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KOMPUTER MAS ANDI\my document\SAKIP DISKIKBUD 2020\"/>
    </mc:Choice>
  </mc:AlternateContent>
  <bookViews>
    <workbookView xWindow="0" yWindow="0" windowWidth="28800" windowHeight="12300" activeTab="2"/>
  </bookViews>
  <sheets>
    <sheet name="Variables" sheetId="2" r:id="rId1"/>
    <sheet name="Sheet5" sheetId="3" state="hidden" r:id="rId2"/>
    <sheet name="CakinDO" sheetId="4" r:id="rId3"/>
    <sheet name="BAB5" sheetId="5" r:id="rId4"/>
    <sheet name="PATEN" sheetId="6" r:id="rId5"/>
    <sheet name="PMDN" sheetId="7" r:id="rId6"/>
    <sheet name="RPJMD" sheetId="8" r:id="rId7"/>
  </sheets>
  <calcPr calcId="162913"/>
  <fileRecoveryPr repairLoad="1"/>
</workbook>
</file>

<file path=xl/calcChain.xml><?xml version="1.0" encoding="utf-8"?>
<calcChain xmlns="http://schemas.openxmlformats.org/spreadsheetml/2006/main">
  <c r="J95" i="2" l="1"/>
  <c r="L95" i="2"/>
  <c r="E100" i="2"/>
  <c r="F100" i="2"/>
  <c r="G100" i="2"/>
  <c r="F108" i="2"/>
  <c r="F118" i="2"/>
  <c r="G118" i="2"/>
  <c r="F119" i="2"/>
  <c r="F120" i="2"/>
  <c r="J158" i="2"/>
  <c r="L158" i="2"/>
  <c r="E166" i="2"/>
  <c r="F166" i="2"/>
  <c r="E167" i="2"/>
  <c r="F167" i="2"/>
  <c r="E168" i="2"/>
  <c r="F168" i="2"/>
  <c r="E169" i="2"/>
  <c r="F169" i="2"/>
  <c r="G169" i="2"/>
  <c r="G174" i="2"/>
  <c r="E175" i="2"/>
  <c r="F175" i="2"/>
  <c r="E176" i="2"/>
  <c r="F176" i="2"/>
  <c r="E179" i="2"/>
  <c r="F179" i="2"/>
  <c r="E180" i="2"/>
  <c r="F180" i="2"/>
  <c r="E181" i="2"/>
  <c r="F181" i="2"/>
  <c r="G181" i="2"/>
  <c r="E182" i="2"/>
  <c r="F182" i="2"/>
  <c r="G182" i="2"/>
  <c r="E185" i="2"/>
  <c r="F185" i="2"/>
  <c r="G185" i="2"/>
  <c r="E186" i="2"/>
  <c r="F186" i="2"/>
  <c r="G186" i="2"/>
  <c r="E187" i="2"/>
  <c r="F187" i="2"/>
  <c r="E188" i="2"/>
  <c r="F188" i="2"/>
  <c r="G188" i="2"/>
  <c r="E193" i="2"/>
  <c r="F193" i="2"/>
  <c r="E220" i="2"/>
  <c r="F220" i="2"/>
  <c r="G220" i="2"/>
  <c r="E221" i="2"/>
  <c r="F221" i="2"/>
  <c r="G221" i="2"/>
  <c r="J223" i="2"/>
  <c r="L223" i="2"/>
  <c r="J226" i="2"/>
  <c r="L226" i="2"/>
  <c r="E236" i="2"/>
  <c r="E238" i="2"/>
  <c r="F238" i="2"/>
  <c r="G238" i="2"/>
  <c r="E249" i="2"/>
  <c r="E253" i="2"/>
  <c r="F253" i="2"/>
  <c r="E254" i="2"/>
  <c r="F254" i="2"/>
  <c r="G254" i="2"/>
  <c r="E258" i="2"/>
  <c r="F258" i="2"/>
  <c r="E259" i="2"/>
  <c r="F259" i="2"/>
  <c r="E260" i="2"/>
  <c r="E262" i="2"/>
  <c r="F262" i="2"/>
  <c r="E263" i="2"/>
  <c r="F263" i="2"/>
  <c r="E264" i="2"/>
  <c r="F264" i="2"/>
  <c r="J266" i="2"/>
  <c r="L266" i="2"/>
  <c r="J298" i="2"/>
  <c r="L298" i="2"/>
  <c r="E299" i="2"/>
  <c r="E300" i="2"/>
  <c r="E301" i="2"/>
  <c r="E302" i="2"/>
  <c r="E303" i="2"/>
  <c r="E304" i="2"/>
  <c r="E306" i="2"/>
  <c r="E308" i="2"/>
  <c r="E309" i="2"/>
  <c r="G310" i="2"/>
  <c r="E311" i="2"/>
  <c r="E312" i="2"/>
  <c r="E313" i="2"/>
  <c r="F313" i="2"/>
  <c r="G313" i="2"/>
  <c r="E314" i="2"/>
  <c r="F314" i="2"/>
  <c r="J316" i="2"/>
  <c r="L316" i="2"/>
  <c r="E317" i="2"/>
  <c r="G317" i="2"/>
  <c r="G318" i="2"/>
  <c r="E319" i="2"/>
  <c r="G319" i="2"/>
  <c r="E320" i="2"/>
  <c r="F320" i="2"/>
  <c r="E321" i="2"/>
  <c r="F321" i="2"/>
  <c r="E322" i="2"/>
  <c r="F322" i="2"/>
  <c r="E323" i="2"/>
  <c r="F323" i="2"/>
  <c r="G323" i="2"/>
  <c r="E324" i="2"/>
  <c r="G324" i="2"/>
  <c r="E325" i="2"/>
  <c r="F325" i="2"/>
  <c r="G325" i="2"/>
  <c r="E326" i="2"/>
  <c r="F326" i="2"/>
  <c r="E327" i="2"/>
  <c r="F327" i="2"/>
  <c r="E328" i="2"/>
  <c r="F328" i="2"/>
  <c r="E329" i="2"/>
  <c r="F329" i="2"/>
  <c r="E330" i="2"/>
  <c r="F330" i="2"/>
  <c r="E331" i="2"/>
  <c r="F331" i="2"/>
  <c r="E332" i="2"/>
  <c r="F332" i="2"/>
  <c r="E333" i="2"/>
  <c r="F333" i="2"/>
  <c r="G333" i="2"/>
  <c r="E334" i="2"/>
  <c r="F334" i="2"/>
  <c r="E335" i="2"/>
  <c r="F335" i="2"/>
  <c r="J337" i="2"/>
  <c r="L337" i="2"/>
  <c r="D407" i="2"/>
  <c r="D408" i="2"/>
  <c r="E408" i="2"/>
  <c r="F408" i="2"/>
  <c r="D409" i="2"/>
  <c r="E409" i="2"/>
  <c r="F409" i="2"/>
  <c r="J413" i="2"/>
  <c r="L413" i="2"/>
  <c r="E417" i="2"/>
  <c r="E418" i="2"/>
  <c r="E419" i="2"/>
  <c r="E420" i="2"/>
  <c r="E421" i="2"/>
  <c r="F421" i="2"/>
  <c r="E422" i="2"/>
  <c r="F422" i="2"/>
  <c r="E423" i="2"/>
  <c r="E424" i="2"/>
  <c r="E425" i="2"/>
  <c r="E426" i="2"/>
  <c r="E427" i="2"/>
  <c r="E428" i="2"/>
  <c r="J430" i="2"/>
  <c r="L430" i="2"/>
  <c r="E445" i="2"/>
  <c r="F445" i="2"/>
  <c r="E446" i="2"/>
  <c r="F446" i="2"/>
  <c r="E452" i="2"/>
  <c r="F452" i="2"/>
  <c r="E453" i="2"/>
  <c r="F453" i="2"/>
  <c r="J455" i="2"/>
  <c r="L455" i="2"/>
  <c r="J476" i="2"/>
  <c r="L476" i="2"/>
  <c r="E477" i="2"/>
  <c r="E479" i="2"/>
  <c r="E480" i="2"/>
  <c r="E481" i="2"/>
  <c r="E482" i="2"/>
  <c r="E483" i="2"/>
  <c r="F483" i="2"/>
  <c r="E484" i="2"/>
  <c r="F484" i="2"/>
  <c r="E485" i="2"/>
  <c r="E486" i="2"/>
  <c r="E487" i="2"/>
  <c r="E488" i="2"/>
  <c r="E489" i="2"/>
  <c r="E490" i="2"/>
  <c r="J496" i="2"/>
  <c r="L496" i="2"/>
  <c r="E497" i="2"/>
  <c r="F497" i="2"/>
  <c r="G497" i="2"/>
  <c r="E498" i="2"/>
  <c r="F498" i="2"/>
  <c r="G498" i="2"/>
  <c r="E500" i="2"/>
  <c r="E501" i="2"/>
  <c r="F501" i="2"/>
  <c r="G501" i="2"/>
  <c r="E502" i="2"/>
  <c r="F502" i="2"/>
  <c r="G502" i="2"/>
  <c r="E503" i="2"/>
  <c r="E508" i="2"/>
  <c r="E510" i="2"/>
  <c r="E511" i="2"/>
  <c r="E512" i="2"/>
  <c r="E513" i="2"/>
  <c r="E514" i="2"/>
  <c r="E515" i="2"/>
  <c r="E518" i="2"/>
  <c r="E519" i="2"/>
  <c r="E520" i="2"/>
  <c r="E521" i="2"/>
  <c r="E524" i="2"/>
  <c r="E525" i="2"/>
  <c r="E526" i="2"/>
  <c r="E527" i="2"/>
  <c r="E528" i="2"/>
  <c r="F528" i="2"/>
  <c r="E529" i="2"/>
  <c r="E532" i="2"/>
  <c r="E533" i="2"/>
  <c r="J535" i="2"/>
  <c r="L535" i="2"/>
  <c r="E543" i="2"/>
  <c r="F543" i="2"/>
  <c r="E545" i="2"/>
  <c r="J548" i="2"/>
  <c r="L548" i="2"/>
  <c r="G556" i="2"/>
  <c r="G557" i="2"/>
  <c r="G564" i="2"/>
  <c r="G565" i="2"/>
  <c r="J582" i="2"/>
  <c r="L582" i="2"/>
  <c r="E608" i="2"/>
  <c r="F608" i="2"/>
  <c r="G608" i="2"/>
  <c r="J612" i="2"/>
  <c r="L612" i="2"/>
  <c r="E613" i="2"/>
  <c r="E614" i="2"/>
  <c r="E615" i="2"/>
  <c r="F615" i="2"/>
  <c r="E616" i="2"/>
  <c r="F616" i="2"/>
  <c r="E617" i="2"/>
  <c r="E618" i="2"/>
  <c r="E619" i="2"/>
  <c r="E620" i="2"/>
  <c r="F620" i="2"/>
  <c r="E621" i="2"/>
  <c r="F621" i="2"/>
  <c r="E622" i="2"/>
  <c r="F622" i="2"/>
  <c r="E623" i="2"/>
  <c r="F623" i="2"/>
  <c r="E624" i="2"/>
  <c r="F624" i="2"/>
  <c r="E625" i="2"/>
  <c r="F625" i="2"/>
  <c r="G625" i="2"/>
  <c r="E626" i="2"/>
  <c r="E627" i="2"/>
  <c r="E628" i="2"/>
  <c r="E629" i="2"/>
  <c r="F629" i="2"/>
  <c r="G629" i="2"/>
  <c r="E630" i="2"/>
  <c r="E631" i="2"/>
  <c r="E632" i="2"/>
  <c r="E633" i="2"/>
  <c r="E634" i="2"/>
  <c r="E635" i="2"/>
  <c r="E636" i="2"/>
  <c r="F636" i="2"/>
  <c r="E637" i="2"/>
  <c r="F637" i="2"/>
  <c r="E638" i="2"/>
  <c r="F638" i="2"/>
  <c r="E639" i="2"/>
  <c r="F639" i="2"/>
  <c r="E640" i="2"/>
  <c r="F640" i="2"/>
  <c r="E641" i="2"/>
  <c r="F641" i="2"/>
  <c r="E642" i="2"/>
  <c r="F642" i="2"/>
  <c r="E643" i="2"/>
  <c r="F643" i="2"/>
  <c r="E644" i="2"/>
  <c r="E645" i="2"/>
  <c r="E646" i="2"/>
  <c r="E647" i="2"/>
  <c r="E648" i="2"/>
  <c r="E649" i="2"/>
  <c r="E650" i="2"/>
  <c r="F650" i="2"/>
  <c r="E651" i="2"/>
  <c r="F651" i="2"/>
  <c r="E652" i="2"/>
  <c r="F652" i="2"/>
  <c r="E653" i="2"/>
  <c r="F653" i="2"/>
  <c r="J655" i="2"/>
  <c r="L655" i="2"/>
  <c r="E662" i="2"/>
  <c r="F662" i="2"/>
  <c r="G662" i="2"/>
  <c r="E663" i="2"/>
  <c r="F663" i="2"/>
  <c r="G663" i="2"/>
  <c r="E664" i="2"/>
  <c r="F664" i="2"/>
  <c r="E669" i="2"/>
  <c r="G669" i="2"/>
  <c r="E672" i="2"/>
  <c r="F672" i="2"/>
  <c r="E673" i="2"/>
  <c r="F673" i="2"/>
  <c r="E679" i="2"/>
  <c r="F679" i="2"/>
  <c r="E681" i="2"/>
  <c r="F681" i="2"/>
  <c r="G681" i="2"/>
  <c r="E682" i="2"/>
  <c r="F682" i="2"/>
  <c r="G682" i="2"/>
  <c r="E684" i="2"/>
  <c r="F684" i="2"/>
  <c r="E686" i="2"/>
  <c r="F686" i="2"/>
  <c r="E687" i="2"/>
  <c r="F687" i="2"/>
  <c r="E688" i="2"/>
  <c r="F688" i="2"/>
  <c r="E689" i="2"/>
  <c r="F689" i="2"/>
  <c r="F690" i="2"/>
  <c r="G690" i="2"/>
  <c r="E693" i="2"/>
  <c r="F693" i="2"/>
  <c r="E694" i="2"/>
  <c r="F694" i="2"/>
  <c r="J699" i="2"/>
  <c r="L699" i="2"/>
  <c r="E704" i="2"/>
  <c r="F704" i="2"/>
  <c r="J706" i="2"/>
  <c r="L706" i="2"/>
  <c r="J722" i="2"/>
  <c r="L722" i="2"/>
  <c r="E723" i="2"/>
  <c r="F723" i="2"/>
  <c r="E724" i="2"/>
  <c r="F724" i="2"/>
  <c r="E725" i="2"/>
  <c r="F725" i="2"/>
  <c r="E726" i="2"/>
  <c r="F726" i="2"/>
  <c r="E727" i="2"/>
  <c r="F727" i="2"/>
  <c r="E728" i="2"/>
  <c r="F728" i="2"/>
  <c r="E729" i="2"/>
  <c r="F729" i="2"/>
  <c r="E730" i="2"/>
  <c r="F730" i="2"/>
  <c r="E731" i="2"/>
  <c r="F731" i="2"/>
  <c r="E732" i="2"/>
  <c r="E733" i="2"/>
  <c r="E734" i="2"/>
  <c r="F734" i="2"/>
  <c r="E736" i="2"/>
  <c r="F736" i="2"/>
  <c r="E737" i="2"/>
  <c r="F737" i="2"/>
  <c r="E738" i="2"/>
  <c r="F738" i="2"/>
  <c r="E739" i="2"/>
  <c r="F739" i="2"/>
  <c r="E740" i="2"/>
  <c r="F740" i="2"/>
  <c r="E741" i="2"/>
  <c r="F741" i="2"/>
  <c r="E742" i="2"/>
  <c r="F742" i="2"/>
  <c r="E743" i="2"/>
  <c r="F743" i="2"/>
  <c r="J745" i="2"/>
  <c r="L745" i="2"/>
  <c r="E747" i="2"/>
  <c r="F747" i="2"/>
  <c r="E760" i="2"/>
  <c r="F760" i="2"/>
  <c r="E762" i="2"/>
  <c r="F762" i="2"/>
  <c r="E764" i="2"/>
  <c r="F764" i="2"/>
  <c r="E765" i="2"/>
  <c r="F765" i="2"/>
  <c r="E768" i="2"/>
  <c r="F768" i="2"/>
  <c r="E769" i="2"/>
  <c r="F769" i="2"/>
  <c r="E770" i="2"/>
  <c r="F770" i="2"/>
  <c r="E771" i="2"/>
  <c r="F771" i="2"/>
  <c r="E772" i="2"/>
  <c r="F772" i="2"/>
  <c r="J776" i="2"/>
  <c r="L776" i="2"/>
  <c r="E777" i="2"/>
  <c r="F777" i="2"/>
  <c r="E778" i="2"/>
  <c r="F778" i="2"/>
  <c r="E779" i="2"/>
  <c r="F779" i="2"/>
  <c r="E780" i="2"/>
  <c r="F780" i="2"/>
  <c r="E781" i="2"/>
  <c r="F781" i="2"/>
  <c r="E782" i="2"/>
  <c r="F782" i="2"/>
  <c r="E783" i="2"/>
  <c r="F783" i="2"/>
  <c r="E784" i="2"/>
  <c r="F784" i="2"/>
  <c r="E785" i="2"/>
  <c r="F785" i="2"/>
  <c r="E786" i="2"/>
  <c r="F786" i="2"/>
  <c r="E787" i="2"/>
  <c r="F787" i="2"/>
  <c r="E789" i="2"/>
  <c r="F789" i="2"/>
  <c r="E790" i="2"/>
  <c r="F790" i="2"/>
  <c r="E791" i="2"/>
  <c r="F791" i="2"/>
  <c r="E792" i="2"/>
  <c r="F792" i="2"/>
  <c r="E793" i="2"/>
  <c r="F793" i="2"/>
  <c r="E794" i="2"/>
  <c r="F794" i="2"/>
  <c r="E795" i="2"/>
  <c r="F795" i="2"/>
  <c r="E796" i="2"/>
  <c r="F796" i="2"/>
  <c r="E797" i="2"/>
  <c r="F797" i="2"/>
  <c r="E798" i="2"/>
  <c r="F798" i="2"/>
  <c r="E799" i="2"/>
  <c r="F799" i="2"/>
  <c r="E800" i="2"/>
  <c r="F800" i="2"/>
  <c r="E801" i="2"/>
  <c r="F801" i="2"/>
  <c r="E802" i="2"/>
  <c r="F802" i="2"/>
  <c r="J804" i="2"/>
  <c r="L804" i="2"/>
  <c r="E807" i="2"/>
  <c r="E808" i="2"/>
  <c r="E811" i="2"/>
  <c r="E812" i="2"/>
  <c r="E813" i="2"/>
  <c r="E814" i="2"/>
  <c r="E815" i="2"/>
  <c r="F829" i="2"/>
  <c r="F830" i="2"/>
  <c r="F831" i="2"/>
  <c r="G835" i="2"/>
  <c r="E836" i="2"/>
  <c r="F836" i="2"/>
  <c r="G836" i="2"/>
  <c r="E837" i="2"/>
  <c r="F837" i="2"/>
  <c r="G837" i="2"/>
  <c r="E838" i="2"/>
  <c r="F838" i="2"/>
  <c r="G838" i="2"/>
  <c r="O18" i="8"/>
  <c r="M18" i="8"/>
  <c r="K18" i="8"/>
  <c r="I18" i="8"/>
  <c r="G18" i="8"/>
  <c r="E18" i="8"/>
  <c r="D86" i="6"/>
  <c r="C86" i="6"/>
  <c r="B86" i="6"/>
  <c r="B83" i="6"/>
  <c r="D81" i="6"/>
  <c r="C81" i="6"/>
  <c r="B81" i="6"/>
  <c r="D80" i="6"/>
  <c r="C80" i="6"/>
  <c r="C77" i="6" s="1"/>
  <c r="B80" i="6"/>
  <c r="D78" i="6"/>
  <c r="B78" i="6"/>
  <c r="D77" i="6"/>
  <c r="B77" i="6"/>
  <c r="D74" i="6"/>
  <c r="D89" i="6" s="1"/>
  <c r="C74" i="6"/>
  <c r="B74" i="6"/>
  <c r="B89" i="6" s="1"/>
  <c r="I67" i="6"/>
  <c r="D67" i="6"/>
  <c r="C67" i="6"/>
  <c r="B67" i="6"/>
  <c r="B64" i="6"/>
  <c r="I62" i="6"/>
  <c r="D62" i="6"/>
  <c r="C62" i="6"/>
  <c r="B62" i="6"/>
  <c r="I61" i="6"/>
  <c r="D61" i="6"/>
  <c r="D58" i="6" s="1"/>
  <c r="C61" i="6"/>
  <c r="C58" i="6" s="1"/>
  <c r="C70" i="6" s="1"/>
  <c r="F3" i="6" s="1"/>
  <c r="B61" i="6"/>
  <c r="D59" i="6"/>
  <c r="B59" i="6"/>
  <c r="I58" i="6"/>
  <c r="B58" i="6"/>
  <c r="I55" i="6"/>
  <c r="I70" i="6" s="1"/>
  <c r="D55" i="6"/>
  <c r="D70" i="6" s="1"/>
  <c r="F5" i="6" s="1"/>
  <c r="C55" i="6"/>
  <c r="B55" i="6"/>
  <c r="B70" i="6" s="1"/>
  <c r="F4" i="6" s="1"/>
  <c r="C52" i="6"/>
  <c r="E3" i="6" s="1"/>
  <c r="D49" i="6"/>
  <c r="C49" i="6"/>
  <c r="B49" i="6"/>
  <c r="B46" i="6"/>
  <c r="D44" i="6"/>
  <c r="C44" i="6"/>
  <c r="B44" i="6"/>
  <c r="D43" i="6"/>
  <c r="C43" i="6"/>
  <c r="B43" i="6"/>
  <c r="D41" i="6"/>
  <c r="D40" i="6" s="1"/>
  <c r="B41" i="6"/>
  <c r="C40" i="6"/>
  <c r="B40" i="6"/>
  <c r="B52" i="6" s="1"/>
  <c r="D37" i="6"/>
  <c r="C37" i="6"/>
  <c r="B37" i="6"/>
  <c r="D30" i="6"/>
  <c r="C30" i="6"/>
  <c r="B30" i="6"/>
  <c r="D25" i="6"/>
  <c r="C25" i="6"/>
  <c r="B25" i="6"/>
  <c r="D24" i="6"/>
  <c r="B24" i="6"/>
  <c r="B21" i="6" s="1"/>
  <c r="B33" i="6" s="1"/>
  <c r="D21" i="6"/>
  <c r="C21" i="6"/>
  <c r="D18" i="6"/>
  <c r="D33" i="6" s="1"/>
  <c r="D5" i="6" s="1"/>
  <c r="C18" i="6"/>
  <c r="C33" i="6" s="1"/>
  <c r="D3" i="6" s="1"/>
  <c r="B18" i="6"/>
  <c r="C13" i="6"/>
  <c r="D10" i="6"/>
  <c r="D13" i="6" s="1"/>
  <c r="C5" i="6" s="1"/>
  <c r="B10" i="6"/>
  <c r="B13" i="6" s="1"/>
  <c r="C3" i="6"/>
  <c r="BI106" i="5"/>
  <c r="BI105" i="5"/>
  <c r="AV105" i="5"/>
  <c r="AU105" i="5"/>
  <c r="AT105" i="5"/>
  <c r="BI104" i="5"/>
  <c r="AV104" i="5"/>
  <c r="AU104" i="5"/>
  <c r="AT104" i="5"/>
  <c r="AV103" i="5"/>
  <c r="AV107" i="5" s="1"/>
  <c r="AU103" i="5"/>
  <c r="AT103" i="5"/>
  <c r="AT107" i="5" s="1"/>
  <c r="BP101" i="5"/>
  <c r="BN101" i="5"/>
  <c r="BM101" i="5"/>
  <c r="BI101" i="5"/>
  <c r="BU101" i="5" s="1"/>
  <c r="BV101" i="5" s="1"/>
  <c r="BH101" i="5"/>
  <c r="BT101" i="5" s="1"/>
  <c r="BE101" i="5"/>
  <c r="BD101" i="5"/>
  <c r="BQ101" i="5" s="1"/>
  <c r="BC101" i="5"/>
  <c r="BB101" i="5"/>
  <c r="BA101" i="5"/>
  <c r="AZ101" i="5"/>
  <c r="BO101" i="5" s="1"/>
  <c r="AY101" i="5"/>
  <c r="AX101" i="5"/>
  <c r="AW101" i="5"/>
  <c r="BL101" i="5" s="1"/>
  <c r="AS101" i="5"/>
  <c r="AR101" i="5"/>
  <c r="AQ101" i="5"/>
  <c r="AM101" i="5"/>
  <c r="BJ101" i="5" s="1"/>
  <c r="BW101" i="5" s="1"/>
  <c r="AK101" i="5"/>
  <c r="AI101" i="5"/>
  <c r="AH101" i="5"/>
  <c r="AG101" i="5"/>
  <c r="BG101" i="5" s="1"/>
  <c r="BS101" i="5" s="1"/>
  <c r="AF101" i="5"/>
  <c r="BF101" i="5" s="1"/>
  <c r="BR101" i="5" s="1"/>
  <c r="AA101" i="5"/>
  <c r="W101" i="5"/>
  <c r="M101" i="5"/>
  <c r="BL100" i="5"/>
  <c r="BG100" i="5"/>
  <c r="BS100" i="5" s="1"/>
  <c r="BF100" i="5"/>
  <c r="BR100" i="5" s="1"/>
  <c r="BE100" i="5"/>
  <c r="BD100" i="5"/>
  <c r="BQ100" i="5" s="1"/>
  <c r="AY100" i="5"/>
  <c r="BN100" i="5" s="1"/>
  <c r="AW100" i="5"/>
  <c r="AS100" i="5"/>
  <c r="AR100" i="5"/>
  <c r="AQ100" i="5"/>
  <c r="AM100" i="5"/>
  <c r="BJ100" i="5" s="1"/>
  <c r="BW100" i="5" s="1"/>
  <c r="AI100" i="5"/>
  <c r="AK100" i="5" s="1"/>
  <c r="BI100" i="5" s="1"/>
  <c r="BU100" i="5" s="1"/>
  <c r="BV100" i="5" s="1"/>
  <c r="AH100" i="5"/>
  <c r="BH100" i="5" s="1"/>
  <c r="BT100" i="5" s="1"/>
  <c r="AG100" i="5"/>
  <c r="AF100" i="5"/>
  <c r="AB100" i="5"/>
  <c r="BB100" i="5" s="1"/>
  <c r="AA100" i="5"/>
  <c r="AZ100" i="5" s="1"/>
  <c r="X100" i="5"/>
  <c r="AX100" i="5" s="1"/>
  <c r="BM100" i="5" s="1"/>
  <c r="W100" i="5"/>
  <c r="BQ99" i="5"/>
  <c r="BN99" i="5"/>
  <c r="BF99" i="5"/>
  <c r="BR99" i="5" s="1"/>
  <c r="BE99" i="5"/>
  <c r="BD99" i="5"/>
  <c r="BB99" i="5"/>
  <c r="BA99" i="5"/>
  <c r="AZ99" i="5"/>
  <c r="BO99" i="5" s="1"/>
  <c r="AY99" i="5"/>
  <c r="AW99" i="5"/>
  <c r="BL99" i="5" s="1"/>
  <c r="AS99" i="5"/>
  <c r="AR99" i="5"/>
  <c r="AQ99" i="5"/>
  <c r="AM99" i="5"/>
  <c r="BJ99" i="5" s="1"/>
  <c r="BW99" i="5" s="1"/>
  <c r="AK99" i="5"/>
  <c r="BI99" i="5" s="1"/>
  <c r="BU99" i="5" s="1"/>
  <c r="BV99" i="5" s="1"/>
  <c r="AI99" i="5"/>
  <c r="AH99" i="5"/>
  <c r="BH99" i="5" s="1"/>
  <c r="BT99" i="5" s="1"/>
  <c r="AG99" i="5"/>
  <c r="BG99" i="5" s="1"/>
  <c r="BS99" i="5" s="1"/>
  <c r="AF99" i="5"/>
  <c r="AB99" i="5"/>
  <c r="AA99" i="5"/>
  <c r="X99" i="5"/>
  <c r="AX99" i="5" s="1"/>
  <c r="BM99" i="5" s="1"/>
  <c r="W99" i="5"/>
  <c r="BP98" i="5"/>
  <c r="BN98" i="5"/>
  <c r="BH98" i="5"/>
  <c r="BT98" i="5" s="1"/>
  <c r="BD98" i="5"/>
  <c r="BQ98" i="5" s="1"/>
  <c r="BC98" i="5"/>
  <c r="BA98" i="5"/>
  <c r="AZ98" i="5"/>
  <c r="BO98" i="5" s="1"/>
  <c r="AY98" i="5"/>
  <c r="AW98" i="5"/>
  <c r="BL98" i="5" s="1"/>
  <c r="AS98" i="5"/>
  <c r="AR98" i="5"/>
  <c r="AQ98" i="5"/>
  <c r="AM98" i="5"/>
  <c r="BJ98" i="5" s="1"/>
  <c r="BW98" i="5" s="1"/>
  <c r="AK98" i="5"/>
  <c r="BI98" i="5" s="1"/>
  <c r="BU98" i="5" s="1"/>
  <c r="BV98" i="5" s="1"/>
  <c r="AI98" i="5"/>
  <c r="AH98" i="5"/>
  <c r="AG98" i="5"/>
  <c r="BG98" i="5" s="1"/>
  <c r="BS98" i="5" s="1"/>
  <c r="AF98" i="5"/>
  <c r="BF98" i="5" s="1"/>
  <c r="BR98" i="5" s="1"/>
  <c r="AB98" i="5"/>
  <c r="BB98" i="5" s="1"/>
  <c r="AA98" i="5"/>
  <c r="X98" i="5"/>
  <c r="AX98" i="5" s="1"/>
  <c r="BM98" i="5" s="1"/>
  <c r="W98" i="5"/>
  <c r="Q98" i="5"/>
  <c r="P98" i="5"/>
  <c r="O98" i="5"/>
  <c r="BN97" i="5"/>
  <c r="BI97" i="5"/>
  <c r="BU97" i="5" s="1"/>
  <c r="BV97" i="5" s="1"/>
  <c r="BG97" i="5"/>
  <c r="BS97" i="5" s="1"/>
  <c r="BF97" i="5"/>
  <c r="BR97" i="5" s="1"/>
  <c r="BE97" i="5"/>
  <c r="BD97" i="5"/>
  <c r="BQ97" i="5" s="1"/>
  <c r="BC97" i="5"/>
  <c r="BB97" i="5"/>
  <c r="BP97" i="5" s="1"/>
  <c r="AY97" i="5"/>
  <c r="AW97" i="5"/>
  <c r="BL97" i="5" s="1"/>
  <c r="AS97" i="5"/>
  <c r="AR97" i="5"/>
  <c r="AQ97" i="5"/>
  <c r="AM97" i="5"/>
  <c r="BJ97" i="5" s="1"/>
  <c r="BW97" i="5" s="1"/>
  <c r="AI97" i="5"/>
  <c r="AK97" i="5" s="1"/>
  <c r="AH97" i="5"/>
  <c r="BH97" i="5" s="1"/>
  <c r="BT97" i="5" s="1"/>
  <c r="AG97" i="5"/>
  <c r="AF97" i="5"/>
  <c r="AB97" i="5"/>
  <c r="AA97" i="5"/>
  <c r="AZ97" i="5" s="1"/>
  <c r="BA97" i="5" s="1"/>
  <c r="X97" i="5"/>
  <c r="AX97" i="5" s="1"/>
  <c r="BM97" i="5" s="1"/>
  <c r="W97" i="5"/>
  <c r="BO96" i="5"/>
  <c r="BN96" i="5"/>
  <c r="BI96" i="5"/>
  <c r="BU96" i="5" s="1"/>
  <c r="BV96" i="5" s="1"/>
  <c r="BH96" i="5"/>
  <c r="BT96" i="5" s="1"/>
  <c r="BE96" i="5"/>
  <c r="BD96" i="5"/>
  <c r="BQ96" i="5" s="1"/>
  <c r="BB96" i="5"/>
  <c r="BP96" i="5" s="1"/>
  <c r="BA96" i="5"/>
  <c r="AZ96" i="5"/>
  <c r="AY96" i="5"/>
  <c r="AW96" i="5"/>
  <c r="BL96" i="5" s="1"/>
  <c r="AS96" i="5"/>
  <c r="AR96" i="5"/>
  <c r="AQ96" i="5"/>
  <c r="AM96" i="5"/>
  <c r="BJ96" i="5" s="1"/>
  <c r="BW96" i="5" s="1"/>
  <c r="AK96" i="5"/>
  <c r="AI96" i="5"/>
  <c r="AH96" i="5"/>
  <c r="AG96" i="5"/>
  <c r="BG96" i="5" s="1"/>
  <c r="BS96" i="5" s="1"/>
  <c r="AF96" i="5"/>
  <c r="BF96" i="5" s="1"/>
  <c r="BR96" i="5" s="1"/>
  <c r="AB96" i="5"/>
  <c r="AA96" i="5"/>
  <c r="X96" i="5"/>
  <c r="AX96" i="5" s="1"/>
  <c r="BM96" i="5" s="1"/>
  <c r="W96" i="5"/>
  <c r="Q96" i="5"/>
  <c r="P96" i="5"/>
  <c r="O96" i="5"/>
  <c r="BW95" i="5"/>
  <c r="BO95" i="5"/>
  <c r="BJ95" i="5"/>
  <c r="BF95" i="5"/>
  <c r="BR95" i="5" s="1"/>
  <c r="AZ95" i="5"/>
  <c r="BA95" i="5" s="1"/>
  <c r="AY95" i="5"/>
  <c r="BN95" i="5" s="1"/>
  <c r="AX95" i="5"/>
  <c r="BM95" i="5" s="1"/>
  <c r="AS95" i="5"/>
  <c r="AR95" i="5"/>
  <c r="AQ95" i="5"/>
  <c r="AM95" i="5"/>
  <c r="AI95" i="5"/>
  <c r="AK95" i="5" s="1"/>
  <c r="BI95" i="5" s="1"/>
  <c r="BU95" i="5" s="1"/>
  <c r="BV95" i="5" s="1"/>
  <c r="AH95" i="5"/>
  <c r="BH95" i="5" s="1"/>
  <c r="BT95" i="5" s="1"/>
  <c r="AF95" i="5"/>
  <c r="AW95" i="5" s="1"/>
  <c r="BL95" i="5" s="1"/>
  <c r="AC95" i="5"/>
  <c r="BD95" i="5" s="1"/>
  <c r="AB95" i="5"/>
  <c r="BB95" i="5" s="1"/>
  <c r="BC95" i="5" s="1"/>
  <c r="AA95" i="5"/>
  <c r="X95" i="5"/>
  <c r="W95" i="5"/>
  <c r="Q95" i="5"/>
  <c r="P95" i="5"/>
  <c r="AG95" i="5" s="1"/>
  <c r="BG95" i="5" s="1"/>
  <c r="BS95" i="5" s="1"/>
  <c r="O95" i="5"/>
  <c r="BR93" i="5"/>
  <c r="BN93" i="5"/>
  <c r="BJ93" i="5"/>
  <c r="BW93" i="5" s="1"/>
  <c r="BI93" i="5"/>
  <c r="BU93" i="5" s="1"/>
  <c r="BV93" i="5" s="1"/>
  <c r="BF93" i="5"/>
  <c r="BE93" i="5"/>
  <c r="BD93" i="5"/>
  <c r="BQ93" i="5" s="1"/>
  <c r="BB93" i="5"/>
  <c r="AY93" i="5"/>
  <c r="AW93" i="5"/>
  <c r="BL93" i="5" s="1"/>
  <c r="AS93" i="5"/>
  <c r="AR93" i="5"/>
  <c r="AQ93" i="5"/>
  <c r="AM93" i="5"/>
  <c r="AI93" i="5"/>
  <c r="AK93" i="5" s="1"/>
  <c r="AH93" i="5"/>
  <c r="BH93" i="5" s="1"/>
  <c r="BT93" i="5" s="1"/>
  <c r="AG93" i="5"/>
  <c r="BG93" i="5" s="1"/>
  <c r="BS93" i="5" s="1"/>
  <c r="AF93" i="5"/>
  <c r="AB93" i="5"/>
  <c r="AA93" i="5"/>
  <c r="AZ93" i="5" s="1"/>
  <c r="BO93" i="5" s="1"/>
  <c r="X93" i="5"/>
  <c r="AX93" i="5" s="1"/>
  <c r="BM93" i="5" s="1"/>
  <c r="W93" i="5"/>
  <c r="BR92" i="5"/>
  <c r="BQ92" i="5"/>
  <c r="BN92" i="5"/>
  <c r="BI92" i="5"/>
  <c r="BU92" i="5" s="1"/>
  <c r="BV92" i="5" s="1"/>
  <c r="BH92" i="5"/>
  <c r="BT92" i="5" s="1"/>
  <c r="BD92" i="5"/>
  <c r="BE92" i="5" s="1"/>
  <c r="BB92" i="5"/>
  <c r="BP92" i="5" s="1"/>
  <c r="BA92" i="5"/>
  <c r="AZ92" i="5"/>
  <c r="BO92" i="5" s="1"/>
  <c r="AY92" i="5"/>
  <c r="AW92" i="5"/>
  <c r="BL92" i="5" s="1"/>
  <c r="AS92" i="5"/>
  <c r="AR92" i="5"/>
  <c r="AQ92" i="5"/>
  <c r="AM92" i="5"/>
  <c r="BJ92" i="5" s="1"/>
  <c r="BW92" i="5" s="1"/>
  <c r="AK92" i="5"/>
  <c r="AI92" i="5"/>
  <c r="AH92" i="5"/>
  <c r="AG92" i="5"/>
  <c r="BG92" i="5" s="1"/>
  <c r="BS92" i="5" s="1"/>
  <c r="AF92" i="5"/>
  <c r="BF92" i="5" s="1"/>
  <c r="AB92" i="5"/>
  <c r="AA92" i="5"/>
  <c r="X92" i="5"/>
  <c r="AX92" i="5" s="1"/>
  <c r="BM92" i="5" s="1"/>
  <c r="W92" i="5"/>
  <c r="BQ90" i="5"/>
  <c r="BP90" i="5"/>
  <c r="BH90" i="5"/>
  <c r="BT90" i="5" s="1"/>
  <c r="BG90" i="5"/>
  <c r="BS90" i="5" s="1"/>
  <c r="BD90" i="5"/>
  <c r="BE90" i="5" s="1"/>
  <c r="AZ90" i="5"/>
  <c r="AY90" i="5"/>
  <c r="BN90" i="5" s="1"/>
  <c r="AS90" i="5"/>
  <c r="AR90" i="5"/>
  <c r="AQ90" i="5"/>
  <c r="AM90" i="5"/>
  <c r="BJ90" i="5" s="1"/>
  <c r="BW90" i="5" s="1"/>
  <c r="AK90" i="5"/>
  <c r="BI90" i="5" s="1"/>
  <c r="BU90" i="5" s="1"/>
  <c r="BV90" i="5" s="1"/>
  <c r="AI90" i="5"/>
  <c r="AH90" i="5"/>
  <c r="AG90" i="5"/>
  <c r="AF90" i="5"/>
  <c r="AB90" i="5"/>
  <c r="BB90" i="5" s="1"/>
  <c r="BC90" i="5" s="1"/>
  <c r="AA90" i="5"/>
  <c r="X90" i="5"/>
  <c r="AX90" i="5" s="1"/>
  <c r="BM90" i="5" s="1"/>
  <c r="W90" i="5"/>
  <c r="BT89" i="5"/>
  <c r="BS89" i="5"/>
  <c r="BL89" i="5"/>
  <c r="BJ89" i="5"/>
  <c r="BW89" i="5" s="1"/>
  <c r="BG89" i="5"/>
  <c r="BF89" i="5"/>
  <c r="BR89" i="5" s="1"/>
  <c r="AY89" i="5"/>
  <c r="BN89" i="5" s="1"/>
  <c r="AX89" i="5"/>
  <c r="BM89" i="5" s="1"/>
  <c r="AS89" i="5"/>
  <c r="AR89" i="5"/>
  <c r="AQ89" i="5"/>
  <c r="AM89" i="5"/>
  <c r="AI89" i="5"/>
  <c r="AK89" i="5" s="1"/>
  <c r="BI89" i="5" s="1"/>
  <c r="BU89" i="5" s="1"/>
  <c r="BV89" i="5" s="1"/>
  <c r="AH89" i="5"/>
  <c r="BH89" i="5" s="1"/>
  <c r="AG89" i="5"/>
  <c r="AF89" i="5"/>
  <c r="AW89" i="5" s="1"/>
  <c r="AC89" i="5"/>
  <c r="BD89" i="5" s="1"/>
  <c r="AB89" i="5"/>
  <c r="BB89" i="5" s="1"/>
  <c r="BP89" i="5" s="1"/>
  <c r="AA89" i="5"/>
  <c r="AZ89" i="5" s="1"/>
  <c r="BA89" i="5" s="1"/>
  <c r="X89" i="5"/>
  <c r="W89" i="5"/>
  <c r="BT87" i="5"/>
  <c r="BP87" i="5"/>
  <c r="BO87" i="5"/>
  <c r="BG87" i="5"/>
  <c r="BS87" i="5" s="1"/>
  <c r="BF87" i="5"/>
  <c r="BR87" i="5" s="1"/>
  <c r="BD87" i="5"/>
  <c r="BE87" i="5" s="1"/>
  <c r="BB87" i="5"/>
  <c r="BC87" i="5" s="1"/>
  <c r="AY87" i="5"/>
  <c r="BN87" i="5" s="1"/>
  <c r="AX87" i="5"/>
  <c r="BM87" i="5" s="1"/>
  <c r="AS87" i="5"/>
  <c r="AR87" i="5"/>
  <c r="AQ87" i="5"/>
  <c r="AI87" i="5"/>
  <c r="AK87" i="5" s="1"/>
  <c r="AH87" i="5"/>
  <c r="BH87" i="5" s="1"/>
  <c r="AG87" i="5"/>
  <c r="AF87" i="5"/>
  <c r="AW87" i="5" s="1"/>
  <c r="BL87" i="5" s="1"/>
  <c r="AB87" i="5"/>
  <c r="AA87" i="5"/>
  <c r="AZ87" i="5" s="1"/>
  <c r="BA87" i="5" s="1"/>
  <c r="X87" i="5"/>
  <c r="W87" i="5"/>
  <c r="O87" i="5"/>
  <c r="BT86" i="5"/>
  <c r="BS86" i="5"/>
  <c r="BJ86" i="5"/>
  <c r="BW86" i="5" s="1"/>
  <c r="BG86" i="5"/>
  <c r="BF86" i="5"/>
  <c r="BR86" i="5" s="1"/>
  <c r="BD86" i="5"/>
  <c r="BE86" i="5" s="1"/>
  <c r="AY86" i="5"/>
  <c r="BN86" i="5" s="1"/>
  <c r="AX86" i="5"/>
  <c r="BM86" i="5" s="1"/>
  <c r="AS86" i="5"/>
  <c r="AR86" i="5"/>
  <c r="AQ86" i="5"/>
  <c r="AM86" i="5"/>
  <c r="AI86" i="5"/>
  <c r="AK86" i="5" s="1"/>
  <c r="BI86" i="5" s="1"/>
  <c r="BU86" i="5" s="1"/>
  <c r="BV86" i="5" s="1"/>
  <c r="AH86" i="5"/>
  <c r="BH86" i="5" s="1"/>
  <c r="AG86" i="5"/>
  <c r="AF86" i="5"/>
  <c r="AW86" i="5" s="1"/>
  <c r="BL86" i="5" s="1"/>
  <c r="AB86" i="5"/>
  <c r="BB86" i="5" s="1"/>
  <c r="AA86" i="5"/>
  <c r="AZ86" i="5" s="1"/>
  <c r="BA86" i="5" s="1"/>
  <c r="X86" i="5"/>
  <c r="W86" i="5"/>
  <c r="O86" i="5"/>
  <c r="BS85" i="5"/>
  <c r="BJ85" i="5"/>
  <c r="BW85" i="5" s="1"/>
  <c r="BG85" i="5"/>
  <c r="BD85" i="5"/>
  <c r="BC85" i="5"/>
  <c r="BB85" i="5"/>
  <c r="BP85" i="5" s="1"/>
  <c r="AZ85" i="5"/>
  <c r="BA85" i="5" s="1"/>
  <c r="AY85" i="5"/>
  <c r="BN85" i="5" s="1"/>
  <c r="AX85" i="5"/>
  <c r="BM85" i="5" s="1"/>
  <c r="AS85" i="5"/>
  <c r="AR85" i="5"/>
  <c r="AQ85" i="5"/>
  <c r="AM85" i="5"/>
  <c r="AK85" i="5"/>
  <c r="BI85" i="5" s="1"/>
  <c r="BU85" i="5" s="1"/>
  <c r="BV85" i="5" s="1"/>
  <c r="AI85" i="5"/>
  <c r="AH85" i="5"/>
  <c r="BH85" i="5" s="1"/>
  <c r="BT85" i="5" s="1"/>
  <c r="AG85" i="5"/>
  <c r="AF85" i="5"/>
  <c r="AW85" i="5" s="1"/>
  <c r="BL85" i="5" s="1"/>
  <c r="AB85" i="5"/>
  <c r="AA85" i="5"/>
  <c r="X85" i="5"/>
  <c r="W85" i="5"/>
  <c r="O85" i="5"/>
  <c r="BU84" i="5"/>
  <c r="BV84" i="5" s="1"/>
  <c r="BP84" i="5"/>
  <c r="BJ84" i="5"/>
  <c r="BW84" i="5" s="1"/>
  <c r="BD84" i="5"/>
  <c r="BC84" i="5"/>
  <c r="BB84" i="5"/>
  <c r="AY84" i="5"/>
  <c r="BN84" i="5" s="1"/>
  <c r="AS84" i="5"/>
  <c r="AR84" i="5"/>
  <c r="AQ84" i="5"/>
  <c r="AM84" i="5"/>
  <c r="AK84" i="5"/>
  <c r="BI84" i="5" s="1"/>
  <c r="AI84" i="5"/>
  <c r="AH84" i="5"/>
  <c r="BH84" i="5" s="1"/>
  <c r="BT84" i="5" s="1"/>
  <c r="AF84" i="5"/>
  <c r="AW84" i="5" s="1"/>
  <c r="BL84" i="5" s="1"/>
  <c r="AB84" i="5"/>
  <c r="AA84" i="5"/>
  <c r="AZ84" i="5" s="1"/>
  <c r="X84" i="5"/>
  <c r="AX84" i="5" s="1"/>
  <c r="BM84" i="5" s="1"/>
  <c r="W84" i="5"/>
  <c r="Q84" i="5"/>
  <c r="P84" i="5"/>
  <c r="AG84" i="5" s="1"/>
  <c r="BG84" i="5" s="1"/>
  <c r="BS84" i="5" s="1"/>
  <c r="O84" i="5"/>
  <c r="BU83" i="5"/>
  <c r="BV83" i="5" s="1"/>
  <c r="BQ83" i="5"/>
  <c r="BJ83" i="5"/>
  <c r="BW83" i="5" s="1"/>
  <c r="BH83" i="5"/>
  <c r="BT83" i="5" s="1"/>
  <c r="BG83" i="5"/>
  <c r="BS83" i="5" s="1"/>
  <c r="BD83" i="5"/>
  <c r="BE83" i="5" s="1"/>
  <c r="AZ83" i="5"/>
  <c r="AY83" i="5"/>
  <c r="BN83" i="5" s="1"/>
  <c r="AS83" i="5"/>
  <c r="AR83" i="5"/>
  <c r="AQ83" i="5"/>
  <c r="AM83" i="5"/>
  <c r="AK83" i="5"/>
  <c r="BI83" i="5" s="1"/>
  <c r="AI83" i="5"/>
  <c r="AH83" i="5"/>
  <c r="AG83" i="5"/>
  <c r="AF83" i="5"/>
  <c r="AC83" i="5"/>
  <c r="AB83" i="5"/>
  <c r="BB83" i="5" s="1"/>
  <c r="AA83" i="5"/>
  <c r="X83" i="5"/>
  <c r="AX83" i="5" s="1"/>
  <c r="BM83" i="5" s="1"/>
  <c r="W83" i="5"/>
  <c r="Q83" i="5"/>
  <c r="O83" i="5"/>
  <c r="BN82" i="5"/>
  <c r="BJ82" i="5"/>
  <c r="BW82" i="5" s="1"/>
  <c r="BI82" i="5"/>
  <c r="BU82" i="5" s="1"/>
  <c r="BV82" i="5" s="1"/>
  <c r="BF82" i="5"/>
  <c r="BR82" i="5" s="1"/>
  <c r="BE82" i="5"/>
  <c r="BD82" i="5"/>
  <c r="BQ82" i="5" s="1"/>
  <c r="BB82" i="5"/>
  <c r="AY82" i="5"/>
  <c r="AX82" i="5"/>
  <c r="BM82" i="5" s="1"/>
  <c r="AW82" i="5"/>
  <c r="BL82" i="5" s="1"/>
  <c r="AS82" i="5"/>
  <c r="AR82" i="5"/>
  <c r="AQ82" i="5"/>
  <c r="AM82" i="5"/>
  <c r="AK82" i="5"/>
  <c r="AI82" i="5"/>
  <c r="AH82" i="5"/>
  <c r="BH82" i="5" s="1"/>
  <c r="BT82" i="5" s="1"/>
  <c r="AG82" i="5"/>
  <c r="BG82" i="5" s="1"/>
  <c r="BS82" i="5" s="1"/>
  <c r="AF82" i="5"/>
  <c r="AB82" i="5"/>
  <c r="AA82" i="5"/>
  <c r="AZ82" i="5" s="1"/>
  <c r="X82" i="5"/>
  <c r="W82" i="5"/>
  <c r="BN81" i="5"/>
  <c r="BM81" i="5"/>
  <c r="BL81" i="5"/>
  <c r="BI81" i="5"/>
  <c r="BU81" i="5" s="1"/>
  <c r="BV81" i="5" s="1"/>
  <c r="BE81" i="5"/>
  <c r="BD81" i="5"/>
  <c r="BQ81" i="5" s="1"/>
  <c r="BA81" i="5"/>
  <c r="AY81" i="5"/>
  <c r="AS81" i="5"/>
  <c r="AR81" i="5"/>
  <c r="AQ81" i="5"/>
  <c r="AM81" i="5"/>
  <c r="BJ81" i="5" s="1"/>
  <c r="BW81" i="5" s="1"/>
  <c r="AI81" i="5"/>
  <c r="AK81" i="5" s="1"/>
  <c r="AH81" i="5"/>
  <c r="BH81" i="5" s="1"/>
  <c r="BT81" i="5" s="1"/>
  <c r="AG81" i="5"/>
  <c r="BG81" i="5" s="1"/>
  <c r="BS81" i="5" s="1"/>
  <c r="AF81" i="5"/>
  <c r="BF81" i="5" s="1"/>
  <c r="BR81" i="5" s="1"/>
  <c r="AB81" i="5"/>
  <c r="BB81" i="5" s="1"/>
  <c r="AA81" i="5"/>
  <c r="AZ81" i="5" s="1"/>
  <c r="BO81" i="5" s="1"/>
  <c r="X81" i="5"/>
  <c r="W81" i="5"/>
  <c r="BN80" i="5"/>
  <c r="BJ80" i="5"/>
  <c r="BW80" i="5" s="1"/>
  <c r="BI80" i="5"/>
  <c r="BU80" i="5" s="1"/>
  <c r="BV80" i="5" s="1"/>
  <c r="BF80" i="5"/>
  <c r="BR80" i="5" s="1"/>
  <c r="BE80" i="5"/>
  <c r="BD80" i="5"/>
  <c r="BQ80" i="5" s="1"/>
  <c r="AY80" i="5"/>
  <c r="AX80" i="5"/>
  <c r="BM80" i="5" s="1"/>
  <c r="AW80" i="5"/>
  <c r="BL80" i="5" s="1"/>
  <c r="AS80" i="5"/>
  <c r="AR80" i="5"/>
  <c r="AQ80" i="5"/>
  <c r="AM80" i="5"/>
  <c r="AK80" i="5"/>
  <c r="AI80" i="5"/>
  <c r="AH80" i="5"/>
  <c r="BH80" i="5" s="1"/>
  <c r="BT80" i="5" s="1"/>
  <c r="AF80" i="5"/>
  <c r="AC80" i="5"/>
  <c r="AB80" i="5"/>
  <c r="BB80" i="5" s="1"/>
  <c r="AA80" i="5"/>
  <c r="AZ80" i="5" s="1"/>
  <c r="X80" i="5"/>
  <c r="W80" i="5"/>
  <c r="Q80" i="5"/>
  <c r="P80" i="5"/>
  <c r="AG80" i="5" s="1"/>
  <c r="BG80" i="5" s="1"/>
  <c r="BS80" i="5" s="1"/>
  <c r="BM79" i="5"/>
  <c r="BJ79" i="5"/>
  <c r="BW79" i="5" s="1"/>
  <c r="BH79" i="5"/>
  <c r="BT79" i="5" s="1"/>
  <c r="BG79" i="5"/>
  <c r="BS79" i="5" s="1"/>
  <c r="BD79" i="5"/>
  <c r="BE79" i="5" s="1"/>
  <c r="AZ79" i="5"/>
  <c r="AY79" i="5"/>
  <c r="BN79" i="5" s="1"/>
  <c r="AX79" i="5"/>
  <c r="AS79" i="5"/>
  <c r="AR79" i="5"/>
  <c r="AQ79" i="5"/>
  <c r="AM79" i="5"/>
  <c r="AK79" i="5"/>
  <c r="BI79" i="5" s="1"/>
  <c r="BU79" i="5" s="1"/>
  <c r="BV79" i="5" s="1"/>
  <c r="AI79" i="5"/>
  <c r="AH79" i="5"/>
  <c r="AG79" i="5"/>
  <c r="AF79" i="5"/>
  <c r="AB79" i="5"/>
  <c r="BB79" i="5" s="1"/>
  <c r="AA79" i="5"/>
  <c r="X79" i="5"/>
  <c r="W79" i="5"/>
  <c r="BT78" i="5"/>
  <c r="BL78" i="5"/>
  <c r="BJ78" i="5"/>
  <c r="BW78" i="5" s="1"/>
  <c r="BG78" i="5"/>
  <c r="BS78" i="5" s="1"/>
  <c r="BF78" i="5"/>
  <c r="BR78" i="5" s="1"/>
  <c r="BE78" i="5"/>
  <c r="BD78" i="5"/>
  <c r="BQ78" i="5" s="1"/>
  <c r="AY78" i="5"/>
  <c r="BN78" i="5" s="1"/>
  <c r="AX78" i="5"/>
  <c r="BM78" i="5" s="1"/>
  <c r="AW78" i="5"/>
  <c r="AS78" i="5"/>
  <c r="AR78" i="5"/>
  <c r="AQ78" i="5"/>
  <c r="AM78" i="5"/>
  <c r="AI78" i="5"/>
  <c r="AK78" i="5" s="1"/>
  <c r="BI78" i="5" s="1"/>
  <c r="BU78" i="5" s="1"/>
  <c r="BV78" i="5" s="1"/>
  <c r="AH78" i="5"/>
  <c r="BH78" i="5" s="1"/>
  <c r="AG78" i="5"/>
  <c r="AF78" i="5"/>
  <c r="AB78" i="5"/>
  <c r="BB78" i="5" s="1"/>
  <c r="BP78" i="5" s="1"/>
  <c r="AA78" i="5"/>
  <c r="AZ78" i="5" s="1"/>
  <c r="X78" i="5"/>
  <c r="W78" i="5"/>
  <c r="BW77" i="5"/>
  <c r="BO77" i="5"/>
  <c r="BN77" i="5"/>
  <c r="BI77" i="5"/>
  <c r="BU77" i="5" s="1"/>
  <c r="BV77" i="5" s="1"/>
  <c r="BF77" i="5"/>
  <c r="BR77" i="5" s="1"/>
  <c r="BE77" i="5"/>
  <c r="BD77" i="5"/>
  <c r="BQ77" i="5" s="1"/>
  <c r="BB77" i="5"/>
  <c r="BA77" i="5"/>
  <c r="AY77" i="5"/>
  <c r="AW77" i="5"/>
  <c r="BL77" i="5" s="1"/>
  <c r="AS77" i="5"/>
  <c r="AR77" i="5"/>
  <c r="AQ77" i="5"/>
  <c r="AM77" i="5"/>
  <c r="BJ77" i="5" s="1"/>
  <c r="AK77" i="5"/>
  <c r="AI77" i="5"/>
  <c r="AH77" i="5"/>
  <c r="BH77" i="5" s="1"/>
  <c r="BT77" i="5" s="1"/>
  <c r="AG77" i="5"/>
  <c r="BG77" i="5" s="1"/>
  <c r="BS77" i="5" s="1"/>
  <c r="AF77" i="5"/>
  <c r="AB77" i="5"/>
  <c r="AA77" i="5"/>
  <c r="AZ77" i="5" s="1"/>
  <c r="X77" i="5"/>
  <c r="AX77" i="5" s="1"/>
  <c r="BM77" i="5" s="1"/>
  <c r="W77" i="5"/>
  <c r="BQ75" i="5"/>
  <c r="BN75" i="5"/>
  <c r="BH75" i="5"/>
  <c r="BT75" i="5" s="1"/>
  <c r="BE75" i="5"/>
  <c r="BD75" i="5"/>
  <c r="AZ75" i="5"/>
  <c r="AY75" i="5"/>
  <c r="AS75" i="5"/>
  <c r="AR75" i="5"/>
  <c r="AQ75" i="5"/>
  <c r="AM75" i="5"/>
  <c r="BJ75" i="5" s="1"/>
  <c r="BW75" i="5" s="1"/>
  <c r="AK75" i="5"/>
  <c r="BI75" i="5" s="1"/>
  <c r="BU75" i="5" s="1"/>
  <c r="BV75" i="5" s="1"/>
  <c r="AI75" i="5"/>
  <c r="AH75" i="5"/>
  <c r="AG75" i="5"/>
  <c r="BG75" i="5" s="1"/>
  <c r="BS75" i="5" s="1"/>
  <c r="AF75" i="5"/>
  <c r="BF75" i="5" s="1"/>
  <c r="BR75" i="5" s="1"/>
  <c r="AB75" i="5"/>
  <c r="BB75" i="5" s="1"/>
  <c r="AA75" i="5"/>
  <c r="X75" i="5"/>
  <c r="AX75" i="5" s="1"/>
  <c r="BM75" i="5" s="1"/>
  <c r="W75" i="5"/>
  <c r="BU74" i="5"/>
  <c r="BV74" i="5" s="1"/>
  <c r="BQ74" i="5"/>
  <c r="BM74" i="5"/>
  <c r="BJ74" i="5"/>
  <c r="BW74" i="5" s="1"/>
  <c r="BG74" i="5"/>
  <c r="BS74" i="5" s="1"/>
  <c r="BE74" i="5"/>
  <c r="BB74" i="5"/>
  <c r="BC74" i="5" s="1"/>
  <c r="AY74" i="5"/>
  <c r="BN74" i="5" s="1"/>
  <c r="AX74" i="5"/>
  <c r="AS74" i="5"/>
  <c r="AR74" i="5"/>
  <c r="AQ74" i="5"/>
  <c r="AK74" i="5"/>
  <c r="BI74" i="5" s="1"/>
  <c r="AI74" i="5"/>
  <c r="AH74" i="5"/>
  <c r="BH74" i="5" s="1"/>
  <c r="BT74" i="5" s="1"/>
  <c r="AG74" i="5"/>
  <c r="AF74" i="5"/>
  <c r="BF74" i="5" s="1"/>
  <c r="BR74" i="5" s="1"/>
  <c r="AA74" i="5"/>
  <c r="AZ74" i="5" s="1"/>
  <c r="W74" i="5"/>
  <c r="BQ73" i="5"/>
  <c r="BP73" i="5"/>
  <c r="BG73" i="5"/>
  <c r="BS73" i="5" s="1"/>
  <c r="BF73" i="5"/>
  <c r="BR73" i="5" s="1"/>
  <c r="BE73" i="5"/>
  <c r="BB73" i="5"/>
  <c r="BC73" i="5" s="1"/>
  <c r="AY73" i="5"/>
  <c r="BN73" i="5" s="1"/>
  <c r="AX73" i="5"/>
  <c r="BM73" i="5" s="1"/>
  <c r="AW73" i="5"/>
  <c r="BL73" i="5" s="1"/>
  <c r="AS73" i="5"/>
  <c r="AR73" i="5"/>
  <c r="AQ73" i="5"/>
  <c r="AI73" i="5"/>
  <c r="AK73" i="5" s="1"/>
  <c r="AH73" i="5"/>
  <c r="BH73" i="5" s="1"/>
  <c r="BT73" i="5" s="1"/>
  <c r="AG73" i="5"/>
  <c r="AF73" i="5"/>
  <c r="AA73" i="5"/>
  <c r="AZ73" i="5" s="1"/>
  <c r="BO73" i="5" s="1"/>
  <c r="W73" i="5"/>
  <c r="BS72" i="5"/>
  <c r="BQ72" i="5"/>
  <c r="BM72" i="5"/>
  <c r="BG72" i="5"/>
  <c r="BF72" i="5"/>
  <c r="BR72" i="5" s="1"/>
  <c r="BE72" i="5"/>
  <c r="BB72" i="5"/>
  <c r="AY72" i="5"/>
  <c r="BN72" i="5" s="1"/>
  <c r="AX72" i="5"/>
  <c r="AW72" i="5"/>
  <c r="BL72" i="5" s="1"/>
  <c r="AS72" i="5"/>
  <c r="AR72" i="5"/>
  <c r="AQ72" i="5"/>
  <c r="AI72" i="5"/>
  <c r="AK72" i="5" s="1"/>
  <c r="AH72" i="5"/>
  <c r="BH72" i="5" s="1"/>
  <c r="BT72" i="5" s="1"/>
  <c r="AG72" i="5"/>
  <c r="AF72" i="5"/>
  <c r="AA72" i="5"/>
  <c r="AZ72" i="5" s="1"/>
  <c r="W72" i="5"/>
  <c r="BU71" i="5"/>
  <c r="BV71" i="5" s="1"/>
  <c r="BT71" i="5"/>
  <c r="BP71" i="5"/>
  <c r="BJ71" i="5"/>
  <c r="BW71" i="5" s="1"/>
  <c r="BI71" i="5"/>
  <c r="BG71" i="5"/>
  <c r="BS71" i="5" s="1"/>
  <c r="BF71" i="5"/>
  <c r="BR71" i="5" s="1"/>
  <c r="BD71" i="5"/>
  <c r="BE71" i="5" s="1"/>
  <c r="AY71" i="5"/>
  <c r="BN71" i="5" s="1"/>
  <c r="AS71" i="5"/>
  <c r="AR71" i="5"/>
  <c r="AQ71" i="5"/>
  <c r="AM71" i="5"/>
  <c r="AI71" i="5"/>
  <c r="AH71" i="5"/>
  <c r="BH71" i="5" s="1"/>
  <c r="AG71" i="5"/>
  <c r="AF71" i="5"/>
  <c r="AW71" i="5" s="1"/>
  <c r="BL71" i="5" s="1"/>
  <c r="AB71" i="5"/>
  <c r="BB71" i="5" s="1"/>
  <c r="BC71" i="5" s="1"/>
  <c r="AA71" i="5"/>
  <c r="AZ71" i="5" s="1"/>
  <c r="X71" i="5"/>
  <c r="AX71" i="5" s="1"/>
  <c r="BM71" i="5" s="1"/>
  <c r="W71" i="5"/>
  <c r="BR69" i="5"/>
  <c r="BN69" i="5"/>
  <c r="BI69" i="5"/>
  <c r="BU69" i="5" s="1"/>
  <c r="BV69" i="5" s="1"/>
  <c r="BF69" i="5"/>
  <c r="BE69" i="5"/>
  <c r="BD69" i="5"/>
  <c r="BQ69" i="5" s="1"/>
  <c r="AY69" i="5"/>
  <c r="AW69" i="5"/>
  <c r="BL69" i="5" s="1"/>
  <c r="AS69" i="5"/>
  <c r="AR69" i="5"/>
  <c r="AQ69" i="5"/>
  <c r="AM69" i="5"/>
  <c r="BJ69" i="5" s="1"/>
  <c r="BW69" i="5" s="1"/>
  <c r="AK69" i="5"/>
  <c r="AI69" i="5"/>
  <c r="AH69" i="5"/>
  <c r="BH69" i="5" s="1"/>
  <c r="BT69" i="5" s="1"/>
  <c r="AG69" i="5"/>
  <c r="BG69" i="5" s="1"/>
  <c r="BS69" i="5" s="1"/>
  <c r="AF69" i="5"/>
  <c r="AA69" i="5"/>
  <c r="AZ69" i="5" s="1"/>
  <c r="BO69" i="5" s="1"/>
  <c r="X69" i="5"/>
  <c r="AX69" i="5" s="1"/>
  <c r="BM69" i="5" s="1"/>
  <c r="W69" i="5"/>
  <c r="AB69" i="5" s="1"/>
  <c r="BB69" i="5" s="1"/>
  <c r="BN68" i="5"/>
  <c r="BH68" i="5"/>
  <c r="BT68" i="5" s="1"/>
  <c r="BD68" i="5"/>
  <c r="BE68" i="5" s="1"/>
  <c r="AZ68" i="5"/>
  <c r="AY68" i="5"/>
  <c r="AS68" i="5"/>
  <c r="AR68" i="5"/>
  <c r="AQ68" i="5"/>
  <c r="AM68" i="5"/>
  <c r="BJ68" i="5" s="1"/>
  <c r="BW68" i="5" s="1"/>
  <c r="AK68" i="5"/>
  <c r="BI68" i="5" s="1"/>
  <c r="BU68" i="5" s="1"/>
  <c r="BV68" i="5" s="1"/>
  <c r="AI68" i="5"/>
  <c r="AH68" i="5"/>
  <c r="AG68" i="5"/>
  <c r="BG68" i="5" s="1"/>
  <c r="BS68" i="5" s="1"/>
  <c r="AF68" i="5"/>
  <c r="AB68" i="5"/>
  <c r="BB68" i="5" s="1"/>
  <c r="AA68" i="5"/>
  <c r="X68" i="5"/>
  <c r="AX68" i="5" s="1"/>
  <c r="BM68" i="5" s="1"/>
  <c r="W68" i="5"/>
  <c r="BT66" i="5"/>
  <c r="BH66" i="5"/>
  <c r="BG66" i="5"/>
  <c r="BS66" i="5" s="1"/>
  <c r="BD66" i="5"/>
  <c r="BE66" i="5" s="1"/>
  <c r="AZ66" i="5"/>
  <c r="BO66" i="5" s="1"/>
  <c r="AY66" i="5"/>
  <c r="BN66" i="5" s="1"/>
  <c r="AS66" i="5"/>
  <c r="AR66" i="5"/>
  <c r="AQ66" i="5"/>
  <c r="AM66" i="5"/>
  <c r="BJ66" i="5" s="1"/>
  <c r="BW66" i="5" s="1"/>
  <c r="AI66" i="5"/>
  <c r="AK66" i="5" s="1"/>
  <c r="BI66" i="5" s="1"/>
  <c r="BU66" i="5" s="1"/>
  <c r="BV66" i="5" s="1"/>
  <c r="AH66" i="5"/>
  <c r="AG66" i="5"/>
  <c r="AF66" i="5"/>
  <c r="BF66" i="5" s="1"/>
  <c r="BR66" i="5" s="1"/>
  <c r="AB66" i="5"/>
  <c r="BB66" i="5" s="1"/>
  <c r="BP66" i="5" s="1"/>
  <c r="AA66" i="5"/>
  <c r="X66" i="5"/>
  <c r="AX66" i="5" s="1"/>
  <c r="BM66" i="5" s="1"/>
  <c r="W66" i="5"/>
  <c r="BS65" i="5"/>
  <c r="BJ65" i="5"/>
  <c r="BW65" i="5" s="1"/>
  <c r="BG65" i="5"/>
  <c r="BF65" i="5"/>
  <c r="BR65" i="5" s="1"/>
  <c r="AY65" i="5"/>
  <c r="BN65" i="5" s="1"/>
  <c r="AX65" i="5"/>
  <c r="BM65" i="5" s="1"/>
  <c r="AS65" i="5"/>
  <c r="AR65" i="5"/>
  <c r="AQ65" i="5"/>
  <c r="AM65" i="5"/>
  <c r="AI65" i="5"/>
  <c r="AK65" i="5" s="1"/>
  <c r="BI65" i="5" s="1"/>
  <c r="BU65" i="5" s="1"/>
  <c r="BV65" i="5" s="1"/>
  <c r="AH65" i="5"/>
  <c r="BH65" i="5" s="1"/>
  <c r="BT65" i="5" s="1"/>
  <c r="AG65" i="5"/>
  <c r="AF65" i="5"/>
  <c r="AW65" i="5" s="1"/>
  <c r="BL65" i="5" s="1"/>
  <c r="AC65" i="5"/>
  <c r="BD65" i="5" s="1"/>
  <c r="AB65" i="5"/>
  <c r="BB65" i="5" s="1"/>
  <c r="AA65" i="5"/>
  <c r="AZ65" i="5" s="1"/>
  <c r="X65" i="5"/>
  <c r="W65" i="5"/>
  <c r="Q65" i="5"/>
  <c r="O65" i="5"/>
  <c r="M65" i="5"/>
  <c r="BR64" i="5"/>
  <c r="BN64" i="5"/>
  <c r="BF64" i="5"/>
  <c r="BA64" i="5"/>
  <c r="AY64" i="5"/>
  <c r="AX64" i="5"/>
  <c r="BM64" i="5" s="1"/>
  <c r="AW64" i="5"/>
  <c r="BL64" i="5" s="1"/>
  <c r="AS64" i="5"/>
  <c r="AR64" i="5"/>
  <c r="AQ64" i="5"/>
  <c r="AM64" i="5"/>
  <c r="BJ64" i="5" s="1"/>
  <c r="BW64" i="5" s="1"/>
  <c r="AI64" i="5"/>
  <c r="AK64" i="5" s="1"/>
  <c r="BI64" i="5" s="1"/>
  <c r="BU64" i="5" s="1"/>
  <c r="BV64" i="5" s="1"/>
  <c r="AH64" i="5"/>
  <c r="BH64" i="5" s="1"/>
  <c r="BT64" i="5" s="1"/>
  <c r="AG64" i="5"/>
  <c r="BG64" i="5" s="1"/>
  <c r="BS64" i="5" s="1"/>
  <c r="AF64" i="5"/>
  <c r="AC64" i="5"/>
  <c r="BD64" i="5" s="1"/>
  <c r="AB64" i="5"/>
  <c r="BB64" i="5" s="1"/>
  <c r="AA64" i="5"/>
  <c r="AZ64" i="5" s="1"/>
  <c r="BO64" i="5" s="1"/>
  <c r="X64" i="5"/>
  <c r="W64" i="5"/>
  <c r="P64" i="5"/>
  <c r="O64" i="5"/>
  <c r="BT63" i="5"/>
  <c r="BP63" i="5"/>
  <c r="BH63" i="5"/>
  <c r="BG63" i="5"/>
  <c r="BS63" i="5" s="1"/>
  <c r="BD63" i="5"/>
  <c r="BE63" i="5" s="1"/>
  <c r="AZ63" i="5"/>
  <c r="BO63" i="5" s="1"/>
  <c r="AY63" i="5"/>
  <c r="BN63" i="5" s="1"/>
  <c r="AS63" i="5"/>
  <c r="AR63" i="5"/>
  <c r="AQ63" i="5"/>
  <c r="AM63" i="5"/>
  <c r="BJ63" i="5" s="1"/>
  <c r="BW63" i="5" s="1"/>
  <c r="AI63" i="5"/>
  <c r="AK63" i="5" s="1"/>
  <c r="BI63" i="5" s="1"/>
  <c r="BU63" i="5" s="1"/>
  <c r="BV63" i="5" s="1"/>
  <c r="AH63" i="5"/>
  <c r="AG63" i="5"/>
  <c r="AF63" i="5"/>
  <c r="BF63" i="5" s="1"/>
  <c r="BR63" i="5" s="1"/>
  <c r="AB63" i="5"/>
  <c r="BB63" i="5" s="1"/>
  <c r="BC63" i="5" s="1"/>
  <c r="AA63" i="5"/>
  <c r="X63" i="5"/>
  <c r="AX63" i="5" s="1"/>
  <c r="BM63" i="5" s="1"/>
  <c r="W63" i="5"/>
  <c r="BW62" i="5"/>
  <c r="BS62" i="5"/>
  <c r="BJ62" i="5"/>
  <c r="BG62" i="5"/>
  <c r="BF62" i="5"/>
  <c r="BR62" i="5" s="1"/>
  <c r="BD62" i="5"/>
  <c r="BE62" i="5" s="1"/>
  <c r="BB62" i="5"/>
  <c r="AY62" i="5"/>
  <c r="BN62" i="5" s="1"/>
  <c r="AX62" i="5"/>
  <c r="BM62" i="5" s="1"/>
  <c r="AS62" i="5"/>
  <c r="AR62" i="5"/>
  <c r="AQ62" i="5"/>
  <c r="AM62" i="5"/>
  <c r="AI62" i="5"/>
  <c r="AK62" i="5" s="1"/>
  <c r="BI62" i="5" s="1"/>
  <c r="BU62" i="5" s="1"/>
  <c r="BV62" i="5" s="1"/>
  <c r="AH62" i="5"/>
  <c r="BH62" i="5" s="1"/>
  <c r="BT62" i="5" s="1"/>
  <c r="AG62" i="5"/>
  <c r="AF62" i="5"/>
  <c r="AW62" i="5" s="1"/>
  <c r="BL62" i="5" s="1"/>
  <c r="AB62" i="5"/>
  <c r="AA62" i="5"/>
  <c r="AZ62" i="5" s="1"/>
  <c r="BA62" i="5" s="1"/>
  <c r="X62" i="5"/>
  <c r="W62" i="5"/>
  <c r="BR60" i="5"/>
  <c r="BN60" i="5"/>
  <c r="BF60" i="5"/>
  <c r="BA60" i="5"/>
  <c r="AY60" i="5"/>
  <c r="AX60" i="5"/>
  <c r="BM60" i="5" s="1"/>
  <c r="AW60" i="5"/>
  <c r="BL60" i="5" s="1"/>
  <c r="AS60" i="5"/>
  <c r="AR60" i="5"/>
  <c r="AQ60" i="5"/>
  <c r="AI60" i="5"/>
  <c r="AK60" i="5" s="1"/>
  <c r="AH60" i="5"/>
  <c r="BH60" i="5" s="1"/>
  <c r="BT60" i="5" s="1"/>
  <c r="AG60" i="5"/>
  <c r="BG60" i="5" s="1"/>
  <c r="BS60" i="5" s="1"/>
  <c r="AF60" i="5"/>
  <c r="AC60" i="5"/>
  <c r="BD60" i="5" s="1"/>
  <c r="AB60" i="5"/>
  <c r="BB60" i="5" s="1"/>
  <c r="AA60" i="5"/>
  <c r="AZ60" i="5" s="1"/>
  <c r="BO60" i="5" s="1"/>
  <c r="X60" i="5"/>
  <c r="W60" i="5"/>
  <c r="BR59" i="5"/>
  <c r="BN59" i="5"/>
  <c r="BI59" i="5"/>
  <c r="BU59" i="5" s="1"/>
  <c r="BV59" i="5" s="1"/>
  <c r="BF59" i="5"/>
  <c r="BE59" i="5"/>
  <c r="BD59" i="5"/>
  <c r="BQ59" i="5" s="1"/>
  <c r="BB59" i="5"/>
  <c r="BP59" i="5" s="1"/>
  <c r="BA59" i="5"/>
  <c r="AY59" i="5"/>
  <c r="AX59" i="5"/>
  <c r="BM59" i="5" s="1"/>
  <c r="AW59" i="5"/>
  <c r="BL59" i="5" s="1"/>
  <c r="AS59" i="5"/>
  <c r="AR59" i="5"/>
  <c r="AQ59" i="5"/>
  <c r="AM59" i="5"/>
  <c r="BJ59" i="5" s="1"/>
  <c r="BW59" i="5" s="1"/>
  <c r="AK59" i="5"/>
  <c r="AI59" i="5"/>
  <c r="AH59" i="5"/>
  <c r="BH59" i="5" s="1"/>
  <c r="BT59" i="5" s="1"/>
  <c r="AG59" i="5"/>
  <c r="BG59" i="5" s="1"/>
  <c r="BS59" i="5" s="1"/>
  <c r="AF59" i="5"/>
  <c r="AA59" i="5"/>
  <c r="AZ59" i="5" s="1"/>
  <c r="BO59" i="5" s="1"/>
  <c r="W59" i="5"/>
  <c r="BS58" i="5"/>
  <c r="BL58" i="5"/>
  <c r="BJ58" i="5"/>
  <c r="BW58" i="5" s="1"/>
  <c r="BG58" i="5"/>
  <c r="BF58" i="5"/>
  <c r="BR58" i="5" s="1"/>
  <c r="BE58" i="5"/>
  <c r="BD58" i="5"/>
  <c r="BQ58" i="5" s="1"/>
  <c r="BB58" i="5"/>
  <c r="AY58" i="5"/>
  <c r="BN58" i="5" s="1"/>
  <c r="AX58" i="5"/>
  <c r="BM58" i="5" s="1"/>
  <c r="AW58" i="5"/>
  <c r="AS58" i="5"/>
  <c r="AR58" i="5"/>
  <c r="AQ58" i="5"/>
  <c r="AM58" i="5"/>
  <c r="AI58" i="5"/>
  <c r="AK58" i="5" s="1"/>
  <c r="BI58" i="5" s="1"/>
  <c r="BU58" i="5" s="1"/>
  <c r="BV58" i="5" s="1"/>
  <c r="AH58" i="5"/>
  <c r="BH58" i="5" s="1"/>
  <c r="BT58" i="5" s="1"/>
  <c r="AG58" i="5"/>
  <c r="AF58" i="5"/>
  <c r="AA58" i="5"/>
  <c r="AZ58" i="5" s="1"/>
  <c r="BA58" i="5" s="1"/>
  <c r="W58" i="5"/>
  <c r="BT57" i="5"/>
  <c r="BP57" i="5"/>
  <c r="BM57" i="5"/>
  <c r="BH57" i="5"/>
  <c r="BG57" i="5"/>
  <c r="BS57" i="5" s="1"/>
  <c r="BD57" i="5"/>
  <c r="BE57" i="5" s="1"/>
  <c r="BC57" i="5"/>
  <c r="BB57" i="5"/>
  <c r="AY57" i="5"/>
  <c r="BN57" i="5" s="1"/>
  <c r="AX57" i="5"/>
  <c r="AS57" i="5"/>
  <c r="AR57" i="5"/>
  <c r="AQ57" i="5"/>
  <c r="AM57" i="5"/>
  <c r="BJ57" i="5" s="1"/>
  <c r="BW57" i="5" s="1"/>
  <c r="AI57" i="5"/>
  <c r="AK57" i="5" s="1"/>
  <c r="BI57" i="5" s="1"/>
  <c r="BU57" i="5" s="1"/>
  <c r="BV57" i="5" s="1"/>
  <c r="AH57" i="5"/>
  <c r="AG57" i="5"/>
  <c r="AF57" i="5"/>
  <c r="BF57" i="5" s="1"/>
  <c r="BR57" i="5" s="1"/>
  <c r="AA57" i="5"/>
  <c r="AZ57" i="5" s="1"/>
  <c r="W57" i="5"/>
  <c r="BN56" i="5"/>
  <c r="BH56" i="5"/>
  <c r="BT56" i="5" s="1"/>
  <c r="BD56" i="5"/>
  <c r="BE56" i="5" s="1"/>
  <c r="AZ56" i="5"/>
  <c r="AY56" i="5"/>
  <c r="AS56" i="5"/>
  <c r="AR56" i="5"/>
  <c r="AQ56" i="5"/>
  <c r="AM56" i="5"/>
  <c r="BJ56" i="5" s="1"/>
  <c r="BW56" i="5" s="1"/>
  <c r="AK56" i="5"/>
  <c r="BI56" i="5" s="1"/>
  <c r="BU56" i="5" s="1"/>
  <c r="BV56" i="5" s="1"/>
  <c r="AI56" i="5"/>
  <c r="AH56" i="5"/>
  <c r="AG56" i="5"/>
  <c r="BG56" i="5" s="1"/>
  <c r="BS56" i="5" s="1"/>
  <c r="AF56" i="5"/>
  <c r="AB56" i="5"/>
  <c r="BB56" i="5" s="1"/>
  <c r="AA56" i="5"/>
  <c r="X56" i="5"/>
  <c r="AX56" i="5" s="1"/>
  <c r="BM56" i="5" s="1"/>
  <c r="W56" i="5"/>
  <c r="M56" i="5"/>
  <c r="BN55" i="5"/>
  <c r="BH55" i="5"/>
  <c r="BT55" i="5" s="1"/>
  <c r="BD55" i="5"/>
  <c r="BE55" i="5" s="1"/>
  <c r="AZ55" i="5"/>
  <c r="AY55" i="5"/>
  <c r="AS55" i="5"/>
  <c r="AR55" i="5"/>
  <c r="AQ55" i="5"/>
  <c r="AM55" i="5"/>
  <c r="BJ55" i="5" s="1"/>
  <c r="BW55" i="5" s="1"/>
  <c r="AK55" i="5"/>
  <c r="BI55" i="5" s="1"/>
  <c r="BU55" i="5" s="1"/>
  <c r="BV55" i="5" s="1"/>
  <c r="AI55" i="5"/>
  <c r="AH55" i="5"/>
  <c r="AG55" i="5"/>
  <c r="BG55" i="5" s="1"/>
  <c r="BS55" i="5" s="1"/>
  <c r="AF55" i="5"/>
  <c r="AB55" i="5"/>
  <c r="BB55" i="5" s="1"/>
  <c r="AA55" i="5"/>
  <c r="X55" i="5"/>
  <c r="AX55" i="5" s="1"/>
  <c r="BM55" i="5" s="1"/>
  <c r="W55" i="5"/>
  <c r="M55" i="5"/>
  <c r="BN54" i="5"/>
  <c r="BH54" i="5"/>
  <c r="BT54" i="5" s="1"/>
  <c r="BD54" i="5"/>
  <c r="BE54" i="5" s="1"/>
  <c r="AZ54" i="5"/>
  <c r="AY54" i="5"/>
  <c r="AS54" i="5"/>
  <c r="AR54" i="5"/>
  <c r="AQ54" i="5"/>
  <c r="AM54" i="5"/>
  <c r="BJ54" i="5" s="1"/>
  <c r="BW54" i="5" s="1"/>
  <c r="AK54" i="5"/>
  <c r="BI54" i="5" s="1"/>
  <c r="BU54" i="5" s="1"/>
  <c r="BV54" i="5" s="1"/>
  <c r="AI54" i="5"/>
  <c r="AH54" i="5"/>
  <c r="AG54" i="5"/>
  <c r="BG54" i="5" s="1"/>
  <c r="BS54" i="5" s="1"/>
  <c r="AF54" i="5"/>
  <c r="AB54" i="5"/>
  <c r="BB54" i="5" s="1"/>
  <c r="AA54" i="5"/>
  <c r="X54" i="5"/>
  <c r="AX54" i="5" s="1"/>
  <c r="BM54" i="5" s="1"/>
  <c r="W54" i="5"/>
  <c r="M54" i="5"/>
  <c r="BU53" i="5"/>
  <c r="BV53" i="5" s="1"/>
  <c r="BR53" i="5"/>
  <c r="BQ53" i="5"/>
  <c r="BN53" i="5"/>
  <c r="BM53" i="5"/>
  <c r="BL53" i="5"/>
  <c r="BH53" i="5"/>
  <c r="BT53" i="5" s="1"/>
  <c r="BG53" i="5"/>
  <c r="BS53" i="5" s="1"/>
  <c r="BF53" i="5"/>
  <c r="BE53" i="5"/>
  <c r="BC53" i="5"/>
  <c r="BB53" i="5"/>
  <c r="BP53" i="5" s="1"/>
  <c r="AZ53" i="5"/>
  <c r="BO53" i="5" s="1"/>
  <c r="AS53" i="5"/>
  <c r="AR53" i="5"/>
  <c r="AQ53" i="5"/>
  <c r="AM53" i="5"/>
  <c r="BJ53" i="5" s="1"/>
  <c r="BW53" i="5" s="1"/>
  <c r="AK53" i="5"/>
  <c r="BI53" i="5" s="1"/>
  <c r="AI53" i="5"/>
  <c r="X53" i="5"/>
  <c r="BN52" i="5"/>
  <c r="BE52" i="5"/>
  <c r="BD52" i="5"/>
  <c r="BQ52" i="5" s="1"/>
  <c r="BB52" i="5"/>
  <c r="BP52" i="5" s="1"/>
  <c r="BA52" i="5"/>
  <c r="AY52" i="5"/>
  <c r="AX52" i="5"/>
  <c r="BM52" i="5" s="1"/>
  <c r="AW52" i="5"/>
  <c r="BL52" i="5" s="1"/>
  <c r="AS52" i="5"/>
  <c r="AR52" i="5"/>
  <c r="AM52" i="5"/>
  <c r="BJ52" i="5" s="1"/>
  <c r="BW52" i="5" s="1"/>
  <c r="AK52" i="5"/>
  <c r="BI52" i="5" s="1"/>
  <c r="BU52" i="5" s="1"/>
  <c r="BV52" i="5" s="1"/>
  <c r="AI52" i="5"/>
  <c r="AH52" i="5"/>
  <c r="BH52" i="5" s="1"/>
  <c r="BT52" i="5" s="1"/>
  <c r="AG52" i="5"/>
  <c r="BG52" i="5" s="1"/>
  <c r="BS52" i="5" s="1"/>
  <c r="AF52" i="5"/>
  <c r="BF52" i="5" s="1"/>
  <c r="BR52" i="5" s="1"/>
  <c r="AB52" i="5"/>
  <c r="AA52" i="5"/>
  <c r="AZ52" i="5" s="1"/>
  <c r="BO52" i="5" s="1"/>
  <c r="X52" i="5"/>
  <c r="W52" i="5"/>
  <c r="BT51" i="5"/>
  <c r="BH51" i="5"/>
  <c r="BG51" i="5"/>
  <c r="BS51" i="5" s="1"/>
  <c r="BD51" i="5"/>
  <c r="BE51" i="5" s="1"/>
  <c r="AZ51" i="5"/>
  <c r="BO51" i="5" s="1"/>
  <c r="AY51" i="5"/>
  <c r="BN51" i="5" s="1"/>
  <c r="AS51" i="5"/>
  <c r="AR51" i="5"/>
  <c r="AQ51" i="5"/>
  <c r="AI51" i="5"/>
  <c r="AK51" i="5" s="1"/>
  <c r="AH51" i="5"/>
  <c r="AG51" i="5"/>
  <c r="AF51" i="5"/>
  <c r="BF51" i="5" s="1"/>
  <c r="BR51" i="5" s="1"/>
  <c r="AB51" i="5"/>
  <c r="BB51" i="5" s="1"/>
  <c r="BP51" i="5" s="1"/>
  <c r="AA51" i="5"/>
  <c r="X51" i="5"/>
  <c r="AX51" i="5" s="1"/>
  <c r="BM51" i="5" s="1"/>
  <c r="W51" i="5"/>
  <c r="BS50" i="5"/>
  <c r="BG50" i="5"/>
  <c r="BF50" i="5"/>
  <c r="BR50" i="5" s="1"/>
  <c r="BD50" i="5"/>
  <c r="BE50" i="5" s="1"/>
  <c r="BB50" i="5"/>
  <c r="AY50" i="5"/>
  <c r="BN50" i="5" s="1"/>
  <c r="AX50" i="5"/>
  <c r="BM50" i="5" s="1"/>
  <c r="AS50" i="5"/>
  <c r="AR50" i="5"/>
  <c r="AQ50" i="5"/>
  <c r="AI50" i="5"/>
  <c r="AK50" i="5" s="1"/>
  <c r="AH50" i="5"/>
  <c r="BH50" i="5" s="1"/>
  <c r="BT50" i="5" s="1"/>
  <c r="AG50" i="5"/>
  <c r="AF50" i="5"/>
  <c r="AW50" i="5" s="1"/>
  <c r="BL50" i="5" s="1"/>
  <c r="AB50" i="5"/>
  <c r="AA50" i="5"/>
  <c r="AZ50" i="5" s="1"/>
  <c r="BA50" i="5" s="1"/>
  <c r="X50" i="5"/>
  <c r="W50" i="5"/>
  <c r="BR49" i="5"/>
  <c r="BN49" i="5"/>
  <c r="BF49" i="5"/>
  <c r="BE49" i="5"/>
  <c r="BD49" i="5"/>
  <c r="BQ49" i="5" s="1"/>
  <c r="BB49" i="5"/>
  <c r="BP49" i="5" s="1"/>
  <c r="AY49" i="5"/>
  <c r="AW49" i="5"/>
  <c r="BL49" i="5" s="1"/>
  <c r="AS49" i="5"/>
  <c r="AR49" i="5"/>
  <c r="AQ49" i="5"/>
  <c r="AM49" i="5"/>
  <c r="BJ49" i="5" s="1"/>
  <c r="BW49" i="5" s="1"/>
  <c r="AI49" i="5"/>
  <c r="AK49" i="5" s="1"/>
  <c r="BI49" i="5" s="1"/>
  <c r="BU49" i="5" s="1"/>
  <c r="BV49" i="5" s="1"/>
  <c r="AH49" i="5"/>
  <c r="BH49" i="5" s="1"/>
  <c r="BT49" i="5" s="1"/>
  <c r="AG49" i="5"/>
  <c r="BG49" i="5" s="1"/>
  <c r="BS49" i="5" s="1"/>
  <c r="AF49" i="5"/>
  <c r="AB49" i="5"/>
  <c r="AA49" i="5"/>
  <c r="AZ49" i="5" s="1"/>
  <c r="BO49" i="5" s="1"/>
  <c r="X49" i="5"/>
  <c r="AX49" i="5" s="1"/>
  <c r="BM49" i="5" s="1"/>
  <c r="W49" i="5"/>
  <c r="BQ48" i="5"/>
  <c r="BN48" i="5"/>
  <c r="BH48" i="5"/>
  <c r="BT48" i="5" s="1"/>
  <c r="BE48" i="5"/>
  <c r="BD48" i="5"/>
  <c r="AZ48" i="5"/>
  <c r="AY48" i="5"/>
  <c r="AS48" i="5"/>
  <c r="AR48" i="5"/>
  <c r="AQ48" i="5"/>
  <c r="AK48" i="5"/>
  <c r="AM48" i="5" s="1"/>
  <c r="BJ48" i="5" s="1"/>
  <c r="BW48" i="5" s="1"/>
  <c r="AI48" i="5"/>
  <c r="AH48" i="5"/>
  <c r="AG48" i="5"/>
  <c r="BG48" i="5" s="1"/>
  <c r="BS48" i="5" s="1"/>
  <c r="AF48" i="5"/>
  <c r="BF48" i="5" s="1"/>
  <c r="BR48" i="5" s="1"/>
  <c r="AB48" i="5"/>
  <c r="BB48" i="5" s="1"/>
  <c r="AA48" i="5"/>
  <c r="X48" i="5"/>
  <c r="AX48" i="5" s="1"/>
  <c r="BM48" i="5" s="1"/>
  <c r="W48" i="5"/>
  <c r="BU47" i="5"/>
  <c r="BV47" i="5" s="1"/>
  <c r="BT47" i="5"/>
  <c r="BP47" i="5"/>
  <c r="BM47" i="5"/>
  <c r="BH47" i="5"/>
  <c r="BD47" i="5"/>
  <c r="BC47" i="5"/>
  <c r="AZ47" i="5"/>
  <c r="AY47" i="5"/>
  <c r="BN47" i="5" s="1"/>
  <c r="AM47" i="5"/>
  <c r="BJ47" i="5" s="1"/>
  <c r="BW47" i="5" s="1"/>
  <c r="AK47" i="5"/>
  <c r="BI47" i="5" s="1"/>
  <c r="AI47" i="5"/>
  <c r="AH47" i="5"/>
  <c r="AG47" i="5"/>
  <c r="BG47" i="5" s="1"/>
  <c r="BS47" i="5" s="1"/>
  <c r="AF47" i="5"/>
  <c r="AB47" i="5"/>
  <c r="BB47" i="5" s="1"/>
  <c r="AA47" i="5"/>
  <c r="X47" i="5"/>
  <c r="AX47" i="5" s="1"/>
  <c r="W47" i="5"/>
  <c r="Q47" i="5"/>
  <c r="P47" i="5"/>
  <c r="BO46" i="5"/>
  <c r="BN46" i="5"/>
  <c r="BF46" i="5"/>
  <c r="BR46" i="5" s="1"/>
  <c r="BE46" i="5"/>
  <c r="BD46" i="5"/>
  <c r="BQ46" i="5" s="1"/>
  <c r="BB46" i="5"/>
  <c r="BA46" i="5"/>
  <c r="AY46" i="5"/>
  <c r="AW46" i="5"/>
  <c r="BL46" i="5" s="1"/>
  <c r="AS46" i="5"/>
  <c r="AR46" i="5"/>
  <c r="AQ46" i="5"/>
  <c r="AI46" i="5"/>
  <c r="AK46" i="5" s="1"/>
  <c r="AH46" i="5"/>
  <c r="BH46" i="5" s="1"/>
  <c r="BT46" i="5" s="1"/>
  <c r="AG46" i="5"/>
  <c r="BG46" i="5" s="1"/>
  <c r="BS46" i="5" s="1"/>
  <c r="AF46" i="5"/>
  <c r="AB46" i="5"/>
  <c r="AA46" i="5"/>
  <c r="AZ46" i="5" s="1"/>
  <c r="X46" i="5"/>
  <c r="AX46" i="5" s="1"/>
  <c r="BM46" i="5" s="1"/>
  <c r="W46" i="5"/>
  <c r="Q46" i="5"/>
  <c r="P46" i="5"/>
  <c r="BS45" i="5"/>
  <c r="BG45" i="5"/>
  <c r="BD45" i="5"/>
  <c r="BE45" i="5" s="1"/>
  <c r="BC45" i="5"/>
  <c r="AY45" i="5"/>
  <c r="BN45" i="5" s="1"/>
  <c r="AS45" i="5"/>
  <c r="AR45" i="5"/>
  <c r="AQ45" i="5"/>
  <c r="AI45" i="5"/>
  <c r="AK45" i="5" s="1"/>
  <c r="AH45" i="5"/>
  <c r="BH45" i="5" s="1"/>
  <c r="BT45" i="5" s="1"/>
  <c r="AG45" i="5"/>
  <c r="AF45" i="5"/>
  <c r="AW45" i="5" s="1"/>
  <c r="BL45" i="5" s="1"/>
  <c r="AB45" i="5"/>
  <c r="BB45" i="5" s="1"/>
  <c r="BP45" i="5" s="1"/>
  <c r="AA45" i="5"/>
  <c r="AZ45" i="5" s="1"/>
  <c r="BA45" i="5" s="1"/>
  <c r="X45" i="5"/>
  <c r="AX45" i="5" s="1"/>
  <c r="BM45" i="5" s="1"/>
  <c r="W45" i="5"/>
  <c r="Q45" i="5"/>
  <c r="P45" i="5"/>
  <c r="BH44" i="5"/>
  <c r="BT44" i="5" s="1"/>
  <c r="BG44" i="5"/>
  <c r="BS44" i="5" s="1"/>
  <c r="BD44" i="5"/>
  <c r="BE44" i="5" s="1"/>
  <c r="AZ44" i="5"/>
  <c r="AY44" i="5"/>
  <c r="BN44" i="5" s="1"/>
  <c r="AS44" i="5"/>
  <c r="AR44" i="5"/>
  <c r="AQ44" i="5"/>
  <c r="AM44" i="5"/>
  <c r="BJ44" i="5" s="1"/>
  <c r="BW44" i="5" s="1"/>
  <c r="AK44" i="5"/>
  <c r="BI44" i="5" s="1"/>
  <c r="BU44" i="5" s="1"/>
  <c r="BV44" i="5" s="1"/>
  <c r="AI44" i="5"/>
  <c r="AH44" i="5"/>
  <c r="AG44" i="5"/>
  <c r="AF44" i="5"/>
  <c r="AC44" i="5"/>
  <c r="AB44" i="5"/>
  <c r="BB44" i="5" s="1"/>
  <c r="AA44" i="5"/>
  <c r="X44" i="5"/>
  <c r="AX44" i="5" s="1"/>
  <c r="BM44" i="5" s="1"/>
  <c r="W44" i="5"/>
  <c r="BM43" i="5"/>
  <c r="BJ43" i="5"/>
  <c r="BW43" i="5" s="1"/>
  <c r="BH43" i="5"/>
  <c r="BT43" i="5" s="1"/>
  <c r="BG43" i="5"/>
  <c r="BS43" i="5" s="1"/>
  <c r="BD43" i="5"/>
  <c r="AZ43" i="5"/>
  <c r="AY43" i="5"/>
  <c r="BN43" i="5" s="1"/>
  <c r="AX43" i="5"/>
  <c r="AS43" i="5"/>
  <c r="AR43" i="5"/>
  <c r="AQ43" i="5"/>
  <c r="AM43" i="5"/>
  <c r="AK43" i="5"/>
  <c r="BI43" i="5" s="1"/>
  <c r="BU43" i="5" s="1"/>
  <c r="BV43" i="5" s="1"/>
  <c r="AI43" i="5"/>
  <c r="AH43" i="5"/>
  <c r="AG43" i="5"/>
  <c r="AF43" i="5"/>
  <c r="AB43" i="5"/>
  <c r="BB43" i="5" s="1"/>
  <c r="AA43" i="5"/>
  <c r="X43" i="5"/>
  <c r="W43" i="5"/>
  <c r="BP42" i="5"/>
  <c r="BJ42" i="5"/>
  <c r="BW42" i="5" s="1"/>
  <c r="BG42" i="5"/>
  <c r="BS42" i="5" s="1"/>
  <c r="BF42" i="5"/>
  <c r="BR42" i="5" s="1"/>
  <c r="BD42" i="5"/>
  <c r="BE42" i="5" s="1"/>
  <c r="BC42" i="5"/>
  <c r="AY42" i="5"/>
  <c r="BN42" i="5" s="1"/>
  <c r="AX42" i="5"/>
  <c r="BM42" i="5" s="1"/>
  <c r="AS42" i="5"/>
  <c r="AR42" i="5"/>
  <c r="AQ42" i="5"/>
  <c r="AM42" i="5"/>
  <c r="AI42" i="5"/>
  <c r="AK42" i="5" s="1"/>
  <c r="BI42" i="5" s="1"/>
  <c r="BU42" i="5" s="1"/>
  <c r="BV42" i="5" s="1"/>
  <c r="AH42" i="5"/>
  <c r="BH42" i="5" s="1"/>
  <c r="BT42" i="5" s="1"/>
  <c r="AG42" i="5"/>
  <c r="AF42" i="5"/>
  <c r="AW42" i="5" s="1"/>
  <c r="BL42" i="5" s="1"/>
  <c r="AB42" i="5"/>
  <c r="BB42" i="5" s="1"/>
  <c r="AA42" i="5"/>
  <c r="AZ42" i="5" s="1"/>
  <c r="X42" i="5"/>
  <c r="W42" i="5"/>
  <c r="BS41" i="5"/>
  <c r="BO41" i="5"/>
  <c r="BJ41" i="5"/>
  <c r="BW41" i="5" s="1"/>
  <c r="BF41" i="5"/>
  <c r="BR41" i="5" s="1"/>
  <c r="BE41" i="5"/>
  <c r="BD41" i="5"/>
  <c r="BQ41" i="5" s="1"/>
  <c r="BB41" i="5"/>
  <c r="AX41" i="5"/>
  <c r="BM41" i="5" s="1"/>
  <c r="AW41" i="5"/>
  <c r="BL41" i="5" s="1"/>
  <c r="AQ41" i="5"/>
  <c r="AM41" i="5"/>
  <c r="AI41" i="5"/>
  <c r="AK41" i="5" s="1"/>
  <c r="BI41" i="5" s="1"/>
  <c r="BU41" i="5" s="1"/>
  <c r="BV41" i="5" s="1"/>
  <c r="AH41" i="5"/>
  <c r="BH41" i="5" s="1"/>
  <c r="BT41" i="5" s="1"/>
  <c r="AF41" i="5"/>
  <c r="AB41" i="5"/>
  <c r="AA41" i="5"/>
  <c r="AZ41" i="5" s="1"/>
  <c r="BA41" i="5" s="1"/>
  <c r="X41" i="5"/>
  <c r="W41" i="5"/>
  <c r="V41" i="5"/>
  <c r="AS41" i="5" s="1"/>
  <c r="P41" i="5"/>
  <c r="AG41" i="5" s="1"/>
  <c r="BG41" i="5" s="1"/>
  <c r="BT40" i="5"/>
  <c r="BP40" i="5"/>
  <c r="BJ40" i="5"/>
  <c r="BW40" i="5" s="1"/>
  <c r="BG40" i="5"/>
  <c r="BS40" i="5" s="1"/>
  <c r="BF40" i="5"/>
  <c r="BR40" i="5" s="1"/>
  <c r="BD40" i="5"/>
  <c r="BE40" i="5" s="1"/>
  <c r="BC40" i="5"/>
  <c r="AY40" i="5"/>
  <c r="BN40" i="5" s="1"/>
  <c r="AX40" i="5"/>
  <c r="BM40" i="5" s="1"/>
  <c r="AS40" i="5"/>
  <c r="AR40" i="5"/>
  <c r="AQ40" i="5"/>
  <c r="AM40" i="5"/>
  <c r="AI40" i="5"/>
  <c r="AK40" i="5" s="1"/>
  <c r="BI40" i="5" s="1"/>
  <c r="BU40" i="5" s="1"/>
  <c r="BV40" i="5" s="1"/>
  <c r="AH40" i="5"/>
  <c r="BH40" i="5" s="1"/>
  <c r="AG40" i="5"/>
  <c r="AF40" i="5"/>
  <c r="AW40" i="5" s="1"/>
  <c r="BL40" i="5" s="1"/>
  <c r="AB40" i="5"/>
  <c r="BB40" i="5" s="1"/>
  <c r="AA40" i="5"/>
  <c r="AZ40" i="5" s="1"/>
  <c r="X40" i="5"/>
  <c r="W40" i="5"/>
  <c r="BO39" i="5"/>
  <c r="BN39" i="5"/>
  <c r="BJ39" i="5"/>
  <c r="BW39" i="5" s="1"/>
  <c r="BF39" i="5"/>
  <c r="BR39" i="5" s="1"/>
  <c r="BE39" i="5"/>
  <c r="BD39" i="5"/>
  <c r="BQ39" i="5" s="1"/>
  <c r="BB39" i="5"/>
  <c r="AY39" i="5"/>
  <c r="AX39" i="5"/>
  <c r="BM39" i="5" s="1"/>
  <c r="AW39" i="5"/>
  <c r="BL39" i="5" s="1"/>
  <c r="AS39" i="5"/>
  <c r="AR39" i="5"/>
  <c r="AQ39" i="5"/>
  <c r="AM39" i="5"/>
  <c r="AI39" i="5"/>
  <c r="AK39" i="5" s="1"/>
  <c r="BI39" i="5" s="1"/>
  <c r="BU39" i="5" s="1"/>
  <c r="BV39" i="5" s="1"/>
  <c r="AH39" i="5"/>
  <c r="BH39" i="5" s="1"/>
  <c r="BT39" i="5" s="1"/>
  <c r="AG39" i="5"/>
  <c r="BG39" i="5" s="1"/>
  <c r="BS39" i="5" s="1"/>
  <c r="AF39" i="5"/>
  <c r="AB39" i="5"/>
  <c r="AA39" i="5"/>
  <c r="AZ39" i="5" s="1"/>
  <c r="BA39" i="5" s="1"/>
  <c r="X39" i="5"/>
  <c r="W39" i="5"/>
  <c r="BR38" i="5"/>
  <c r="BN38" i="5"/>
  <c r="BI38" i="5"/>
  <c r="BU38" i="5" s="1"/>
  <c r="BV38" i="5" s="1"/>
  <c r="BH38" i="5"/>
  <c r="BT38" i="5" s="1"/>
  <c r="BE38" i="5"/>
  <c r="BD38" i="5"/>
  <c r="BQ38" i="5" s="1"/>
  <c r="BA38" i="5"/>
  <c r="AZ38" i="5"/>
  <c r="BO38" i="5" s="1"/>
  <c r="AY38" i="5"/>
  <c r="AW38" i="5"/>
  <c r="BL38" i="5" s="1"/>
  <c r="AS38" i="5"/>
  <c r="AR38" i="5"/>
  <c r="AQ38" i="5"/>
  <c r="AM38" i="5"/>
  <c r="BJ38" i="5" s="1"/>
  <c r="BW38" i="5" s="1"/>
  <c r="AK38" i="5"/>
  <c r="AI38" i="5"/>
  <c r="AH38" i="5"/>
  <c r="AG38" i="5"/>
  <c r="BG38" i="5" s="1"/>
  <c r="BS38" i="5" s="1"/>
  <c r="AF38" i="5"/>
  <c r="BF38" i="5" s="1"/>
  <c r="AB38" i="5"/>
  <c r="BB38" i="5" s="1"/>
  <c r="AA38" i="5"/>
  <c r="X38" i="5"/>
  <c r="AX38" i="5" s="1"/>
  <c r="BM38" i="5" s="1"/>
  <c r="W38" i="5"/>
  <c r="BM36" i="5"/>
  <c r="BH36" i="5"/>
  <c r="BT36" i="5" s="1"/>
  <c r="BG36" i="5"/>
  <c r="BS36" i="5" s="1"/>
  <c r="BD36" i="5"/>
  <c r="BE36" i="5" s="1"/>
  <c r="AZ36" i="5"/>
  <c r="AY36" i="5"/>
  <c r="BN36" i="5" s="1"/>
  <c r="AS36" i="5"/>
  <c r="AR36" i="5"/>
  <c r="AQ36" i="5"/>
  <c r="AM36" i="5"/>
  <c r="BJ36" i="5" s="1"/>
  <c r="BW36" i="5" s="1"/>
  <c r="AK36" i="5"/>
  <c r="BI36" i="5" s="1"/>
  <c r="BU36" i="5" s="1"/>
  <c r="BV36" i="5" s="1"/>
  <c r="AI36" i="5"/>
  <c r="AH36" i="5"/>
  <c r="AG36" i="5"/>
  <c r="AF36" i="5"/>
  <c r="AB36" i="5"/>
  <c r="BB36" i="5" s="1"/>
  <c r="AA36" i="5"/>
  <c r="X36" i="5"/>
  <c r="AX36" i="5" s="1"/>
  <c r="W36" i="5"/>
  <c r="BP34" i="5"/>
  <c r="BN34" i="5"/>
  <c r="BM34" i="5"/>
  <c r="BL34" i="5"/>
  <c r="BJ34" i="5"/>
  <c r="BW34" i="5" s="1"/>
  <c r="BG34" i="5"/>
  <c r="BS34" i="5" s="1"/>
  <c r="BE34" i="5"/>
  <c r="BD34" i="5"/>
  <c r="BQ34" i="5" s="1"/>
  <c r="BC34" i="5"/>
  <c r="AS34" i="5"/>
  <c r="AR34" i="5"/>
  <c r="AQ34" i="5"/>
  <c r="AM34" i="5"/>
  <c r="AK34" i="5"/>
  <c r="BI34" i="5" s="1"/>
  <c r="BU34" i="5" s="1"/>
  <c r="BV34" i="5" s="1"/>
  <c r="AI34" i="5"/>
  <c r="AH34" i="5"/>
  <c r="BH34" i="5" s="1"/>
  <c r="BT34" i="5" s="1"/>
  <c r="AG34" i="5"/>
  <c r="AF34" i="5"/>
  <c r="BF34" i="5" s="1"/>
  <c r="BR34" i="5" s="1"/>
  <c r="AB34" i="5"/>
  <c r="BB34" i="5" s="1"/>
  <c r="AA34" i="5"/>
  <c r="AZ34" i="5" s="1"/>
  <c r="X34" i="5"/>
  <c r="W34" i="5"/>
  <c r="BJ33" i="5"/>
  <c r="BW33" i="5" s="1"/>
  <c r="BG33" i="5"/>
  <c r="BS33" i="5" s="1"/>
  <c r="BF33" i="5"/>
  <c r="BR33" i="5" s="1"/>
  <c r="BE33" i="5"/>
  <c r="BD33" i="5"/>
  <c r="BQ33" i="5" s="1"/>
  <c r="AY33" i="5"/>
  <c r="BN33" i="5" s="1"/>
  <c r="AX33" i="5"/>
  <c r="BM33" i="5" s="1"/>
  <c r="AS33" i="5"/>
  <c r="AR33" i="5"/>
  <c r="AQ33" i="5"/>
  <c r="AM33" i="5"/>
  <c r="AI33" i="5"/>
  <c r="AK33" i="5" s="1"/>
  <c r="BI33" i="5" s="1"/>
  <c r="BU33" i="5" s="1"/>
  <c r="BV33" i="5" s="1"/>
  <c r="AH33" i="5"/>
  <c r="BH33" i="5" s="1"/>
  <c r="BT33" i="5" s="1"/>
  <c r="AG33" i="5"/>
  <c r="AF33" i="5"/>
  <c r="AW33" i="5" s="1"/>
  <c r="BL33" i="5" s="1"/>
  <c r="AB33" i="5"/>
  <c r="BB33" i="5" s="1"/>
  <c r="BC33" i="5" s="1"/>
  <c r="AA33" i="5"/>
  <c r="AZ33" i="5" s="1"/>
  <c r="X33" i="5"/>
  <c r="W33" i="5"/>
  <c r="BO32" i="5"/>
  <c r="BN32" i="5"/>
  <c r="BJ32" i="5"/>
  <c r="BW32" i="5" s="1"/>
  <c r="BF32" i="5"/>
  <c r="BR32" i="5" s="1"/>
  <c r="BE32" i="5"/>
  <c r="BD32" i="5"/>
  <c r="BQ32" i="5" s="1"/>
  <c r="BB32" i="5"/>
  <c r="AY32" i="5"/>
  <c r="AX32" i="5"/>
  <c r="BM32" i="5" s="1"/>
  <c r="AW32" i="5"/>
  <c r="BL32" i="5" s="1"/>
  <c r="AS32" i="5"/>
  <c r="AR32" i="5"/>
  <c r="AQ32" i="5"/>
  <c r="AM32" i="5"/>
  <c r="AI32" i="5"/>
  <c r="AK32" i="5" s="1"/>
  <c r="BI32" i="5" s="1"/>
  <c r="BU32" i="5" s="1"/>
  <c r="BV32" i="5" s="1"/>
  <c r="AH32" i="5"/>
  <c r="BH32" i="5" s="1"/>
  <c r="BT32" i="5" s="1"/>
  <c r="AG32" i="5"/>
  <c r="BG32" i="5" s="1"/>
  <c r="BS32" i="5" s="1"/>
  <c r="AF32" i="5"/>
  <c r="AB32" i="5"/>
  <c r="AA32" i="5"/>
  <c r="AZ32" i="5" s="1"/>
  <c r="BA32" i="5" s="1"/>
  <c r="X32" i="5"/>
  <c r="W32" i="5"/>
  <c r="BQ30" i="5"/>
  <c r="BN30" i="5"/>
  <c r="BJ30" i="5"/>
  <c r="BW30" i="5" s="1"/>
  <c r="BG30" i="5"/>
  <c r="BS30" i="5" s="1"/>
  <c r="BE30" i="5"/>
  <c r="BC30" i="5"/>
  <c r="BB30" i="5"/>
  <c r="BP30" i="5" s="1"/>
  <c r="AZ30" i="5"/>
  <c r="AX30" i="5"/>
  <c r="BM30" i="5" s="1"/>
  <c r="AS30" i="5"/>
  <c r="AR30" i="5"/>
  <c r="AQ30" i="5"/>
  <c r="AI30" i="5"/>
  <c r="AK30" i="5" s="1"/>
  <c r="BI30" i="5" s="1"/>
  <c r="BU30" i="5" s="1"/>
  <c r="BV30" i="5" s="1"/>
  <c r="AH30" i="5"/>
  <c r="BH30" i="5" s="1"/>
  <c r="BT30" i="5" s="1"/>
  <c r="AF30" i="5"/>
  <c r="AW30" i="5" s="1"/>
  <c r="BL30" i="5" s="1"/>
  <c r="AA30" i="5"/>
  <c r="W30" i="5"/>
  <c r="BN29" i="5"/>
  <c r="BJ29" i="5"/>
  <c r="BW29" i="5" s="1"/>
  <c r="BI29" i="5"/>
  <c r="BU29" i="5" s="1"/>
  <c r="BV29" i="5" s="1"/>
  <c r="BF29" i="5"/>
  <c r="BR29" i="5" s="1"/>
  <c r="BE29" i="5"/>
  <c r="BD29" i="5"/>
  <c r="BQ29" i="5" s="1"/>
  <c r="BB29" i="5"/>
  <c r="AY29" i="5"/>
  <c r="AX29" i="5"/>
  <c r="BM29" i="5" s="1"/>
  <c r="AW29" i="5"/>
  <c r="BL29" i="5" s="1"/>
  <c r="AS29" i="5"/>
  <c r="AR29" i="5"/>
  <c r="AQ29" i="5"/>
  <c r="AM29" i="5"/>
  <c r="AK29" i="5"/>
  <c r="AI29" i="5"/>
  <c r="AH29" i="5"/>
  <c r="BH29" i="5" s="1"/>
  <c r="BT29" i="5" s="1"/>
  <c r="AG29" i="5"/>
  <c r="BG29" i="5" s="1"/>
  <c r="BS29" i="5" s="1"/>
  <c r="AF29" i="5"/>
  <c r="AB29" i="5"/>
  <c r="AA29" i="5"/>
  <c r="AZ29" i="5" s="1"/>
  <c r="X29" i="5"/>
  <c r="W29" i="5"/>
  <c r="BV28" i="5"/>
  <c r="BR28" i="5"/>
  <c r="BN28" i="5"/>
  <c r="BI28" i="5"/>
  <c r="BU28" i="5" s="1"/>
  <c r="BH28" i="5"/>
  <c r="BT28" i="5" s="1"/>
  <c r="BE28" i="5"/>
  <c r="BD28" i="5"/>
  <c r="BQ28" i="5" s="1"/>
  <c r="BA28" i="5"/>
  <c r="AZ28" i="5"/>
  <c r="BO28" i="5" s="1"/>
  <c r="AY28" i="5"/>
  <c r="AW28" i="5"/>
  <c r="BL28" i="5" s="1"/>
  <c r="AS28" i="5"/>
  <c r="AR28" i="5"/>
  <c r="AQ28" i="5"/>
  <c r="AM28" i="5"/>
  <c r="BJ28" i="5" s="1"/>
  <c r="BW28" i="5" s="1"/>
  <c r="AK28" i="5"/>
  <c r="AI28" i="5"/>
  <c r="AH28" i="5"/>
  <c r="AG28" i="5"/>
  <c r="BG28" i="5" s="1"/>
  <c r="BS28" i="5" s="1"/>
  <c r="AF28" i="5"/>
  <c r="BF28" i="5" s="1"/>
  <c r="AB28" i="5"/>
  <c r="BB28" i="5" s="1"/>
  <c r="AA28" i="5"/>
  <c r="X28" i="5"/>
  <c r="AX28" i="5" s="1"/>
  <c r="BM28" i="5" s="1"/>
  <c r="W28" i="5"/>
  <c r="BM26" i="5"/>
  <c r="BH26" i="5"/>
  <c r="BT26" i="5" s="1"/>
  <c r="BG26" i="5"/>
  <c r="BS26" i="5" s="1"/>
  <c r="BD26" i="5"/>
  <c r="BE26" i="5" s="1"/>
  <c r="AZ26" i="5"/>
  <c r="AY26" i="5"/>
  <c r="BN26" i="5" s="1"/>
  <c r="AS26" i="5"/>
  <c r="AR26" i="5"/>
  <c r="AQ26" i="5"/>
  <c r="AM26" i="5"/>
  <c r="BJ26" i="5" s="1"/>
  <c r="BW26" i="5" s="1"/>
  <c r="AK26" i="5"/>
  <c r="BI26" i="5" s="1"/>
  <c r="BU26" i="5" s="1"/>
  <c r="BV26" i="5" s="1"/>
  <c r="AI26" i="5"/>
  <c r="AH26" i="5"/>
  <c r="AG26" i="5"/>
  <c r="AF26" i="5"/>
  <c r="AB26" i="5"/>
  <c r="BB26" i="5" s="1"/>
  <c r="AA26" i="5"/>
  <c r="X26" i="5"/>
  <c r="AX26" i="5" s="1"/>
  <c r="W26" i="5"/>
  <c r="O26" i="5"/>
  <c r="BH25" i="5"/>
  <c r="BT25" i="5" s="1"/>
  <c r="BG25" i="5"/>
  <c r="BS25" i="5" s="1"/>
  <c r="BD25" i="5"/>
  <c r="BE25" i="5" s="1"/>
  <c r="BC25" i="5"/>
  <c r="AZ25" i="5"/>
  <c r="AY25" i="5"/>
  <c r="BN25" i="5" s="1"/>
  <c r="AS25" i="5"/>
  <c r="AR25" i="5"/>
  <c r="AQ25" i="5"/>
  <c r="AM25" i="5"/>
  <c r="BJ25" i="5" s="1"/>
  <c r="BW25" i="5" s="1"/>
  <c r="AI25" i="5"/>
  <c r="AK25" i="5" s="1"/>
  <c r="BI25" i="5" s="1"/>
  <c r="BU25" i="5" s="1"/>
  <c r="BV25" i="5" s="1"/>
  <c r="AH25" i="5"/>
  <c r="AF25" i="5"/>
  <c r="AB25" i="5"/>
  <c r="BB25" i="5" s="1"/>
  <c r="BP25" i="5" s="1"/>
  <c r="AA25" i="5"/>
  <c r="X25" i="5"/>
  <c r="AX25" i="5" s="1"/>
  <c r="BM25" i="5" s="1"/>
  <c r="W25" i="5"/>
  <c r="P25" i="5"/>
  <c r="AG25" i="5" s="1"/>
  <c r="BT24" i="5"/>
  <c r="BJ24" i="5"/>
  <c r="BW24" i="5" s="1"/>
  <c r="BH24" i="5"/>
  <c r="BG24" i="5"/>
  <c r="BS24" i="5" s="1"/>
  <c r="BD24" i="5"/>
  <c r="BC24" i="5"/>
  <c r="AZ24" i="5"/>
  <c r="AY24" i="5"/>
  <c r="BN24" i="5" s="1"/>
  <c r="AS24" i="5"/>
  <c r="AR24" i="5"/>
  <c r="AQ24" i="5"/>
  <c r="AM24" i="5"/>
  <c r="AK24" i="5"/>
  <c r="BI24" i="5" s="1"/>
  <c r="BU24" i="5" s="1"/>
  <c r="BV24" i="5" s="1"/>
  <c r="AI24" i="5"/>
  <c r="AH24" i="5"/>
  <c r="AG24" i="5"/>
  <c r="AF24" i="5"/>
  <c r="AC24" i="5"/>
  <c r="AB24" i="5"/>
  <c r="BB24" i="5" s="1"/>
  <c r="BP24" i="5" s="1"/>
  <c r="AA24" i="5"/>
  <c r="X24" i="5"/>
  <c r="AX24" i="5" s="1"/>
  <c r="BM24" i="5" s="1"/>
  <c r="W24" i="5"/>
  <c r="O24" i="5"/>
  <c r="BN23" i="5"/>
  <c r="BM23" i="5"/>
  <c r="BH23" i="5"/>
  <c r="BT23" i="5" s="1"/>
  <c r="BD23" i="5"/>
  <c r="BA23" i="5"/>
  <c r="AZ23" i="5"/>
  <c r="BO23" i="5" s="1"/>
  <c r="AY23" i="5"/>
  <c r="AW23" i="5"/>
  <c r="BL23" i="5" s="1"/>
  <c r="AS23" i="5"/>
  <c r="AR23" i="5"/>
  <c r="AQ23" i="5"/>
  <c r="AM23" i="5"/>
  <c r="BJ23" i="5" s="1"/>
  <c r="BW23" i="5" s="1"/>
  <c r="AK23" i="5"/>
  <c r="BI23" i="5" s="1"/>
  <c r="BU23" i="5" s="1"/>
  <c r="BV23" i="5" s="1"/>
  <c r="AI23" i="5"/>
  <c r="AH23" i="5"/>
  <c r="AG23" i="5"/>
  <c r="BG23" i="5" s="1"/>
  <c r="BS23" i="5" s="1"/>
  <c r="AF23" i="5"/>
  <c r="BF23" i="5" s="1"/>
  <c r="BR23" i="5" s="1"/>
  <c r="AB23" i="5"/>
  <c r="BB23" i="5" s="1"/>
  <c r="AA23" i="5"/>
  <c r="X23" i="5"/>
  <c r="AX23" i="5" s="1"/>
  <c r="W23" i="5"/>
  <c r="BQ22" i="5"/>
  <c r="BP22" i="5"/>
  <c r="BH22" i="5"/>
  <c r="BT22" i="5" s="1"/>
  <c r="BG22" i="5"/>
  <c r="BS22" i="5" s="1"/>
  <c r="BD22" i="5"/>
  <c r="BE22" i="5" s="1"/>
  <c r="BC22" i="5"/>
  <c r="AZ22" i="5"/>
  <c r="AY22" i="5"/>
  <c r="BN22" i="5" s="1"/>
  <c r="AS22" i="5"/>
  <c r="AR22" i="5"/>
  <c r="AQ22" i="5"/>
  <c r="AK22" i="5"/>
  <c r="AI22" i="5"/>
  <c r="AH22" i="5"/>
  <c r="AG22" i="5"/>
  <c r="AF22" i="5"/>
  <c r="AB22" i="5"/>
  <c r="BB22" i="5" s="1"/>
  <c r="AA22" i="5"/>
  <c r="X22" i="5"/>
  <c r="AX22" i="5" s="1"/>
  <c r="BM22" i="5" s="1"/>
  <c r="W22" i="5"/>
  <c r="BT21" i="5"/>
  <c r="BS21" i="5"/>
  <c r="BJ21" i="5"/>
  <c r="BW21" i="5" s="1"/>
  <c r="BG21" i="5"/>
  <c r="BF21" i="5"/>
  <c r="BR21" i="5" s="1"/>
  <c r="BE21" i="5"/>
  <c r="BD21" i="5"/>
  <c r="BQ21" i="5" s="1"/>
  <c r="AY21" i="5"/>
  <c r="BN21" i="5" s="1"/>
  <c r="AX21" i="5"/>
  <c r="BM21" i="5" s="1"/>
  <c r="AS21" i="5"/>
  <c r="AR21" i="5"/>
  <c r="AQ21" i="5"/>
  <c r="AM21" i="5"/>
  <c r="AI21" i="5"/>
  <c r="AK21" i="5" s="1"/>
  <c r="BI21" i="5" s="1"/>
  <c r="BU21" i="5" s="1"/>
  <c r="BV21" i="5" s="1"/>
  <c r="AH21" i="5"/>
  <c r="BH21" i="5" s="1"/>
  <c r="AG21" i="5"/>
  <c r="AF21" i="5"/>
  <c r="AW21" i="5" s="1"/>
  <c r="BL21" i="5" s="1"/>
  <c r="AB21" i="5"/>
  <c r="BB21" i="5" s="1"/>
  <c r="AA21" i="5"/>
  <c r="AZ21" i="5" s="1"/>
  <c r="BA21" i="5" s="1"/>
  <c r="X21" i="5"/>
  <c r="W21" i="5"/>
  <c r="BR20" i="5"/>
  <c r="BI20" i="5"/>
  <c r="BU20" i="5" s="1"/>
  <c r="BV20" i="5" s="1"/>
  <c r="BF20" i="5"/>
  <c r="BE20" i="5"/>
  <c r="BD20" i="5"/>
  <c r="BQ20" i="5" s="1"/>
  <c r="BB20" i="5"/>
  <c r="AW20" i="5"/>
  <c r="BL20" i="5" s="1"/>
  <c r="AQ20" i="5"/>
  <c r="AM20" i="5"/>
  <c r="BJ20" i="5" s="1"/>
  <c r="BW20" i="5" s="1"/>
  <c r="AI20" i="5"/>
  <c r="AK20" i="5" s="1"/>
  <c r="AH20" i="5"/>
  <c r="BH20" i="5" s="1"/>
  <c r="BT20" i="5" s="1"/>
  <c r="AG20" i="5"/>
  <c r="BG20" i="5" s="1"/>
  <c r="BS20" i="5" s="1"/>
  <c r="AF20" i="5"/>
  <c r="Z20" i="5"/>
  <c r="AB20" i="5" s="1"/>
  <c r="V20" i="5"/>
  <c r="BP19" i="5"/>
  <c r="BG19" i="5"/>
  <c r="BS19" i="5" s="1"/>
  <c r="BF19" i="5"/>
  <c r="BR19" i="5" s="1"/>
  <c r="AY19" i="5"/>
  <c r="BN19" i="5" s="1"/>
  <c r="AX19" i="5"/>
  <c r="BM19" i="5" s="1"/>
  <c r="AS19" i="5"/>
  <c r="AR19" i="5"/>
  <c r="AQ19" i="5"/>
  <c r="AM19" i="5"/>
  <c r="BJ19" i="5" s="1"/>
  <c r="BW19" i="5" s="1"/>
  <c r="AI19" i="5"/>
  <c r="AK19" i="5" s="1"/>
  <c r="BI19" i="5" s="1"/>
  <c r="BU19" i="5" s="1"/>
  <c r="BV19" i="5" s="1"/>
  <c r="AH19" i="5"/>
  <c r="BH19" i="5" s="1"/>
  <c r="BT19" i="5" s="1"/>
  <c r="AG19" i="5"/>
  <c r="AF19" i="5"/>
  <c r="AW19" i="5" s="1"/>
  <c r="BL19" i="5" s="1"/>
  <c r="AC19" i="5"/>
  <c r="BD19" i="5" s="1"/>
  <c r="AB19" i="5"/>
  <c r="BB19" i="5" s="1"/>
  <c r="BC19" i="5" s="1"/>
  <c r="AA19" i="5"/>
  <c r="AZ19" i="5" s="1"/>
  <c r="BA19" i="5" s="1"/>
  <c r="X19" i="5"/>
  <c r="W19" i="5"/>
  <c r="Q19" i="5"/>
  <c r="BP18" i="5"/>
  <c r="BJ18" i="5"/>
  <c r="BW18" i="5" s="1"/>
  <c r="BG18" i="5"/>
  <c r="BS18" i="5" s="1"/>
  <c r="BF18" i="5"/>
  <c r="BR18" i="5" s="1"/>
  <c r="BD18" i="5"/>
  <c r="BE18" i="5" s="1"/>
  <c r="BC18" i="5"/>
  <c r="AY18" i="5"/>
  <c r="BN18" i="5" s="1"/>
  <c r="AX18" i="5"/>
  <c r="BM18" i="5" s="1"/>
  <c r="AS18" i="5"/>
  <c r="AR18" i="5"/>
  <c r="AQ18" i="5"/>
  <c r="AM18" i="5"/>
  <c r="AI18" i="5"/>
  <c r="AK18" i="5" s="1"/>
  <c r="BI18" i="5" s="1"/>
  <c r="BU18" i="5" s="1"/>
  <c r="BV18" i="5" s="1"/>
  <c r="AH18" i="5"/>
  <c r="BH18" i="5" s="1"/>
  <c r="BT18" i="5" s="1"/>
  <c r="AG18" i="5"/>
  <c r="AF18" i="5"/>
  <c r="AW18" i="5" s="1"/>
  <c r="BL18" i="5" s="1"/>
  <c r="AB18" i="5"/>
  <c r="BB18" i="5" s="1"/>
  <c r="AA18" i="5"/>
  <c r="AZ18" i="5" s="1"/>
  <c r="X18" i="5"/>
  <c r="W18" i="5"/>
  <c r="M18" i="5"/>
  <c r="BJ17" i="5"/>
  <c r="BW17" i="5" s="1"/>
  <c r="BG17" i="5"/>
  <c r="BS17" i="5" s="1"/>
  <c r="BD17" i="5"/>
  <c r="BE17" i="5" s="1"/>
  <c r="BC17" i="5"/>
  <c r="AY17" i="5"/>
  <c r="BN17" i="5" s="1"/>
  <c r="AX17" i="5"/>
  <c r="BM17" i="5" s="1"/>
  <c r="AS17" i="5"/>
  <c r="AR17" i="5"/>
  <c r="AQ17" i="5"/>
  <c r="AM17" i="5"/>
  <c r="AI17" i="5"/>
  <c r="AK17" i="5" s="1"/>
  <c r="BI17" i="5" s="1"/>
  <c r="BU17" i="5" s="1"/>
  <c r="BV17" i="5" s="1"/>
  <c r="AH17" i="5"/>
  <c r="BH17" i="5" s="1"/>
  <c r="BT17" i="5" s="1"/>
  <c r="AG17" i="5"/>
  <c r="AF17" i="5"/>
  <c r="BF17" i="5" s="1"/>
  <c r="BR17" i="5" s="1"/>
  <c r="AB17" i="5"/>
  <c r="BB17" i="5" s="1"/>
  <c r="BP17" i="5" s="1"/>
  <c r="AA17" i="5"/>
  <c r="AZ17" i="5" s="1"/>
  <c r="X17" i="5"/>
  <c r="W17" i="5"/>
  <c r="M17" i="5"/>
  <c r="BT16" i="5"/>
  <c r="BJ16" i="5"/>
  <c r="BW16" i="5" s="1"/>
  <c r="BG16" i="5"/>
  <c r="BS16" i="5" s="1"/>
  <c r="BD16" i="5"/>
  <c r="BE16" i="5" s="1"/>
  <c r="AY16" i="5"/>
  <c r="BN16" i="5" s="1"/>
  <c r="AX16" i="5"/>
  <c r="BM16" i="5" s="1"/>
  <c r="AS16" i="5"/>
  <c r="AR16" i="5"/>
  <c r="AQ16" i="5"/>
  <c r="AM16" i="5"/>
  <c r="AI16" i="5"/>
  <c r="AK16" i="5" s="1"/>
  <c r="BI16" i="5" s="1"/>
  <c r="BU16" i="5" s="1"/>
  <c r="BV16" i="5" s="1"/>
  <c r="AH16" i="5"/>
  <c r="BH16" i="5" s="1"/>
  <c r="AG16" i="5"/>
  <c r="AF16" i="5"/>
  <c r="BF16" i="5" s="1"/>
  <c r="BR16" i="5" s="1"/>
  <c r="AB16" i="5"/>
  <c r="BB16" i="5" s="1"/>
  <c r="BP16" i="5" s="1"/>
  <c r="AA16" i="5"/>
  <c r="AZ16" i="5" s="1"/>
  <c r="X16" i="5"/>
  <c r="W16" i="5"/>
  <c r="O16" i="5"/>
  <c r="BJ15" i="5"/>
  <c r="BW15" i="5" s="1"/>
  <c r="BG15" i="5"/>
  <c r="BS15" i="5" s="1"/>
  <c r="AZ15" i="5"/>
  <c r="BO15" i="5" s="1"/>
  <c r="AY15" i="5"/>
  <c r="BN15" i="5" s="1"/>
  <c r="AS15" i="5"/>
  <c r="AR15" i="5"/>
  <c r="AQ15" i="5"/>
  <c r="AM15" i="5"/>
  <c r="AI15" i="5"/>
  <c r="AK15" i="5" s="1"/>
  <c r="BI15" i="5" s="1"/>
  <c r="BU15" i="5" s="1"/>
  <c r="BV15" i="5" s="1"/>
  <c r="AH15" i="5"/>
  <c r="BH15" i="5" s="1"/>
  <c r="BT15" i="5" s="1"/>
  <c r="AG15" i="5"/>
  <c r="AF15" i="5"/>
  <c r="BF15" i="5" s="1"/>
  <c r="BR15" i="5" s="1"/>
  <c r="AC15" i="5"/>
  <c r="BD15" i="5" s="1"/>
  <c r="AB15" i="5"/>
  <c r="BB15" i="5" s="1"/>
  <c r="BP15" i="5" s="1"/>
  <c r="AA15" i="5"/>
  <c r="X15" i="5"/>
  <c r="AX15" i="5" s="1"/>
  <c r="BM15" i="5" s="1"/>
  <c r="W15" i="5"/>
  <c r="AK14" i="5"/>
  <c r="AK13" i="5"/>
  <c r="AK12" i="5"/>
  <c r="BJ11" i="5"/>
  <c r="BW11" i="5" s="1"/>
  <c r="BF11" i="5"/>
  <c r="BR11" i="5" s="1"/>
  <c r="AY11" i="5"/>
  <c r="BN11" i="5" s="1"/>
  <c r="AX11" i="5"/>
  <c r="BM11" i="5" s="1"/>
  <c r="AW11" i="5"/>
  <c r="BL11" i="5" s="1"/>
  <c r="AS11" i="5"/>
  <c r="AR11" i="5"/>
  <c r="AQ11" i="5"/>
  <c r="AM11" i="5"/>
  <c r="AI11" i="5"/>
  <c r="AK11" i="5" s="1"/>
  <c r="BI11" i="5" s="1"/>
  <c r="BU11" i="5" s="1"/>
  <c r="BV11" i="5" s="1"/>
  <c r="AH11" i="5"/>
  <c r="BH11" i="5" s="1"/>
  <c r="BT11" i="5" s="1"/>
  <c r="AF11" i="5"/>
  <c r="AC11" i="5"/>
  <c r="BD11" i="5" s="1"/>
  <c r="AB11" i="5"/>
  <c r="BB11" i="5" s="1"/>
  <c r="AA11" i="5"/>
  <c r="AZ11" i="5" s="1"/>
  <c r="X11" i="5"/>
  <c r="W11" i="5"/>
  <c r="Q11" i="5"/>
  <c r="P11" i="5"/>
  <c r="AG11" i="5" s="1"/>
  <c r="BG11" i="5" s="1"/>
  <c r="BS11" i="5" s="1"/>
  <c r="M11" i="5"/>
  <c r="BR10" i="5"/>
  <c r="BN10" i="5"/>
  <c r="BM10" i="5"/>
  <c r="BL10" i="5"/>
  <c r="BF10" i="5"/>
  <c r="BE10" i="5"/>
  <c r="BD10" i="5"/>
  <c r="BQ10" i="5" s="1"/>
  <c r="AS10" i="5"/>
  <c r="AR10" i="5"/>
  <c r="AQ10" i="5"/>
  <c r="AM10" i="5"/>
  <c r="BJ10" i="5" s="1"/>
  <c r="BW10" i="5" s="1"/>
  <c r="AI10" i="5"/>
  <c r="AK10" i="5" s="1"/>
  <c r="BI10" i="5" s="1"/>
  <c r="BU10" i="5" s="1"/>
  <c r="BV10" i="5" s="1"/>
  <c r="AH10" i="5"/>
  <c r="BH10" i="5" s="1"/>
  <c r="BT10" i="5" s="1"/>
  <c r="AG10" i="5"/>
  <c r="BG10" i="5" s="1"/>
  <c r="BS10" i="5" s="1"/>
  <c r="AF10" i="5"/>
  <c r="AB10" i="5"/>
  <c r="BB10" i="5" s="1"/>
  <c r="AA10" i="5"/>
  <c r="AZ10" i="5" s="1"/>
  <c r="BO10" i="5" s="1"/>
  <c r="X10" i="5"/>
  <c r="W10" i="5"/>
  <c r="BV9" i="5"/>
  <c r="BR9" i="5"/>
  <c r="BN9" i="5"/>
  <c r="BI9" i="5"/>
  <c r="BU9" i="5" s="1"/>
  <c r="BF9" i="5"/>
  <c r="BE9" i="5"/>
  <c r="AY9" i="5"/>
  <c r="AX9" i="5"/>
  <c r="BM9" i="5" s="1"/>
  <c r="AW9" i="5"/>
  <c r="BL9" i="5" s="1"/>
  <c r="AS9" i="5"/>
  <c r="AR9" i="5"/>
  <c r="AQ9" i="5"/>
  <c r="AM9" i="5"/>
  <c r="BJ9" i="5" s="1"/>
  <c r="BW9" i="5" s="1"/>
  <c r="AK9" i="5"/>
  <c r="AI9" i="5"/>
  <c r="AH9" i="5"/>
  <c r="BH9" i="5" s="1"/>
  <c r="BT9" i="5" s="1"/>
  <c r="AG9" i="5"/>
  <c r="BG9" i="5" s="1"/>
  <c r="BS9" i="5" s="1"/>
  <c r="AF9" i="5"/>
  <c r="AC9" i="5"/>
  <c r="BD9" i="5" s="1"/>
  <c r="BQ9" i="5" s="1"/>
  <c r="AB9" i="5"/>
  <c r="BB9" i="5" s="1"/>
  <c r="AA9" i="5"/>
  <c r="AZ9" i="5" s="1"/>
  <c r="BO9" i="5" s="1"/>
  <c r="W9" i="5"/>
  <c r="BU8" i="5"/>
  <c r="BV8" i="5" s="1"/>
  <c r="BR8" i="5"/>
  <c r="BQ8" i="5"/>
  <c r="BN8" i="5"/>
  <c r="BL8" i="5"/>
  <c r="BJ8" i="5"/>
  <c r="BW8" i="5" s="1"/>
  <c r="BI8" i="5"/>
  <c r="BH8" i="5"/>
  <c r="BT8" i="5" s="1"/>
  <c r="BG8" i="5"/>
  <c r="BS8" i="5" s="1"/>
  <c r="BF8" i="5"/>
  <c r="BE8" i="5"/>
  <c r="BC8" i="5"/>
  <c r="BB8" i="5"/>
  <c r="BP8" i="5" s="1"/>
  <c r="AZ8" i="5"/>
  <c r="BO8" i="5" s="1"/>
  <c r="AX8" i="5"/>
  <c r="BM8" i="5" s="1"/>
  <c r="AI8" i="5"/>
  <c r="BU7" i="5"/>
  <c r="BV7" i="5" s="1"/>
  <c r="BH7" i="5"/>
  <c r="BT7" i="5" s="1"/>
  <c r="BD7" i="5"/>
  <c r="AZ7" i="5"/>
  <c r="AS7" i="5"/>
  <c r="AM7" i="5"/>
  <c r="BJ7" i="5" s="1"/>
  <c r="BW7" i="5" s="1"/>
  <c r="AK7" i="5"/>
  <c r="BI7" i="5" s="1"/>
  <c r="AI7" i="5"/>
  <c r="AH7" i="5"/>
  <c r="AF7" i="5"/>
  <c r="AB7" i="5"/>
  <c r="BB7" i="5" s="1"/>
  <c r="AA7" i="5"/>
  <c r="X7" i="5"/>
  <c r="AX7" i="5" s="1"/>
  <c r="BM7" i="5" s="1"/>
  <c r="W7" i="5"/>
  <c r="V7" i="5"/>
  <c r="AY7" i="5" s="1"/>
  <c r="BN7" i="5" s="1"/>
  <c r="U7" i="5"/>
  <c r="P7" i="5"/>
  <c r="AG7" i="5" s="1"/>
  <c r="BG7" i="5" s="1"/>
  <c r="BS7" i="5" s="1"/>
  <c r="O7" i="5"/>
  <c r="BT6" i="5"/>
  <c r="BP6" i="5"/>
  <c r="BM6" i="5"/>
  <c r="BJ6" i="5"/>
  <c r="BW6" i="5" s="1"/>
  <c r="BG6" i="5"/>
  <c r="BS6" i="5" s="1"/>
  <c r="BD6" i="5"/>
  <c r="BE6" i="5" s="1"/>
  <c r="AY6" i="5"/>
  <c r="BN6" i="5" s="1"/>
  <c r="AX6" i="5"/>
  <c r="AS6" i="5"/>
  <c r="AR6" i="5"/>
  <c r="AQ6" i="5"/>
  <c r="AM6" i="5"/>
  <c r="AI6" i="5"/>
  <c r="AK6" i="5" s="1"/>
  <c r="BI6" i="5" s="1"/>
  <c r="BU6" i="5" s="1"/>
  <c r="BV6" i="5" s="1"/>
  <c r="AH6" i="5"/>
  <c r="BH6" i="5" s="1"/>
  <c r="AG6" i="5"/>
  <c r="AF6" i="5"/>
  <c r="BF6" i="5" s="1"/>
  <c r="BR6" i="5" s="1"/>
  <c r="AB6" i="5"/>
  <c r="BB6" i="5" s="1"/>
  <c r="BC6" i="5" s="1"/>
  <c r="AA6" i="5"/>
  <c r="AZ6" i="5" s="1"/>
  <c r="X6" i="5"/>
  <c r="W6" i="5"/>
  <c r="BS5" i="5"/>
  <c r="BL5" i="5"/>
  <c r="BJ5" i="5"/>
  <c r="BW5" i="5" s="1"/>
  <c r="BG5" i="5"/>
  <c r="BF5" i="5"/>
  <c r="BR5" i="5" s="1"/>
  <c r="BE5" i="5"/>
  <c r="BD5" i="5"/>
  <c r="BQ5" i="5" s="1"/>
  <c r="BB5" i="5"/>
  <c r="AY5" i="5"/>
  <c r="BN5" i="5" s="1"/>
  <c r="AX5" i="5"/>
  <c r="BM5" i="5" s="1"/>
  <c r="AW5" i="5"/>
  <c r="AS5" i="5"/>
  <c r="AR5" i="5"/>
  <c r="AQ5" i="5"/>
  <c r="AM5" i="5"/>
  <c r="AI5" i="5"/>
  <c r="AK5" i="5" s="1"/>
  <c r="AH5" i="5"/>
  <c r="AG5" i="5"/>
  <c r="AF5" i="5"/>
  <c r="AB5" i="5"/>
  <c r="AA5" i="5"/>
  <c r="X5" i="5"/>
  <c r="W5" i="5"/>
  <c r="AR1634" i="4"/>
  <c r="AO1634" i="4"/>
  <c r="AS1634" i="4" s="1"/>
  <c r="AN1634" i="4"/>
  <c r="AM1634" i="4"/>
  <c r="AQ1634" i="4" s="1"/>
  <c r="AL1634" i="4"/>
  <c r="AP1634" i="4" s="1"/>
  <c r="AJ1634" i="4"/>
  <c r="AI1634" i="4"/>
  <c r="AH1634" i="4"/>
  <c r="AG1634" i="4"/>
  <c r="AE1634" i="4"/>
  <c r="AD1634" i="4"/>
  <c r="AC1634" i="4"/>
  <c r="X1634" i="4"/>
  <c r="AF1634" i="4" s="1"/>
  <c r="AY1628" i="4"/>
  <c r="AU1628" i="4"/>
  <c r="Z1628" i="4"/>
  <c r="W1628" i="4"/>
  <c r="Q1628" i="4"/>
  <c r="Y1627" i="4"/>
  <c r="Y1625" i="4" s="1"/>
  <c r="V1627" i="4"/>
  <c r="V1625" i="4" s="1"/>
  <c r="AN1625" i="4" s="1"/>
  <c r="AR1625" i="4" s="1"/>
  <c r="U1627" i="4"/>
  <c r="S1627" i="4"/>
  <c r="R1627" i="4"/>
  <c r="R1625" i="4" s="1"/>
  <c r="P1627" i="4"/>
  <c r="P1625" i="4" s="1"/>
  <c r="AL1625" i="4" s="1"/>
  <c r="AP1625" i="4" s="1"/>
  <c r="O1627" i="4"/>
  <c r="N1627" i="4"/>
  <c r="M1627" i="4"/>
  <c r="M1625" i="4" s="1"/>
  <c r="L1627" i="4"/>
  <c r="K1627" i="4"/>
  <c r="Y1626" i="4"/>
  <c r="V1626" i="4"/>
  <c r="U1626" i="4"/>
  <c r="S1626" i="4"/>
  <c r="R1626" i="4"/>
  <c r="P1626" i="4"/>
  <c r="O1626" i="4"/>
  <c r="N1626" i="4"/>
  <c r="M1626" i="4"/>
  <c r="L1626" i="4"/>
  <c r="K1626" i="4"/>
  <c r="X1625" i="4"/>
  <c r="U1625" i="4"/>
  <c r="S1625" i="4"/>
  <c r="O1625" i="4"/>
  <c r="N1625" i="4"/>
  <c r="K1625" i="4"/>
  <c r="Y1624" i="4"/>
  <c r="V1624" i="4"/>
  <c r="V1622" i="4" s="1"/>
  <c r="U1624" i="4"/>
  <c r="U1622" i="4" s="1"/>
  <c r="S1624" i="4"/>
  <c r="S1622" i="4" s="1"/>
  <c r="R1624" i="4"/>
  <c r="P1624" i="4"/>
  <c r="P1622" i="4" s="1"/>
  <c r="O1624" i="4"/>
  <c r="O1622" i="4" s="1"/>
  <c r="N1624" i="4"/>
  <c r="N1622" i="4" s="1"/>
  <c r="M1624" i="4"/>
  <c r="L1624" i="4"/>
  <c r="Y1623" i="4"/>
  <c r="V1623" i="4"/>
  <c r="U1623" i="4"/>
  <c r="S1623" i="4"/>
  <c r="R1623" i="4"/>
  <c r="P1623" i="4"/>
  <c r="O1623" i="4"/>
  <c r="N1623" i="4"/>
  <c r="M1623" i="4"/>
  <c r="M1622" i="4" s="1"/>
  <c r="L1623" i="4"/>
  <c r="K1623" i="4"/>
  <c r="Y1622" i="4"/>
  <c r="AO1622" i="4" s="1"/>
  <c r="AS1622" i="4" s="1"/>
  <c r="X1622" i="4"/>
  <c r="R1622" i="4"/>
  <c r="Y1621" i="4"/>
  <c r="Y1619" i="4" s="1"/>
  <c r="V1621" i="4"/>
  <c r="U1621" i="4"/>
  <c r="S1621" i="4"/>
  <c r="R1621" i="4"/>
  <c r="R1619" i="4" s="1"/>
  <c r="AD1619" i="4" s="1"/>
  <c r="P1621" i="4"/>
  <c r="P1619" i="4" s="1"/>
  <c r="AL1619" i="4" s="1"/>
  <c r="AP1619" i="4" s="1"/>
  <c r="O1621" i="4"/>
  <c r="N1621" i="4"/>
  <c r="M1621" i="4"/>
  <c r="M1619" i="4" s="1"/>
  <c r="L1621" i="4"/>
  <c r="K1621" i="4"/>
  <c r="Y1620" i="4"/>
  <c r="V1620" i="4"/>
  <c r="U1620" i="4"/>
  <c r="S1620" i="4"/>
  <c r="R1620" i="4"/>
  <c r="P1620" i="4"/>
  <c r="O1620" i="4"/>
  <c r="N1620" i="4"/>
  <c r="M1620" i="4"/>
  <c r="L1620" i="4"/>
  <c r="K1620" i="4"/>
  <c r="X1619" i="4"/>
  <c r="V1619" i="4"/>
  <c r="AI1619" i="4" s="1"/>
  <c r="U1619" i="4"/>
  <c r="S1619" i="4"/>
  <c r="AH1619" i="4" s="1"/>
  <c r="O1619" i="4"/>
  <c r="N1619" i="4"/>
  <c r="Y1617" i="4"/>
  <c r="V1617" i="4"/>
  <c r="U1617" i="4"/>
  <c r="U1616" i="4" s="1"/>
  <c r="S1617" i="4"/>
  <c r="S1616" i="4" s="1"/>
  <c r="R1617" i="4"/>
  <c r="P1617" i="4"/>
  <c r="O1617" i="4"/>
  <c r="O1616" i="4" s="1"/>
  <c r="N1617" i="4"/>
  <c r="N1616" i="4" s="1"/>
  <c r="M1617" i="4"/>
  <c r="L1617" i="4"/>
  <c r="K1617" i="4"/>
  <c r="K1616" i="4" s="1"/>
  <c r="B1617" i="4"/>
  <c r="AL1616" i="4"/>
  <c r="AP1616" i="4" s="1"/>
  <c r="AG1616" i="4"/>
  <c r="Y1616" i="4"/>
  <c r="AO1616" i="4" s="1"/>
  <c r="AS1616" i="4" s="1"/>
  <c r="X1616" i="4"/>
  <c r="V1616" i="4"/>
  <c r="R1616" i="4"/>
  <c r="AC1616" i="4" s="1"/>
  <c r="M1616" i="4"/>
  <c r="L1616" i="4"/>
  <c r="Y1615" i="4"/>
  <c r="Y1613" i="4" s="1"/>
  <c r="AO1613" i="4" s="1"/>
  <c r="AS1613" i="4" s="1"/>
  <c r="V1615" i="4"/>
  <c r="U1615" i="4"/>
  <c r="U1613" i="4" s="1"/>
  <c r="S1615" i="4"/>
  <c r="S1613" i="4" s="1"/>
  <c r="R1615" i="4"/>
  <c r="R1613" i="4" s="1"/>
  <c r="P1615" i="4"/>
  <c r="O1615" i="4"/>
  <c r="O1613" i="4" s="1"/>
  <c r="N1615" i="4"/>
  <c r="N1613" i="4" s="1"/>
  <c r="L1615" i="4"/>
  <c r="K1615" i="4"/>
  <c r="Y1614" i="4"/>
  <c r="V1614" i="4"/>
  <c r="U1614" i="4"/>
  <c r="S1614" i="4"/>
  <c r="R1614" i="4"/>
  <c r="P1614" i="4"/>
  <c r="O1614" i="4"/>
  <c r="N1614" i="4"/>
  <c r="X1613" i="4"/>
  <c r="W1613" i="4"/>
  <c r="V1613" i="4"/>
  <c r="AN1613" i="4" s="1"/>
  <c r="AR1613" i="4" s="1"/>
  <c r="P1613" i="4"/>
  <c r="M1613" i="4"/>
  <c r="S1612" i="4"/>
  <c r="S1611" i="4" s="1"/>
  <c r="R1612" i="4"/>
  <c r="P1612" i="4"/>
  <c r="P1611" i="4" s="1"/>
  <c r="O1612" i="4"/>
  <c r="O1611" i="4" s="1"/>
  <c r="AO1611" i="4"/>
  <c r="AS1611" i="4" s="1"/>
  <c r="AN1611" i="4"/>
  <c r="AR1611" i="4" s="1"/>
  <c r="AI1611" i="4"/>
  <c r="AE1611" i="4"/>
  <c r="X1611" i="4"/>
  <c r="AF1611" i="4" s="1"/>
  <c r="R1611" i="4"/>
  <c r="L1611" i="4"/>
  <c r="K1611" i="4"/>
  <c r="J1611" i="4"/>
  <c r="G1611" i="4"/>
  <c r="AJ1611" i="4" s="1"/>
  <c r="F1611" i="4"/>
  <c r="E1611" i="4"/>
  <c r="D1611" i="4"/>
  <c r="Y1610" i="4"/>
  <c r="Y1608" i="4" s="1"/>
  <c r="V1610" i="4"/>
  <c r="V1608" i="4" s="1"/>
  <c r="U1610" i="4"/>
  <c r="U1608" i="4" s="1"/>
  <c r="S1610" i="4"/>
  <c r="S1608" i="4" s="1"/>
  <c r="R1610" i="4"/>
  <c r="P1610" i="4"/>
  <c r="P1608" i="4" s="1"/>
  <c r="O1610" i="4"/>
  <c r="O1608" i="4" s="1"/>
  <c r="N1610" i="4"/>
  <c r="N1608" i="4" s="1"/>
  <c r="M1610" i="4"/>
  <c r="L1610" i="4"/>
  <c r="K1610" i="4"/>
  <c r="Y1609" i="4"/>
  <c r="V1609" i="4"/>
  <c r="U1609" i="4"/>
  <c r="S1609" i="4"/>
  <c r="R1609" i="4"/>
  <c r="P1609" i="4"/>
  <c r="O1609" i="4"/>
  <c r="N1609" i="4"/>
  <c r="M1609" i="4"/>
  <c r="L1609" i="4"/>
  <c r="X1608" i="4"/>
  <c r="R1608" i="4"/>
  <c r="Y1607" i="4"/>
  <c r="Y1605" i="4" s="1"/>
  <c r="V1607" i="4"/>
  <c r="V1605" i="4" s="1"/>
  <c r="U1607" i="4"/>
  <c r="S1607" i="4"/>
  <c r="S1605" i="4" s="1"/>
  <c r="AM1605" i="4" s="1"/>
  <c r="AQ1605" i="4" s="1"/>
  <c r="R1607" i="4"/>
  <c r="R1605" i="4" s="1"/>
  <c r="P1607" i="4"/>
  <c r="P1605" i="4" s="1"/>
  <c r="O1607" i="4"/>
  <c r="N1607" i="4"/>
  <c r="N1605" i="4" s="1"/>
  <c r="M1607" i="4"/>
  <c r="M1605" i="4" s="1"/>
  <c r="Y1606" i="4"/>
  <c r="V1606" i="4"/>
  <c r="U1606" i="4"/>
  <c r="S1606" i="4"/>
  <c r="R1606" i="4"/>
  <c r="P1606" i="4"/>
  <c r="O1606" i="4"/>
  <c r="N1606" i="4"/>
  <c r="M1606" i="4"/>
  <c r="X1605" i="4"/>
  <c r="U1605" i="4"/>
  <c r="O1605" i="4"/>
  <c r="AN1603" i="4"/>
  <c r="AR1603" i="4" s="1"/>
  <c r="AM1603" i="4"/>
  <c r="AQ1603" i="4" s="1"/>
  <c r="AL1603" i="4"/>
  <c r="AP1603" i="4" s="1"/>
  <c r="AI1603" i="4"/>
  <c r="AH1603" i="4"/>
  <c r="AG1603" i="4"/>
  <c r="AE1603" i="4"/>
  <c r="AD1603" i="4"/>
  <c r="AC1603" i="4"/>
  <c r="Y1603" i="4"/>
  <c r="AO1603" i="4" s="1"/>
  <c r="AS1603" i="4" s="1"/>
  <c r="X1603" i="4"/>
  <c r="Y1601" i="4"/>
  <c r="V1601" i="4"/>
  <c r="V1599" i="4" s="1"/>
  <c r="AN1599" i="4" s="1"/>
  <c r="AR1599" i="4" s="1"/>
  <c r="U1601" i="4"/>
  <c r="S1601" i="4"/>
  <c r="S1599" i="4" s="1"/>
  <c r="AM1599" i="4" s="1"/>
  <c r="AQ1599" i="4" s="1"/>
  <c r="R1601" i="4"/>
  <c r="P1601" i="4"/>
  <c r="P1599" i="4" s="1"/>
  <c r="AL1599" i="4" s="1"/>
  <c r="AP1599" i="4" s="1"/>
  <c r="O1601" i="4"/>
  <c r="O1599" i="4" s="1"/>
  <c r="N1601" i="4"/>
  <c r="M1601" i="4"/>
  <c r="L1601" i="4"/>
  <c r="Y1600" i="4"/>
  <c r="V1600" i="4"/>
  <c r="U1600" i="4"/>
  <c r="S1600" i="4"/>
  <c r="R1600" i="4"/>
  <c r="P1600" i="4"/>
  <c r="O1600" i="4"/>
  <c r="N1600" i="4"/>
  <c r="M1600" i="4"/>
  <c r="L1600" i="4"/>
  <c r="K1600" i="4"/>
  <c r="AJ1599" i="4"/>
  <c r="Y1599" i="4"/>
  <c r="AO1599" i="4" s="1"/>
  <c r="AS1599" i="4" s="1"/>
  <c r="X1599" i="4"/>
  <c r="U1599" i="4"/>
  <c r="R1599" i="4"/>
  <c r="M1599" i="4"/>
  <c r="Y1598" i="4"/>
  <c r="Y1596" i="4" s="1"/>
  <c r="V1598" i="4"/>
  <c r="U1598" i="4"/>
  <c r="S1598" i="4"/>
  <c r="S1596" i="4" s="1"/>
  <c r="R1598" i="4"/>
  <c r="R1596" i="4" s="1"/>
  <c r="P1598" i="4"/>
  <c r="O1598" i="4"/>
  <c r="N1598" i="4"/>
  <c r="N1596" i="4" s="1"/>
  <c r="M1598" i="4"/>
  <c r="M1596" i="4" s="1"/>
  <c r="L1598" i="4"/>
  <c r="Y1597" i="4"/>
  <c r="V1597" i="4"/>
  <c r="U1597" i="4"/>
  <c r="S1597" i="4"/>
  <c r="R1597" i="4"/>
  <c r="P1597" i="4"/>
  <c r="O1597" i="4"/>
  <c r="N1597" i="4"/>
  <c r="M1597" i="4"/>
  <c r="L1597" i="4"/>
  <c r="K1597" i="4"/>
  <c r="X1596" i="4"/>
  <c r="V1596" i="4"/>
  <c r="U1596" i="4"/>
  <c r="P1596" i="4"/>
  <c r="O1596" i="4"/>
  <c r="Y1595" i="4"/>
  <c r="Y1594" i="4" s="1"/>
  <c r="V1595" i="4"/>
  <c r="V1594" i="4" s="1"/>
  <c r="AN1594" i="4" s="1"/>
  <c r="AR1594" i="4" s="1"/>
  <c r="U1595" i="4"/>
  <c r="S1595" i="4"/>
  <c r="S1594" i="4" s="1"/>
  <c r="R1595" i="4"/>
  <c r="R1594" i="4" s="1"/>
  <c r="P1595" i="4"/>
  <c r="O1595" i="4"/>
  <c r="O1594" i="4" s="1"/>
  <c r="N1595" i="4"/>
  <c r="N1594" i="4" s="1"/>
  <c r="M1595" i="4"/>
  <c r="M1594" i="4" s="1"/>
  <c r="X1594" i="4"/>
  <c r="U1594" i="4"/>
  <c r="P1594" i="4"/>
  <c r="L1594" i="4"/>
  <c r="K1594" i="4"/>
  <c r="J1594" i="4"/>
  <c r="G1594" i="4"/>
  <c r="F1594" i="4"/>
  <c r="E1594" i="4"/>
  <c r="D1594" i="4"/>
  <c r="Y1592" i="4"/>
  <c r="V1592" i="4"/>
  <c r="U1592" i="4"/>
  <c r="U1590" i="4" s="1"/>
  <c r="S1592" i="4"/>
  <c r="R1592" i="4"/>
  <c r="P1592" i="4"/>
  <c r="O1592" i="4"/>
  <c r="O1590" i="4" s="1"/>
  <c r="N1592" i="4"/>
  <c r="M1592" i="4"/>
  <c r="L1592" i="4"/>
  <c r="K1592" i="4"/>
  <c r="Y1591" i="4"/>
  <c r="V1591" i="4"/>
  <c r="U1591" i="4"/>
  <c r="S1591" i="4"/>
  <c r="R1591" i="4"/>
  <c r="P1591" i="4"/>
  <c r="O1591" i="4"/>
  <c r="N1591" i="4"/>
  <c r="M1591" i="4"/>
  <c r="L1591" i="4"/>
  <c r="K1591" i="4"/>
  <c r="Y1590" i="4"/>
  <c r="X1590" i="4"/>
  <c r="V1590" i="4"/>
  <c r="AN1590" i="4" s="1"/>
  <c r="AR1590" i="4" s="1"/>
  <c r="S1590" i="4"/>
  <c r="R1590" i="4"/>
  <c r="P1590" i="4"/>
  <c r="AL1590" i="4" s="1"/>
  <c r="AP1590" i="4" s="1"/>
  <c r="M1590" i="4"/>
  <c r="Y1589" i="4"/>
  <c r="Y1587" i="4" s="1"/>
  <c r="V1589" i="4"/>
  <c r="U1589" i="4"/>
  <c r="S1589" i="4"/>
  <c r="S1587" i="4" s="1"/>
  <c r="R1589" i="4"/>
  <c r="R1587" i="4" s="1"/>
  <c r="P1589" i="4"/>
  <c r="O1589" i="4"/>
  <c r="N1589" i="4"/>
  <c r="N1587" i="4" s="1"/>
  <c r="M1589" i="4"/>
  <c r="L1589" i="4"/>
  <c r="K1589" i="4"/>
  <c r="Y1588" i="4"/>
  <c r="V1588" i="4"/>
  <c r="U1588" i="4"/>
  <c r="S1588" i="4"/>
  <c r="R1588" i="4"/>
  <c r="P1588" i="4"/>
  <c r="O1588" i="4"/>
  <c r="N1588" i="4"/>
  <c r="M1588" i="4"/>
  <c r="L1588" i="4"/>
  <c r="X1587" i="4"/>
  <c r="V1587" i="4"/>
  <c r="U1587" i="4"/>
  <c r="P1587" i="4"/>
  <c r="O1587" i="4"/>
  <c r="Y1586" i="4"/>
  <c r="Y1584" i="4" s="1"/>
  <c r="V1586" i="4"/>
  <c r="V1584" i="4" s="1"/>
  <c r="U1586" i="4"/>
  <c r="S1586" i="4"/>
  <c r="R1586" i="4"/>
  <c r="P1586" i="4"/>
  <c r="P1584" i="4" s="1"/>
  <c r="AL1584" i="4" s="1"/>
  <c r="AP1584" i="4" s="1"/>
  <c r="O1586" i="4"/>
  <c r="N1586" i="4"/>
  <c r="M1586" i="4"/>
  <c r="L1586" i="4"/>
  <c r="Y1585" i="4"/>
  <c r="V1585" i="4"/>
  <c r="U1585" i="4"/>
  <c r="S1585" i="4"/>
  <c r="R1585" i="4"/>
  <c r="P1585" i="4"/>
  <c r="O1585" i="4"/>
  <c r="N1585" i="4"/>
  <c r="N1584" i="4" s="1"/>
  <c r="M1585" i="4"/>
  <c r="M1584" i="4" s="1"/>
  <c r="L1585" i="4"/>
  <c r="X1584" i="4"/>
  <c r="U1584" i="4"/>
  <c r="S1584" i="4"/>
  <c r="AH1584" i="4" s="1"/>
  <c r="R1584" i="4"/>
  <c r="O1584" i="4"/>
  <c r="Z1582" i="4"/>
  <c r="W1582" i="4"/>
  <c r="Y1581" i="4"/>
  <c r="V1581" i="4"/>
  <c r="U1581" i="4"/>
  <c r="S1581" i="4"/>
  <c r="R1581" i="4"/>
  <c r="P1581" i="4"/>
  <c r="O1581" i="4"/>
  <c r="N1581" i="4"/>
  <c r="M1581" i="4"/>
  <c r="Y1580" i="4"/>
  <c r="V1580" i="4"/>
  <c r="U1580" i="4"/>
  <c r="S1580" i="4"/>
  <c r="R1580" i="4"/>
  <c r="P1580" i="4"/>
  <c r="O1580" i="4"/>
  <c r="N1580" i="4"/>
  <c r="M1580" i="4"/>
  <c r="Y1579" i="4"/>
  <c r="V1579" i="4"/>
  <c r="U1579" i="4"/>
  <c r="S1579" i="4"/>
  <c r="R1579" i="4"/>
  <c r="P1579" i="4"/>
  <c r="O1579" i="4"/>
  <c r="N1579" i="4"/>
  <c r="M1579" i="4"/>
  <c r="Y1578" i="4"/>
  <c r="V1578" i="4"/>
  <c r="U1578" i="4"/>
  <c r="S1578" i="4"/>
  <c r="R1578" i="4"/>
  <c r="P1578" i="4"/>
  <c r="O1578" i="4"/>
  <c r="N1578" i="4"/>
  <c r="M1578" i="4"/>
  <c r="Y1577" i="4"/>
  <c r="V1577" i="4"/>
  <c r="U1577" i="4"/>
  <c r="S1577" i="4"/>
  <c r="R1577" i="4"/>
  <c r="P1577" i="4"/>
  <c r="O1577" i="4"/>
  <c r="N1577" i="4"/>
  <c r="M1577" i="4"/>
  <c r="Y1576" i="4"/>
  <c r="V1576" i="4"/>
  <c r="U1576" i="4"/>
  <c r="S1576" i="4"/>
  <c r="R1576" i="4"/>
  <c r="P1576" i="4"/>
  <c r="O1576" i="4"/>
  <c r="N1576" i="4"/>
  <c r="M1576" i="4"/>
  <c r="X1575" i="4"/>
  <c r="N1575" i="4"/>
  <c r="Y1573" i="4"/>
  <c r="V1573" i="4"/>
  <c r="U1573" i="4"/>
  <c r="S1573" i="4"/>
  <c r="R1573" i="4"/>
  <c r="P1573" i="4"/>
  <c r="O1573" i="4"/>
  <c r="N1573" i="4"/>
  <c r="M1573" i="4"/>
  <c r="Y1572" i="4"/>
  <c r="V1572" i="4"/>
  <c r="U1572" i="4"/>
  <c r="S1572" i="4"/>
  <c r="R1572" i="4"/>
  <c r="P1572" i="4"/>
  <c r="O1572" i="4"/>
  <c r="N1572" i="4"/>
  <c r="M1572" i="4"/>
  <c r="Y1571" i="4"/>
  <c r="V1571" i="4"/>
  <c r="U1571" i="4"/>
  <c r="S1571" i="4"/>
  <c r="R1571" i="4"/>
  <c r="P1571" i="4"/>
  <c r="O1571" i="4"/>
  <c r="N1571" i="4"/>
  <c r="M1571" i="4"/>
  <c r="X1570" i="4"/>
  <c r="Y1568" i="4"/>
  <c r="Y1566" i="4" s="1"/>
  <c r="V1568" i="4"/>
  <c r="V1566" i="4" s="1"/>
  <c r="AN1566" i="4" s="1"/>
  <c r="AR1566" i="4" s="1"/>
  <c r="U1568" i="4"/>
  <c r="U1566" i="4" s="1"/>
  <c r="S1568" i="4"/>
  <c r="R1568" i="4"/>
  <c r="R1566" i="4" s="1"/>
  <c r="AD1566" i="4" s="1"/>
  <c r="P1568" i="4"/>
  <c r="O1568" i="4"/>
  <c r="N1568" i="4"/>
  <c r="M1568" i="4"/>
  <c r="M1566" i="4" s="1"/>
  <c r="Y1567" i="4"/>
  <c r="V1567" i="4"/>
  <c r="U1567" i="4"/>
  <c r="S1567" i="4"/>
  <c r="R1567" i="4"/>
  <c r="P1567" i="4"/>
  <c r="O1567" i="4"/>
  <c r="N1567" i="4"/>
  <c r="N1566" i="4" s="1"/>
  <c r="M1567" i="4"/>
  <c r="X1566" i="4"/>
  <c r="S1566" i="4"/>
  <c r="AM1566" i="4" s="1"/>
  <c r="AQ1566" i="4" s="1"/>
  <c r="Y1564" i="4"/>
  <c r="Y1562" i="4" s="1"/>
  <c r="V1564" i="4"/>
  <c r="V1562" i="4" s="1"/>
  <c r="U1564" i="4"/>
  <c r="U1562" i="4" s="1"/>
  <c r="S1564" i="4"/>
  <c r="S1562" i="4" s="1"/>
  <c r="R1564" i="4"/>
  <c r="R1562" i="4" s="1"/>
  <c r="P1564" i="4"/>
  <c r="P1562" i="4" s="1"/>
  <c r="O1564" i="4"/>
  <c r="N1564" i="4"/>
  <c r="M1564" i="4"/>
  <c r="M1562" i="4" s="1"/>
  <c r="B1564" i="4"/>
  <c r="Y1563" i="4"/>
  <c r="V1563" i="4"/>
  <c r="U1563" i="4"/>
  <c r="S1563" i="4"/>
  <c r="R1563" i="4"/>
  <c r="P1563" i="4"/>
  <c r="O1563" i="4"/>
  <c r="O1562" i="4" s="1"/>
  <c r="N1563" i="4"/>
  <c r="M1563" i="4"/>
  <c r="L1563" i="4"/>
  <c r="K1563" i="4"/>
  <c r="B1563" i="4"/>
  <c r="X1562" i="4"/>
  <c r="Y1558" i="4"/>
  <c r="X1558" i="4"/>
  <c r="V1557" i="4"/>
  <c r="U1557" i="4"/>
  <c r="S1557" i="4"/>
  <c r="R1557" i="4"/>
  <c r="P1557" i="4"/>
  <c r="O1557" i="4"/>
  <c r="N1557" i="4"/>
  <c r="M1557" i="4"/>
  <c r="Y1556" i="4"/>
  <c r="Y1555" i="4" s="1"/>
  <c r="V1556" i="4"/>
  <c r="U1556" i="4"/>
  <c r="S1556" i="4"/>
  <c r="R1556" i="4"/>
  <c r="P1556" i="4"/>
  <c r="P1555" i="4" s="1"/>
  <c r="AL1555" i="4" s="1"/>
  <c r="AP1555" i="4" s="1"/>
  <c r="O1556" i="4"/>
  <c r="N1556" i="4"/>
  <c r="M1556" i="4"/>
  <c r="AO1555" i="4"/>
  <c r="AS1555" i="4" s="1"/>
  <c r="AA1555" i="4"/>
  <c r="X1555" i="4"/>
  <c r="V1555" i="4"/>
  <c r="U1555" i="4"/>
  <c r="S1555" i="4"/>
  <c r="AM1555" i="4" s="1"/>
  <c r="AQ1555" i="4" s="1"/>
  <c r="R1555" i="4"/>
  <c r="M1555" i="4"/>
  <c r="Y1553" i="4"/>
  <c r="Y1551" i="4" s="1"/>
  <c r="V1553" i="4"/>
  <c r="U1553" i="4"/>
  <c r="S1553" i="4"/>
  <c r="S1551" i="4" s="1"/>
  <c r="R1553" i="4"/>
  <c r="R1551" i="4" s="1"/>
  <c r="P1553" i="4"/>
  <c r="O1553" i="4"/>
  <c r="N1553" i="4"/>
  <c r="N1551" i="4" s="1"/>
  <c r="M1553" i="4"/>
  <c r="M1551" i="4" s="1"/>
  <c r="Y1552" i="4"/>
  <c r="V1552" i="4"/>
  <c r="U1552" i="4"/>
  <c r="S1552" i="4"/>
  <c r="R1552" i="4"/>
  <c r="P1552" i="4"/>
  <c r="P1551" i="4" s="1"/>
  <c r="O1552" i="4"/>
  <c r="O1551" i="4" s="1"/>
  <c r="N1552" i="4"/>
  <c r="M1552" i="4"/>
  <c r="X1551" i="4"/>
  <c r="V1551" i="4"/>
  <c r="AN1551" i="4" s="1"/>
  <c r="AR1551" i="4" s="1"/>
  <c r="U1551" i="4"/>
  <c r="Y1549" i="4"/>
  <c r="V1549" i="4"/>
  <c r="U1549" i="4"/>
  <c r="S1549" i="4"/>
  <c r="R1549" i="4"/>
  <c r="P1549" i="4"/>
  <c r="O1549" i="4"/>
  <c r="N1549" i="4"/>
  <c r="M1549" i="4"/>
  <c r="Y1548" i="4"/>
  <c r="V1548" i="4"/>
  <c r="V1545" i="4" s="1"/>
  <c r="U1548" i="4"/>
  <c r="S1548" i="4"/>
  <c r="R1548" i="4"/>
  <c r="P1548" i="4"/>
  <c r="O1548" i="4"/>
  <c r="N1548" i="4"/>
  <c r="M1548" i="4"/>
  <c r="Y1547" i="4"/>
  <c r="V1547" i="4"/>
  <c r="U1547" i="4"/>
  <c r="S1547" i="4"/>
  <c r="R1547" i="4"/>
  <c r="P1547" i="4"/>
  <c r="O1547" i="4"/>
  <c r="N1547" i="4"/>
  <c r="M1547" i="4"/>
  <c r="Y1546" i="4"/>
  <c r="V1546" i="4"/>
  <c r="U1546" i="4"/>
  <c r="S1546" i="4"/>
  <c r="S1545" i="4" s="1"/>
  <c r="R1546" i="4"/>
  <c r="P1546" i="4"/>
  <c r="O1546" i="4"/>
  <c r="N1546" i="4"/>
  <c r="N1545" i="4" s="1"/>
  <c r="M1546" i="4"/>
  <c r="X1545" i="4"/>
  <c r="Y1541" i="4"/>
  <c r="X1541" i="4"/>
  <c r="Y1540" i="4"/>
  <c r="V1540" i="4"/>
  <c r="V1538" i="4" s="1"/>
  <c r="U1540" i="4"/>
  <c r="U1538" i="4" s="1"/>
  <c r="S1540" i="4"/>
  <c r="S1538" i="4" s="1"/>
  <c r="AM1538" i="4" s="1"/>
  <c r="AQ1538" i="4" s="1"/>
  <c r="R1540" i="4"/>
  <c r="P1540" i="4"/>
  <c r="O1540" i="4"/>
  <c r="O1538" i="4" s="1"/>
  <c r="N1540" i="4"/>
  <c r="M1540" i="4"/>
  <c r="Y1539" i="4"/>
  <c r="V1539" i="4"/>
  <c r="U1539" i="4"/>
  <c r="S1539" i="4"/>
  <c r="R1539" i="4"/>
  <c r="P1539" i="4"/>
  <c r="O1539" i="4"/>
  <c r="N1539" i="4"/>
  <c r="M1539" i="4"/>
  <c r="M1538" i="4" s="1"/>
  <c r="Y1538" i="4"/>
  <c r="X1538" i="4"/>
  <c r="R1538" i="4"/>
  <c r="Y1536" i="4"/>
  <c r="Y1534" i="4" s="1"/>
  <c r="AO1534" i="4" s="1"/>
  <c r="AS1534" i="4" s="1"/>
  <c r="V1536" i="4"/>
  <c r="V1534" i="4" s="1"/>
  <c r="U1536" i="4"/>
  <c r="U1534" i="4" s="1"/>
  <c r="S1536" i="4"/>
  <c r="R1536" i="4"/>
  <c r="R1534" i="4" s="1"/>
  <c r="P1536" i="4"/>
  <c r="P1534" i="4" s="1"/>
  <c r="O1536" i="4"/>
  <c r="N1536" i="4"/>
  <c r="M1536" i="4"/>
  <c r="M1534" i="4" s="1"/>
  <c r="Y1535" i="4"/>
  <c r="V1535" i="4"/>
  <c r="U1535" i="4"/>
  <c r="S1535" i="4"/>
  <c r="R1535" i="4"/>
  <c r="P1535" i="4"/>
  <c r="O1535" i="4"/>
  <c r="N1535" i="4"/>
  <c r="N1534" i="4" s="1"/>
  <c r="M1535" i="4"/>
  <c r="X1534" i="4"/>
  <c r="S1534" i="4"/>
  <c r="AM1534" i="4" s="1"/>
  <c r="AQ1534" i="4" s="1"/>
  <c r="Y1533" i="4"/>
  <c r="Y1531" i="4" s="1"/>
  <c r="V1533" i="4"/>
  <c r="U1533" i="4"/>
  <c r="U1531" i="4" s="1"/>
  <c r="S1533" i="4"/>
  <c r="R1533" i="4"/>
  <c r="R1531" i="4" s="1"/>
  <c r="P1533" i="4"/>
  <c r="O1533" i="4"/>
  <c r="N1533" i="4"/>
  <c r="M1533" i="4"/>
  <c r="M1531" i="4" s="1"/>
  <c r="Y1532" i="4"/>
  <c r="V1532" i="4"/>
  <c r="U1532" i="4"/>
  <c r="S1532" i="4"/>
  <c r="R1532" i="4"/>
  <c r="P1532" i="4"/>
  <c r="O1532" i="4"/>
  <c r="N1532" i="4"/>
  <c r="N1531" i="4" s="1"/>
  <c r="M1532" i="4"/>
  <c r="X1531" i="4"/>
  <c r="V1531" i="4"/>
  <c r="AN1531" i="4" s="1"/>
  <c r="AR1531" i="4" s="1"/>
  <c r="S1531" i="4"/>
  <c r="AH1531" i="4" s="1"/>
  <c r="Z1529" i="4"/>
  <c r="W1529" i="4"/>
  <c r="T1529" i="4"/>
  <c r="Q1529" i="4"/>
  <c r="Y1528" i="4"/>
  <c r="Y1526" i="4" s="1"/>
  <c r="AA1526" i="4" s="1"/>
  <c r="V1528" i="4"/>
  <c r="V1526" i="4" s="1"/>
  <c r="U1528" i="4"/>
  <c r="U1526" i="4" s="1"/>
  <c r="S1528" i="4"/>
  <c r="S1526" i="4" s="1"/>
  <c r="R1528" i="4"/>
  <c r="R1526" i="4" s="1"/>
  <c r="AC1526" i="4" s="1"/>
  <c r="P1528" i="4"/>
  <c r="P1526" i="4" s="1"/>
  <c r="O1528" i="4"/>
  <c r="N1528" i="4"/>
  <c r="M1528" i="4"/>
  <c r="L1528" i="4"/>
  <c r="K1528" i="4"/>
  <c r="B1528" i="4"/>
  <c r="Y1527" i="4"/>
  <c r="V1527" i="4"/>
  <c r="U1527" i="4"/>
  <c r="S1527" i="4"/>
  <c r="R1527" i="4"/>
  <c r="P1527" i="4"/>
  <c r="O1527" i="4"/>
  <c r="N1527" i="4"/>
  <c r="M1527" i="4"/>
  <c r="L1527" i="4"/>
  <c r="K1527" i="4"/>
  <c r="X1526" i="4"/>
  <c r="Y1524" i="4"/>
  <c r="V1524" i="4"/>
  <c r="V1522" i="4" s="1"/>
  <c r="U1524" i="4"/>
  <c r="S1524" i="4"/>
  <c r="S1522" i="4" s="1"/>
  <c r="R1524" i="4"/>
  <c r="R1522" i="4" s="1"/>
  <c r="P1524" i="4"/>
  <c r="P1522" i="4" s="1"/>
  <c r="AL1522" i="4" s="1"/>
  <c r="AP1522" i="4" s="1"/>
  <c r="O1524" i="4"/>
  <c r="N1524" i="4"/>
  <c r="M1524" i="4"/>
  <c r="L1524" i="4"/>
  <c r="K1524" i="4"/>
  <c r="B1524" i="4"/>
  <c r="Y1523" i="4"/>
  <c r="V1523" i="4"/>
  <c r="U1523" i="4"/>
  <c r="S1523" i="4"/>
  <c r="R1523" i="4"/>
  <c r="P1523" i="4"/>
  <c r="O1523" i="4"/>
  <c r="N1523" i="4"/>
  <c r="M1523" i="4"/>
  <c r="L1523" i="4"/>
  <c r="K1523" i="4"/>
  <c r="Y1522" i="4"/>
  <c r="AJ1522" i="4" s="1"/>
  <c r="X1522" i="4"/>
  <c r="U1522" i="4"/>
  <c r="O1522" i="4"/>
  <c r="K1522" i="4"/>
  <c r="Y1520" i="4"/>
  <c r="Y1518" i="4" s="1"/>
  <c r="V1520" i="4"/>
  <c r="V1518" i="4" s="1"/>
  <c r="AN1518" i="4" s="1"/>
  <c r="AR1518" i="4" s="1"/>
  <c r="U1520" i="4"/>
  <c r="U1518" i="4" s="1"/>
  <c r="S1520" i="4"/>
  <c r="R1520" i="4"/>
  <c r="P1520" i="4"/>
  <c r="O1520" i="4"/>
  <c r="N1520" i="4"/>
  <c r="N1518" i="4" s="1"/>
  <c r="M1520" i="4"/>
  <c r="Y1519" i="4"/>
  <c r="V1519" i="4"/>
  <c r="U1519" i="4"/>
  <c r="S1519" i="4"/>
  <c r="R1519" i="4"/>
  <c r="P1519" i="4"/>
  <c r="O1519" i="4"/>
  <c r="N1519" i="4"/>
  <c r="M1519" i="4"/>
  <c r="L1519" i="4"/>
  <c r="K1519" i="4"/>
  <c r="X1518" i="4"/>
  <c r="S1518" i="4"/>
  <c r="AH1518" i="4" s="1"/>
  <c r="R1518" i="4"/>
  <c r="M1518" i="4"/>
  <c r="Y1517" i="4"/>
  <c r="V1517" i="4"/>
  <c r="U1517" i="4"/>
  <c r="U1515" i="4" s="1"/>
  <c r="S1517" i="4"/>
  <c r="S1515" i="4" s="1"/>
  <c r="AM1515" i="4" s="1"/>
  <c r="AQ1515" i="4" s="1"/>
  <c r="R1517" i="4"/>
  <c r="P1517" i="4"/>
  <c r="O1517" i="4"/>
  <c r="N1517" i="4"/>
  <c r="M1517" i="4"/>
  <c r="Y1516" i="4"/>
  <c r="V1516" i="4"/>
  <c r="U1516" i="4"/>
  <c r="S1516" i="4"/>
  <c r="R1516" i="4"/>
  <c r="P1516" i="4"/>
  <c r="P1515" i="4" s="1"/>
  <c r="AL1515" i="4" s="1"/>
  <c r="AP1515" i="4" s="1"/>
  <c r="O1516" i="4"/>
  <c r="N1516" i="4"/>
  <c r="M1516" i="4"/>
  <c r="L1516" i="4"/>
  <c r="K1516" i="4"/>
  <c r="AA1515" i="4"/>
  <c r="Y1515" i="4"/>
  <c r="AJ1515" i="4" s="1"/>
  <c r="X1515" i="4"/>
  <c r="V1515" i="4"/>
  <c r="AI1515" i="4" s="1"/>
  <c r="R1515" i="4"/>
  <c r="Y1514" i="4"/>
  <c r="Y1512" i="4" s="1"/>
  <c r="V1514" i="4"/>
  <c r="V1512" i="4" s="1"/>
  <c r="AN1512" i="4" s="1"/>
  <c r="AR1512" i="4" s="1"/>
  <c r="U1514" i="4"/>
  <c r="U1512" i="4" s="1"/>
  <c r="S1514" i="4"/>
  <c r="S1512" i="4" s="1"/>
  <c r="R1514" i="4"/>
  <c r="R1512" i="4" s="1"/>
  <c r="P1514" i="4"/>
  <c r="P1512" i="4" s="1"/>
  <c r="O1514" i="4"/>
  <c r="O1512" i="4" s="1"/>
  <c r="N1514" i="4"/>
  <c r="M1514" i="4"/>
  <c r="M1512" i="4" s="1"/>
  <c r="B1514" i="4"/>
  <c r="Y1513" i="4"/>
  <c r="V1513" i="4"/>
  <c r="U1513" i="4"/>
  <c r="S1513" i="4"/>
  <c r="R1513" i="4"/>
  <c r="P1513" i="4"/>
  <c r="O1513" i="4"/>
  <c r="N1513" i="4"/>
  <c r="N1512" i="4" s="1"/>
  <c r="M1513" i="4"/>
  <c r="L1513" i="4"/>
  <c r="K1513" i="4"/>
  <c r="AI1512" i="4"/>
  <c r="X1512" i="4"/>
  <c r="Y1510" i="4"/>
  <c r="Y1508" i="4" s="1"/>
  <c r="V1510" i="4"/>
  <c r="V1508" i="4" s="1"/>
  <c r="U1510" i="4"/>
  <c r="S1510" i="4"/>
  <c r="S1508" i="4" s="1"/>
  <c r="R1510" i="4"/>
  <c r="P1510" i="4"/>
  <c r="O1510" i="4"/>
  <c r="N1510" i="4"/>
  <c r="M1510" i="4"/>
  <c r="M1508" i="4" s="1"/>
  <c r="Y1509" i="4"/>
  <c r="V1509" i="4"/>
  <c r="U1509" i="4"/>
  <c r="S1509" i="4"/>
  <c r="R1509" i="4"/>
  <c r="P1509" i="4"/>
  <c r="O1509" i="4"/>
  <c r="O1508" i="4" s="1"/>
  <c r="N1509" i="4"/>
  <c r="M1509" i="4"/>
  <c r="L1509" i="4"/>
  <c r="K1509" i="4"/>
  <c r="X1508" i="4"/>
  <c r="U1508" i="4"/>
  <c r="R1508" i="4"/>
  <c r="Y1507" i="4"/>
  <c r="V1507" i="4"/>
  <c r="V1505" i="4" s="1"/>
  <c r="AN1505" i="4" s="1"/>
  <c r="AR1505" i="4" s="1"/>
  <c r="U1507" i="4"/>
  <c r="U1505" i="4" s="1"/>
  <c r="S1507" i="4"/>
  <c r="R1507" i="4"/>
  <c r="P1507" i="4"/>
  <c r="O1507" i="4"/>
  <c r="N1507" i="4"/>
  <c r="M1507" i="4"/>
  <c r="Y1506" i="4"/>
  <c r="V1506" i="4"/>
  <c r="U1506" i="4"/>
  <c r="S1506" i="4"/>
  <c r="R1506" i="4"/>
  <c r="P1506" i="4"/>
  <c r="O1506" i="4"/>
  <c r="N1506" i="4"/>
  <c r="M1506" i="4"/>
  <c r="M1505" i="4" s="1"/>
  <c r="L1506" i="4"/>
  <c r="K1506" i="4"/>
  <c r="Y1505" i="4"/>
  <c r="X1505" i="4"/>
  <c r="S1505" i="4"/>
  <c r="R1505" i="4"/>
  <c r="O1505" i="4"/>
  <c r="Y1503" i="4"/>
  <c r="Y1501" i="4" s="1"/>
  <c r="V1503" i="4"/>
  <c r="V1501" i="4" s="1"/>
  <c r="U1503" i="4"/>
  <c r="U1501" i="4" s="1"/>
  <c r="S1503" i="4"/>
  <c r="S1501" i="4" s="1"/>
  <c r="AM1501" i="4" s="1"/>
  <c r="AQ1501" i="4" s="1"/>
  <c r="R1503" i="4"/>
  <c r="R1501" i="4" s="1"/>
  <c r="P1503" i="4"/>
  <c r="O1503" i="4"/>
  <c r="N1503" i="4"/>
  <c r="M1503" i="4"/>
  <c r="L1503" i="4"/>
  <c r="K1503" i="4"/>
  <c r="Y1502" i="4"/>
  <c r="V1502" i="4"/>
  <c r="U1502" i="4"/>
  <c r="S1502" i="4"/>
  <c r="R1502" i="4"/>
  <c r="P1502" i="4"/>
  <c r="O1502" i="4"/>
  <c r="N1502" i="4"/>
  <c r="N1501" i="4" s="1"/>
  <c r="M1502" i="4"/>
  <c r="L1502" i="4"/>
  <c r="K1502" i="4"/>
  <c r="AF1501" i="4"/>
  <c r="X1501" i="4"/>
  <c r="Y1500" i="4"/>
  <c r="Y1498" i="4" s="1"/>
  <c r="V1500" i="4"/>
  <c r="U1500" i="4"/>
  <c r="S1500" i="4"/>
  <c r="S1498" i="4" s="1"/>
  <c r="R1500" i="4"/>
  <c r="R1498" i="4" s="1"/>
  <c r="P1500" i="4"/>
  <c r="O1500" i="4"/>
  <c r="N1500" i="4"/>
  <c r="M1500" i="4"/>
  <c r="Y1499" i="4"/>
  <c r="V1499" i="4"/>
  <c r="U1499" i="4"/>
  <c r="S1499" i="4"/>
  <c r="R1499" i="4"/>
  <c r="P1499" i="4"/>
  <c r="O1499" i="4"/>
  <c r="N1499" i="4"/>
  <c r="M1499" i="4"/>
  <c r="L1499" i="4"/>
  <c r="K1499" i="4"/>
  <c r="X1498" i="4"/>
  <c r="V1498" i="4"/>
  <c r="U1498" i="4"/>
  <c r="O1498" i="4"/>
  <c r="N1498" i="4"/>
  <c r="Y1496" i="4"/>
  <c r="V1496" i="4"/>
  <c r="V1494" i="4" s="1"/>
  <c r="U1496" i="4"/>
  <c r="U1494" i="4" s="1"/>
  <c r="S1496" i="4"/>
  <c r="S1494" i="4" s="1"/>
  <c r="AM1494" i="4" s="1"/>
  <c r="AQ1494" i="4" s="1"/>
  <c r="R1496" i="4"/>
  <c r="P1496" i="4"/>
  <c r="O1496" i="4"/>
  <c r="N1496" i="4"/>
  <c r="M1496" i="4"/>
  <c r="L1496" i="4"/>
  <c r="K1496" i="4"/>
  <c r="Y1495" i="4"/>
  <c r="V1495" i="4"/>
  <c r="U1495" i="4"/>
  <c r="S1495" i="4"/>
  <c r="R1495" i="4"/>
  <c r="P1495" i="4"/>
  <c r="O1495" i="4"/>
  <c r="N1495" i="4"/>
  <c r="M1495" i="4"/>
  <c r="M1494" i="4" s="1"/>
  <c r="L1495" i="4"/>
  <c r="K1495" i="4"/>
  <c r="AA1494" i="4"/>
  <c r="Y1494" i="4"/>
  <c r="AF1494" i="4" s="1"/>
  <c r="X1494" i="4"/>
  <c r="R1494" i="4"/>
  <c r="Y1493" i="4"/>
  <c r="V1493" i="4"/>
  <c r="V1491" i="4" s="1"/>
  <c r="U1493" i="4"/>
  <c r="S1493" i="4"/>
  <c r="S1491" i="4" s="1"/>
  <c r="R1493" i="4"/>
  <c r="P1493" i="4"/>
  <c r="O1493" i="4"/>
  <c r="O1491" i="4" s="1"/>
  <c r="N1493" i="4"/>
  <c r="N1491" i="4" s="1"/>
  <c r="M1493" i="4"/>
  <c r="Y1492" i="4"/>
  <c r="V1492" i="4"/>
  <c r="U1492" i="4"/>
  <c r="S1492" i="4"/>
  <c r="R1492" i="4"/>
  <c r="P1492" i="4"/>
  <c r="O1492" i="4"/>
  <c r="N1492" i="4"/>
  <c r="M1492" i="4"/>
  <c r="M1491" i="4" s="1"/>
  <c r="L1492" i="4"/>
  <c r="K1492" i="4"/>
  <c r="Y1491" i="4"/>
  <c r="X1491" i="4"/>
  <c r="U1491" i="4"/>
  <c r="R1491" i="4"/>
  <c r="Y1490" i="4"/>
  <c r="V1490" i="4"/>
  <c r="V1488" i="4" s="1"/>
  <c r="U1490" i="4"/>
  <c r="U1488" i="4" s="1"/>
  <c r="S1490" i="4"/>
  <c r="S1488" i="4" s="1"/>
  <c r="AM1488" i="4" s="1"/>
  <c r="AQ1488" i="4" s="1"/>
  <c r="R1490" i="4"/>
  <c r="P1490" i="4"/>
  <c r="P1488" i="4" s="1"/>
  <c r="O1490" i="4"/>
  <c r="N1490" i="4"/>
  <c r="M1490" i="4"/>
  <c r="Y1489" i="4"/>
  <c r="V1489" i="4"/>
  <c r="U1489" i="4"/>
  <c r="S1489" i="4"/>
  <c r="R1489" i="4"/>
  <c r="P1489" i="4"/>
  <c r="O1489" i="4"/>
  <c r="N1489" i="4"/>
  <c r="M1489" i="4"/>
  <c r="M1488" i="4" s="1"/>
  <c r="L1489" i="4"/>
  <c r="K1489" i="4"/>
  <c r="Y1488" i="4"/>
  <c r="X1488" i="4"/>
  <c r="R1488" i="4"/>
  <c r="Y1487" i="4"/>
  <c r="V1487" i="4"/>
  <c r="U1487" i="4"/>
  <c r="U1485" i="4" s="1"/>
  <c r="S1487" i="4"/>
  <c r="R1487" i="4"/>
  <c r="P1487" i="4"/>
  <c r="O1487" i="4"/>
  <c r="O1485" i="4" s="1"/>
  <c r="N1487" i="4"/>
  <c r="N1485" i="4" s="1"/>
  <c r="M1487" i="4"/>
  <c r="Y1486" i="4"/>
  <c r="V1486" i="4"/>
  <c r="U1486" i="4"/>
  <c r="S1486" i="4"/>
  <c r="R1486" i="4"/>
  <c r="P1486" i="4"/>
  <c r="P1485" i="4" s="1"/>
  <c r="O1486" i="4"/>
  <c r="N1486" i="4"/>
  <c r="M1486" i="4"/>
  <c r="M1485" i="4" s="1"/>
  <c r="L1486" i="4"/>
  <c r="K1486" i="4"/>
  <c r="Y1485" i="4"/>
  <c r="X1485" i="4"/>
  <c r="V1485" i="4"/>
  <c r="AN1485" i="4" s="1"/>
  <c r="AR1485" i="4" s="1"/>
  <c r="S1485" i="4"/>
  <c r="R1485" i="4"/>
  <c r="Y1484" i="4"/>
  <c r="Y1482" i="4" s="1"/>
  <c r="V1484" i="4"/>
  <c r="V1482" i="4" s="1"/>
  <c r="U1484" i="4"/>
  <c r="S1484" i="4"/>
  <c r="S1482" i="4" s="1"/>
  <c r="AM1482" i="4" s="1"/>
  <c r="AQ1482" i="4" s="1"/>
  <c r="R1484" i="4"/>
  <c r="R1482" i="4" s="1"/>
  <c r="P1484" i="4"/>
  <c r="P1482" i="4" s="1"/>
  <c r="O1484" i="4"/>
  <c r="N1484" i="4"/>
  <c r="M1484" i="4"/>
  <c r="M1482" i="4" s="1"/>
  <c r="Y1483" i="4"/>
  <c r="V1483" i="4"/>
  <c r="U1483" i="4"/>
  <c r="S1483" i="4"/>
  <c r="R1483" i="4"/>
  <c r="P1483" i="4"/>
  <c r="O1483" i="4"/>
  <c r="O1482" i="4" s="1"/>
  <c r="N1483" i="4"/>
  <c r="M1483" i="4"/>
  <c r="L1483" i="4"/>
  <c r="K1483" i="4"/>
  <c r="AG1482" i="4"/>
  <c r="X1482" i="4"/>
  <c r="U1482" i="4"/>
  <c r="Y1481" i="4"/>
  <c r="V1481" i="4"/>
  <c r="U1481" i="4"/>
  <c r="S1481" i="4"/>
  <c r="R1481" i="4"/>
  <c r="P1481" i="4"/>
  <c r="O1481" i="4"/>
  <c r="N1481" i="4"/>
  <c r="M1481" i="4"/>
  <c r="L1481" i="4"/>
  <c r="K1481" i="4"/>
  <c r="Y1480" i="4"/>
  <c r="V1480" i="4"/>
  <c r="AI1480" i="4" s="1"/>
  <c r="U1480" i="4"/>
  <c r="S1480" i="4"/>
  <c r="AH1480" i="4" s="1"/>
  <c r="R1480" i="4"/>
  <c r="P1480" i="4"/>
  <c r="AG1480" i="4" s="1"/>
  <c r="O1480" i="4"/>
  <c r="N1480" i="4"/>
  <c r="M1480" i="4"/>
  <c r="L1480" i="4"/>
  <c r="K1480" i="4"/>
  <c r="Y1479" i="4"/>
  <c r="AJ1479" i="4" s="1"/>
  <c r="V1479" i="4"/>
  <c r="U1479" i="4"/>
  <c r="U1478" i="4" s="1"/>
  <c r="S1479" i="4"/>
  <c r="R1479" i="4"/>
  <c r="P1479" i="4"/>
  <c r="O1479" i="4"/>
  <c r="O1478" i="4" s="1"/>
  <c r="N1479" i="4"/>
  <c r="M1479" i="4"/>
  <c r="L1479" i="4"/>
  <c r="K1479" i="4"/>
  <c r="K1478" i="4" s="1"/>
  <c r="J1478" i="4"/>
  <c r="I1478" i="4"/>
  <c r="H1478" i="4"/>
  <c r="G1478" i="4"/>
  <c r="F1478" i="4"/>
  <c r="E1478" i="4"/>
  <c r="D1478" i="4"/>
  <c r="Z1476" i="4"/>
  <c r="W1476" i="4"/>
  <c r="T1476" i="4"/>
  <c r="Q1476" i="4"/>
  <c r="Y1475" i="4"/>
  <c r="Y1473" i="4" s="1"/>
  <c r="V1475" i="4"/>
  <c r="V1473" i="4" s="1"/>
  <c r="U1475" i="4"/>
  <c r="U1473" i="4" s="1"/>
  <c r="S1475" i="4"/>
  <c r="S1473" i="4" s="1"/>
  <c r="R1475" i="4"/>
  <c r="P1475" i="4"/>
  <c r="O1475" i="4"/>
  <c r="O1473" i="4" s="1"/>
  <c r="N1475" i="4"/>
  <c r="N1473" i="4" s="1"/>
  <c r="M1475" i="4"/>
  <c r="Y1474" i="4"/>
  <c r="V1474" i="4"/>
  <c r="U1474" i="4"/>
  <c r="S1474" i="4"/>
  <c r="R1474" i="4"/>
  <c r="P1474" i="4"/>
  <c r="O1474" i="4"/>
  <c r="N1474" i="4"/>
  <c r="M1474" i="4"/>
  <c r="M1473" i="4" s="1"/>
  <c r="AE1473" i="4"/>
  <c r="X1473" i="4"/>
  <c r="R1473" i="4"/>
  <c r="P1473" i="4"/>
  <c r="AL1473" i="4" s="1"/>
  <c r="AP1473" i="4" s="1"/>
  <c r="Y1471" i="4"/>
  <c r="V1471" i="4"/>
  <c r="V1469" i="4" s="1"/>
  <c r="AI1469" i="4" s="1"/>
  <c r="U1471" i="4"/>
  <c r="U1469" i="4" s="1"/>
  <c r="AE1469" i="4" s="1"/>
  <c r="S1471" i="4"/>
  <c r="S1469" i="4" s="1"/>
  <c r="R1471" i="4"/>
  <c r="P1471" i="4"/>
  <c r="P1469" i="4" s="1"/>
  <c r="AL1469" i="4" s="1"/>
  <c r="AP1469" i="4" s="1"/>
  <c r="O1471" i="4"/>
  <c r="O1469" i="4" s="1"/>
  <c r="N1471" i="4"/>
  <c r="M1471" i="4"/>
  <c r="Y1470" i="4"/>
  <c r="Y1469" i="4" s="1"/>
  <c r="V1470" i="4"/>
  <c r="U1470" i="4"/>
  <c r="S1470" i="4"/>
  <c r="R1470" i="4"/>
  <c r="P1470" i="4"/>
  <c r="O1470" i="4"/>
  <c r="N1470" i="4"/>
  <c r="M1470" i="4"/>
  <c r="AN1469" i="4"/>
  <c r="AR1469" i="4" s="1"/>
  <c r="X1469" i="4"/>
  <c r="R1469" i="4"/>
  <c r="M1469" i="4"/>
  <c r="V1467" i="4"/>
  <c r="V1466" i="4" s="1"/>
  <c r="AN1466" i="4" s="1"/>
  <c r="AR1466" i="4" s="1"/>
  <c r="U1467" i="4"/>
  <c r="U1466" i="4" s="1"/>
  <c r="S1467" i="4"/>
  <c r="R1467" i="4"/>
  <c r="R1466" i="4" s="1"/>
  <c r="P1467" i="4"/>
  <c r="P1466" i="4" s="1"/>
  <c r="O1467" i="4"/>
  <c r="O1466" i="4" s="1"/>
  <c r="N1467" i="4"/>
  <c r="N1466" i="4" s="1"/>
  <c r="M1467" i="4"/>
  <c r="M1466" i="4" s="1"/>
  <c r="L1467" i="4"/>
  <c r="K1467" i="4"/>
  <c r="K1466" i="4" s="1"/>
  <c r="AO1466" i="4"/>
  <c r="AS1466" i="4" s="1"/>
  <c r="AJ1466" i="4"/>
  <c r="X1466" i="4"/>
  <c r="AF1466" i="4" s="1"/>
  <c r="S1466" i="4"/>
  <c r="L1466" i="4"/>
  <c r="Y1465" i="4"/>
  <c r="V1465" i="4"/>
  <c r="U1465" i="4"/>
  <c r="S1465" i="4"/>
  <c r="R1465" i="4"/>
  <c r="P1465" i="4"/>
  <c r="O1465" i="4"/>
  <c r="O1463" i="4" s="1"/>
  <c r="N1465" i="4"/>
  <c r="N1463" i="4" s="1"/>
  <c r="M1465" i="4"/>
  <c r="M1463" i="4" s="1"/>
  <c r="Y1464" i="4"/>
  <c r="V1464" i="4"/>
  <c r="U1464" i="4"/>
  <c r="S1464" i="4"/>
  <c r="R1464" i="4"/>
  <c r="P1464" i="4"/>
  <c r="O1464" i="4"/>
  <c r="N1464" i="4"/>
  <c r="M1464" i="4"/>
  <c r="AN1463" i="4"/>
  <c r="AR1463" i="4" s="1"/>
  <c r="AM1463" i="4"/>
  <c r="AQ1463" i="4" s="1"/>
  <c r="AL1463" i="4"/>
  <c r="AP1463" i="4" s="1"/>
  <c r="AI1463" i="4"/>
  <c r="AH1463" i="4"/>
  <c r="AG1463" i="4"/>
  <c r="AE1463" i="4"/>
  <c r="AD1463" i="4"/>
  <c r="AC1463" i="4"/>
  <c r="X1463" i="4"/>
  <c r="Y1461" i="4"/>
  <c r="Y1460" i="4" s="1"/>
  <c r="AF1460" i="4" s="1"/>
  <c r="V1461" i="4"/>
  <c r="V1460" i="4" s="1"/>
  <c r="U1461" i="4"/>
  <c r="S1461" i="4"/>
  <c r="S1460" i="4" s="1"/>
  <c r="R1461" i="4"/>
  <c r="R1460" i="4" s="1"/>
  <c r="P1461" i="4"/>
  <c r="P1460" i="4" s="1"/>
  <c r="O1461" i="4"/>
  <c r="N1461" i="4"/>
  <c r="N1460" i="4" s="1"/>
  <c r="M1461" i="4"/>
  <c r="M1460" i="4" s="1"/>
  <c r="B1461" i="4"/>
  <c r="X1460" i="4"/>
  <c r="U1460" i="4"/>
  <c r="O1460" i="4"/>
  <c r="Y1458" i="4"/>
  <c r="Y1456" i="4" s="1"/>
  <c r="V1458" i="4"/>
  <c r="V1456" i="4" s="1"/>
  <c r="U1458" i="4"/>
  <c r="U1456" i="4" s="1"/>
  <c r="S1458" i="4"/>
  <c r="R1458" i="4"/>
  <c r="R1456" i="4" s="1"/>
  <c r="AD1456" i="4" s="1"/>
  <c r="P1458" i="4"/>
  <c r="P1456" i="4" s="1"/>
  <c r="O1458" i="4"/>
  <c r="N1458" i="4"/>
  <c r="M1458" i="4"/>
  <c r="M1456" i="4" s="1"/>
  <c r="Y1457" i="4"/>
  <c r="V1457" i="4"/>
  <c r="U1457" i="4"/>
  <c r="S1457" i="4"/>
  <c r="R1457" i="4"/>
  <c r="P1457" i="4"/>
  <c r="O1457" i="4"/>
  <c r="N1457" i="4"/>
  <c r="N1456" i="4" s="1"/>
  <c r="M1457" i="4"/>
  <c r="X1456" i="4"/>
  <c r="S1456" i="4"/>
  <c r="AM1456" i="4" s="1"/>
  <c r="AQ1456" i="4" s="1"/>
  <c r="O1456" i="4"/>
  <c r="Y1454" i="4"/>
  <c r="Y1452" i="4" s="1"/>
  <c r="V1454" i="4"/>
  <c r="V1452" i="4" s="1"/>
  <c r="AE1452" i="4" s="1"/>
  <c r="U1454" i="4"/>
  <c r="U1452" i="4" s="1"/>
  <c r="S1454" i="4"/>
  <c r="S1452" i="4" s="1"/>
  <c r="R1454" i="4"/>
  <c r="P1454" i="4"/>
  <c r="O1454" i="4"/>
  <c r="O1452" i="4" s="1"/>
  <c r="N1454" i="4"/>
  <c r="N1452" i="4" s="1"/>
  <c r="M1454" i="4"/>
  <c r="Y1453" i="4"/>
  <c r="V1453" i="4"/>
  <c r="U1453" i="4"/>
  <c r="S1453" i="4"/>
  <c r="R1453" i="4"/>
  <c r="P1453" i="4"/>
  <c r="O1453" i="4"/>
  <c r="N1453" i="4"/>
  <c r="M1453" i="4"/>
  <c r="M1452" i="4" s="1"/>
  <c r="X1452" i="4"/>
  <c r="R1452" i="4"/>
  <c r="P1452" i="4"/>
  <c r="AL1452" i="4" s="1"/>
  <c r="AP1452" i="4" s="1"/>
  <c r="Y1451" i="4"/>
  <c r="Y1449" i="4" s="1"/>
  <c r="V1451" i="4"/>
  <c r="U1451" i="4"/>
  <c r="U1449" i="4" s="1"/>
  <c r="S1451" i="4"/>
  <c r="S1449" i="4" s="1"/>
  <c r="R1451" i="4"/>
  <c r="R1449" i="4" s="1"/>
  <c r="P1451" i="4"/>
  <c r="O1451" i="4"/>
  <c r="O1449" i="4" s="1"/>
  <c r="N1451" i="4"/>
  <c r="M1451" i="4"/>
  <c r="Y1450" i="4"/>
  <c r="V1450" i="4"/>
  <c r="U1450" i="4"/>
  <c r="S1450" i="4"/>
  <c r="R1450" i="4"/>
  <c r="P1450" i="4"/>
  <c r="O1450" i="4"/>
  <c r="N1450" i="4"/>
  <c r="M1450" i="4"/>
  <c r="M1449" i="4" s="1"/>
  <c r="X1449" i="4"/>
  <c r="V1449" i="4"/>
  <c r="P1449" i="4"/>
  <c r="AL1449" i="4" s="1"/>
  <c r="AP1449" i="4" s="1"/>
  <c r="Y1448" i="4"/>
  <c r="V1448" i="4"/>
  <c r="V1446" i="4" s="1"/>
  <c r="U1448" i="4"/>
  <c r="U1446" i="4" s="1"/>
  <c r="S1448" i="4"/>
  <c r="S1446" i="4" s="1"/>
  <c r="AM1446" i="4" s="1"/>
  <c r="AQ1446" i="4" s="1"/>
  <c r="R1448" i="4"/>
  <c r="P1448" i="4"/>
  <c r="P1446" i="4" s="1"/>
  <c r="O1448" i="4"/>
  <c r="O1446" i="4" s="1"/>
  <c r="N1448" i="4"/>
  <c r="N1446" i="4" s="1"/>
  <c r="M1448" i="4"/>
  <c r="Y1447" i="4"/>
  <c r="V1447" i="4"/>
  <c r="U1447" i="4"/>
  <c r="S1447" i="4"/>
  <c r="R1447" i="4"/>
  <c r="P1447" i="4"/>
  <c r="O1447" i="4"/>
  <c r="N1447" i="4"/>
  <c r="M1447" i="4"/>
  <c r="AL1446" i="4"/>
  <c r="AP1446" i="4" s="1"/>
  <c r="AG1446" i="4"/>
  <c r="Y1446" i="4"/>
  <c r="AO1446" i="4" s="1"/>
  <c r="AS1446" i="4" s="1"/>
  <c r="X1446" i="4"/>
  <c r="R1446" i="4"/>
  <c r="AC1446" i="4" s="1"/>
  <c r="M1446" i="4"/>
  <c r="Y1445" i="4"/>
  <c r="Y1443" i="4" s="1"/>
  <c r="V1445" i="4"/>
  <c r="V1443" i="4" s="1"/>
  <c r="U1445" i="4"/>
  <c r="U1443" i="4" s="1"/>
  <c r="S1445" i="4"/>
  <c r="R1445" i="4"/>
  <c r="R1443" i="4" s="1"/>
  <c r="P1445" i="4"/>
  <c r="P1443" i="4" s="1"/>
  <c r="O1445" i="4"/>
  <c r="O1443" i="4" s="1"/>
  <c r="N1445" i="4"/>
  <c r="M1445" i="4"/>
  <c r="L1445" i="4"/>
  <c r="Y1444" i="4"/>
  <c r="V1444" i="4"/>
  <c r="U1444" i="4"/>
  <c r="S1444" i="4"/>
  <c r="R1444" i="4"/>
  <c r="P1444" i="4"/>
  <c r="O1444" i="4"/>
  <c r="N1444" i="4"/>
  <c r="M1444" i="4"/>
  <c r="L1444" i="4"/>
  <c r="X1443" i="4"/>
  <c r="S1443" i="4"/>
  <c r="AH1443" i="4" s="1"/>
  <c r="N1443" i="4"/>
  <c r="Y1442" i="4"/>
  <c r="V1442" i="4"/>
  <c r="V1440" i="4" s="1"/>
  <c r="U1442" i="4"/>
  <c r="U1440" i="4" s="1"/>
  <c r="S1442" i="4"/>
  <c r="S1440" i="4" s="1"/>
  <c r="R1442" i="4"/>
  <c r="R1440" i="4" s="1"/>
  <c r="P1442" i="4"/>
  <c r="P1440" i="4" s="1"/>
  <c r="AL1440" i="4" s="1"/>
  <c r="AP1440" i="4" s="1"/>
  <c r="O1442" i="4"/>
  <c r="O1440" i="4" s="1"/>
  <c r="N1442" i="4"/>
  <c r="N1440" i="4" s="1"/>
  <c r="M1442" i="4"/>
  <c r="L1442" i="4"/>
  <c r="K1442" i="4"/>
  <c r="Y1441" i="4"/>
  <c r="V1441" i="4"/>
  <c r="U1441" i="4"/>
  <c r="S1441" i="4"/>
  <c r="R1441" i="4"/>
  <c r="P1441" i="4"/>
  <c r="O1441" i="4"/>
  <c r="N1441" i="4"/>
  <c r="M1441" i="4"/>
  <c r="Y1440" i="4"/>
  <c r="AO1440" i="4" s="1"/>
  <c r="AS1440" i="4" s="1"/>
  <c r="X1440" i="4"/>
  <c r="Y1438" i="4"/>
  <c r="V1438" i="4"/>
  <c r="V1436" i="4" s="1"/>
  <c r="U1438" i="4"/>
  <c r="U1436" i="4" s="1"/>
  <c r="S1438" i="4"/>
  <c r="S1436" i="4" s="1"/>
  <c r="AM1436" i="4" s="1"/>
  <c r="AQ1436" i="4" s="1"/>
  <c r="R1438" i="4"/>
  <c r="P1438" i="4"/>
  <c r="P1436" i="4" s="1"/>
  <c r="O1438" i="4"/>
  <c r="O1436" i="4" s="1"/>
  <c r="N1438" i="4"/>
  <c r="M1438" i="4"/>
  <c r="Y1437" i="4"/>
  <c r="V1437" i="4"/>
  <c r="U1437" i="4"/>
  <c r="S1437" i="4"/>
  <c r="R1437" i="4"/>
  <c r="P1437" i="4"/>
  <c r="O1437" i="4"/>
  <c r="N1437" i="4"/>
  <c r="N1436" i="4" s="1"/>
  <c r="M1437" i="4"/>
  <c r="Y1436" i="4"/>
  <c r="AO1436" i="4" s="1"/>
  <c r="AS1436" i="4" s="1"/>
  <c r="X1436" i="4"/>
  <c r="R1436" i="4"/>
  <c r="M1436" i="4"/>
  <c r="Z1434" i="4"/>
  <c r="W1434" i="4"/>
  <c r="T1434" i="4"/>
  <c r="Q1434" i="4"/>
  <c r="Y1433" i="4"/>
  <c r="V1433" i="4"/>
  <c r="V1431" i="4" s="1"/>
  <c r="AN1431" i="4" s="1"/>
  <c r="AR1431" i="4" s="1"/>
  <c r="U1433" i="4"/>
  <c r="U1431" i="4" s="1"/>
  <c r="S1433" i="4"/>
  <c r="R1433" i="4"/>
  <c r="P1433" i="4"/>
  <c r="O1433" i="4"/>
  <c r="N1433" i="4"/>
  <c r="N1431" i="4" s="1"/>
  <c r="M1433" i="4"/>
  <c r="L1433" i="4"/>
  <c r="K1433" i="4"/>
  <c r="Y1432" i="4"/>
  <c r="V1432" i="4"/>
  <c r="U1432" i="4"/>
  <c r="S1432" i="4"/>
  <c r="R1432" i="4"/>
  <c r="P1432" i="4"/>
  <c r="O1432" i="4"/>
  <c r="O1431" i="4" s="1"/>
  <c r="N1432" i="4"/>
  <c r="M1432" i="4"/>
  <c r="M1431" i="4" s="1"/>
  <c r="L1432" i="4"/>
  <c r="K1432" i="4"/>
  <c r="Y1431" i="4"/>
  <c r="X1431" i="4"/>
  <c r="R1431" i="4"/>
  <c r="W1430" i="4"/>
  <c r="Y1429" i="4"/>
  <c r="Y1427" i="4" s="1"/>
  <c r="V1429" i="4"/>
  <c r="V1427" i="4" s="1"/>
  <c r="AE1427" i="4" s="1"/>
  <c r="U1429" i="4"/>
  <c r="S1429" i="4"/>
  <c r="S1427" i="4" s="1"/>
  <c r="R1429" i="4"/>
  <c r="P1429" i="4"/>
  <c r="O1429" i="4"/>
  <c r="N1429" i="4"/>
  <c r="N1427" i="4" s="1"/>
  <c r="M1429" i="4"/>
  <c r="L1429" i="4"/>
  <c r="K1429" i="4"/>
  <c r="Y1428" i="4"/>
  <c r="V1428" i="4"/>
  <c r="U1428" i="4"/>
  <c r="S1428" i="4"/>
  <c r="R1428" i="4"/>
  <c r="P1428" i="4"/>
  <c r="O1428" i="4"/>
  <c r="O1427" i="4" s="1"/>
  <c r="N1428" i="4"/>
  <c r="M1428" i="4"/>
  <c r="L1428" i="4"/>
  <c r="K1428" i="4"/>
  <c r="K1427" i="4" s="1"/>
  <c r="X1427" i="4"/>
  <c r="U1427" i="4"/>
  <c r="R1427" i="4"/>
  <c r="Y1426" i="4"/>
  <c r="Y1424" i="4" s="1"/>
  <c r="V1426" i="4"/>
  <c r="V1424" i="4" s="1"/>
  <c r="AN1424" i="4" s="1"/>
  <c r="AR1424" i="4" s="1"/>
  <c r="U1426" i="4"/>
  <c r="S1426" i="4"/>
  <c r="S1424" i="4" s="1"/>
  <c r="R1426" i="4"/>
  <c r="R1424" i="4" s="1"/>
  <c r="P1426" i="4"/>
  <c r="O1426" i="4"/>
  <c r="N1426" i="4"/>
  <c r="M1426" i="4"/>
  <c r="L1426" i="4"/>
  <c r="K1426" i="4"/>
  <c r="Y1425" i="4"/>
  <c r="V1425" i="4"/>
  <c r="U1425" i="4"/>
  <c r="S1425" i="4"/>
  <c r="R1425" i="4"/>
  <c r="P1425" i="4"/>
  <c r="O1425" i="4"/>
  <c r="O1424" i="4" s="1"/>
  <c r="N1425" i="4"/>
  <c r="M1425" i="4"/>
  <c r="L1425" i="4"/>
  <c r="K1425" i="4"/>
  <c r="K1424" i="4" s="1"/>
  <c r="X1424" i="4"/>
  <c r="U1424" i="4"/>
  <c r="N1424" i="4"/>
  <c r="W1423" i="4"/>
  <c r="Y1422" i="4"/>
  <c r="Y1420" i="4" s="1"/>
  <c r="V1422" i="4"/>
  <c r="V1420" i="4" s="1"/>
  <c r="AN1420" i="4" s="1"/>
  <c r="AR1420" i="4" s="1"/>
  <c r="U1422" i="4"/>
  <c r="U1420" i="4" s="1"/>
  <c r="S1422" i="4"/>
  <c r="R1422" i="4"/>
  <c r="R1420" i="4" s="1"/>
  <c r="AD1420" i="4" s="1"/>
  <c r="P1422" i="4"/>
  <c r="O1422" i="4"/>
  <c r="N1422" i="4"/>
  <c r="M1422" i="4"/>
  <c r="M1420" i="4" s="1"/>
  <c r="L1422" i="4"/>
  <c r="K1422" i="4"/>
  <c r="Y1421" i="4"/>
  <c r="V1421" i="4"/>
  <c r="U1421" i="4"/>
  <c r="S1421" i="4"/>
  <c r="R1421" i="4"/>
  <c r="P1421" i="4"/>
  <c r="O1421" i="4"/>
  <c r="N1421" i="4"/>
  <c r="N1420" i="4" s="1"/>
  <c r="M1421" i="4"/>
  <c r="L1421" i="4"/>
  <c r="K1421" i="4"/>
  <c r="X1420" i="4"/>
  <c r="S1420" i="4"/>
  <c r="AM1420" i="4" s="1"/>
  <c r="AQ1420" i="4" s="1"/>
  <c r="Y1419" i="4"/>
  <c r="V1419" i="4"/>
  <c r="V1417" i="4" s="1"/>
  <c r="U1419" i="4"/>
  <c r="S1419" i="4"/>
  <c r="S1417" i="4" s="1"/>
  <c r="AM1417" i="4" s="1"/>
  <c r="AQ1417" i="4" s="1"/>
  <c r="R1419" i="4"/>
  <c r="P1419" i="4"/>
  <c r="P1417" i="4" s="1"/>
  <c r="AG1417" i="4" s="1"/>
  <c r="O1419" i="4"/>
  <c r="N1419" i="4"/>
  <c r="M1419" i="4"/>
  <c r="L1419" i="4"/>
  <c r="L1417" i="4" s="1"/>
  <c r="K1419" i="4"/>
  <c r="Y1418" i="4"/>
  <c r="V1418" i="4"/>
  <c r="U1418" i="4"/>
  <c r="S1418" i="4"/>
  <c r="R1418" i="4"/>
  <c r="P1418" i="4"/>
  <c r="O1418" i="4"/>
  <c r="O1417" i="4" s="1"/>
  <c r="N1418" i="4"/>
  <c r="M1418" i="4"/>
  <c r="M1417" i="4" s="1"/>
  <c r="L1418" i="4"/>
  <c r="K1418" i="4"/>
  <c r="K1417" i="4" s="1"/>
  <c r="AF1417" i="4"/>
  <c r="Y1417" i="4"/>
  <c r="AJ1417" i="4" s="1"/>
  <c r="X1417" i="4"/>
  <c r="U1417" i="4"/>
  <c r="R1417" i="4"/>
  <c r="W1416" i="4"/>
  <c r="Z1415" i="4"/>
  <c r="W1415" i="4"/>
  <c r="T1415" i="4"/>
  <c r="Q1415" i="4"/>
  <c r="Y1414" i="4"/>
  <c r="Y1413" i="4" s="1"/>
  <c r="V1414" i="4"/>
  <c r="V1413" i="4" s="1"/>
  <c r="U1414" i="4"/>
  <c r="U1413" i="4" s="1"/>
  <c r="S1414" i="4"/>
  <c r="R1414" i="4"/>
  <c r="P1414" i="4"/>
  <c r="O1414" i="4"/>
  <c r="O1413" i="4" s="1"/>
  <c r="N1414" i="4"/>
  <c r="N1413" i="4" s="1"/>
  <c r="AO1413" i="4"/>
  <c r="AS1413" i="4" s="1"/>
  <c r="AN1413" i="4"/>
  <c r="AR1413" i="4" s="1"/>
  <c r="AM1413" i="4"/>
  <c r="AQ1413" i="4" s="1"/>
  <c r="AL1413" i="4"/>
  <c r="AP1413" i="4" s="1"/>
  <c r="X1413" i="4"/>
  <c r="S1413" i="4"/>
  <c r="AH1413" i="4" s="1"/>
  <c r="R1413" i="4"/>
  <c r="P1413" i="4"/>
  <c r="G1413" i="4"/>
  <c r="F1413" i="4"/>
  <c r="E1413" i="4"/>
  <c r="Y1412" i="4"/>
  <c r="Y1411" i="4" s="1"/>
  <c r="V1412" i="4"/>
  <c r="U1412" i="4"/>
  <c r="S1412" i="4"/>
  <c r="S1411" i="4" s="1"/>
  <c r="R1412" i="4"/>
  <c r="R1411" i="4" s="1"/>
  <c r="P1412" i="4"/>
  <c r="P1411" i="4" s="1"/>
  <c r="O1412" i="4"/>
  <c r="N1412" i="4"/>
  <c r="N1411" i="4" s="1"/>
  <c r="M1412" i="4"/>
  <c r="M1411" i="4" s="1"/>
  <c r="L1412" i="4"/>
  <c r="L1411" i="4" s="1"/>
  <c r="K1412" i="4"/>
  <c r="AF1411" i="4"/>
  <c r="X1411" i="4"/>
  <c r="V1411" i="4"/>
  <c r="U1411" i="4"/>
  <c r="O1411" i="4"/>
  <c r="K1411" i="4"/>
  <c r="Y1410" i="4"/>
  <c r="Y1408" i="4" s="1"/>
  <c r="V1410" i="4"/>
  <c r="V1408" i="4" s="1"/>
  <c r="U1410" i="4"/>
  <c r="S1410" i="4"/>
  <c r="S1408" i="4" s="1"/>
  <c r="R1410" i="4"/>
  <c r="R1408" i="4" s="1"/>
  <c r="P1410" i="4"/>
  <c r="P1408" i="4" s="1"/>
  <c r="AL1408" i="4" s="1"/>
  <c r="AP1408" i="4" s="1"/>
  <c r="O1410" i="4"/>
  <c r="N1410" i="4"/>
  <c r="N1408" i="4" s="1"/>
  <c r="M1410" i="4"/>
  <c r="L1410" i="4"/>
  <c r="L1408" i="4" s="1"/>
  <c r="K1410" i="4"/>
  <c r="Y1409" i="4"/>
  <c r="V1409" i="4"/>
  <c r="U1409" i="4"/>
  <c r="S1409" i="4"/>
  <c r="R1409" i="4"/>
  <c r="P1409" i="4"/>
  <c r="O1409" i="4"/>
  <c r="N1409" i="4"/>
  <c r="M1409" i="4"/>
  <c r="M1408" i="4" s="1"/>
  <c r="L1409" i="4"/>
  <c r="K1409" i="4"/>
  <c r="X1408" i="4"/>
  <c r="U1408" i="4"/>
  <c r="O1408" i="4"/>
  <c r="Y1407" i="4"/>
  <c r="Y1405" i="4" s="1"/>
  <c r="V1407" i="4"/>
  <c r="V1405" i="4" s="1"/>
  <c r="U1407" i="4"/>
  <c r="U1405" i="4" s="1"/>
  <c r="S1407" i="4"/>
  <c r="S1405" i="4" s="1"/>
  <c r="AH1405" i="4" s="1"/>
  <c r="R1407" i="4"/>
  <c r="R1405" i="4" s="1"/>
  <c r="P1407" i="4"/>
  <c r="P1405" i="4" s="1"/>
  <c r="AL1405" i="4" s="1"/>
  <c r="AP1405" i="4" s="1"/>
  <c r="O1407" i="4"/>
  <c r="O1405" i="4" s="1"/>
  <c r="N1407" i="4"/>
  <c r="M1407" i="4"/>
  <c r="M1405" i="4" s="1"/>
  <c r="L1407" i="4"/>
  <c r="K1407" i="4"/>
  <c r="Y1406" i="4"/>
  <c r="V1406" i="4"/>
  <c r="U1406" i="4"/>
  <c r="S1406" i="4"/>
  <c r="R1406" i="4"/>
  <c r="P1406" i="4"/>
  <c r="O1406" i="4"/>
  <c r="N1406" i="4"/>
  <c r="M1406" i="4"/>
  <c r="L1406" i="4"/>
  <c r="K1406" i="4"/>
  <c r="AM1405" i="4"/>
  <c r="AQ1405" i="4" s="1"/>
  <c r="X1405" i="4"/>
  <c r="K1405" i="4"/>
  <c r="Y1404" i="4"/>
  <c r="V1404" i="4"/>
  <c r="U1404" i="4"/>
  <c r="S1404" i="4"/>
  <c r="S1402" i="4" s="1"/>
  <c r="R1404" i="4"/>
  <c r="R1402" i="4" s="1"/>
  <c r="P1404" i="4"/>
  <c r="O1404" i="4"/>
  <c r="N1404" i="4"/>
  <c r="N1402" i="4" s="1"/>
  <c r="M1404" i="4"/>
  <c r="M1402" i="4" s="1"/>
  <c r="K1404" i="4"/>
  <c r="Y1403" i="4"/>
  <c r="V1403" i="4"/>
  <c r="V1402" i="4" s="1"/>
  <c r="U1403" i="4"/>
  <c r="U1402" i="4" s="1"/>
  <c r="S1403" i="4"/>
  <c r="R1403" i="4"/>
  <c r="P1403" i="4"/>
  <c r="P1402" i="4" s="1"/>
  <c r="O1403" i="4"/>
  <c r="O1402" i="4" s="1"/>
  <c r="N1403" i="4"/>
  <c r="M1403" i="4"/>
  <c r="L1403" i="4"/>
  <c r="K1403" i="4"/>
  <c r="K1402" i="4" s="1"/>
  <c r="X1402" i="4"/>
  <c r="Y1401" i="4"/>
  <c r="Y1399" i="4" s="1"/>
  <c r="V1401" i="4"/>
  <c r="V1399" i="4" s="1"/>
  <c r="U1401" i="4"/>
  <c r="S1401" i="4"/>
  <c r="R1401" i="4"/>
  <c r="R1399" i="4" s="1"/>
  <c r="P1401" i="4"/>
  <c r="P1399" i="4" s="1"/>
  <c r="AL1399" i="4" s="1"/>
  <c r="AP1399" i="4" s="1"/>
  <c r="O1401" i="4"/>
  <c r="O1399" i="4" s="1"/>
  <c r="N1401" i="4"/>
  <c r="M1401" i="4"/>
  <c r="L1401" i="4"/>
  <c r="K1401" i="4"/>
  <c r="Y1400" i="4"/>
  <c r="V1400" i="4"/>
  <c r="U1400" i="4"/>
  <c r="S1400" i="4"/>
  <c r="R1400" i="4"/>
  <c r="P1400" i="4"/>
  <c r="O1400" i="4"/>
  <c r="N1400" i="4"/>
  <c r="M1400" i="4"/>
  <c r="L1400" i="4"/>
  <c r="K1400" i="4"/>
  <c r="X1399" i="4"/>
  <c r="U1399" i="4"/>
  <c r="S1399" i="4"/>
  <c r="Y1398" i="4"/>
  <c r="Y1396" i="4" s="1"/>
  <c r="V1398" i="4"/>
  <c r="V1396" i="4" s="1"/>
  <c r="AI1396" i="4" s="1"/>
  <c r="S1398" i="4"/>
  <c r="S1396" i="4" s="1"/>
  <c r="R1398" i="4"/>
  <c r="R1396" i="4" s="1"/>
  <c r="P1398" i="4"/>
  <c r="O1398" i="4"/>
  <c r="O1396" i="4" s="1"/>
  <c r="N1398" i="4"/>
  <c r="M1398" i="4"/>
  <c r="L1398" i="4"/>
  <c r="K1398" i="4"/>
  <c r="K1396" i="4" s="1"/>
  <c r="Y1397" i="4"/>
  <c r="V1397" i="4"/>
  <c r="S1397" i="4"/>
  <c r="R1397" i="4"/>
  <c r="P1397" i="4"/>
  <c r="O1397" i="4"/>
  <c r="N1397" i="4"/>
  <c r="M1397" i="4"/>
  <c r="L1397" i="4"/>
  <c r="K1397" i="4"/>
  <c r="AN1396" i="4"/>
  <c r="AR1396" i="4" s="1"/>
  <c r="AE1396" i="4"/>
  <c r="X1396" i="4"/>
  <c r="P1396" i="4"/>
  <c r="Y1395" i="4"/>
  <c r="Y1393" i="4" s="1"/>
  <c r="AJ1393" i="4" s="1"/>
  <c r="V1395" i="4"/>
  <c r="U1395" i="4"/>
  <c r="S1395" i="4"/>
  <c r="S1393" i="4" s="1"/>
  <c r="R1395" i="4"/>
  <c r="R1393" i="4" s="1"/>
  <c r="P1395" i="4"/>
  <c r="P1393" i="4" s="1"/>
  <c r="AG1393" i="4" s="1"/>
  <c r="O1395" i="4"/>
  <c r="N1395" i="4"/>
  <c r="N1393" i="4" s="1"/>
  <c r="M1395" i="4"/>
  <c r="L1395" i="4"/>
  <c r="K1395" i="4"/>
  <c r="Y1394" i="4"/>
  <c r="V1394" i="4"/>
  <c r="U1394" i="4"/>
  <c r="S1394" i="4"/>
  <c r="R1394" i="4"/>
  <c r="P1394" i="4"/>
  <c r="O1394" i="4"/>
  <c r="N1394" i="4"/>
  <c r="M1394" i="4"/>
  <c r="L1394" i="4"/>
  <c r="X1393" i="4"/>
  <c r="V1393" i="4"/>
  <c r="U1393" i="4"/>
  <c r="O1393" i="4"/>
  <c r="Y1392" i="4"/>
  <c r="Y1391" i="4" s="1"/>
  <c r="V1392" i="4"/>
  <c r="U1392" i="4"/>
  <c r="U1391" i="4" s="1"/>
  <c r="S1392" i="4"/>
  <c r="R1392" i="4"/>
  <c r="R1391" i="4" s="1"/>
  <c r="P1392" i="4"/>
  <c r="O1392" i="4"/>
  <c r="O1391" i="4" s="1"/>
  <c r="N1392" i="4"/>
  <c r="N1391" i="4" s="1"/>
  <c r="M1392" i="4"/>
  <c r="M1391" i="4" s="1"/>
  <c r="L1392" i="4"/>
  <c r="L1391" i="4" s="1"/>
  <c r="K1392" i="4"/>
  <c r="K1391" i="4" s="1"/>
  <c r="AS1391" i="4"/>
  <c r="AR1391" i="4"/>
  <c r="AQ1391" i="4"/>
  <c r="AP1391" i="4"/>
  <c r="X1391" i="4"/>
  <c r="V1391" i="4"/>
  <c r="S1391" i="4"/>
  <c r="AH1391" i="4" s="1"/>
  <c r="P1391" i="4"/>
  <c r="J1391" i="4"/>
  <c r="G1391" i="4"/>
  <c r="F1391" i="4"/>
  <c r="E1391" i="4"/>
  <c r="D1391" i="4"/>
  <c r="Y1390" i="4"/>
  <c r="Y1388" i="4" s="1"/>
  <c r="V1390" i="4"/>
  <c r="U1390" i="4"/>
  <c r="U1388" i="4" s="1"/>
  <c r="S1390" i="4"/>
  <c r="S1388" i="4" s="1"/>
  <c r="AH1388" i="4" s="1"/>
  <c r="R1390" i="4"/>
  <c r="R1388" i="4" s="1"/>
  <c r="P1390" i="4"/>
  <c r="O1390" i="4"/>
  <c r="O1388" i="4" s="1"/>
  <c r="N1390" i="4"/>
  <c r="N1388" i="4" s="1"/>
  <c r="M1390" i="4"/>
  <c r="M1388" i="4" s="1"/>
  <c r="L1390" i="4"/>
  <c r="K1390" i="4"/>
  <c r="K1388" i="4" s="1"/>
  <c r="Y1389" i="4"/>
  <c r="V1389" i="4"/>
  <c r="U1389" i="4"/>
  <c r="S1389" i="4"/>
  <c r="R1389" i="4"/>
  <c r="P1389" i="4"/>
  <c r="O1389" i="4"/>
  <c r="N1389" i="4"/>
  <c r="M1389" i="4"/>
  <c r="L1389" i="4"/>
  <c r="K1389" i="4"/>
  <c r="X1388" i="4"/>
  <c r="V1388" i="4"/>
  <c r="P1388" i="4"/>
  <c r="AL1388" i="4" s="1"/>
  <c r="AP1388" i="4" s="1"/>
  <c r="Y1387" i="4"/>
  <c r="Y1385" i="4" s="1"/>
  <c r="V1387" i="4"/>
  <c r="U1387" i="4"/>
  <c r="S1387" i="4"/>
  <c r="S1385" i="4" s="1"/>
  <c r="AM1385" i="4" s="1"/>
  <c r="AQ1385" i="4" s="1"/>
  <c r="R1387" i="4"/>
  <c r="R1385" i="4" s="1"/>
  <c r="P1387" i="4"/>
  <c r="O1387" i="4"/>
  <c r="N1387" i="4"/>
  <c r="M1387" i="4"/>
  <c r="M1385" i="4" s="1"/>
  <c r="K1387" i="4"/>
  <c r="Y1386" i="4"/>
  <c r="V1386" i="4"/>
  <c r="U1386" i="4"/>
  <c r="S1386" i="4"/>
  <c r="R1386" i="4"/>
  <c r="P1386" i="4"/>
  <c r="O1386" i="4"/>
  <c r="N1386" i="4"/>
  <c r="M1386" i="4"/>
  <c r="K1386" i="4"/>
  <c r="X1385" i="4"/>
  <c r="V1385" i="4"/>
  <c r="AN1385" i="4" s="1"/>
  <c r="AR1385" i="4" s="1"/>
  <c r="U1385" i="4"/>
  <c r="P1385" i="4"/>
  <c r="AL1385" i="4" s="1"/>
  <c r="AP1385" i="4" s="1"/>
  <c r="O1385" i="4"/>
  <c r="Y1384" i="4"/>
  <c r="Y1382" i="4" s="1"/>
  <c r="V1384" i="4"/>
  <c r="V1382" i="4" s="1"/>
  <c r="U1384" i="4"/>
  <c r="U1382" i="4" s="1"/>
  <c r="S1384" i="4"/>
  <c r="R1384" i="4"/>
  <c r="P1384" i="4"/>
  <c r="P1382" i="4" s="1"/>
  <c r="O1384" i="4"/>
  <c r="O1382" i="4" s="1"/>
  <c r="N1384" i="4"/>
  <c r="M1384" i="4"/>
  <c r="M1382" i="4" s="1"/>
  <c r="L1384" i="4"/>
  <c r="K1384" i="4"/>
  <c r="Y1383" i="4"/>
  <c r="V1383" i="4"/>
  <c r="U1383" i="4"/>
  <c r="S1383" i="4"/>
  <c r="R1383" i="4"/>
  <c r="P1383" i="4"/>
  <c r="O1383" i="4"/>
  <c r="N1383" i="4"/>
  <c r="M1383" i="4"/>
  <c r="L1383" i="4"/>
  <c r="K1383" i="4"/>
  <c r="AM1382" i="4"/>
  <c r="AQ1382" i="4" s="1"/>
  <c r="X1382" i="4"/>
  <c r="S1382" i="4"/>
  <c r="AH1382" i="4" s="1"/>
  <c r="R1382" i="4"/>
  <c r="AD1382" i="4" s="1"/>
  <c r="N1382" i="4"/>
  <c r="Y1380" i="4"/>
  <c r="V1380" i="4"/>
  <c r="U1380" i="4"/>
  <c r="S1380" i="4"/>
  <c r="R1380" i="4"/>
  <c r="P1380" i="4"/>
  <c r="P1379" i="4" s="1"/>
  <c r="O1380" i="4"/>
  <c r="O1379" i="4" s="1"/>
  <c r="N1380" i="4"/>
  <c r="N1379" i="4" s="1"/>
  <c r="M1380" i="4"/>
  <c r="AS1379" i="4"/>
  <c r="AO1379" i="4"/>
  <c r="AN1379" i="4"/>
  <c r="AR1379" i="4" s="1"/>
  <c r="AM1379" i="4"/>
  <c r="AQ1379" i="4" s="1"/>
  <c r="AL1379" i="4"/>
  <c r="AP1379" i="4" s="1"/>
  <c r="AJ1379" i="4"/>
  <c r="AI1379" i="4"/>
  <c r="AH1379" i="4"/>
  <c r="AG1379" i="4"/>
  <c r="AF1379" i="4"/>
  <c r="AE1379" i="4"/>
  <c r="AD1379" i="4"/>
  <c r="AC1379" i="4"/>
  <c r="AA1379" i="4"/>
  <c r="X1379" i="4"/>
  <c r="M1379" i="4"/>
  <c r="Y1377" i="4"/>
  <c r="V1377" i="4"/>
  <c r="U1377" i="4"/>
  <c r="S1377" i="4"/>
  <c r="S1375" i="4" s="1"/>
  <c r="AH1375" i="4" s="1"/>
  <c r="R1377" i="4"/>
  <c r="P1377" i="4"/>
  <c r="O1377" i="4"/>
  <c r="N1377" i="4"/>
  <c r="M1377" i="4"/>
  <c r="L1377" i="4"/>
  <c r="K1377" i="4"/>
  <c r="K1375" i="4" s="1"/>
  <c r="Y1376" i="4"/>
  <c r="V1376" i="4"/>
  <c r="U1376" i="4"/>
  <c r="S1376" i="4"/>
  <c r="R1376" i="4"/>
  <c r="P1376" i="4"/>
  <c r="O1376" i="4"/>
  <c r="N1376" i="4"/>
  <c r="M1376" i="4"/>
  <c r="L1376" i="4"/>
  <c r="K1376" i="4"/>
  <c r="X1375" i="4"/>
  <c r="U1375" i="4"/>
  <c r="AO1372" i="4"/>
  <c r="AS1372" i="4" s="1"/>
  <c r="AN1372" i="4"/>
  <c r="AR1372" i="4" s="1"/>
  <c r="AM1372" i="4"/>
  <c r="AQ1372" i="4" s="1"/>
  <c r="AL1372" i="4"/>
  <c r="AP1372" i="4" s="1"/>
  <c r="AJ1372" i="4"/>
  <c r="AI1372" i="4"/>
  <c r="AH1372" i="4"/>
  <c r="AG1372" i="4"/>
  <c r="AE1372" i="4"/>
  <c r="AD1372" i="4"/>
  <c r="AC1372" i="4"/>
  <c r="X1372" i="4"/>
  <c r="AF1372" i="4" s="1"/>
  <c r="Y1370" i="4"/>
  <c r="V1370" i="4"/>
  <c r="V1368" i="4" s="1"/>
  <c r="U1370" i="4"/>
  <c r="U1368" i="4" s="1"/>
  <c r="S1370" i="4"/>
  <c r="R1370" i="4"/>
  <c r="P1370" i="4"/>
  <c r="P1368" i="4" s="1"/>
  <c r="O1370" i="4"/>
  <c r="O1368" i="4" s="1"/>
  <c r="N1370" i="4"/>
  <c r="M1370" i="4"/>
  <c r="Y1369" i="4"/>
  <c r="V1369" i="4"/>
  <c r="U1369" i="4"/>
  <c r="S1369" i="4"/>
  <c r="R1369" i="4"/>
  <c r="P1369" i="4"/>
  <c r="O1369" i="4"/>
  <c r="N1369" i="4"/>
  <c r="N1368" i="4" s="1"/>
  <c r="M1369" i="4"/>
  <c r="M1368" i="4" s="1"/>
  <c r="Y1368" i="4"/>
  <c r="X1368" i="4"/>
  <c r="S1368" i="4"/>
  <c r="R1368" i="4"/>
  <c r="Y1366" i="4"/>
  <c r="Y1364" i="4" s="1"/>
  <c r="V1366" i="4"/>
  <c r="U1366" i="4"/>
  <c r="U1364" i="4" s="1"/>
  <c r="S1366" i="4"/>
  <c r="S1364" i="4" s="1"/>
  <c r="AH1364" i="4" s="1"/>
  <c r="R1366" i="4"/>
  <c r="R1364" i="4" s="1"/>
  <c r="P1366" i="4"/>
  <c r="O1366" i="4"/>
  <c r="N1366" i="4"/>
  <c r="M1366" i="4"/>
  <c r="L1366" i="4"/>
  <c r="K1366" i="4"/>
  <c r="Y1365" i="4"/>
  <c r="V1365" i="4"/>
  <c r="U1365" i="4"/>
  <c r="S1365" i="4"/>
  <c r="R1365" i="4"/>
  <c r="P1365" i="4"/>
  <c r="O1365" i="4"/>
  <c r="N1365" i="4"/>
  <c r="M1365" i="4"/>
  <c r="L1365" i="4"/>
  <c r="K1365" i="4"/>
  <c r="X1364" i="4"/>
  <c r="V1364" i="4"/>
  <c r="P1364" i="4"/>
  <c r="AG1364" i="4" s="1"/>
  <c r="M1364" i="4"/>
  <c r="L1364" i="4"/>
  <c r="Y1363" i="4"/>
  <c r="Y1361" i="4" s="1"/>
  <c r="V1363" i="4"/>
  <c r="U1363" i="4"/>
  <c r="U1361" i="4" s="1"/>
  <c r="S1363" i="4"/>
  <c r="R1363" i="4"/>
  <c r="R1361" i="4" s="1"/>
  <c r="P1363" i="4"/>
  <c r="O1363" i="4"/>
  <c r="O1361" i="4" s="1"/>
  <c r="N1363" i="4"/>
  <c r="M1363" i="4"/>
  <c r="L1363" i="4"/>
  <c r="K1363" i="4"/>
  <c r="K1361" i="4" s="1"/>
  <c r="Y1362" i="4"/>
  <c r="V1362" i="4"/>
  <c r="U1362" i="4"/>
  <c r="S1362" i="4"/>
  <c r="R1362" i="4"/>
  <c r="P1362" i="4"/>
  <c r="O1362" i="4"/>
  <c r="N1362" i="4"/>
  <c r="N1361" i="4" s="1"/>
  <c r="M1362" i="4"/>
  <c r="L1362" i="4"/>
  <c r="K1362" i="4"/>
  <c r="AF1361" i="4"/>
  <c r="X1361" i="4"/>
  <c r="V1361" i="4"/>
  <c r="AN1361" i="4" s="1"/>
  <c r="AR1361" i="4" s="1"/>
  <c r="S1361" i="4"/>
  <c r="AM1361" i="4" s="1"/>
  <c r="AQ1361" i="4" s="1"/>
  <c r="P1361" i="4"/>
  <c r="AL1361" i="4" s="1"/>
  <c r="AP1361" i="4" s="1"/>
  <c r="Y1360" i="4"/>
  <c r="Y1358" i="4" s="1"/>
  <c r="V1360" i="4"/>
  <c r="V1358" i="4" s="1"/>
  <c r="U1360" i="4"/>
  <c r="U1358" i="4" s="1"/>
  <c r="S1360" i="4"/>
  <c r="S1358" i="4" s="1"/>
  <c r="R1360" i="4"/>
  <c r="R1358" i="4" s="1"/>
  <c r="P1360" i="4"/>
  <c r="P1358" i="4" s="1"/>
  <c r="AL1358" i="4" s="1"/>
  <c r="AP1358" i="4" s="1"/>
  <c r="O1360" i="4"/>
  <c r="N1360" i="4"/>
  <c r="M1360" i="4"/>
  <c r="L1360" i="4"/>
  <c r="L1358" i="4" s="1"/>
  <c r="K1360" i="4"/>
  <c r="Y1359" i="4"/>
  <c r="V1359" i="4"/>
  <c r="U1359" i="4"/>
  <c r="S1359" i="4"/>
  <c r="R1359" i="4"/>
  <c r="P1359" i="4"/>
  <c r="O1359" i="4"/>
  <c r="N1359" i="4"/>
  <c r="M1359" i="4"/>
  <c r="L1359" i="4"/>
  <c r="K1359" i="4"/>
  <c r="X1358" i="4"/>
  <c r="K1358" i="4"/>
  <c r="Y1357" i="4"/>
  <c r="Y1355" i="4" s="1"/>
  <c r="V1357" i="4"/>
  <c r="U1357" i="4"/>
  <c r="S1357" i="4"/>
  <c r="S1355" i="4" s="1"/>
  <c r="R1357" i="4"/>
  <c r="R1355" i="4" s="1"/>
  <c r="P1357" i="4"/>
  <c r="O1357" i="4"/>
  <c r="N1357" i="4"/>
  <c r="N1355" i="4" s="1"/>
  <c r="M1357" i="4"/>
  <c r="L1357" i="4"/>
  <c r="K1357" i="4"/>
  <c r="Y1356" i="4"/>
  <c r="V1356" i="4"/>
  <c r="U1356" i="4"/>
  <c r="S1356" i="4"/>
  <c r="R1356" i="4"/>
  <c r="P1356" i="4"/>
  <c r="P1355" i="4" s="1"/>
  <c r="O1356" i="4"/>
  <c r="N1356" i="4"/>
  <c r="M1356" i="4"/>
  <c r="M1355" i="4" s="1"/>
  <c r="L1356" i="4"/>
  <c r="L1355" i="4" s="1"/>
  <c r="K1356" i="4"/>
  <c r="AM1355" i="4"/>
  <c r="AQ1355" i="4" s="1"/>
  <c r="AI1355" i="4"/>
  <c r="X1355" i="4"/>
  <c r="V1355" i="4"/>
  <c r="AN1355" i="4" s="1"/>
  <c r="AR1355" i="4" s="1"/>
  <c r="U1355" i="4"/>
  <c r="AE1355" i="4" s="1"/>
  <c r="K1355" i="4"/>
  <c r="Y1353" i="4"/>
  <c r="V1353" i="4"/>
  <c r="V1352" i="4" s="1"/>
  <c r="AI1352" i="4" s="1"/>
  <c r="U1353" i="4"/>
  <c r="U1352" i="4" s="1"/>
  <c r="S1353" i="4"/>
  <c r="S1352" i="4" s="1"/>
  <c r="R1353" i="4"/>
  <c r="R1352" i="4" s="1"/>
  <c r="P1353" i="4"/>
  <c r="P1352" i="4" s="1"/>
  <c r="O1353" i="4"/>
  <c r="O1352" i="4" s="1"/>
  <c r="N1353" i="4"/>
  <c r="AO1352" i="4"/>
  <c r="AS1352" i="4" s="1"/>
  <c r="AN1352" i="4"/>
  <c r="AR1352" i="4" s="1"/>
  <c r="AM1352" i="4"/>
  <c r="AQ1352" i="4" s="1"/>
  <c r="AL1352" i="4"/>
  <c r="AP1352" i="4" s="1"/>
  <c r="Y1352" i="4"/>
  <c r="X1352" i="4"/>
  <c r="N1352" i="4"/>
  <c r="M1352" i="4"/>
  <c r="L1352" i="4"/>
  <c r="K1352" i="4"/>
  <c r="J1352" i="4"/>
  <c r="G1352" i="4"/>
  <c r="F1352" i="4"/>
  <c r="E1352" i="4"/>
  <c r="D1352" i="4"/>
  <c r="Y1351" i="4"/>
  <c r="V1351" i="4"/>
  <c r="V1350" i="4" s="1"/>
  <c r="AN1350" i="4" s="1"/>
  <c r="AR1350" i="4" s="1"/>
  <c r="U1351" i="4"/>
  <c r="S1351" i="4"/>
  <c r="S1350" i="4" s="1"/>
  <c r="R1351" i="4"/>
  <c r="P1351" i="4"/>
  <c r="P1350" i="4" s="1"/>
  <c r="AL1350" i="4" s="1"/>
  <c r="AP1350" i="4" s="1"/>
  <c r="O1351" i="4"/>
  <c r="O1350" i="4" s="1"/>
  <c r="N1351" i="4"/>
  <c r="N1350" i="4" s="1"/>
  <c r="M1351" i="4"/>
  <c r="L1351" i="4"/>
  <c r="K1351" i="4"/>
  <c r="K1350" i="4" s="1"/>
  <c r="AA1350" i="4"/>
  <c r="Y1350" i="4"/>
  <c r="AO1350" i="4" s="1"/>
  <c r="AS1350" i="4" s="1"/>
  <c r="X1350" i="4"/>
  <c r="U1350" i="4"/>
  <c r="R1350" i="4"/>
  <c r="M1350" i="4"/>
  <c r="L1350" i="4"/>
  <c r="J1350" i="4"/>
  <c r="G1350" i="4"/>
  <c r="F1350" i="4"/>
  <c r="E1350" i="4"/>
  <c r="D1350" i="4"/>
  <c r="Y1349" i="4"/>
  <c r="V1349" i="4"/>
  <c r="U1349" i="4"/>
  <c r="U1348" i="4" s="1"/>
  <c r="S1349" i="4"/>
  <c r="S1348" i="4" s="1"/>
  <c r="AM1348" i="4" s="1"/>
  <c r="AQ1348" i="4" s="1"/>
  <c r="R1349" i="4"/>
  <c r="P1349" i="4"/>
  <c r="O1349" i="4"/>
  <c r="O1348" i="4" s="1"/>
  <c r="N1349" i="4"/>
  <c r="N1348" i="4" s="1"/>
  <c r="L1349" i="4"/>
  <c r="L1348" i="4" s="1"/>
  <c r="Y1348" i="4"/>
  <c r="AO1348" i="4" s="1"/>
  <c r="AS1348" i="4" s="1"/>
  <c r="X1348" i="4"/>
  <c r="V1348" i="4"/>
  <c r="R1348" i="4"/>
  <c r="P1348" i="4"/>
  <c r="AL1348" i="4" s="1"/>
  <c r="AP1348" i="4" s="1"/>
  <c r="J1348" i="4"/>
  <c r="G1348" i="4"/>
  <c r="F1348" i="4"/>
  <c r="E1348" i="4"/>
  <c r="D1348" i="4"/>
  <c r="Y1346" i="4"/>
  <c r="Y1344" i="4" s="1"/>
  <c r="V1346" i="4"/>
  <c r="U1346" i="4"/>
  <c r="U1344" i="4" s="1"/>
  <c r="S1346" i="4"/>
  <c r="S1344" i="4" s="1"/>
  <c r="AM1344" i="4" s="1"/>
  <c r="AQ1344" i="4" s="1"/>
  <c r="R1346" i="4"/>
  <c r="R1344" i="4" s="1"/>
  <c r="P1346" i="4"/>
  <c r="O1346" i="4"/>
  <c r="O1344" i="4" s="1"/>
  <c r="N1346" i="4"/>
  <c r="M1346" i="4"/>
  <c r="L1346" i="4"/>
  <c r="K1346" i="4"/>
  <c r="Y1345" i="4"/>
  <c r="V1345" i="4"/>
  <c r="U1345" i="4"/>
  <c r="S1345" i="4"/>
  <c r="R1345" i="4"/>
  <c r="P1345" i="4"/>
  <c r="O1345" i="4"/>
  <c r="N1345" i="4"/>
  <c r="AJ1344" i="4"/>
  <c r="X1344" i="4"/>
  <c r="V1344" i="4"/>
  <c r="AN1344" i="4" s="1"/>
  <c r="AR1344" i="4" s="1"/>
  <c r="P1344" i="4"/>
  <c r="AL1344" i="4" s="1"/>
  <c r="AP1344" i="4" s="1"/>
  <c r="Y1342" i="4"/>
  <c r="V1342" i="4"/>
  <c r="U1342" i="4"/>
  <c r="S1342" i="4"/>
  <c r="S1341" i="4" s="1"/>
  <c r="R1342" i="4"/>
  <c r="P1342" i="4"/>
  <c r="O1342" i="4"/>
  <c r="N1342" i="4"/>
  <c r="N1341" i="4" s="1"/>
  <c r="M1342" i="4"/>
  <c r="L1342" i="4"/>
  <c r="K1342" i="4"/>
  <c r="K1341" i="4" s="1"/>
  <c r="AF1341" i="4"/>
  <c r="Y1341" i="4"/>
  <c r="AJ1341" i="4" s="1"/>
  <c r="X1341" i="4"/>
  <c r="V1341" i="4"/>
  <c r="AN1341" i="4" s="1"/>
  <c r="AR1341" i="4" s="1"/>
  <c r="U1341" i="4"/>
  <c r="R1341" i="4"/>
  <c r="P1341" i="4"/>
  <c r="AL1341" i="4" s="1"/>
  <c r="AP1341" i="4" s="1"/>
  <c r="O1341" i="4"/>
  <c r="M1341" i="4"/>
  <c r="L1341" i="4"/>
  <c r="J1341" i="4"/>
  <c r="G1341" i="4"/>
  <c r="F1341" i="4"/>
  <c r="E1341" i="4"/>
  <c r="D1341" i="4"/>
  <c r="Y1340" i="4"/>
  <c r="Y1339" i="4" s="1"/>
  <c r="AO1339" i="4" s="1"/>
  <c r="AS1339" i="4" s="1"/>
  <c r="V1340" i="4"/>
  <c r="V1339" i="4" s="1"/>
  <c r="U1340" i="4"/>
  <c r="U1339" i="4" s="1"/>
  <c r="S1340" i="4"/>
  <c r="R1340" i="4"/>
  <c r="R1339" i="4" s="1"/>
  <c r="P1340" i="4"/>
  <c r="O1340" i="4"/>
  <c r="O1339" i="4" s="1"/>
  <c r="N1340" i="4"/>
  <c r="M1340" i="4"/>
  <c r="M1339" i="4" s="1"/>
  <c r="L1340" i="4"/>
  <c r="L1339" i="4" s="1"/>
  <c r="K1340" i="4"/>
  <c r="K1339" i="4" s="1"/>
  <c r="X1339" i="4"/>
  <c r="S1339" i="4"/>
  <c r="AM1339" i="4" s="1"/>
  <c r="AQ1339" i="4" s="1"/>
  <c r="P1339" i="4"/>
  <c r="AL1339" i="4" s="1"/>
  <c r="AP1339" i="4" s="1"/>
  <c r="N1339" i="4"/>
  <c r="Y1337" i="4"/>
  <c r="Y1335" i="4" s="1"/>
  <c r="V1337" i="4"/>
  <c r="V1335" i="4" s="1"/>
  <c r="AN1335" i="4" s="1"/>
  <c r="AR1335" i="4" s="1"/>
  <c r="U1337" i="4"/>
  <c r="U1335" i="4" s="1"/>
  <c r="S1337" i="4"/>
  <c r="S1335" i="4" s="1"/>
  <c r="AM1335" i="4" s="1"/>
  <c r="AQ1335" i="4" s="1"/>
  <c r="R1337" i="4"/>
  <c r="R1335" i="4" s="1"/>
  <c r="P1337" i="4"/>
  <c r="O1337" i="4"/>
  <c r="O1335" i="4" s="1"/>
  <c r="N1337" i="4"/>
  <c r="M1337" i="4"/>
  <c r="L1337" i="4"/>
  <c r="K1337" i="4"/>
  <c r="K1335" i="4" s="1"/>
  <c r="Y1336" i="4"/>
  <c r="V1336" i="4"/>
  <c r="U1336" i="4"/>
  <c r="S1336" i="4"/>
  <c r="R1336" i="4"/>
  <c r="P1336" i="4"/>
  <c r="O1336" i="4"/>
  <c r="N1336" i="4"/>
  <c r="N1335" i="4" s="1"/>
  <c r="M1336" i="4"/>
  <c r="L1336" i="4"/>
  <c r="K1336" i="4"/>
  <c r="AF1335" i="4"/>
  <c r="X1335" i="4"/>
  <c r="L1335" i="4"/>
  <c r="G1335" i="4"/>
  <c r="Y1334" i="4"/>
  <c r="V1334" i="4"/>
  <c r="V1332" i="4" s="1"/>
  <c r="U1334" i="4"/>
  <c r="U1332" i="4" s="1"/>
  <c r="S1334" i="4"/>
  <c r="R1334" i="4"/>
  <c r="R1332" i="4" s="1"/>
  <c r="P1334" i="4"/>
  <c r="P1332" i="4" s="1"/>
  <c r="O1334" i="4"/>
  <c r="O1332" i="4" s="1"/>
  <c r="N1334" i="4"/>
  <c r="M1334" i="4"/>
  <c r="L1334" i="4"/>
  <c r="K1334" i="4"/>
  <c r="B1334" i="4"/>
  <c r="Y1333" i="4"/>
  <c r="V1333" i="4"/>
  <c r="U1333" i="4"/>
  <c r="S1333" i="4"/>
  <c r="R1333" i="4"/>
  <c r="P1333" i="4"/>
  <c r="O1333" i="4"/>
  <c r="N1333" i="4"/>
  <c r="M1333" i="4"/>
  <c r="L1333" i="4"/>
  <c r="K1333" i="4"/>
  <c r="B1333" i="4"/>
  <c r="Y1332" i="4"/>
  <c r="AO1332" i="4" s="1"/>
  <c r="AS1332" i="4" s="1"/>
  <c r="X1332" i="4"/>
  <c r="S1332" i="4"/>
  <c r="AH1332" i="4" s="1"/>
  <c r="M1332" i="4"/>
  <c r="Z1330" i="4"/>
  <c r="W1330" i="4"/>
  <c r="T1330" i="4"/>
  <c r="Q1330" i="4"/>
  <c r="AS1327" i="4"/>
  <c r="AO1327" i="4"/>
  <c r="AN1327" i="4"/>
  <c r="AR1327" i="4" s="1"/>
  <c r="AM1327" i="4"/>
  <c r="AQ1327" i="4" s="1"/>
  <c r="AL1327" i="4"/>
  <c r="AP1327" i="4" s="1"/>
  <c r="AJ1327" i="4"/>
  <c r="AI1327" i="4"/>
  <c r="AH1327" i="4"/>
  <c r="AG1327" i="4"/>
  <c r="AE1327" i="4"/>
  <c r="AD1327" i="4"/>
  <c r="AC1327" i="4"/>
  <c r="X1327" i="4"/>
  <c r="AF1327" i="4" s="1"/>
  <c r="Y1325" i="4"/>
  <c r="Y1323" i="4" s="1"/>
  <c r="AO1323" i="4" s="1"/>
  <c r="AS1323" i="4" s="1"/>
  <c r="V1325" i="4"/>
  <c r="V1323" i="4" s="1"/>
  <c r="AN1323" i="4" s="1"/>
  <c r="AR1323" i="4" s="1"/>
  <c r="U1325" i="4"/>
  <c r="U1323" i="4" s="1"/>
  <c r="S1325" i="4"/>
  <c r="S1323" i="4" s="1"/>
  <c r="R1325" i="4"/>
  <c r="R1323" i="4" s="1"/>
  <c r="P1325" i="4"/>
  <c r="O1325" i="4"/>
  <c r="O1323" i="4" s="1"/>
  <c r="N1325" i="4"/>
  <c r="N1323" i="4" s="1"/>
  <c r="Y1324" i="4"/>
  <c r="V1324" i="4"/>
  <c r="U1324" i="4"/>
  <c r="S1324" i="4"/>
  <c r="R1324" i="4"/>
  <c r="P1324" i="4"/>
  <c r="O1324" i="4"/>
  <c r="N1324" i="4"/>
  <c r="AI1323" i="4"/>
  <c r="X1323" i="4"/>
  <c r="P1323" i="4"/>
  <c r="AL1323" i="4" s="1"/>
  <c r="AP1323" i="4" s="1"/>
  <c r="Z1321" i="4"/>
  <c r="W1321" i="4"/>
  <c r="T1321" i="4"/>
  <c r="Q1321" i="4"/>
  <c r="Y1320" i="4"/>
  <c r="V1320" i="4"/>
  <c r="U1320" i="4"/>
  <c r="S1320" i="4"/>
  <c r="R1320" i="4"/>
  <c r="P1320" i="4"/>
  <c r="O1320" i="4"/>
  <c r="N1320" i="4"/>
  <c r="M1320" i="4"/>
  <c r="L1320" i="4"/>
  <c r="K1320" i="4"/>
  <c r="Y1319" i="4"/>
  <c r="V1319" i="4"/>
  <c r="U1319" i="4"/>
  <c r="S1319" i="4"/>
  <c r="R1319" i="4"/>
  <c r="P1319" i="4"/>
  <c r="O1319" i="4"/>
  <c r="N1319" i="4"/>
  <c r="M1319" i="4"/>
  <c r="L1319" i="4"/>
  <c r="K1319" i="4"/>
  <c r="Y1318" i="4"/>
  <c r="X1318" i="4"/>
  <c r="V1318" i="4"/>
  <c r="AN1318" i="4" s="1"/>
  <c r="AR1318" i="4" s="1"/>
  <c r="U1318" i="4"/>
  <c r="S1318" i="4"/>
  <c r="AM1318" i="4" s="1"/>
  <c r="AQ1318" i="4" s="1"/>
  <c r="R1318" i="4"/>
  <c r="P1318" i="4"/>
  <c r="AL1318" i="4" s="1"/>
  <c r="AP1318" i="4" s="1"/>
  <c r="O1318" i="4"/>
  <c r="M1318" i="4"/>
  <c r="L1318" i="4"/>
  <c r="E1318" i="4"/>
  <c r="Y1316" i="4"/>
  <c r="Y1314" i="4" s="1"/>
  <c r="V1316" i="4"/>
  <c r="V1314" i="4" s="1"/>
  <c r="AN1314" i="4" s="1"/>
  <c r="AR1314" i="4" s="1"/>
  <c r="U1316" i="4"/>
  <c r="S1316" i="4"/>
  <c r="R1316" i="4"/>
  <c r="R1314" i="4" s="1"/>
  <c r="P1316" i="4"/>
  <c r="P1314" i="4" s="1"/>
  <c r="AL1314" i="4" s="1"/>
  <c r="AP1314" i="4" s="1"/>
  <c r="O1316" i="4"/>
  <c r="O1314" i="4" s="1"/>
  <c r="N1316" i="4"/>
  <c r="M1316" i="4"/>
  <c r="L1316" i="4"/>
  <c r="L1314" i="4" s="1"/>
  <c r="K1316" i="4"/>
  <c r="Y1315" i="4"/>
  <c r="V1315" i="4"/>
  <c r="U1315" i="4"/>
  <c r="S1315" i="4"/>
  <c r="R1315" i="4"/>
  <c r="P1315" i="4"/>
  <c r="O1315" i="4"/>
  <c r="N1315" i="4"/>
  <c r="N1314" i="4" s="1"/>
  <c r="M1315" i="4"/>
  <c r="L1315" i="4"/>
  <c r="K1315" i="4"/>
  <c r="X1314" i="4"/>
  <c r="U1314" i="4"/>
  <c r="S1314" i="4"/>
  <c r="AM1314" i="4" s="1"/>
  <c r="AQ1314" i="4" s="1"/>
  <c r="K1314" i="4"/>
  <c r="Y1312" i="4"/>
  <c r="Y1311" i="4" s="1"/>
  <c r="V1312" i="4"/>
  <c r="U1312" i="4"/>
  <c r="S1312" i="4"/>
  <c r="S1311" i="4" s="1"/>
  <c r="R1312" i="4"/>
  <c r="P1312" i="4"/>
  <c r="O1312" i="4"/>
  <c r="N1312" i="4"/>
  <c r="N1311" i="4" s="1"/>
  <c r="M1312" i="4"/>
  <c r="L1312" i="4"/>
  <c r="AJ1311" i="4"/>
  <c r="X1311" i="4"/>
  <c r="V1311" i="4"/>
  <c r="AN1311" i="4" s="1"/>
  <c r="AR1311" i="4" s="1"/>
  <c r="U1311" i="4"/>
  <c r="R1311" i="4"/>
  <c r="P1311" i="4"/>
  <c r="AL1311" i="4" s="1"/>
  <c r="AP1311" i="4" s="1"/>
  <c r="O1311" i="4"/>
  <c r="M1311" i="4"/>
  <c r="L1311" i="4"/>
  <c r="J1311" i="4"/>
  <c r="G1311" i="4"/>
  <c r="F1311" i="4"/>
  <c r="E1311" i="4"/>
  <c r="D1311" i="4"/>
  <c r="AA1310" i="4"/>
  <c r="Y1309" i="4"/>
  <c r="Y1307" i="4" s="1"/>
  <c r="V1309" i="4"/>
  <c r="U1309" i="4"/>
  <c r="U1307" i="4" s="1"/>
  <c r="S1309" i="4"/>
  <c r="R1309" i="4"/>
  <c r="R1307" i="4" s="1"/>
  <c r="P1309" i="4"/>
  <c r="O1309" i="4"/>
  <c r="N1309" i="4"/>
  <c r="M1309" i="4"/>
  <c r="L1309" i="4"/>
  <c r="K1309" i="4"/>
  <c r="K1307" i="4" s="1"/>
  <c r="Y1308" i="4"/>
  <c r="V1308" i="4"/>
  <c r="U1308" i="4"/>
  <c r="S1308" i="4"/>
  <c r="R1308" i="4"/>
  <c r="P1308" i="4"/>
  <c r="O1308" i="4"/>
  <c r="N1308" i="4"/>
  <c r="N1307" i="4" s="1"/>
  <c r="M1308" i="4"/>
  <c r="L1308" i="4"/>
  <c r="K1308" i="4"/>
  <c r="X1307" i="4"/>
  <c r="V1307" i="4"/>
  <c r="AN1307" i="4" s="1"/>
  <c r="AR1307" i="4" s="1"/>
  <c r="S1307" i="4"/>
  <c r="AM1307" i="4" s="1"/>
  <c r="AQ1307" i="4" s="1"/>
  <c r="P1307" i="4"/>
  <c r="AL1307" i="4" s="1"/>
  <c r="AP1307" i="4" s="1"/>
  <c r="O1307" i="4"/>
  <c r="M1307" i="4"/>
  <c r="Z1305" i="4"/>
  <c r="W1305" i="4"/>
  <c r="T1305" i="4"/>
  <c r="Q1305" i="4"/>
  <c r="Y1304" i="4"/>
  <c r="Y1302" i="4" s="1"/>
  <c r="V1304" i="4"/>
  <c r="V1302" i="4" s="1"/>
  <c r="AN1302" i="4" s="1"/>
  <c r="AR1302" i="4" s="1"/>
  <c r="U1304" i="4"/>
  <c r="U1302" i="4" s="1"/>
  <c r="S1304" i="4"/>
  <c r="R1304" i="4"/>
  <c r="P1304" i="4"/>
  <c r="O1304" i="4"/>
  <c r="O1302" i="4" s="1"/>
  <c r="N1304" i="4"/>
  <c r="M1304" i="4"/>
  <c r="L1304" i="4"/>
  <c r="K1304" i="4"/>
  <c r="K1302" i="4" s="1"/>
  <c r="Y1303" i="4"/>
  <c r="V1303" i="4"/>
  <c r="U1303" i="4"/>
  <c r="S1303" i="4"/>
  <c r="R1303" i="4"/>
  <c r="P1303" i="4"/>
  <c r="O1303" i="4"/>
  <c r="N1303" i="4"/>
  <c r="N1302" i="4" s="1"/>
  <c r="M1303" i="4"/>
  <c r="L1303" i="4"/>
  <c r="K1303" i="4"/>
  <c r="AF1302" i="4"/>
  <c r="X1302" i="4"/>
  <c r="S1302" i="4"/>
  <c r="AM1302" i="4" s="1"/>
  <c r="AQ1302" i="4" s="1"/>
  <c r="R1302" i="4"/>
  <c r="J1302" i="4"/>
  <c r="G1302" i="4"/>
  <c r="F1302" i="4"/>
  <c r="E1302" i="4"/>
  <c r="D1302" i="4"/>
  <c r="Y1300" i="4"/>
  <c r="V1300" i="4"/>
  <c r="V1298" i="4" s="1"/>
  <c r="AI1298" i="4" s="1"/>
  <c r="U1300" i="4"/>
  <c r="S1300" i="4"/>
  <c r="R1300" i="4"/>
  <c r="P1300" i="4"/>
  <c r="P1298" i="4" s="1"/>
  <c r="O1300" i="4"/>
  <c r="N1300" i="4"/>
  <c r="Y1299" i="4"/>
  <c r="V1299" i="4"/>
  <c r="U1299" i="4"/>
  <c r="S1299" i="4"/>
  <c r="R1299" i="4"/>
  <c r="P1299" i="4"/>
  <c r="O1299" i="4"/>
  <c r="N1299" i="4"/>
  <c r="AO1298" i="4"/>
  <c r="AS1298" i="4" s="1"/>
  <c r="AN1298" i="4"/>
  <c r="AR1298" i="4" s="1"/>
  <c r="AM1298" i="4"/>
  <c r="AQ1298" i="4" s="1"/>
  <c r="AL1298" i="4"/>
  <c r="AP1298" i="4" s="1"/>
  <c r="Y1298" i="4"/>
  <c r="X1298" i="4"/>
  <c r="U1298" i="4"/>
  <c r="S1298" i="4"/>
  <c r="R1298" i="4"/>
  <c r="O1298" i="4"/>
  <c r="N1298" i="4"/>
  <c r="Y1297" i="4"/>
  <c r="Y1296" i="4" s="1"/>
  <c r="V1297" i="4"/>
  <c r="U1297" i="4"/>
  <c r="U1296" i="4" s="1"/>
  <c r="S1297" i="4"/>
  <c r="S1296" i="4" s="1"/>
  <c r="R1297" i="4"/>
  <c r="R1296" i="4" s="1"/>
  <c r="P1297" i="4"/>
  <c r="O1297" i="4"/>
  <c r="O1296" i="4" s="1"/>
  <c r="N1297" i="4"/>
  <c r="N1296" i="4" s="1"/>
  <c r="M1297" i="4"/>
  <c r="M1296" i="4" s="1"/>
  <c r="L1297" i="4"/>
  <c r="X1296" i="4"/>
  <c r="V1296" i="4"/>
  <c r="AN1296" i="4" s="1"/>
  <c r="AR1296" i="4" s="1"/>
  <c r="P1296" i="4"/>
  <c r="L1296" i="4"/>
  <c r="J1296" i="4"/>
  <c r="G1296" i="4"/>
  <c r="F1296" i="4"/>
  <c r="E1296" i="4"/>
  <c r="D1296" i="4"/>
  <c r="AA1295" i="4"/>
  <c r="Y1294" i="4"/>
  <c r="Y1292" i="4" s="1"/>
  <c r="V1294" i="4"/>
  <c r="U1294" i="4"/>
  <c r="S1294" i="4"/>
  <c r="R1294" i="4"/>
  <c r="P1294" i="4"/>
  <c r="O1294" i="4"/>
  <c r="N1294" i="4"/>
  <c r="M1294" i="4"/>
  <c r="M1292" i="4" s="1"/>
  <c r="L1294" i="4"/>
  <c r="Y1293" i="4"/>
  <c r="V1293" i="4"/>
  <c r="U1293" i="4"/>
  <c r="S1293" i="4"/>
  <c r="R1293" i="4"/>
  <c r="P1293" i="4"/>
  <c r="O1293" i="4"/>
  <c r="N1293" i="4"/>
  <c r="N1292" i="4" s="1"/>
  <c r="M1293" i="4"/>
  <c r="X1292" i="4"/>
  <c r="AF1292" i="4" s="1"/>
  <c r="V1292" i="4"/>
  <c r="AN1292" i="4" s="1"/>
  <c r="AR1292" i="4" s="1"/>
  <c r="U1292" i="4"/>
  <c r="S1292" i="4"/>
  <c r="AM1292" i="4" s="1"/>
  <c r="AQ1292" i="4" s="1"/>
  <c r="R1292" i="4"/>
  <c r="P1292" i="4"/>
  <c r="AL1292" i="4" s="1"/>
  <c r="AP1292" i="4" s="1"/>
  <c r="O1292" i="4"/>
  <c r="Y1290" i="4"/>
  <c r="Y1289" i="4" s="1"/>
  <c r="V1290" i="4"/>
  <c r="U1290" i="4"/>
  <c r="U1289" i="4" s="1"/>
  <c r="S1290" i="4"/>
  <c r="R1290" i="4"/>
  <c r="P1290" i="4"/>
  <c r="O1290" i="4"/>
  <c r="O1289" i="4" s="1"/>
  <c r="N1290" i="4"/>
  <c r="M1290" i="4"/>
  <c r="L1290" i="4"/>
  <c r="X1289" i="4"/>
  <c r="V1289" i="4"/>
  <c r="S1289" i="4"/>
  <c r="AM1289" i="4" s="1"/>
  <c r="AQ1289" i="4" s="1"/>
  <c r="R1289" i="4"/>
  <c r="P1289" i="4"/>
  <c r="AL1289" i="4" s="1"/>
  <c r="AP1289" i="4" s="1"/>
  <c r="N1289" i="4"/>
  <c r="M1289" i="4"/>
  <c r="L1289" i="4"/>
  <c r="J1289" i="4"/>
  <c r="G1289" i="4"/>
  <c r="F1289" i="4"/>
  <c r="E1289" i="4"/>
  <c r="D1289" i="4"/>
  <c r="AA1288" i="4"/>
  <c r="Y1287" i="4"/>
  <c r="V1287" i="4"/>
  <c r="V1285" i="4" s="1"/>
  <c r="AN1285" i="4" s="1"/>
  <c r="AR1285" i="4" s="1"/>
  <c r="U1287" i="4"/>
  <c r="S1287" i="4"/>
  <c r="S1285" i="4" s="1"/>
  <c r="R1287" i="4"/>
  <c r="R1285" i="4" s="1"/>
  <c r="P1287" i="4"/>
  <c r="O1287" i="4"/>
  <c r="N1287" i="4"/>
  <c r="M1287" i="4"/>
  <c r="L1287" i="4"/>
  <c r="K1287" i="4"/>
  <c r="Y1286" i="4"/>
  <c r="V1286" i="4"/>
  <c r="U1286" i="4"/>
  <c r="S1286" i="4"/>
  <c r="R1286" i="4"/>
  <c r="P1286" i="4"/>
  <c r="O1286" i="4"/>
  <c r="N1286" i="4"/>
  <c r="M1286" i="4"/>
  <c r="L1286" i="4"/>
  <c r="K1286" i="4"/>
  <c r="E1286" i="4"/>
  <c r="Y1285" i="4"/>
  <c r="AJ1285" i="4" s="1"/>
  <c r="X1285" i="4"/>
  <c r="U1285" i="4"/>
  <c r="O1285" i="4"/>
  <c r="K1285" i="4"/>
  <c r="J1285" i="4"/>
  <c r="G1285" i="4"/>
  <c r="D1285" i="4"/>
  <c r="Y1284" i="4"/>
  <c r="Y1282" i="4" s="1"/>
  <c r="V1284" i="4"/>
  <c r="V1282" i="4" s="1"/>
  <c r="U1284" i="4"/>
  <c r="U1282" i="4" s="1"/>
  <c r="S1284" i="4"/>
  <c r="S1282" i="4" s="1"/>
  <c r="AM1282" i="4" s="1"/>
  <c r="AQ1282" i="4" s="1"/>
  <c r="R1284" i="4"/>
  <c r="R1282" i="4" s="1"/>
  <c r="P1284" i="4"/>
  <c r="O1284" i="4"/>
  <c r="N1284" i="4"/>
  <c r="N1282" i="4" s="1"/>
  <c r="M1284" i="4"/>
  <c r="L1284" i="4"/>
  <c r="Y1283" i="4"/>
  <c r="V1283" i="4"/>
  <c r="U1283" i="4"/>
  <c r="S1283" i="4"/>
  <c r="R1283" i="4"/>
  <c r="P1283" i="4"/>
  <c r="O1283" i="4"/>
  <c r="N1283" i="4"/>
  <c r="M1283" i="4"/>
  <c r="L1283" i="4"/>
  <c r="X1282" i="4"/>
  <c r="M1282" i="4"/>
  <c r="Y1281" i="4"/>
  <c r="V1281" i="4"/>
  <c r="U1281" i="4"/>
  <c r="U1279" i="4" s="1"/>
  <c r="AE1279" i="4" s="1"/>
  <c r="S1281" i="4"/>
  <c r="R1281" i="4"/>
  <c r="R1279" i="4" s="1"/>
  <c r="P1281" i="4"/>
  <c r="O1281" i="4"/>
  <c r="O1279" i="4" s="1"/>
  <c r="N1281" i="4"/>
  <c r="M1281" i="4"/>
  <c r="L1281" i="4"/>
  <c r="Y1280" i="4"/>
  <c r="V1280" i="4"/>
  <c r="U1280" i="4"/>
  <c r="S1280" i="4"/>
  <c r="R1280" i="4"/>
  <c r="P1280" i="4"/>
  <c r="O1280" i="4"/>
  <c r="N1280" i="4"/>
  <c r="M1280" i="4"/>
  <c r="L1280" i="4"/>
  <c r="AN1279" i="4"/>
  <c r="AR1279" i="4" s="1"/>
  <c r="Y1279" i="4"/>
  <c r="X1279" i="4"/>
  <c r="V1279" i="4"/>
  <c r="AI1279" i="4" s="1"/>
  <c r="S1279" i="4"/>
  <c r="P1279" i="4"/>
  <c r="AL1279" i="4" s="1"/>
  <c r="AP1279" i="4" s="1"/>
  <c r="N1279" i="4"/>
  <c r="L1279" i="4"/>
  <c r="Y1278" i="4"/>
  <c r="Y1276" i="4" s="1"/>
  <c r="V1278" i="4"/>
  <c r="U1278" i="4"/>
  <c r="S1278" i="4"/>
  <c r="R1278" i="4"/>
  <c r="R1276" i="4" s="1"/>
  <c r="P1278" i="4"/>
  <c r="O1278" i="4"/>
  <c r="N1278" i="4"/>
  <c r="Y1277" i="4"/>
  <c r="V1277" i="4"/>
  <c r="U1277" i="4"/>
  <c r="S1277" i="4"/>
  <c r="R1277" i="4"/>
  <c r="P1277" i="4"/>
  <c r="O1277" i="4"/>
  <c r="O1276" i="4" s="1"/>
  <c r="N1277" i="4"/>
  <c r="X1276" i="4"/>
  <c r="V1276" i="4"/>
  <c r="U1276" i="4"/>
  <c r="S1276" i="4"/>
  <c r="N1276" i="4"/>
  <c r="Y1274" i="4"/>
  <c r="Y1273" i="4" s="1"/>
  <c r="V1274" i="4"/>
  <c r="U1274" i="4"/>
  <c r="U1273" i="4" s="1"/>
  <c r="S1274" i="4"/>
  <c r="S1273" i="4" s="1"/>
  <c r="R1274" i="4"/>
  <c r="R1273" i="4" s="1"/>
  <c r="P1274" i="4"/>
  <c r="O1274" i="4"/>
  <c r="O1273" i="4" s="1"/>
  <c r="N1274" i="4"/>
  <c r="N1273" i="4" s="1"/>
  <c r="M1274" i="4"/>
  <c r="L1274" i="4"/>
  <c r="X1273" i="4"/>
  <c r="V1273" i="4"/>
  <c r="AN1273" i="4" s="1"/>
  <c r="AR1273" i="4" s="1"/>
  <c r="P1273" i="4"/>
  <c r="AL1273" i="4" s="1"/>
  <c r="AP1273" i="4" s="1"/>
  <c r="M1273" i="4"/>
  <c r="L1273" i="4"/>
  <c r="K1273" i="4"/>
  <c r="J1273" i="4"/>
  <c r="G1273" i="4"/>
  <c r="F1273" i="4"/>
  <c r="E1273" i="4"/>
  <c r="D1273" i="4"/>
  <c r="Y1272" i="4"/>
  <c r="Y1270" i="4" s="1"/>
  <c r="V1272" i="4"/>
  <c r="U1272" i="4"/>
  <c r="S1272" i="4"/>
  <c r="S1270" i="4" s="1"/>
  <c r="AH1270" i="4" s="1"/>
  <c r="R1272" i="4"/>
  <c r="R1270" i="4" s="1"/>
  <c r="P1272" i="4"/>
  <c r="O1272" i="4"/>
  <c r="N1272" i="4"/>
  <c r="M1272" i="4"/>
  <c r="M1270" i="4" s="1"/>
  <c r="L1272" i="4"/>
  <c r="Y1271" i="4"/>
  <c r="V1271" i="4"/>
  <c r="U1271" i="4"/>
  <c r="S1271" i="4"/>
  <c r="R1271" i="4"/>
  <c r="P1271" i="4"/>
  <c r="P1270" i="4" s="1"/>
  <c r="O1271" i="4"/>
  <c r="N1271" i="4"/>
  <c r="M1271" i="4"/>
  <c r="L1271" i="4"/>
  <c r="L1270" i="4" s="1"/>
  <c r="AI1270" i="4"/>
  <c r="X1270" i="4"/>
  <c r="V1270" i="4"/>
  <c r="AN1270" i="4" s="1"/>
  <c r="AR1270" i="4" s="1"/>
  <c r="U1270" i="4"/>
  <c r="O1270" i="4"/>
  <c r="N1270" i="4"/>
  <c r="Z1268" i="4"/>
  <c r="W1268" i="4"/>
  <c r="T1268" i="4"/>
  <c r="Q1268" i="4"/>
  <c r="Y1267" i="4"/>
  <c r="Y1266" i="4" s="1"/>
  <c r="V1267" i="4"/>
  <c r="V1266" i="4" s="1"/>
  <c r="AN1266" i="4" s="1"/>
  <c r="AR1266" i="4" s="1"/>
  <c r="U1267" i="4"/>
  <c r="S1267" i="4"/>
  <c r="R1267" i="4"/>
  <c r="R1266" i="4" s="1"/>
  <c r="P1267" i="4"/>
  <c r="P1266" i="4" s="1"/>
  <c r="O1267" i="4"/>
  <c r="O1266" i="4" s="1"/>
  <c r="N1267" i="4"/>
  <c r="M1267" i="4"/>
  <c r="M1266" i="4" s="1"/>
  <c r="L1267" i="4"/>
  <c r="L1266" i="4" s="1"/>
  <c r="X1266" i="4"/>
  <c r="U1266" i="4"/>
  <c r="S1266" i="4"/>
  <c r="AM1266" i="4" s="1"/>
  <c r="AQ1266" i="4" s="1"/>
  <c r="N1266" i="4"/>
  <c r="J1266" i="4"/>
  <c r="G1266" i="4"/>
  <c r="F1266" i="4"/>
  <c r="E1266" i="4"/>
  <c r="D1266" i="4"/>
  <c r="Y1265" i="4"/>
  <c r="V1265" i="4"/>
  <c r="V1264" i="4" s="1"/>
  <c r="AE1264" i="4" s="1"/>
  <c r="U1265" i="4"/>
  <c r="U1264" i="4" s="1"/>
  <c r="S1265" i="4"/>
  <c r="S1264" i="4" s="1"/>
  <c r="R1265" i="4"/>
  <c r="R1264" i="4" s="1"/>
  <c r="P1265" i="4"/>
  <c r="P1264" i="4" s="1"/>
  <c r="AL1264" i="4" s="1"/>
  <c r="AP1264" i="4" s="1"/>
  <c r="O1265" i="4"/>
  <c r="N1265" i="4"/>
  <c r="N1264" i="4" s="1"/>
  <c r="M1265" i="4"/>
  <c r="M1264" i="4" s="1"/>
  <c r="L1265" i="4"/>
  <c r="L1264" i="4" s="1"/>
  <c r="Y1264" i="4"/>
  <c r="AJ1264" i="4" s="1"/>
  <c r="X1264" i="4"/>
  <c r="O1264" i="4"/>
  <c r="J1264" i="4"/>
  <c r="G1264" i="4"/>
  <c r="F1264" i="4"/>
  <c r="E1264" i="4"/>
  <c r="D1264" i="4"/>
  <c r="Y1263" i="4"/>
  <c r="Y1262" i="4" s="1"/>
  <c r="V1263" i="4"/>
  <c r="V1262" i="4" s="1"/>
  <c r="U1263" i="4"/>
  <c r="S1263" i="4"/>
  <c r="S1262" i="4" s="1"/>
  <c r="R1263" i="4"/>
  <c r="R1262" i="4" s="1"/>
  <c r="P1263" i="4"/>
  <c r="P1262" i="4" s="1"/>
  <c r="AG1262" i="4" s="1"/>
  <c r="O1263" i="4"/>
  <c r="N1263" i="4"/>
  <c r="N1262" i="4" s="1"/>
  <c r="M1263" i="4"/>
  <c r="M1262" i="4" s="1"/>
  <c r="L1263" i="4"/>
  <c r="L1262" i="4" s="1"/>
  <c r="AJ1262" i="4"/>
  <c r="X1262" i="4"/>
  <c r="U1262" i="4"/>
  <c r="O1262" i="4"/>
  <c r="J1262" i="4"/>
  <c r="G1262" i="4"/>
  <c r="F1262" i="4"/>
  <c r="E1262" i="4"/>
  <c r="D1262" i="4"/>
  <c r="Y1260" i="4"/>
  <c r="Y1259" i="4" s="1"/>
  <c r="AO1259" i="4" s="1"/>
  <c r="AS1259" i="4" s="1"/>
  <c r="V1260" i="4"/>
  <c r="V1259" i="4" s="1"/>
  <c r="U1260" i="4"/>
  <c r="U1259" i="4" s="1"/>
  <c r="S1260" i="4"/>
  <c r="R1260" i="4"/>
  <c r="R1259" i="4" s="1"/>
  <c r="P1260" i="4"/>
  <c r="P1259" i="4" s="1"/>
  <c r="AG1259" i="4" s="1"/>
  <c r="O1260" i="4"/>
  <c r="O1259" i="4" s="1"/>
  <c r="N1260" i="4"/>
  <c r="M1260" i="4"/>
  <c r="M1259" i="4" s="1"/>
  <c r="L1260" i="4"/>
  <c r="L1259" i="4" s="1"/>
  <c r="X1259" i="4"/>
  <c r="S1259" i="4"/>
  <c r="AM1259" i="4" s="1"/>
  <c r="AQ1259" i="4" s="1"/>
  <c r="N1259" i="4"/>
  <c r="J1259" i="4"/>
  <c r="G1259" i="4"/>
  <c r="F1259" i="4"/>
  <c r="E1259" i="4"/>
  <c r="D1259" i="4"/>
  <c r="Y1258" i="4"/>
  <c r="Y1257" i="4" s="1"/>
  <c r="V1258" i="4"/>
  <c r="V1257" i="4" s="1"/>
  <c r="AN1257" i="4" s="1"/>
  <c r="AR1257" i="4" s="1"/>
  <c r="U1258" i="4"/>
  <c r="U1257" i="4" s="1"/>
  <c r="S1258" i="4"/>
  <c r="R1258" i="4"/>
  <c r="R1257" i="4" s="1"/>
  <c r="P1258" i="4"/>
  <c r="P1257" i="4" s="1"/>
  <c r="O1258" i="4"/>
  <c r="N1258" i="4"/>
  <c r="M1258" i="4"/>
  <c r="M1257" i="4" s="1"/>
  <c r="L1258" i="4"/>
  <c r="L1257" i="4" s="1"/>
  <c r="X1257" i="4"/>
  <c r="S1257" i="4"/>
  <c r="AM1257" i="4" s="1"/>
  <c r="AQ1257" i="4" s="1"/>
  <c r="O1257" i="4"/>
  <c r="N1257" i="4"/>
  <c r="J1257" i="4"/>
  <c r="G1257" i="4"/>
  <c r="AH1257" i="4" s="1"/>
  <c r="F1257" i="4"/>
  <c r="E1257" i="4"/>
  <c r="D1257" i="4"/>
  <c r="Y1256" i="4"/>
  <c r="Y1255" i="4" s="1"/>
  <c r="V1256" i="4"/>
  <c r="V1255" i="4" s="1"/>
  <c r="U1256" i="4"/>
  <c r="S1256" i="4"/>
  <c r="R1256" i="4"/>
  <c r="R1255" i="4" s="1"/>
  <c r="P1256" i="4"/>
  <c r="P1255" i="4" s="1"/>
  <c r="AL1255" i="4" s="1"/>
  <c r="AP1255" i="4" s="1"/>
  <c r="O1256" i="4"/>
  <c r="O1255" i="4" s="1"/>
  <c r="N1256" i="4"/>
  <c r="M1256" i="4"/>
  <c r="M1255" i="4" s="1"/>
  <c r="L1256" i="4"/>
  <c r="X1255" i="4"/>
  <c r="U1255" i="4"/>
  <c r="S1255" i="4"/>
  <c r="N1255" i="4"/>
  <c r="L1255" i="4"/>
  <c r="J1255" i="4"/>
  <c r="G1255" i="4"/>
  <c r="F1255" i="4"/>
  <c r="E1255" i="4"/>
  <c r="D1255" i="4"/>
  <c r="Y1254" i="4"/>
  <c r="V1254" i="4"/>
  <c r="V1253" i="4" s="1"/>
  <c r="U1254" i="4"/>
  <c r="U1253" i="4" s="1"/>
  <c r="S1254" i="4"/>
  <c r="S1253" i="4" s="1"/>
  <c r="R1254" i="4"/>
  <c r="P1254" i="4"/>
  <c r="O1254" i="4"/>
  <c r="O1253" i="4" s="1"/>
  <c r="N1254" i="4"/>
  <c r="N1253" i="4" s="1"/>
  <c r="M1254" i="4"/>
  <c r="L1254" i="4"/>
  <c r="L1253" i="4" s="1"/>
  <c r="AO1253" i="4"/>
  <c r="AS1253" i="4" s="1"/>
  <c r="Y1253" i="4"/>
  <c r="X1253" i="4"/>
  <c r="R1253" i="4"/>
  <c r="P1253" i="4"/>
  <c r="M1253" i="4"/>
  <c r="J1253" i="4"/>
  <c r="G1253" i="4"/>
  <c r="F1253" i="4"/>
  <c r="E1253" i="4"/>
  <c r="D1253" i="4"/>
  <c r="Y1251" i="4"/>
  <c r="Y1249" i="4" s="1"/>
  <c r="V1251" i="4"/>
  <c r="V1249" i="4" s="1"/>
  <c r="AN1249" i="4" s="1"/>
  <c r="AR1249" i="4" s="1"/>
  <c r="U1251" i="4"/>
  <c r="U1249" i="4" s="1"/>
  <c r="S1251" i="4"/>
  <c r="R1251" i="4"/>
  <c r="P1251" i="4"/>
  <c r="P1249" i="4" s="1"/>
  <c r="O1251" i="4"/>
  <c r="O1249" i="4" s="1"/>
  <c r="N1251" i="4"/>
  <c r="B1251" i="4"/>
  <c r="Y1250" i="4"/>
  <c r="V1250" i="4"/>
  <c r="U1250" i="4"/>
  <c r="S1250" i="4"/>
  <c r="R1250" i="4"/>
  <c r="P1250" i="4"/>
  <c r="O1250" i="4"/>
  <c r="N1250" i="4"/>
  <c r="B1250" i="4"/>
  <c r="AQ1249" i="4"/>
  <c r="AM1249" i="4"/>
  <c r="AH1249" i="4"/>
  <c r="X1249" i="4"/>
  <c r="R1249" i="4"/>
  <c r="AD1249" i="4" s="1"/>
  <c r="Y1248" i="4"/>
  <c r="V1248" i="4"/>
  <c r="U1248" i="4"/>
  <c r="S1248" i="4"/>
  <c r="R1248" i="4"/>
  <c r="P1248" i="4"/>
  <c r="O1248" i="4"/>
  <c r="N1248" i="4"/>
  <c r="M1248" i="4"/>
  <c r="L1248" i="4"/>
  <c r="Y1247" i="4"/>
  <c r="V1247" i="4"/>
  <c r="U1247" i="4"/>
  <c r="S1247" i="4"/>
  <c r="S1245" i="4" s="1"/>
  <c r="AH1245" i="4" s="1"/>
  <c r="R1247" i="4"/>
  <c r="R1245" i="4" s="1"/>
  <c r="P1247" i="4"/>
  <c r="O1247" i="4"/>
  <c r="N1247" i="4"/>
  <c r="N1245" i="4" s="1"/>
  <c r="M1247" i="4"/>
  <c r="M1245" i="4" s="1"/>
  <c r="L1247" i="4"/>
  <c r="Y1246" i="4"/>
  <c r="V1246" i="4"/>
  <c r="V1245" i="4" s="1"/>
  <c r="U1246" i="4"/>
  <c r="S1246" i="4"/>
  <c r="R1246" i="4"/>
  <c r="P1246" i="4"/>
  <c r="P1245" i="4" s="1"/>
  <c r="O1246" i="4"/>
  <c r="N1246" i="4"/>
  <c r="M1246" i="4"/>
  <c r="L1246" i="4"/>
  <c r="L1245" i="4" s="1"/>
  <c r="AM1245" i="4"/>
  <c r="AQ1245" i="4" s="1"/>
  <c r="X1245" i="4"/>
  <c r="J1245" i="4"/>
  <c r="I1245" i="4"/>
  <c r="H1245" i="4"/>
  <c r="G1245" i="4"/>
  <c r="F1245" i="4"/>
  <c r="E1245" i="4"/>
  <c r="D1245" i="4"/>
  <c r="Y1243" i="4"/>
  <c r="V1243" i="4"/>
  <c r="V1241" i="4" s="1"/>
  <c r="U1243" i="4"/>
  <c r="U1241" i="4" s="1"/>
  <c r="S1243" i="4"/>
  <c r="R1243" i="4"/>
  <c r="P1243" i="4"/>
  <c r="P1241" i="4" s="1"/>
  <c r="O1243" i="4"/>
  <c r="O1241" i="4" s="1"/>
  <c r="N1243" i="4"/>
  <c r="M1243" i="4"/>
  <c r="Y1242" i="4"/>
  <c r="V1242" i="4"/>
  <c r="U1242" i="4"/>
  <c r="S1242" i="4"/>
  <c r="R1242" i="4"/>
  <c r="P1242" i="4"/>
  <c r="O1242" i="4"/>
  <c r="N1242" i="4"/>
  <c r="M1242" i="4"/>
  <c r="Y1241" i="4"/>
  <c r="X1241" i="4"/>
  <c r="S1241" i="4"/>
  <c r="R1241" i="4"/>
  <c r="D1241" i="4"/>
  <c r="Y1240" i="4"/>
  <c r="Y1239" i="4" s="1"/>
  <c r="V1240" i="4"/>
  <c r="U1240" i="4"/>
  <c r="U1239" i="4" s="1"/>
  <c r="S1240" i="4"/>
  <c r="R1240" i="4"/>
  <c r="R1239" i="4" s="1"/>
  <c r="P1240" i="4"/>
  <c r="P1239" i="4" s="1"/>
  <c r="AL1239" i="4" s="1"/>
  <c r="AP1239" i="4" s="1"/>
  <c r="O1240" i="4"/>
  <c r="O1239" i="4" s="1"/>
  <c r="N1240" i="4"/>
  <c r="N1239" i="4" s="1"/>
  <c r="M1240" i="4"/>
  <c r="M1239" i="4" s="1"/>
  <c r="L1240" i="4"/>
  <c r="L1239" i="4" s="1"/>
  <c r="AI1239" i="4"/>
  <c r="X1239" i="4"/>
  <c r="V1239" i="4"/>
  <c r="AN1239" i="4" s="1"/>
  <c r="AR1239" i="4" s="1"/>
  <c r="S1239" i="4"/>
  <c r="J1239" i="4"/>
  <c r="G1239" i="4"/>
  <c r="F1239" i="4"/>
  <c r="E1239" i="4"/>
  <c r="D1239" i="4"/>
  <c r="Y1237" i="4"/>
  <c r="Y1235" i="4" s="1"/>
  <c r="V1237" i="4"/>
  <c r="U1237" i="4"/>
  <c r="S1237" i="4"/>
  <c r="S1235" i="4" s="1"/>
  <c r="R1237" i="4"/>
  <c r="R1235" i="4" s="1"/>
  <c r="P1237" i="4"/>
  <c r="O1237" i="4"/>
  <c r="N1237" i="4"/>
  <c r="M1237" i="4"/>
  <c r="Y1236" i="4"/>
  <c r="V1236" i="4"/>
  <c r="U1236" i="4"/>
  <c r="S1236" i="4"/>
  <c r="R1236" i="4"/>
  <c r="P1236" i="4"/>
  <c r="O1236" i="4"/>
  <c r="N1236" i="4"/>
  <c r="M1236" i="4"/>
  <c r="X1235" i="4"/>
  <c r="V1235" i="4"/>
  <c r="U1235" i="4"/>
  <c r="P1235" i="4"/>
  <c r="AL1235" i="4" s="1"/>
  <c r="AP1235" i="4" s="1"/>
  <c r="O1235" i="4"/>
  <c r="Y1233" i="4"/>
  <c r="V1233" i="4"/>
  <c r="V1232" i="4" s="1"/>
  <c r="U1233" i="4"/>
  <c r="U1232" i="4" s="1"/>
  <c r="S1233" i="4"/>
  <c r="S1232" i="4" s="1"/>
  <c r="AH1232" i="4" s="1"/>
  <c r="R1233" i="4"/>
  <c r="R1232" i="4" s="1"/>
  <c r="P1233" i="4"/>
  <c r="P1232" i="4" s="1"/>
  <c r="O1233" i="4"/>
  <c r="N1233" i="4"/>
  <c r="N1232" i="4" s="1"/>
  <c r="M1233" i="4"/>
  <c r="M1232" i="4" s="1"/>
  <c r="L1233" i="4"/>
  <c r="L1232" i="4" s="1"/>
  <c r="AM1232" i="4"/>
  <c r="AQ1232" i="4" s="1"/>
  <c r="Y1232" i="4"/>
  <c r="X1232" i="4"/>
  <c r="O1232" i="4"/>
  <c r="G1232" i="4"/>
  <c r="F1232" i="4"/>
  <c r="E1232" i="4"/>
  <c r="D1232" i="4"/>
  <c r="Y1231" i="4"/>
  <c r="Y1229" i="4" s="1"/>
  <c r="V1231" i="4"/>
  <c r="U1231" i="4"/>
  <c r="S1231" i="4"/>
  <c r="R1231" i="4"/>
  <c r="R1229" i="4" s="1"/>
  <c r="P1231" i="4"/>
  <c r="O1231" i="4"/>
  <c r="N1231" i="4"/>
  <c r="M1231" i="4"/>
  <c r="Y1230" i="4"/>
  <c r="V1230" i="4"/>
  <c r="U1230" i="4"/>
  <c r="S1230" i="4"/>
  <c r="R1230" i="4"/>
  <c r="P1230" i="4"/>
  <c r="O1230" i="4"/>
  <c r="N1230" i="4"/>
  <c r="N1229" i="4" s="1"/>
  <c r="M1230" i="4"/>
  <c r="X1229" i="4"/>
  <c r="V1229" i="4"/>
  <c r="AN1229" i="4" s="1"/>
  <c r="AR1229" i="4" s="1"/>
  <c r="U1229" i="4"/>
  <c r="S1229" i="4"/>
  <c r="P1229" i="4"/>
  <c r="AL1229" i="4" s="1"/>
  <c r="AP1229" i="4" s="1"/>
  <c r="O1229" i="4"/>
  <c r="Y1227" i="4"/>
  <c r="Y1226" i="4" s="1"/>
  <c r="V1227" i="4"/>
  <c r="U1227" i="4"/>
  <c r="S1227" i="4"/>
  <c r="S1226" i="4" s="1"/>
  <c r="R1227" i="4"/>
  <c r="R1226" i="4" s="1"/>
  <c r="P1227" i="4"/>
  <c r="P1226" i="4" s="1"/>
  <c r="O1227" i="4"/>
  <c r="O1226" i="4" s="1"/>
  <c r="N1227" i="4"/>
  <c r="N1226" i="4" s="1"/>
  <c r="M1227" i="4"/>
  <c r="M1226" i="4" s="1"/>
  <c r="L1227" i="4"/>
  <c r="AN1226" i="4"/>
  <c r="AR1226" i="4" s="1"/>
  <c r="AI1226" i="4"/>
  <c r="AE1226" i="4"/>
  <c r="X1226" i="4"/>
  <c r="L1226" i="4"/>
  <c r="J1226" i="4"/>
  <c r="G1226" i="4"/>
  <c r="F1226" i="4"/>
  <c r="E1226" i="4"/>
  <c r="D1226" i="4"/>
  <c r="Y1224" i="4"/>
  <c r="V1224" i="4"/>
  <c r="V1222" i="4" s="1"/>
  <c r="AI1222" i="4" s="1"/>
  <c r="U1224" i="4"/>
  <c r="U1222" i="4" s="1"/>
  <c r="S1224" i="4"/>
  <c r="S1222" i="4" s="1"/>
  <c r="R1224" i="4"/>
  <c r="P1224" i="4"/>
  <c r="P1222" i="4" s="1"/>
  <c r="O1224" i="4"/>
  <c r="O1222" i="4" s="1"/>
  <c r="N1224" i="4"/>
  <c r="N1222" i="4" s="1"/>
  <c r="M1224" i="4"/>
  <c r="Y1223" i="4"/>
  <c r="V1223" i="4"/>
  <c r="U1223" i="4"/>
  <c r="S1223" i="4"/>
  <c r="R1223" i="4"/>
  <c r="P1223" i="4"/>
  <c r="O1223" i="4"/>
  <c r="N1223" i="4"/>
  <c r="M1223" i="4"/>
  <c r="M1222" i="4" s="1"/>
  <c r="Y1222" i="4"/>
  <c r="X1222" i="4"/>
  <c r="R1222" i="4"/>
  <c r="Y1220" i="4"/>
  <c r="Y1218" i="4" s="1"/>
  <c r="V1220" i="4"/>
  <c r="V1218" i="4" s="1"/>
  <c r="U1220" i="4"/>
  <c r="S1220" i="4"/>
  <c r="R1220" i="4"/>
  <c r="R1218" i="4" s="1"/>
  <c r="P1220" i="4"/>
  <c r="P1218" i="4" s="1"/>
  <c r="AG1218" i="4" s="1"/>
  <c r="O1220" i="4"/>
  <c r="N1220" i="4"/>
  <c r="M1220" i="4"/>
  <c r="Y1219" i="4"/>
  <c r="V1219" i="4"/>
  <c r="U1219" i="4"/>
  <c r="S1219" i="4"/>
  <c r="R1219" i="4"/>
  <c r="P1219" i="4"/>
  <c r="O1219" i="4"/>
  <c r="N1219" i="4"/>
  <c r="N1218" i="4" s="1"/>
  <c r="M1219" i="4"/>
  <c r="X1218" i="4"/>
  <c r="U1218" i="4"/>
  <c r="S1218" i="4"/>
  <c r="O1218" i="4"/>
  <c r="Y1217" i="4"/>
  <c r="V1217" i="4"/>
  <c r="V1215" i="4" s="1"/>
  <c r="AN1215" i="4" s="1"/>
  <c r="AR1215" i="4" s="1"/>
  <c r="U1217" i="4"/>
  <c r="U1215" i="4" s="1"/>
  <c r="S1217" i="4"/>
  <c r="R1217" i="4"/>
  <c r="R1215" i="4" s="1"/>
  <c r="P1217" i="4"/>
  <c r="O1217" i="4"/>
  <c r="O1215" i="4" s="1"/>
  <c r="N1217" i="4"/>
  <c r="M1217" i="4"/>
  <c r="Y1216" i="4"/>
  <c r="V1216" i="4"/>
  <c r="U1216" i="4"/>
  <c r="S1216" i="4"/>
  <c r="R1216" i="4"/>
  <c r="P1216" i="4"/>
  <c r="P1215" i="4" s="1"/>
  <c r="O1216" i="4"/>
  <c r="N1216" i="4"/>
  <c r="M1216" i="4"/>
  <c r="Y1215" i="4"/>
  <c r="X1215" i="4"/>
  <c r="S1215" i="4"/>
  <c r="N1215" i="4"/>
  <c r="Y1213" i="4"/>
  <c r="Y1211" i="4" s="1"/>
  <c r="V1213" i="4"/>
  <c r="U1213" i="4"/>
  <c r="S1213" i="4"/>
  <c r="S1211" i="4" s="1"/>
  <c r="R1213" i="4"/>
  <c r="R1211" i="4" s="1"/>
  <c r="P1213" i="4"/>
  <c r="O1213" i="4"/>
  <c r="N1213" i="4"/>
  <c r="M1213" i="4"/>
  <c r="Y1212" i="4"/>
  <c r="V1212" i="4"/>
  <c r="U1212" i="4"/>
  <c r="S1212" i="4"/>
  <c r="R1212" i="4"/>
  <c r="P1212" i="4"/>
  <c r="O1212" i="4"/>
  <c r="N1212" i="4"/>
  <c r="M1212" i="4"/>
  <c r="X1211" i="4"/>
  <c r="V1211" i="4"/>
  <c r="AN1211" i="4" s="1"/>
  <c r="AR1211" i="4" s="1"/>
  <c r="U1211" i="4"/>
  <c r="P1211" i="4"/>
  <c r="AG1211" i="4" s="1"/>
  <c r="O1211" i="4"/>
  <c r="Z1209" i="4"/>
  <c r="W1209" i="4"/>
  <c r="T1209" i="4"/>
  <c r="Q1209" i="4"/>
  <c r="Y1208" i="4"/>
  <c r="Y1207" i="4" s="1"/>
  <c r="V1208" i="4"/>
  <c r="U1208" i="4"/>
  <c r="U1207" i="4" s="1"/>
  <c r="S1208" i="4"/>
  <c r="S1207" i="4" s="1"/>
  <c r="R1208" i="4"/>
  <c r="R1207" i="4" s="1"/>
  <c r="P1208" i="4"/>
  <c r="O1208" i="4"/>
  <c r="O1207" i="4" s="1"/>
  <c r="N1208" i="4"/>
  <c r="N1207" i="4" s="1"/>
  <c r="M1208" i="4"/>
  <c r="M1207" i="4" s="1"/>
  <c r="L1208" i="4"/>
  <c r="K1208" i="4"/>
  <c r="K1207" i="4" s="1"/>
  <c r="X1207" i="4"/>
  <c r="V1207" i="4"/>
  <c r="AN1207" i="4" s="1"/>
  <c r="AR1207" i="4" s="1"/>
  <c r="P1207" i="4"/>
  <c r="L1207" i="4"/>
  <c r="J1207" i="4"/>
  <c r="G1207" i="4"/>
  <c r="F1207" i="4"/>
  <c r="E1207" i="4"/>
  <c r="D1207" i="4"/>
  <c r="Y1206" i="4"/>
  <c r="V1206" i="4"/>
  <c r="V1205" i="4" s="1"/>
  <c r="U1206" i="4"/>
  <c r="S1206" i="4"/>
  <c r="S1205" i="4" s="1"/>
  <c r="AM1205" i="4" s="1"/>
  <c r="AQ1205" i="4" s="1"/>
  <c r="R1206" i="4"/>
  <c r="P1206" i="4"/>
  <c r="P1205" i="4" s="1"/>
  <c r="O1206" i="4"/>
  <c r="O1205" i="4" s="1"/>
  <c r="N1206" i="4"/>
  <c r="N1205" i="4" s="1"/>
  <c r="M1206" i="4"/>
  <c r="L1206" i="4"/>
  <c r="L1205" i="4" s="1"/>
  <c r="K1206" i="4"/>
  <c r="AO1205" i="4"/>
  <c r="AS1205" i="4" s="1"/>
  <c r="Y1205" i="4"/>
  <c r="AJ1205" i="4" s="1"/>
  <c r="X1205" i="4"/>
  <c r="AA1205" i="4" s="1"/>
  <c r="U1205" i="4"/>
  <c r="R1205" i="4"/>
  <c r="M1205" i="4"/>
  <c r="K1205" i="4"/>
  <c r="J1205" i="4"/>
  <c r="G1205" i="4"/>
  <c r="F1205" i="4"/>
  <c r="E1205" i="4"/>
  <c r="D1205" i="4"/>
  <c r="Y1204" i="4"/>
  <c r="Y1202" i="4" s="1"/>
  <c r="V1204" i="4"/>
  <c r="V1202" i="4" s="1"/>
  <c r="AI1202" i="4" s="1"/>
  <c r="U1204" i="4"/>
  <c r="U1202" i="4" s="1"/>
  <c r="AE1202" i="4" s="1"/>
  <c r="S1204" i="4"/>
  <c r="R1204" i="4"/>
  <c r="P1204" i="4"/>
  <c r="P1202" i="4" s="1"/>
  <c r="AL1202" i="4" s="1"/>
  <c r="AP1202" i="4" s="1"/>
  <c r="O1204" i="4"/>
  <c r="O1202" i="4" s="1"/>
  <c r="N1204" i="4"/>
  <c r="M1204" i="4"/>
  <c r="L1204" i="4"/>
  <c r="K1204" i="4"/>
  <c r="K1202" i="4" s="1"/>
  <c r="Y1203" i="4"/>
  <c r="V1203" i="4"/>
  <c r="U1203" i="4"/>
  <c r="S1203" i="4"/>
  <c r="R1203" i="4"/>
  <c r="P1203" i="4"/>
  <c r="O1203" i="4"/>
  <c r="N1203" i="4"/>
  <c r="N1202" i="4" s="1"/>
  <c r="M1203" i="4"/>
  <c r="L1203" i="4"/>
  <c r="K1203" i="4"/>
  <c r="AS1202" i="4"/>
  <c r="AO1202" i="4"/>
  <c r="AN1202" i="4"/>
  <c r="AR1202" i="4" s="1"/>
  <c r="AJ1202" i="4"/>
  <c r="X1202" i="4"/>
  <c r="S1202" i="4"/>
  <c r="AH1202" i="4" s="1"/>
  <c r="R1202" i="4"/>
  <c r="AD1202" i="4" s="1"/>
  <c r="M1202" i="4"/>
  <c r="L1202" i="4"/>
  <c r="Y1201" i="4"/>
  <c r="V1201" i="4"/>
  <c r="V1200" i="4" s="1"/>
  <c r="U1201" i="4"/>
  <c r="U1200" i="4" s="1"/>
  <c r="S1201" i="4"/>
  <c r="S1200" i="4" s="1"/>
  <c r="R1201" i="4"/>
  <c r="P1201" i="4"/>
  <c r="P1200" i="4" s="1"/>
  <c r="O1201" i="4"/>
  <c r="O1200" i="4" s="1"/>
  <c r="N1201" i="4"/>
  <c r="N1200" i="4" s="1"/>
  <c r="M1201" i="4"/>
  <c r="L1201" i="4"/>
  <c r="L1200" i="4" s="1"/>
  <c r="K1201" i="4"/>
  <c r="AS1200" i="4"/>
  <c r="AR1200" i="4"/>
  <c r="AQ1200" i="4"/>
  <c r="AP1200" i="4"/>
  <c r="Y1200" i="4"/>
  <c r="X1200" i="4"/>
  <c r="R1200" i="4"/>
  <c r="M1200" i="4"/>
  <c r="K1200" i="4"/>
  <c r="J1200" i="4"/>
  <c r="G1200" i="4"/>
  <c r="F1200" i="4"/>
  <c r="E1200" i="4"/>
  <c r="D1200" i="4"/>
  <c r="Y1198" i="4"/>
  <c r="V1198" i="4"/>
  <c r="V1197" i="4" s="1"/>
  <c r="U1198" i="4"/>
  <c r="U1197" i="4" s="1"/>
  <c r="S1198" i="4"/>
  <c r="S1197" i="4" s="1"/>
  <c r="R1198" i="4"/>
  <c r="P1198" i="4"/>
  <c r="P1197" i="4" s="1"/>
  <c r="O1198" i="4"/>
  <c r="O1197" i="4" s="1"/>
  <c r="N1198" i="4"/>
  <c r="N1197" i="4" s="1"/>
  <c r="M1198" i="4"/>
  <c r="L1198" i="4"/>
  <c r="L1197" i="4" s="1"/>
  <c r="K1198" i="4"/>
  <c r="K1197" i="4" s="1"/>
  <c r="AM1197" i="4"/>
  <c r="AQ1197" i="4" s="1"/>
  <c r="Y1197" i="4"/>
  <c r="AO1197" i="4" s="1"/>
  <c r="AS1197" i="4" s="1"/>
  <c r="X1197" i="4"/>
  <c r="R1197" i="4"/>
  <c r="AD1197" i="4" s="1"/>
  <c r="M1197" i="4"/>
  <c r="J1197" i="4"/>
  <c r="G1197" i="4"/>
  <c r="F1197" i="4"/>
  <c r="E1197" i="4"/>
  <c r="D1197" i="4"/>
  <c r="Y1195" i="4"/>
  <c r="Y1193" i="4" s="1"/>
  <c r="V1195" i="4"/>
  <c r="V1193" i="4" s="1"/>
  <c r="AN1193" i="4" s="1"/>
  <c r="AR1193" i="4" s="1"/>
  <c r="U1195" i="4"/>
  <c r="S1195" i="4"/>
  <c r="S1193" i="4" s="1"/>
  <c r="AH1193" i="4" s="1"/>
  <c r="R1195" i="4"/>
  <c r="R1193" i="4" s="1"/>
  <c r="P1195" i="4"/>
  <c r="P1193" i="4" s="1"/>
  <c r="AL1193" i="4" s="1"/>
  <c r="AP1193" i="4" s="1"/>
  <c r="O1195" i="4"/>
  <c r="O1193" i="4" s="1"/>
  <c r="N1195" i="4"/>
  <c r="M1195" i="4"/>
  <c r="M1193" i="4" s="1"/>
  <c r="L1195" i="4"/>
  <c r="K1195" i="4"/>
  <c r="Y1194" i="4"/>
  <c r="V1194" i="4"/>
  <c r="U1194" i="4"/>
  <c r="S1194" i="4"/>
  <c r="R1194" i="4"/>
  <c r="P1194" i="4"/>
  <c r="O1194" i="4"/>
  <c r="N1194" i="4"/>
  <c r="N1193" i="4" s="1"/>
  <c r="M1194" i="4"/>
  <c r="L1194" i="4"/>
  <c r="K1194" i="4"/>
  <c r="AM1193" i="4"/>
  <c r="AQ1193" i="4" s="1"/>
  <c r="X1193" i="4"/>
  <c r="U1193" i="4"/>
  <c r="J1193" i="4"/>
  <c r="G1193" i="4"/>
  <c r="F1193" i="4"/>
  <c r="E1193" i="4"/>
  <c r="D1193" i="4"/>
  <c r="Y1192" i="4"/>
  <c r="Y1191" i="4" s="1"/>
  <c r="V1192" i="4"/>
  <c r="V1191" i="4" s="1"/>
  <c r="U1192" i="4"/>
  <c r="U1191" i="4" s="1"/>
  <c r="S1192" i="4"/>
  <c r="S1191" i="4" s="1"/>
  <c r="R1192" i="4"/>
  <c r="R1191" i="4" s="1"/>
  <c r="P1192" i="4"/>
  <c r="O1192" i="4"/>
  <c r="O1191" i="4" s="1"/>
  <c r="N1192" i="4"/>
  <c r="M1192" i="4"/>
  <c r="M1191" i="4" s="1"/>
  <c r="L1192" i="4"/>
  <c r="L1191" i="4" s="1"/>
  <c r="K1192" i="4"/>
  <c r="K1191" i="4" s="1"/>
  <c r="X1191" i="4"/>
  <c r="P1191" i="4"/>
  <c r="N1191" i="4"/>
  <c r="J1191" i="4"/>
  <c r="G1191" i="4"/>
  <c r="F1191" i="4"/>
  <c r="E1191" i="4"/>
  <c r="D1191" i="4"/>
  <c r="Z1189" i="4"/>
  <c r="W1189" i="4"/>
  <c r="T1189" i="4"/>
  <c r="Q1189" i="4"/>
  <c r="Y1188" i="4"/>
  <c r="Y1187" i="4" s="1"/>
  <c r="V1188" i="4"/>
  <c r="U1188" i="4"/>
  <c r="U1187" i="4" s="1"/>
  <c r="S1188" i="4"/>
  <c r="S1187" i="4" s="1"/>
  <c r="AM1187" i="4" s="1"/>
  <c r="AQ1187" i="4" s="1"/>
  <c r="R1188" i="4"/>
  <c r="P1188" i="4"/>
  <c r="O1188" i="4"/>
  <c r="O1187" i="4" s="1"/>
  <c r="N1188" i="4"/>
  <c r="N1187" i="4" s="1"/>
  <c r="M1188" i="4"/>
  <c r="M1187" i="4" s="1"/>
  <c r="L1188" i="4"/>
  <c r="X1187" i="4"/>
  <c r="V1187" i="4"/>
  <c r="AN1187" i="4" s="1"/>
  <c r="AR1187" i="4" s="1"/>
  <c r="R1187" i="4"/>
  <c r="P1187" i="4"/>
  <c r="AL1187" i="4" s="1"/>
  <c r="AP1187" i="4" s="1"/>
  <c r="L1187" i="4"/>
  <c r="J1187" i="4"/>
  <c r="G1187" i="4"/>
  <c r="F1187" i="4"/>
  <c r="E1187" i="4"/>
  <c r="D1187" i="4"/>
  <c r="Y1185" i="4"/>
  <c r="Y1183" i="4" s="1"/>
  <c r="V1185" i="4"/>
  <c r="V1183" i="4" s="1"/>
  <c r="U1185" i="4"/>
  <c r="U1183" i="4" s="1"/>
  <c r="S1185" i="4"/>
  <c r="R1185" i="4"/>
  <c r="R1183" i="4" s="1"/>
  <c r="P1185" i="4"/>
  <c r="O1185" i="4"/>
  <c r="O1183" i="4" s="1"/>
  <c r="N1185" i="4"/>
  <c r="M1185" i="4"/>
  <c r="M1183" i="4" s="1"/>
  <c r="Y1184" i="4"/>
  <c r="V1184" i="4"/>
  <c r="U1184" i="4"/>
  <c r="S1184" i="4"/>
  <c r="R1184" i="4"/>
  <c r="P1184" i="4"/>
  <c r="P1183" i="4" s="1"/>
  <c r="O1184" i="4"/>
  <c r="N1184" i="4"/>
  <c r="N1183" i="4" s="1"/>
  <c r="M1184" i="4"/>
  <c r="X1183" i="4"/>
  <c r="S1183" i="4"/>
  <c r="Y1182" i="4"/>
  <c r="V1182" i="4"/>
  <c r="U1182" i="4"/>
  <c r="U1180" i="4" s="1"/>
  <c r="S1182" i="4"/>
  <c r="S1180" i="4" s="1"/>
  <c r="AM1180" i="4" s="1"/>
  <c r="AQ1180" i="4" s="1"/>
  <c r="R1182" i="4"/>
  <c r="R1180" i="4" s="1"/>
  <c r="P1182" i="4"/>
  <c r="O1182" i="4"/>
  <c r="O1180" i="4" s="1"/>
  <c r="N1182" i="4"/>
  <c r="N1180" i="4" s="1"/>
  <c r="M1182" i="4"/>
  <c r="M1180" i="4" s="1"/>
  <c r="Y1181" i="4"/>
  <c r="V1181" i="4"/>
  <c r="U1181" i="4"/>
  <c r="S1181" i="4"/>
  <c r="R1181" i="4"/>
  <c r="P1181" i="4"/>
  <c r="P1180" i="4" s="1"/>
  <c r="O1181" i="4"/>
  <c r="N1181" i="4"/>
  <c r="M1181" i="4"/>
  <c r="Y1180" i="4"/>
  <c r="X1180" i="4"/>
  <c r="V1180" i="4"/>
  <c r="Y1179" i="4"/>
  <c r="Y1178" i="4" s="1"/>
  <c r="V1179" i="4"/>
  <c r="V1178" i="4" s="1"/>
  <c r="AN1178" i="4" s="1"/>
  <c r="AR1178" i="4" s="1"/>
  <c r="U1179" i="4"/>
  <c r="U1178" i="4" s="1"/>
  <c r="S1179" i="4"/>
  <c r="S1178" i="4" s="1"/>
  <c r="AM1178" i="4" s="1"/>
  <c r="AQ1178" i="4" s="1"/>
  <c r="R1179" i="4"/>
  <c r="R1178" i="4" s="1"/>
  <c r="P1179" i="4"/>
  <c r="P1178" i="4" s="1"/>
  <c r="O1179" i="4"/>
  <c r="O1178" i="4" s="1"/>
  <c r="N1179" i="4"/>
  <c r="N1178" i="4" s="1"/>
  <c r="M1179" i="4"/>
  <c r="L1179" i="4"/>
  <c r="L1178" i="4" s="1"/>
  <c r="X1178" i="4"/>
  <c r="M1178" i="4"/>
  <c r="J1178" i="4"/>
  <c r="G1178" i="4"/>
  <c r="F1178" i="4"/>
  <c r="E1178" i="4"/>
  <c r="D1178" i="4"/>
  <c r="Y1176" i="4"/>
  <c r="Y1175" i="4" s="1"/>
  <c r="V1176" i="4"/>
  <c r="U1176" i="4"/>
  <c r="U1175" i="4" s="1"/>
  <c r="AE1175" i="4" s="1"/>
  <c r="S1176" i="4"/>
  <c r="S1175" i="4" s="1"/>
  <c r="AM1175" i="4" s="1"/>
  <c r="AQ1175" i="4" s="1"/>
  <c r="R1176" i="4"/>
  <c r="R1175" i="4" s="1"/>
  <c r="P1176" i="4"/>
  <c r="P1175" i="4" s="1"/>
  <c r="O1176" i="4"/>
  <c r="N1176" i="4"/>
  <c r="N1175" i="4" s="1"/>
  <c r="M1176" i="4"/>
  <c r="M1175" i="4" s="1"/>
  <c r="L1176" i="4"/>
  <c r="X1175" i="4"/>
  <c r="V1175" i="4"/>
  <c r="AN1175" i="4" s="1"/>
  <c r="AR1175" i="4" s="1"/>
  <c r="O1175" i="4"/>
  <c r="L1175" i="4"/>
  <c r="J1175" i="4"/>
  <c r="G1175" i="4"/>
  <c r="F1175" i="4"/>
  <c r="E1175" i="4"/>
  <c r="D1175" i="4"/>
  <c r="Y1174" i="4"/>
  <c r="V1174" i="4"/>
  <c r="U1174" i="4"/>
  <c r="U1172" i="4" s="1"/>
  <c r="S1174" i="4"/>
  <c r="S1172" i="4" s="1"/>
  <c r="R1174" i="4"/>
  <c r="R1172" i="4" s="1"/>
  <c r="P1174" i="4"/>
  <c r="O1174" i="4"/>
  <c r="O1172" i="4" s="1"/>
  <c r="N1174" i="4"/>
  <c r="M1174" i="4"/>
  <c r="Y1173" i="4"/>
  <c r="V1173" i="4"/>
  <c r="U1173" i="4"/>
  <c r="S1173" i="4"/>
  <c r="R1173" i="4"/>
  <c r="P1173" i="4"/>
  <c r="P1172" i="4" s="1"/>
  <c r="O1173" i="4"/>
  <c r="N1173" i="4"/>
  <c r="M1173" i="4"/>
  <c r="AO1172" i="4"/>
  <c r="AS1172" i="4" s="1"/>
  <c r="AN1172" i="4"/>
  <c r="AR1172" i="4" s="1"/>
  <c r="AM1172" i="4"/>
  <c r="AQ1172" i="4" s="1"/>
  <c r="AL1172" i="4"/>
  <c r="AP1172" i="4" s="1"/>
  <c r="AF1172" i="4"/>
  <c r="AF1170" i="4" s="1"/>
  <c r="Y1172" i="4"/>
  <c r="AJ1172" i="4" s="1"/>
  <c r="AJ1170" i="4" s="1"/>
  <c r="X1172" i="4"/>
  <c r="V1172" i="4"/>
  <c r="Z1170" i="4"/>
  <c r="W1170" i="4"/>
  <c r="T1170" i="4"/>
  <c r="Q1170" i="4"/>
  <c r="Y1168" i="4"/>
  <c r="Y1166" i="4" s="1"/>
  <c r="V1168" i="4"/>
  <c r="V1166" i="4" s="1"/>
  <c r="U1168" i="4"/>
  <c r="S1168" i="4"/>
  <c r="R1168" i="4"/>
  <c r="R1166" i="4" s="1"/>
  <c r="P1168" i="4"/>
  <c r="P1166" i="4" s="1"/>
  <c r="AL1166" i="4" s="1"/>
  <c r="AP1166" i="4" s="1"/>
  <c r="O1168" i="4"/>
  <c r="O1166" i="4" s="1"/>
  <c r="N1168" i="4"/>
  <c r="M1168" i="4"/>
  <c r="L1168" i="4"/>
  <c r="L1166" i="4" s="1"/>
  <c r="K1168" i="4"/>
  <c r="K1166" i="4" s="1"/>
  <c r="Y1167" i="4"/>
  <c r="V1167" i="4"/>
  <c r="U1167" i="4"/>
  <c r="S1167" i="4"/>
  <c r="R1167" i="4"/>
  <c r="P1167" i="4"/>
  <c r="O1167" i="4"/>
  <c r="N1167" i="4"/>
  <c r="M1167" i="4"/>
  <c r="L1167" i="4"/>
  <c r="K1167" i="4"/>
  <c r="X1166" i="4"/>
  <c r="U1166" i="4"/>
  <c r="S1166" i="4"/>
  <c r="N1166" i="4"/>
  <c r="Y1165" i="4"/>
  <c r="Y1163" i="4" s="1"/>
  <c r="V1165" i="4"/>
  <c r="V1163" i="4" s="1"/>
  <c r="AN1163" i="4" s="1"/>
  <c r="AR1163" i="4" s="1"/>
  <c r="U1165" i="4"/>
  <c r="U1163" i="4" s="1"/>
  <c r="S1165" i="4"/>
  <c r="R1165" i="4"/>
  <c r="R1163" i="4" s="1"/>
  <c r="P1165" i="4"/>
  <c r="O1165" i="4"/>
  <c r="N1165" i="4"/>
  <c r="M1165" i="4"/>
  <c r="L1165" i="4"/>
  <c r="L1163" i="4" s="1"/>
  <c r="K1165" i="4"/>
  <c r="K1163" i="4" s="1"/>
  <c r="B1165" i="4"/>
  <c r="Y1164" i="4"/>
  <c r="V1164" i="4"/>
  <c r="U1164" i="4"/>
  <c r="S1164" i="4"/>
  <c r="R1164" i="4"/>
  <c r="P1164" i="4"/>
  <c r="O1164" i="4"/>
  <c r="N1164" i="4"/>
  <c r="N1163" i="4" s="1"/>
  <c r="M1164" i="4"/>
  <c r="L1164" i="4"/>
  <c r="K1164" i="4"/>
  <c r="X1163" i="4"/>
  <c r="S1163" i="4"/>
  <c r="Y1161" i="4"/>
  <c r="Y1158" i="4" s="1"/>
  <c r="V1161" i="4"/>
  <c r="V1158" i="4" s="1"/>
  <c r="AN1158" i="4" s="1"/>
  <c r="AR1158" i="4" s="1"/>
  <c r="U1161" i="4"/>
  <c r="U1158" i="4" s="1"/>
  <c r="S1161" i="4"/>
  <c r="R1161" i="4"/>
  <c r="R1158" i="4" s="1"/>
  <c r="P1161" i="4"/>
  <c r="O1161" i="4"/>
  <c r="O1158" i="4" s="1"/>
  <c r="N1161" i="4"/>
  <c r="M1161" i="4"/>
  <c r="L1161" i="4"/>
  <c r="L1158" i="4" s="1"/>
  <c r="K1161" i="4"/>
  <c r="K1158" i="4" s="1"/>
  <c r="Y1160" i="4"/>
  <c r="V1160" i="4"/>
  <c r="U1160" i="4"/>
  <c r="S1160" i="4"/>
  <c r="R1160" i="4"/>
  <c r="P1160" i="4"/>
  <c r="O1160" i="4"/>
  <c r="N1160" i="4"/>
  <c r="M1160" i="4"/>
  <c r="L1160" i="4"/>
  <c r="K1160" i="4"/>
  <c r="Y1159" i="4"/>
  <c r="V1159" i="4"/>
  <c r="U1159" i="4"/>
  <c r="S1159" i="4"/>
  <c r="R1159" i="4"/>
  <c r="P1159" i="4"/>
  <c r="O1159" i="4"/>
  <c r="N1159" i="4"/>
  <c r="N1158" i="4" s="1"/>
  <c r="M1159" i="4"/>
  <c r="L1159" i="4"/>
  <c r="K1159" i="4"/>
  <c r="X1158" i="4"/>
  <c r="S1158" i="4"/>
  <c r="Y1157" i="4"/>
  <c r="Y1156" i="4" s="1"/>
  <c r="V1157" i="4"/>
  <c r="V1156" i="4" s="1"/>
  <c r="AN1156" i="4" s="1"/>
  <c r="AR1156" i="4" s="1"/>
  <c r="U1157" i="4"/>
  <c r="U1156" i="4" s="1"/>
  <c r="S1157" i="4"/>
  <c r="S1156" i="4" s="1"/>
  <c r="AM1156" i="4" s="1"/>
  <c r="AQ1156" i="4" s="1"/>
  <c r="R1157" i="4"/>
  <c r="P1157" i="4"/>
  <c r="P1156" i="4" s="1"/>
  <c r="AL1156" i="4" s="1"/>
  <c r="AP1156" i="4" s="1"/>
  <c r="O1157" i="4"/>
  <c r="O1156" i="4" s="1"/>
  <c r="N1157" i="4"/>
  <c r="N1156" i="4" s="1"/>
  <c r="AI1156" i="4"/>
  <c r="X1156" i="4"/>
  <c r="R1156" i="4"/>
  <c r="Y1155" i="4"/>
  <c r="Y1153" i="4" s="1"/>
  <c r="V1155" i="4"/>
  <c r="V1153" i="4" s="1"/>
  <c r="U1155" i="4"/>
  <c r="S1155" i="4"/>
  <c r="S1153" i="4" s="1"/>
  <c r="R1155" i="4"/>
  <c r="R1153" i="4" s="1"/>
  <c r="P1155" i="4"/>
  <c r="P1153" i="4" s="1"/>
  <c r="AL1153" i="4" s="1"/>
  <c r="AP1153" i="4" s="1"/>
  <c r="O1155" i="4"/>
  <c r="N1155" i="4"/>
  <c r="M1155" i="4"/>
  <c r="L1155" i="4"/>
  <c r="K1155" i="4"/>
  <c r="Y1154" i="4"/>
  <c r="V1154" i="4"/>
  <c r="U1154" i="4"/>
  <c r="S1154" i="4"/>
  <c r="R1154" i="4"/>
  <c r="P1154" i="4"/>
  <c r="O1154" i="4"/>
  <c r="N1154" i="4"/>
  <c r="M1154" i="4"/>
  <c r="L1154" i="4"/>
  <c r="K1154" i="4"/>
  <c r="K1153" i="4" s="1"/>
  <c r="X1153" i="4"/>
  <c r="U1153" i="4"/>
  <c r="O1153" i="4"/>
  <c r="Y1151" i="4"/>
  <c r="Y1149" i="4" s="1"/>
  <c r="AO1149" i="4" s="1"/>
  <c r="V1151" i="4"/>
  <c r="U1151" i="4"/>
  <c r="U1149" i="4" s="1"/>
  <c r="S1151" i="4"/>
  <c r="R1151" i="4"/>
  <c r="P1151" i="4"/>
  <c r="O1151" i="4"/>
  <c r="N1151" i="4"/>
  <c r="M1151" i="4"/>
  <c r="L1151" i="4"/>
  <c r="K1151" i="4"/>
  <c r="K1149" i="4" s="1"/>
  <c r="Y1150" i="4"/>
  <c r="V1150" i="4"/>
  <c r="U1150" i="4"/>
  <c r="S1150" i="4"/>
  <c r="R1150" i="4"/>
  <c r="P1150" i="4"/>
  <c r="O1150" i="4"/>
  <c r="N1150" i="4"/>
  <c r="M1150" i="4"/>
  <c r="M1149" i="4" s="1"/>
  <c r="L1150" i="4"/>
  <c r="K1150" i="4"/>
  <c r="AS1149" i="4"/>
  <c r="AJ1149" i="4"/>
  <c r="X1149" i="4"/>
  <c r="V1149" i="4"/>
  <c r="S1149" i="4"/>
  <c r="R1149" i="4"/>
  <c r="P1149" i="4"/>
  <c r="Y1148" i="4"/>
  <c r="Y1146" i="4" s="1"/>
  <c r="V1148" i="4"/>
  <c r="V1146" i="4" s="1"/>
  <c r="AI1146" i="4" s="1"/>
  <c r="U1148" i="4"/>
  <c r="U1146" i="4" s="1"/>
  <c r="S1148" i="4"/>
  <c r="R1148" i="4"/>
  <c r="R1146" i="4" s="1"/>
  <c r="P1148" i="4"/>
  <c r="O1148" i="4"/>
  <c r="N1148" i="4"/>
  <c r="M1148" i="4"/>
  <c r="L1148" i="4"/>
  <c r="K1148" i="4"/>
  <c r="K1146" i="4" s="1"/>
  <c r="Y1147" i="4"/>
  <c r="V1147" i="4"/>
  <c r="U1147" i="4"/>
  <c r="S1147" i="4"/>
  <c r="R1147" i="4"/>
  <c r="P1147" i="4"/>
  <c r="O1147" i="4"/>
  <c r="O1146" i="4" s="1"/>
  <c r="N1147" i="4"/>
  <c r="N1146" i="4" s="1"/>
  <c r="M1147" i="4"/>
  <c r="L1147" i="4"/>
  <c r="K1147" i="4"/>
  <c r="X1146" i="4"/>
  <c r="S1146" i="4"/>
  <c r="Y1144" i="4"/>
  <c r="Y1142" i="4" s="1"/>
  <c r="AF1142" i="4" s="1"/>
  <c r="V1144" i="4"/>
  <c r="U1144" i="4"/>
  <c r="U1142" i="4" s="1"/>
  <c r="S1144" i="4"/>
  <c r="R1144" i="4"/>
  <c r="R1142" i="4" s="1"/>
  <c r="P1144" i="4"/>
  <c r="O1144" i="4"/>
  <c r="O1142" i="4" s="1"/>
  <c r="N1144" i="4"/>
  <c r="M1144" i="4"/>
  <c r="L1144" i="4"/>
  <c r="K1144" i="4"/>
  <c r="K1142" i="4" s="1"/>
  <c r="Y1143" i="4"/>
  <c r="V1143" i="4"/>
  <c r="U1143" i="4"/>
  <c r="S1143" i="4"/>
  <c r="R1143" i="4"/>
  <c r="P1143" i="4"/>
  <c r="P1142" i="4" s="1"/>
  <c r="O1143" i="4"/>
  <c r="N1143" i="4"/>
  <c r="M1143" i="4"/>
  <c r="L1143" i="4"/>
  <c r="L1142" i="4" s="1"/>
  <c r="K1143" i="4"/>
  <c r="X1142" i="4"/>
  <c r="V1142" i="4"/>
  <c r="S1142" i="4"/>
  <c r="AM1142" i="4" s="1"/>
  <c r="AQ1142" i="4" s="1"/>
  <c r="G1142" i="4"/>
  <c r="F1142" i="4"/>
  <c r="E1142" i="4"/>
  <c r="D1142" i="4"/>
  <c r="Z1140" i="4"/>
  <c r="W1140" i="4"/>
  <c r="T1140" i="4"/>
  <c r="Q1140" i="4"/>
  <c r="Y1134" i="4"/>
  <c r="Y1132" i="4" s="1"/>
  <c r="V1134" i="4"/>
  <c r="V1132" i="4" s="1"/>
  <c r="U1134" i="4"/>
  <c r="S1134" i="4"/>
  <c r="R1134" i="4"/>
  <c r="P1134" i="4"/>
  <c r="O1134" i="4"/>
  <c r="N1134" i="4"/>
  <c r="M1134" i="4"/>
  <c r="M1132" i="4" s="1"/>
  <c r="L1134" i="4"/>
  <c r="K1134" i="4"/>
  <c r="K1132" i="4" s="1"/>
  <c r="Y1133" i="4"/>
  <c r="V1133" i="4"/>
  <c r="U1133" i="4"/>
  <c r="S1133" i="4"/>
  <c r="R1133" i="4"/>
  <c r="P1133" i="4"/>
  <c r="O1133" i="4"/>
  <c r="N1133" i="4"/>
  <c r="M1133" i="4"/>
  <c r="L1133" i="4"/>
  <c r="K1133" i="4"/>
  <c r="AJ1132" i="4"/>
  <c r="X1132" i="4"/>
  <c r="U1132" i="4"/>
  <c r="S1132" i="4"/>
  <c r="AM1132" i="4" s="1"/>
  <c r="AQ1132" i="4" s="1"/>
  <c r="R1132" i="4"/>
  <c r="AD1132" i="4" s="1"/>
  <c r="O1132" i="4"/>
  <c r="N1132" i="4"/>
  <c r="Y1131" i="4"/>
  <c r="Y1129" i="4" s="1"/>
  <c r="V1131" i="4"/>
  <c r="U1131" i="4"/>
  <c r="S1131" i="4"/>
  <c r="S1129" i="4" s="1"/>
  <c r="AH1129" i="4" s="1"/>
  <c r="R1131" i="4"/>
  <c r="R1129" i="4" s="1"/>
  <c r="P1131" i="4"/>
  <c r="P1129" i="4" s="1"/>
  <c r="O1131" i="4"/>
  <c r="N1131" i="4"/>
  <c r="M1131" i="4"/>
  <c r="M1129" i="4" s="1"/>
  <c r="L1131" i="4"/>
  <c r="K1131" i="4"/>
  <c r="Y1130" i="4"/>
  <c r="V1130" i="4"/>
  <c r="U1130" i="4"/>
  <c r="S1130" i="4"/>
  <c r="R1130" i="4"/>
  <c r="P1130" i="4"/>
  <c r="O1130" i="4"/>
  <c r="O1129" i="4" s="1"/>
  <c r="N1130" i="4"/>
  <c r="N1129" i="4" s="1"/>
  <c r="M1130" i="4"/>
  <c r="L1130" i="4"/>
  <c r="K1130" i="4"/>
  <c r="AM1129" i="4"/>
  <c r="AQ1129" i="4" s="1"/>
  <c r="AJ1129" i="4"/>
  <c r="X1129" i="4"/>
  <c r="V1129" i="4"/>
  <c r="U1129" i="4"/>
  <c r="Y1128" i="4"/>
  <c r="Y1126" i="4" s="1"/>
  <c r="V1128" i="4"/>
  <c r="U1128" i="4"/>
  <c r="U1126" i="4" s="1"/>
  <c r="S1128" i="4"/>
  <c r="S1126" i="4" s="1"/>
  <c r="R1128" i="4"/>
  <c r="R1126" i="4" s="1"/>
  <c r="P1128" i="4"/>
  <c r="O1128" i="4"/>
  <c r="N1128" i="4"/>
  <c r="M1128" i="4"/>
  <c r="L1128" i="4"/>
  <c r="K1128" i="4"/>
  <c r="Y1127" i="4"/>
  <c r="V1127" i="4"/>
  <c r="U1127" i="4"/>
  <c r="S1127" i="4"/>
  <c r="R1127" i="4"/>
  <c r="P1127" i="4"/>
  <c r="P1126" i="4" s="1"/>
  <c r="O1127" i="4"/>
  <c r="N1127" i="4"/>
  <c r="M1127" i="4"/>
  <c r="L1127" i="4"/>
  <c r="K1127" i="4"/>
  <c r="X1126" i="4"/>
  <c r="V1126" i="4"/>
  <c r="N1126" i="4"/>
  <c r="Y1125" i="4"/>
  <c r="V1125" i="4"/>
  <c r="V1123" i="4" s="1"/>
  <c r="U1125" i="4"/>
  <c r="S1125" i="4"/>
  <c r="S1123" i="4" s="1"/>
  <c r="R1125" i="4"/>
  <c r="P1125" i="4"/>
  <c r="P1123" i="4" s="1"/>
  <c r="AL1123" i="4" s="1"/>
  <c r="AP1123" i="4" s="1"/>
  <c r="O1125" i="4"/>
  <c r="N1125" i="4"/>
  <c r="M1125" i="4"/>
  <c r="L1125" i="4"/>
  <c r="K1125" i="4"/>
  <c r="Y1124" i="4"/>
  <c r="V1124" i="4"/>
  <c r="U1124" i="4"/>
  <c r="S1124" i="4"/>
  <c r="R1124" i="4"/>
  <c r="P1124" i="4"/>
  <c r="O1124" i="4"/>
  <c r="N1124" i="4"/>
  <c r="M1124" i="4"/>
  <c r="L1124" i="4"/>
  <c r="K1124" i="4"/>
  <c r="Y1123" i="4"/>
  <c r="X1123" i="4"/>
  <c r="U1123" i="4"/>
  <c r="R1123" i="4"/>
  <c r="O1123" i="4"/>
  <c r="K1123" i="4"/>
  <c r="Y1122" i="4"/>
  <c r="Y1120" i="4" s="1"/>
  <c r="V1122" i="4"/>
  <c r="U1122" i="4"/>
  <c r="U1120" i="4" s="1"/>
  <c r="AE1120" i="4" s="1"/>
  <c r="S1122" i="4"/>
  <c r="S1120" i="4" s="1"/>
  <c r="R1122" i="4"/>
  <c r="R1120" i="4" s="1"/>
  <c r="P1122" i="4"/>
  <c r="O1122" i="4"/>
  <c r="O1120" i="4" s="1"/>
  <c r="N1122" i="4"/>
  <c r="M1122" i="4"/>
  <c r="L1122" i="4"/>
  <c r="K1122" i="4"/>
  <c r="Y1121" i="4"/>
  <c r="V1121" i="4"/>
  <c r="U1121" i="4"/>
  <c r="S1121" i="4"/>
  <c r="R1121" i="4"/>
  <c r="P1121" i="4"/>
  <c r="P1120" i="4" s="1"/>
  <c r="AL1120" i="4" s="1"/>
  <c r="AP1120" i="4" s="1"/>
  <c r="O1121" i="4"/>
  <c r="N1121" i="4"/>
  <c r="M1121" i="4"/>
  <c r="L1121" i="4"/>
  <c r="K1121" i="4"/>
  <c r="X1120" i="4"/>
  <c r="V1120" i="4"/>
  <c r="AI1120" i="4" s="1"/>
  <c r="L1120" i="4"/>
  <c r="Y1119" i="4"/>
  <c r="Y1117" i="4" s="1"/>
  <c r="AO1117" i="4" s="1"/>
  <c r="AS1117" i="4" s="1"/>
  <c r="V1119" i="4"/>
  <c r="U1119" i="4"/>
  <c r="U1117" i="4" s="1"/>
  <c r="S1119" i="4"/>
  <c r="S1117" i="4" s="1"/>
  <c r="R1119" i="4"/>
  <c r="R1117" i="4" s="1"/>
  <c r="P1119" i="4"/>
  <c r="O1119" i="4"/>
  <c r="O1117" i="4" s="1"/>
  <c r="N1119" i="4"/>
  <c r="M1119" i="4"/>
  <c r="L1119" i="4"/>
  <c r="K1119" i="4"/>
  <c r="Y1118" i="4"/>
  <c r="V1118" i="4"/>
  <c r="U1118" i="4"/>
  <c r="S1118" i="4"/>
  <c r="R1118" i="4"/>
  <c r="P1118" i="4"/>
  <c r="P1117" i="4" s="1"/>
  <c r="O1118" i="4"/>
  <c r="N1118" i="4"/>
  <c r="M1118" i="4"/>
  <c r="L1118" i="4"/>
  <c r="K1118" i="4"/>
  <c r="AJ1117" i="4"/>
  <c r="X1117" i="4"/>
  <c r="AF1117" i="4" s="1"/>
  <c r="V1117" i="4"/>
  <c r="L1117" i="4"/>
  <c r="Q1116" i="4"/>
  <c r="Z1115" i="4"/>
  <c r="W1115" i="4"/>
  <c r="T1115" i="4"/>
  <c r="Q1115" i="4"/>
  <c r="Y1114" i="4"/>
  <c r="Y1112" i="4" s="1"/>
  <c r="V1114" i="4"/>
  <c r="U1114" i="4"/>
  <c r="U1112" i="4" s="1"/>
  <c r="S1114" i="4"/>
  <c r="S1112" i="4" s="1"/>
  <c r="R1114" i="4"/>
  <c r="R1112" i="4" s="1"/>
  <c r="P1114" i="4"/>
  <c r="O1114" i="4"/>
  <c r="O1112" i="4" s="1"/>
  <c r="N1114" i="4"/>
  <c r="M1114" i="4"/>
  <c r="L1114" i="4"/>
  <c r="K1114" i="4"/>
  <c r="K1112" i="4" s="1"/>
  <c r="Y1113" i="4"/>
  <c r="V1113" i="4"/>
  <c r="U1113" i="4"/>
  <c r="S1113" i="4"/>
  <c r="R1113" i="4"/>
  <c r="P1113" i="4"/>
  <c r="O1113" i="4"/>
  <c r="N1113" i="4"/>
  <c r="M1113" i="4"/>
  <c r="M1112" i="4" s="1"/>
  <c r="L1113" i="4"/>
  <c r="L1112" i="4" s="1"/>
  <c r="K1113" i="4"/>
  <c r="X1112" i="4"/>
  <c r="V1112" i="4"/>
  <c r="P1112" i="4"/>
  <c r="Y1111" i="4"/>
  <c r="V1111" i="4"/>
  <c r="V1109" i="4" s="1"/>
  <c r="U1111" i="4"/>
  <c r="S1111" i="4"/>
  <c r="S1109" i="4" s="1"/>
  <c r="R1111" i="4"/>
  <c r="P1111" i="4"/>
  <c r="P1109" i="4" s="1"/>
  <c r="O1111" i="4"/>
  <c r="O1109" i="4" s="1"/>
  <c r="N1111" i="4"/>
  <c r="N1109" i="4" s="1"/>
  <c r="M1111" i="4"/>
  <c r="L1111" i="4"/>
  <c r="K1111" i="4"/>
  <c r="Y1110" i="4"/>
  <c r="V1110" i="4"/>
  <c r="U1110" i="4"/>
  <c r="S1110" i="4"/>
  <c r="R1110" i="4"/>
  <c r="P1110" i="4"/>
  <c r="O1110" i="4"/>
  <c r="N1110" i="4"/>
  <c r="M1110" i="4"/>
  <c r="M1109" i="4" s="1"/>
  <c r="L1110" i="4"/>
  <c r="K1110" i="4"/>
  <c r="K1109" i="4" s="1"/>
  <c r="AF1109" i="4"/>
  <c r="Y1109" i="4"/>
  <c r="AJ1109" i="4" s="1"/>
  <c r="X1109" i="4"/>
  <c r="U1109" i="4"/>
  <c r="R1109" i="4"/>
  <c r="Y1108" i="4"/>
  <c r="Y1106" i="4" s="1"/>
  <c r="V1108" i="4"/>
  <c r="V1106" i="4" s="1"/>
  <c r="AI1106" i="4" s="1"/>
  <c r="U1108" i="4"/>
  <c r="U1106" i="4" s="1"/>
  <c r="S1108" i="4"/>
  <c r="S1106" i="4" s="1"/>
  <c r="R1108" i="4"/>
  <c r="R1106" i="4" s="1"/>
  <c r="P1108" i="4"/>
  <c r="P1106" i="4" s="1"/>
  <c r="O1108" i="4"/>
  <c r="N1108" i="4"/>
  <c r="M1108" i="4"/>
  <c r="L1108" i="4"/>
  <c r="K1108" i="4"/>
  <c r="Y1107" i="4"/>
  <c r="V1107" i="4"/>
  <c r="U1107" i="4"/>
  <c r="S1107" i="4"/>
  <c r="R1107" i="4"/>
  <c r="P1107" i="4"/>
  <c r="O1107" i="4"/>
  <c r="N1107" i="4"/>
  <c r="M1107" i="4"/>
  <c r="L1107" i="4"/>
  <c r="L1106" i="4" s="1"/>
  <c r="K1107" i="4"/>
  <c r="AH1106" i="4"/>
  <c r="X1106" i="4"/>
  <c r="O1106" i="4"/>
  <c r="Y1105" i="4"/>
  <c r="Y1103" i="4" s="1"/>
  <c r="V1105" i="4"/>
  <c r="V1103" i="4" s="1"/>
  <c r="U1105" i="4"/>
  <c r="U1103" i="4" s="1"/>
  <c r="S1105" i="4"/>
  <c r="R1105" i="4"/>
  <c r="R1103" i="4" s="1"/>
  <c r="AC1103" i="4" s="1"/>
  <c r="P1105" i="4"/>
  <c r="P1103" i="4" s="1"/>
  <c r="O1105" i="4"/>
  <c r="O1103" i="4" s="1"/>
  <c r="N1105" i="4"/>
  <c r="M1105" i="4"/>
  <c r="M1103" i="4" s="1"/>
  <c r="L1105" i="4"/>
  <c r="K1105" i="4"/>
  <c r="Y1104" i="4"/>
  <c r="V1104" i="4"/>
  <c r="U1104" i="4"/>
  <c r="S1104" i="4"/>
  <c r="R1104" i="4"/>
  <c r="P1104" i="4"/>
  <c r="O1104" i="4"/>
  <c r="N1104" i="4"/>
  <c r="M1104" i="4"/>
  <c r="L1104" i="4"/>
  <c r="K1104" i="4"/>
  <c r="AI1103" i="4"/>
  <c r="X1103" i="4"/>
  <c r="S1103" i="4"/>
  <c r="Y1102" i="4"/>
  <c r="Y1100" i="4" s="1"/>
  <c r="V1102" i="4"/>
  <c r="V1100" i="4" s="1"/>
  <c r="U1102" i="4"/>
  <c r="U1100" i="4" s="1"/>
  <c r="S1102" i="4"/>
  <c r="S1100" i="4" s="1"/>
  <c r="R1102" i="4"/>
  <c r="R1100" i="4" s="1"/>
  <c r="P1102" i="4"/>
  <c r="O1102" i="4"/>
  <c r="O1100" i="4" s="1"/>
  <c r="N1102" i="4"/>
  <c r="M1102" i="4"/>
  <c r="L1102" i="4"/>
  <c r="K1102" i="4"/>
  <c r="Y1101" i="4"/>
  <c r="V1101" i="4"/>
  <c r="U1101" i="4"/>
  <c r="S1101" i="4"/>
  <c r="R1101" i="4"/>
  <c r="P1101" i="4"/>
  <c r="O1101" i="4"/>
  <c r="N1101" i="4"/>
  <c r="M1101" i="4"/>
  <c r="L1101" i="4"/>
  <c r="K1101" i="4"/>
  <c r="AM1100" i="4"/>
  <c r="AQ1100" i="4" s="1"/>
  <c r="X1100" i="4"/>
  <c r="P1100" i="4"/>
  <c r="Y1099" i="4"/>
  <c r="Y1098" i="4" s="1"/>
  <c r="V1099" i="4"/>
  <c r="V1098" i="4" s="1"/>
  <c r="U1099" i="4"/>
  <c r="S1099" i="4"/>
  <c r="S1098" i="4" s="1"/>
  <c r="AM1098" i="4" s="1"/>
  <c r="AQ1098" i="4" s="1"/>
  <c r="R1099" i="4"/>
  <c r="R1098" i="4" s="1"/>
  <c r="AC1098" i="4" s="1"/>
  <c r="P1099" i="4"/>
  <c r="P1098" i="4" s="1"/>
  <c r="AL1098" i="4" s="1"/>
  <c r="AP1098" i="4" s="1"/>
  <c r="O1099" i="4"/>
  <c r="N1099" i="4"/>
  <c r="N1098" i="4" s="1"/>
  <c r="M1099" i="4"/>
  <c r="M1098" i="4" s="1"/>
  <c r="L1099" i="4"/>
  <c r="L1098" i="4" s="1"/>
  <c r="K1099" i="4"/>
  <c r="AG1098" i="4"/>
  <c r="X1098" i="4"/>
  <c r="U1098" i="4"/>
  <c r="O1098" i="4"/>
  <c r="K1098" i="4"/>
  <c r="J1098" i="4"/>
  <c r="G1098" i="4"/>
  <c r="F1098" i="4"/>
  <c r="E1098" i="4"/>
  <c r="D1098" i="4"/>
  <c r="Y1097" i="4"/>
  <c r="Y1096" i="4" s="1"/>
  <c r="AO1096" i="4" s="1"/>
  <c r="AS1096" i="4" s="1"/>
  <c r="V1097" i="4"/>
  <c r="V1096" i="4" s="1"/>
  <c r="AN1096" i="4" s="1"/>
  <c r="AR1096" i="4" s="1"/>
  <c r="U1097" i="4"/>
  <c r="U1096" i="4" s="1"/>
  <c r="S1097" i="4"/>
  <c r="R1097" i="4"/>
  <c r="P1097" i="4"/>
  <c r="P1096" i="4" s="1"/>
  <c r="AL1096" i="4" s="1"/>
  <c r="AP1096" i="4" s="1"/>
  <c r="O1097" i="4"/>
  <c r="O1096" i="4" s="1"/>
  <c r="N1097" i="4"/>
  <c r="M1097" i="4"/>
  <c r="L1097" i="4"/>
  <c r="L1096" i="4" s="1"/>
  <c r="K1097" i="4"/>
  <c r="K1096" i="4" s="1"/>
  <c r="X1096" i="4"/>
  <c r="S1096" i="4"/>
  <c r="AM1096" i="4" s="1"/>
  <c r="AQ1096" i="4" s="1"/>
  <c r="R1096" i="4"/>
  <c r="N1096" i="4"/>
  <c r="M1096" i="4"/>
  <c r="J1096" i="4"/>
  <c r="G1096" i="4"/>
  <c r="F1096" i="4"/>
  <c r="E1096" i="4"/>
  <c r="D1096" i="4"/>
  <c r="Y1094" i="4"/>
  <c r="Y1092" i="4" s="1"/>
  <c r="V1094" i="4"/>
  <c r="U1094" i="4"/>
  <c r="U1092" i="4" s="1"/>
  <c r="S1094" i="4"/>
  <c r="S1092" i="4" s="1"/>
  <c r="R1094" i="4"/>
  <c r="R1092" i="4" s="1"/>
  <c r="P1094" i="4"/>
  <c r="O1094" i="4"/>
  <c r="O1092" i="4" s="1"/>
  <c r="N1094" i="4"/>
  <c r="M1094" i="4"/>
  <c r="L1094" i="4"/>
  <c r="K1094" i="4"/>
  <c r="K1092" i="4" s="1"/>
  <c r="Y1093" i="4"/>
  <c r="V1093" i="4"/>
  <c r="U1093" i="4"/>
  <c r="S1093" i="4"/>
  <c r="R1093" i="4"/>
  <c r="P1093" i="4"/>
  <c r="O1093" i="4"/>
  <c r="N1093" i="4"/>
  <c r="M1093" i="4"/>
  <c r="L1093" i="4"/>
  <c r="K1093" i="4"/>
  <c r="X1092" i="4"/>
  <c r="V1092" i="4"/>
  <c r="AN1092" i="4" s="1"/>
  <c r="AR1092" i="4" s="1"/>
  <c r="P1092" i="4"/>
  <c r="AL1092" i="4" s="1"/>
  <c r="AP1092" i="4" s="1"/>
  <c r="L1092" i="4"/>
  <c r="J1092" i="4"/>
  <c r="G1092" i="4"/>
  <c r="F1092" i="4"/>
  <c r="E1092" i="4"/>
  <c r="D1092" i="4"/>
  <c r="Y1091" i="4"/>
  <c r="Y1090" i="4" s="1"/>
  <c r="V1091" i="4"/>
  <c r="V1090" i="4" s="1"/>
  <c r="AN1090" i="4" s="1"/>
  <c r="AR1090" i="4" s="1"/>
  <c r="U1091" i="4"/>
  <c r="U1090" i="4" s="1"/>
  <c r="S1091" i="4"/>
  <c r="S1090" i="4" s="1"/>
  <c r="R1091" i="4"/>
  <c r="R1090" i="4" s="1"/>
  <c r="P1091" i="4"/>
  <c r="P1090" i="4" s="1"/>
  <c r="AL1090" i="4" s="1"/>
  <c r="AP1090" i="4" s="1"/>
  <c r="O1091" i="4"/>
  <c r="O1090" i="4" s="1"/>
  <c r="N1091" i="4"/>
  <c r="N1090" i="4" s="1"/>
  <c r="M1091" i="4"/>
  <c r="M1090" i="4" s="1"/>
  <c r="L1091" i="4"/>
  <c r="L1090" i="4" s="1"/>
  <c r="K1091" i="4"/>
  <c r="K1090" i="4" s="1"/>
  <c r="X1090" i="4"/>
  <c r="J1090" i="4"/>
  <c r="G1090" i="4"/>
  <c r="AI1090" i="4" s="1"/>
  <c r="F1090" i="4"/>
  <c r="E1090" i="4"/>
  <c r="D1090" i="4"/>
  <c r="Y1088" i="4"/>
  <c r="Y1086" i="4" s="1"/>
  <c r="V1088" i="4"/>
  <c r="U1088" i="4"/>
  <c r="U1086" i="4" s="1"/>
  <c r="S1088" i="4"/>
  <c r="S1086" i="4" s="1"/>
  <c r="R1088" i="4"/>
  <c r="R1086" i="4" s="1"/>
  <c r="P1088" i="4"/>
  <c r="O1088" i="4"/>
  <c r="N1088" i="4"/>
  <c r="M1088" i="4"/>
  <c r="L1088" i="4"/>
  <c r="K1088" i="4"/>
  <c r="Y1087" i="4"/>
  <c r="V1087" i="4"/>
  <c r="U1087" i="4"/>
  <c r="S1087" i="4"/>
  <c r="R1087" i="4"/>
  <c r="P1087" i="4"/>
  <c r="O1087" i="4"/>
  <c r="N1087" i="4"/>
  <c r="M1087" i="4"/>
  <c r="L1087" i="4"/>
  <c r="L1086" i="4" s="1"/>
  <c r="K1087" i="4"/>
  <c r="X1086" i="4"/>
  <c r="V1086" i="4"/>
  <c r="P1086" i="4"/>
  <c r="AL1086" i="4" s="1"/>
  <c r="AP1086" i="4" s="1"/>
  <c r="O1086" i="4"/>
  <c r="K1086" i="4"/>
  <c r="Y1085" i="4"/>
  <c r="V1085" i="4"/>
  <c r="V1084" i="4" s="1"/>
  <c r="U1085" i="4"/>
  <c r="S1085" i="4"/>
  <c r="S1084" i="4" s="1"/>
  <c r="R1085" i="4"/>
  <c r="R1084" i="4" s="1"/>
  <c r="P1085" i="4"/>
  <c r="P1084" i="4" s="1"/>
  <c r="O1085" i="4"/>
  <c r="N1085" i="4"/>
  <c r="N1084" i="4" s="1"/>
  <c r="M1085" i="4"/>
  <c r="M1084" i="4" s="1"/>
  <c r="L1085" i="4"/>
  <c r="L1084" i="4" s="1"/>
  <c r="K1085" i="4"/>
  <c r="AM1084" i="4"/>
  <c r="AQ1084" i="4" s="1"/>
  <c r="Y1084" i="4"/>
  <c r="AO1084" i="4" s="1"/>
  <c r="AS1084" i="4" s="1"/>
  <c r="X1084" i="4"/>
  <c r="U1084" i="4"/>
  <c r="O1084" i="4"/>
  <c r="K1084" i="4"/>
  <c r="J1084" i="4"/>
  <c r="G1084" i="4"/>
  <c r="F1084" i="4"/>
  <c r="E1084" i="4"/>
  <c r="D1084" i="4"/>
  <c r="Y1083" i="4"/>
  <c r="Y1081" i="4" s="1"/>
  <c r="AO1081" i="4" s="1"/>
  <c r="AS1081" i="4" s="1"/>
  <c r="V1083" i="4"/>
  <c r="V1081" i="4" s="1"/>
  <c r="U1083" i="4"/>
  <c r="U1081" i="4" s="1"/>
  <c r="S1083" i="4"/>
  <c r="R1083" i="4"/>
  <c r="R1081" i="4" s="1"/>
  <c r="AC1081" i="4" s="1"/>
  <c r="P1083" i="4"/>
  <c r="P1081" i="4" s="1"/>
  <c r="AL1081" i="4" s="1"/>
  <c r="AP1081" i="4" s="1"/>
  <c r="O1083" i="4"/>
  <c r="O1081" i="4" s="1"/>
  <c r="N1083" i="4"/>
  <c r="M1083" i="4"/>
  <c r="M1081" i="4" s="1"/>
  <c r="L1083" i="4"/>
  <c r="K1083" i="4"/>
  <c r="Y1082" i="4"/>
  <c r="V1082" i="4"/>
  <c r="U1082" i="4"/>
  <c r="S1082" i="4"/>
  <c r="R1082" i="4"/>
  <c r="P1082" i="4"/>
  <c r="O1082" i="4"/>
  <c r="N1082" i="4"/>
  <c r="N1081" i="4" s="1"/>
  <c r="M1082" i="4"/>
  <c r="L1082" i="4"/>
  <c r="K1082" i="4"/>
  <c r="AG1081" i="4"/>
  <c r="X1081" i="4"/>
  <c r="S1081" i="4"/>
  <c r="AM1081" i="4" s="1"/>
  <c r="AQ1081" i="4" s="1"/>
  <c r="Y1079" i="4"/>
  <c r="Y1078" i="4" s="1"/>
  <c r="V1079" i="4"/>
  <c r="U1079" i="4"/>
  <c r="S1079" i="4"/>
  <c r="S1078" i="4" s="1"/>
  <c r="R1079" i="4"/>
  <c r="P1079" i="4"/>
  <c r="O1079" i="4"/>
  <c r="N1079" i="4"/>
  <c r="N1078" i="4" s="1"/>
  <c r="M1079" i="4"/>
  <c r="M1078" i="4" s="1"/>
  <c r="L1079" i="4"/>
  <c r="K1079" i="4"/>
  <c r="AE1078" i="4"/>
  <c r="X1078" i="4"/>
  <c r="V1078" i="4"/>
  <c r="AN1078" i="4" s="1"/>
  <c r="AR1078" i="4" s="1"/>
  <c r="U1078" i="4"/>
  <c r="R1078" i="4"/>
  <c r="P1078" i="4"/>
  <c r="AL1078" i="4" s="1"/>
  <c r="AP1078" i="4" s="1"/>
  <c r="O1078" i="4"/>
  <c r="L1078" i="4"/>
  <c r="K1078" i="4"/>
  <c r="J1078" i="4"/>
  <c r="G1078" i="4"/>
  <c r="AI1078" i="4" s="1"/>
  <c r="F1078" i="4"/>
  <c r="E1078" i="4"/>
  <c r="D1078" i="4"/>
  <c r="Y1077" i="4"/>
  <c r="Y1076" i="4" s="1"/>
  <c r="AO1076" i="4" s="1"/>
  <c r="AS1076" i="4" s="1"/>
  <c r="V1077" i="4"/>
  <c r="V1076" i="4" s="1"/>
  <c r="U1077" i="4"/>
  <c r="U1076" i="4" s="1"/>
  <c r="S1077" i="4"/>
  <c r="S1076" i="4" s="1"/>
  <c r="R1077" i="4"/>
  <c r="R1076" i="4" s="1"/>
  <c r="P1077" i="4"/>
  <c r="P1076" i="4" s="1"/>
  <c r="AG1076" i="4" s="1"/>
  <c r="O1077" i="4"/>
  <c r="O1076" i="4" s="1"/>
  <c r="N1077" i="4"/>
  <c r="N1076" i="4" s="1"/>
  <c r="M1077" i="4"/>
  <c r="M1076" i="4" s="1"/>
  <c r="L1077" i="4"/>
  <c r="L1076" i="4" s="1"/>
  <c r="K1077" i="4"/>
  <c r="K1076" i="4" s="1"/>
  <c r="B1077" i="4"/>
  <c r="AP1076" i="4"/>
  <c r="AL1076" i="4"/>
  <c r="AC1076" i="4"/>
  <c r="X1076" i="4"/>
  <c r="J1076" i="4"/>
  <c r="G1076" i="4"/>
  <c r="F1076" i="4"/>
  <c r="E1076" i="4"/>
  <c r="D1076" i="4"/>
  <c r="Y1075" i="4"/>
  <c r="V1075" i="4"/>
  <c r="V1073" i="4" s="1"/>
  <c r="U1075" i="4"/>
  <c r="U1073" i="4" s="1"/>
  <c r="S1075" i="4"/>
  <c r="R1075" i="4"/>
  <c r="P1075" i="4"/>
  <c r="O1075" i="4"/>
  <c r="O1073" i="4" s="1"/>
  <c r="N1075" i="4"/>
  <c r="M1075" i="4"/>
  <c r="L1075" i="4"/>
  <c r="L1073" i="4" s="1"/>
  <c r="K1075" i="4"/>
  <c r="Y1074" i="4"/>
  <c r="V1074" i="4"/>
  <c r="U1074" i="4"/>
  <c r="S1074" i="4"/>
  <c r="R1074" i="4"/>
  <c r="P1074" i="4"/>
  <c r="O1074" i="4"/>
  <c r="N1074" i="4"/>
  <c r="M1074" i="4"/>
  <c r="M1073" i="4" s="1"/>
  <c r="L1074" i="4"/>
  <c r="K1074" i="4"/>
  <c r="Y1073" i="4"/>
  <c r="X1073" i="4"/>
  <c r="S1073" i="4"/>
  <c r="R1073" i="4"/>
  <c r="P1073" i="4"/>
  <c r="AL1073" i="4" s="1"/>
  <c r="AP1073" i="4" s="1"/>
  <c r="Z1071" i="4"/>
  <c r="W1071" i="4"/>
  <c r="T1071" i="4"/>
  <c r="Q1071" i="4"/>
  <c r="Y1070" i="4"/>
  <c r="Y1068" i="4" s="1"/>
  <c r="V1070" i="4"/>
  <c r="U1070" i="4"/>
  <c r="U1068" i="4" s="1"/>
  <c r="S1070" i="4"/>
  <c r="S1068" i="4" s="1"/>
  <c r="R1070" i="4"/>
  <c r="R1068" i="4" s="1"/>
  <c r="P1070" i="4"/>
  <c r="O1070" i="4"/>
  <c r="O1068" i="4" s="1"/>
  <c r="N1070" i="4"/>
  <c r="N1068" i="4" s="1"/>
  <c r="M1070" i="4"/>
  <c r="L1070" i="4"/>
  <c r="K1070" i="4"/>
  <c r="Y1069" i="4"/>
  <c r="V1069" i="4"/>
  <c r="U1069" i="4"/>
  <c r="S1069" i="4"/>
  <c r="R1069" i="4"/>
  <c r="P1069" i="4"/>
  <c r="O1069" i="4"/>
  <c r="N1069" i="4"/>
  <c r="M1069" i="4"/>
  <c r="L1069" i="4"/>
  <c r="L1068" i="4" s="1"/>
  <c r="X1068" i="4"/>
  <c r="V1068" i="4"/>
  <c r="AI1068" i="4" s="1"/>
  <c r="P1068" i="4"/>
  <c r="AL1068" i="4" s="1"/>
  <c r="AP1068" i="4" s="1"/>
  <c r="Y1067" i="4"/>
  <c r="Y1065" i="4" s="1"/>
  <c r="V1067" i="4"/>
  <c r="V1065" i="4" s="1"/>
  <c r="AN1065" i="4" s="1"/>
  <c r="AR1065" i="4" s="1"/>
  <c r="U1067" i="4"/>
  <c r="S1067" i="4"/>
  <c r="R1067" i="4"/>
  <c r="R1065" i="4" s="1"/>
  <c r="P1067" i="4"/>
  <c r="O1067" i="4"/>
  <c r="O1065" i="4" s="1"/>
  <c r="N1067" i="4"/>
  <c r="M1067" i="4"/>
  <c r="L1067" i="4"/>
  <c r="K1067" i="4"/>
  <c r="Y1066" i="4"/>
  <c r="V1066" i="4"/>
  <c r="U1066" i="4"/>
  <c r="S1066" i="4"/>
  <c r="S1065" i="4" s="1"/>
  <c r="R1066" i="4"/>
  <c r="P1066" i="4"/>
  <c r="P1065" i="4" s="1"/>
  <c r="O1066" i="4"/>
  <c r="N1066" i="4"/>
  <c r="N1065" i="4" s="1"/>
  <c r="M1066" i="4"/>
  <c r="L1066" i="4"/>
  <c r="L1065" i="4" s="1"/>
  <c r="K1066" i="4"/>
  <c r="X1065" i="4"/>
  <c r="U1065" i="4"/>
  <c r="M1065" i="4"/>
  <c r="Y1064" i="4"/>
  <c r="V1064" i="4"/>
  <c r="V1063" i="4" s="1"/>
  <c r="U1064" i="4"/>
  <c r="U1063" i="4" s="1"/>
  <c r="S1064" i="4"/>
  <c r="S1063" i="4" s="1"/>
  <c r="AM1063" i="4" s="1"/>
  <c r="AQ1063" i="4" s="1"/>
  <c r="R1064" i="4"/>
  <c r="R1063" i="4" s="1"/>
  <c r="P1064" i="4"/>
  <c r="P1063" i="4" s="1"/>
  <c r="O1064" i="4"/>
  <c r="O1063" i="4" s="1"/>
  <c r="N1064" i="4"/>
  <c r="N1063" i="4" s="1"/>
  <c r="M1064" i="4"/>
  <c r="L1064" i="4"/>
  <c r="L1063" i="4" s="1"/>
  <c r="AD1063" i="4"/>
  <c r="AD1061" i="4" s="1"/>
  <c r="Y1063" i="4"/>
  <c r="AO1063" i="4" s="1"/>
  <c r="AS1063" i="4" s="1"/>
  <c r="X1063" i="4"/>
  <c r="M1063" i="4"/>
  <c r="J1063" i="4"/>
  <c r="G1063" i="4"/>
  <c r="F1063" i="4"/>
  <c r="E1063" i="4"/>
  <c r="D1063" i="4"/>
  <c r="Z1061" i="4"/>
  <c r="W1061" i="4"/>
  <c r="T1061" i="4"/>
  <c r="Q1061" i="4"/>
  <c r="Y1060" i="4"/>
  <c r="V1060" i="4"/>
  <c r="U1060" i="4"/>
  <c r="U1058" i="4" s="1"/>
  <c r="S1060" i="4"/>
  <c r="R1060" i="4"/>
  <c r="R1058" i="4" s="1"/>
  <c r="P1060" i="4"/>
  <c r="O1060" i="4"/>
  <c r="O1058" i="4" s="1"/>
  <c r="N1060" i="4"/>
  <c r="M1060" i="4"/>
  <c r="Y1059" i="4"/>
  <c r="V1059" i="4"/>
  <c r="U1059" i="4"/>
  <c r="S1059" i="4"/>
  <c r="R1059" i="4"/>
  <c r="P1059" i="4"/>
  <c r="P1058" i="4" s="1"/>
  <c r="O1059" i="4"/>
  <c r="N1059" i="4"/>
  <c r="M1059" i="4"/>
  <c r="AI1058" i="4"/>
  <c r="AI1056" i="4" s="1"/>
  <c r="Y1058" i="4"/>
  <c r="X1058" i="4"/>
  <c r="V1058" i="4"/>
  <c r="S1058" i="4"/>
  <c r="Z1056" i="4"/>
  <c r="W1056" i="4"/>
  <c r="T1056" i="4"/>
  <c r="Q1056" i="4"/>
  <c r="Y1055" i="4"/>
  <c r="Y1053" i="4" s="1"/>
  <c r="V1055" i="4"/>
  <c r="V1053" i="4" s="1"/>
  <c r="AN1053" i="4" s="1"/>
  <c r="AR1053" i="4" s="1"/>
  <c r="U1055" i="4"/>
  <c r="S1055" i="4"/>
  <c r="S1053" i="4" s="1"/>
  <c r="R1055" i="4"/>
  <c r="P1055" i="4"/>
  <c r="P1053" i="4" s="1"/>
  <c r="AL1053" i="4" s="1"/>
  <c r="AP1053" i="4" s="1"/>
  <c r="O1055" i="4"/>
  <c r="N1055" i="4"/>
  <c r="L1055" i="4"/>
  <c r="K1055" i="4"/>
  <c r="Y1054" i="4"/>
  <c r="V1054" i="4"/>
  <c r="U1054" i="4"/>
  <c r="S1054" i="4"/>
  <c r="R1054" i="4"/>
  <c r="P1054" i="4"/>
  <c r="O1054" i="4"/>
  <c r="N1054" i="4"/>
  <c r="M1054" i="4"/>
  <c r="L1054" i="4"/>
  <c r="L1053" i="4" s="1"/>
  <c r="K1054" i="4"/>
  <c r="AH1053" i="4"/>
  <c r="X1053" i="4"/>
  <c r="U1053" i="4"/>
  <c r="R1053" i="4"/>
  <c r="O1053" i="4"/>
  <c r="G1053" i="4"/>
  <c r="F1053" i="4"/>
  <c r="E1053" i="4"/>
  <c r="D1053" i="4"/>
  <c r="Y1051" i="4"/>
  <c r="V1051" i="4"/>
  <c r="V1049" i="4" s="1"/>
  <c r="U1051" i="4"/>
  <c r="S1051" i="4"/>
  <c r="S1049" i="4" s="1"/>
  <c r="AM1049" i="4" s="1"/>
  <c r="AQ1049" i="4" s="1"/>
  <c r="R1051" i="4"/>
  <c r="P1051" i="4"/>
  <c r="P1049" i="4" s="1"/>
  <c r="AG1049" i="4" s="1"/>
  <c r="O1051" i="4"/>
  <c r="N1051" i="4"/>
  <c r="N1049" i="4" s="1"/>
  <c r="L1051" i="4"/>
  <c r="K1051" i="4"/>
  <c r="Y1050" i="4"/>
  <c r="V1050" i="4"/>
  <c r="U1050" i="4"/>
  <c r="S1050" i="4"/>
  <c r="R1050" i="4"/>
  <c r="P1050" i="4"/>
  <c r="O1050" i="4"/>
  <c r="N1050" i="4"/>
  <c r="L1050" i="4"/>
  <c r="K1050" i="4"/>
  <c r="Y1049" i="4"/>
  <c r="AO1049" i="4" s="1"/>
  <c r="AS1049" i="4" s="1"/>
  <c r="X1049" i="4"/>
  <c r="U1049" i="4"/>
  <c r="R1049" i="4"/>
  <c r="O1049" i="4"/>
  <c r="AC1049" i="4" s="1"/>
  <c r="Y1047" i="4"/>
  <c r="V1047" i="4"/>
  <c r="U1047" i="4"/>
  <c r="S1047" i="4"/>
  <c r="S1045" i="4" s="1"/>
  <c r="R1047" i="4"/>
  <c r="P1047" i="4"/>
  <c r="P1045" i="4" s="1"/>
  <c r="AL1045" i="4" s="1"/>
  <c r="AP1045" i="4" s="1"/>
  <c r="O1047" i="4"/>
  <c r="O1045" i="4" s="1"/>
  <c r="N1047" i="4"/>
  <c r="M1047" i="4"/>
  <c r="L1047" i="4"/>
  <c r="K1047" i="4"/>
  <c r="Y1046" i="4"/>
  <c r="V1046" i="4"/>
  <c r="U1046" i="4"/>
  <c r="S1046" i="4"/>
  <c r="R1046" i="4"/>
  <c r="P1046" i="4"/>
  <c r="O1046" i="4"/>
  <c r="N1046" i="4"/>
  <c r="M1046" i="4"/>
  <c r="M1045" i="4" s="1"/>
  <c r="L1046" i="4"/>
  <c r="K1046" i="4"/>
  <c r="K1045" i="4" s="1"/>
  <c r="Y1045" i="4"/>
  <c r="X1045" i="4"/>
  <c r="V1045" i="4"/>
  <c r="AI1045" i="4" s="1"/>
  <c r="U1045" i="4"/>
  <c r="R1045" i="4"/>
  <c r="Y1044" i="4"/>
  <c r="Y1042" i="4" s="1"/>
  <c r="V1044" i="4"/>
  <c r="V1042" i="4" s="1"/>
  <c r="AI1042" i="4" s="1"/>
  <c r="U1044" i="4"/>
  <c r="S1044" i="4"/>
  <c r="S1042" i="4" s="1"/>
  <c r="R1044" i="4"/>
  <c r="R1042" i="4" s="1"/>
  <c r="P1044" i="4"/>
  <c r="P1042" i="4" s="1"/>
  <c r="AG1042" i="4" s="1"/>
  <c r="O1044" i="4"/>
  <c r="N1044" i="4"/>
  <c r="M1044" i="4"/>
  <c r="M1042" i="4" s="1"/>
  <c r="L1044" i="4"/>
  <c r="K1044" i="4"/>
  <c r="Y1043" i="4"/>
  <c r="V1043" i="4"/>
  <c r="U1043" i="4"/>
  <c r="S1043" i="4"/>
  <c r="R1043" i="4"/>
  <c r="P1043" i="4"/>
  <c r="O1043" i="4"/>
  <c r="N1043" i="4"/>
  <c r="M1043" i="4"/>
  <c r="L1043" i="4"/>
  <c r="K1043" i="4"/>
  <c r="K1042" i="4" s="1"/>
  <c r="X1042" i="4"/>
  <c r="U1042" i="4"/>
  <c r="O1042" i="4"/>
  <c r="J1042" i="4"/>
  <c r="I1042" i="4"/>
  <c r="H1042" i="4"/>
  <c r="G1042" i="4"/>
  <c r="F1042" i="4"/>
  <c r="E1042" i="4"/>
  <c r="D1042" i="4"/>
  <c r="Y1040" i="4"/>
  <c r="V1040" i="4"/>
  <c r="V1038" i="4" s="1"/>
  <c r="AN1038" i="4" s="1"/>
  <c r="AR1038" i="4" s="1"/>
  <c r="U1040" i="4"/>
  <c r="U1038" i="4" s="1"/>
  <c r="S1040" i="4"/>
  <c r="S1038" i="4" s="1"/>
  <c r="AM1038" i="4" s="1"/>
  <c r="AQ1038" i="4" s="1"/>
  <c r="R1040" i="4"/>
  <c r="R1038" i="4" s="1"/>
  <c r="P1040" i="4"/>
  <c r="P1038" i="4" s="1"/>
  <c r="AL1038" i="4" s="1"/>
  <c r="AP1038" i="4" s="1"/>
  <c r="O1040" i="4"/>
  <c r="O1038" i="4" s="1"/>
  <c r="N1040" i="4"/>
  <c r="L1040" i="4"/>
  <c r="L1038" i="4" s="1"/>
  <c r="K1040" i="4"/>
  <c r="K1038" i="4" s="1"/>
  <c r="Y1039" i="4"/>
  <c r="V1039" i="4"/>
  <c r="U1039" i="4"/>
  <c r="S1039" i="4"/>
  <c r="R1039" i="4"/>
  <c r="P1039" i="4"/>
  <c r="O1039" i="4"/>
  <c r="N1039" i="4"/>
  <c r="L1039" i="4"/>
  <c r="K1039" i="4"/>
  <c r="Y1038" i="4"/>
  <c r="AO1038" i="4" s="1"/>
  <c r="AS1038" i="4" s="1"/>
  <c r="X1038" i="4"/>
  <c r="N1038" i="4"/>
  <c r="Y1037" i="4"/>
  <c r="Y1036" i="4" s="1"/>
  <c r="V1037" i="4"/>
  <c r="U1037" i="4"/>
  <c r="U1036" i="4" s="1"/>
  <c r="AE1036" i="4" s="1"/>
  <c r="S1037" i="4"/>
  <c r="R1037" i="4"/>
  <c r="R1036" i="4" s="1"/>
  <c r="P1037" i="4"/>
  <c r="O1037" i="4"/>
  <c r="O1036" i="4" s="1"/>
  <c r="N1037" i="4"/>
  <c r="N1036" i="4" s="1"/>
  <c r="M1037" i="4"/>
  <c r="M1036" i="4" s="1"/>
  <c r="L1037" i="4"/>
  <c r="K1037" i="4"/>
  <c r="K1036" i="4" s="1"/>
  <c r="X1036" i="4"/>
  <c r="V1036" i="4"/>
  <c r="AN1036" i="4" s="1"/>
  <c r="AR1036" i="4" s="1"/>
  <c r="S1036" i="4"/>
  <c r="AM1036" i="4" s="1"/>
  <c r="AQ1036" i="4" s="1"/>
  <c r="P1036" i="4"/>
  <c r="AL1036" i="4" s="1"/>
  <c r="AP1036" i="4" s="1"/>
  <c r="L1036" i="4"/>
  <c r="J1036" i="4"/>
  <c r="G1036" i="4"/>
  <c r="F1036" i="4"/>
  <c r="E1036" i="4"/>
  <c r="D1036" i="4"/>
  <c r="Y1035" i="4"/>
  <c r="Y1033" i="4" s="1"/>
  <c r="V1035" i="4"/>
  <c r="U1035" i="4"/>
  <c r="S1035" i="4"/>
  <c r="S1033" i="4" s="1"/>
  <c r="AM1033" i="4" s="1"/>
  <c r="AQ1033" i="4" s="1"/>
  <c r="R1035" i="4"/>
  <c r="R1033" i="4" s="1"/>
  <c r="P1035" i="4"/>
  <c r="P1033" i="4" s="1"/>
  <c r="AL1033" i="4" s="1"/>
  <c r="AP1033" i="4" s="1"/>
  <c r="O1035" i="4"/>
  <c r="N1035" i="4"/>
  <c r="N1033" i="4" s="1"/>
  <c r="M1035" i="4"/>
  <c r="L1035" i="4"/>
  <c r="K1035" i="4"/>
  <c r="Y1034" i="4"/>
  <c r="V1034" i="4"/>
  <c r="U1034" i="4"/>
  <c r="S1034" i="4"/>
  <c r="R1034" i="4"/>
  <c r="P1034" i="4"/>
  <c r="O1034" i="4"/>
  <c r="N1034" i="4"/>
  <c r="M1034" i="4"/>
  <c r="L1034" i="4"/>
  <c r="K1034" i="4"/>
  <c r="K1033" i="4" s="1"/>
  <c r="X1033" i="4"/>
  <c r="V1033" i="4"/>
  <c r="AN1033" i="4" s="1"/>
  <c r="AR1033" i="4" s="1"/>
  <c r="U1033" i="4"/>
  <c r="O1033" i="4"/>
  <c r="Y1031" i="4"/>
  <c r="Y1029" i="4" s="1"/>
  <c r="AO1029" i="4" s="1"/>
  <c r="AS1029" i="4" s="1"/>
  <c r="V1031" i="4"/>
  <c r="U1031" i="4"/>
  <c r="S1031" i="4"/>
  <c r="R1031" i="4"/>
  <c r="P1031" i="4"/>
  <c r="O1031" i="4"/>
  <c r="N1031" i="4"/>
  <c r="M1031" i="4"/>
  <c r="L1031" i="4"/>
  <c r="K1031" i="4"/>
  <c r="Y1030" i="4"/>
  <c r="V1030" i="4"/>
  <c r="U1030" i="4"/>
  <c r="U1029" i="4" s="1"/>
  <c r="S1030" i="4"/>
  <c r="R1030" i="4"/>
  <c r="P1030" i="4"/>
  <c r="O1030" i="4"/>
  <c r="O1029" i="4" s="1"/>
  <c r="N1030" i="4"/>
  <c r="N1029" i="4" s="1"/>
  <c r="M1030" i="4"/>
  <c r="L1030" i="4"/>
  <c r="K1030" i="4"/>
  <c r="S1029" i="4"/>
  <c r="AH1029" i="4" s="1"/>
  <c r="M1029" i="4"/>
  <c r="K1029" i="4"/>
  <c r="J1029" i="4"/>
  <c r="I1029" i="4"/>
  <c r="H1029" i="4"/>
  <c r="G1029" i="4"/>
  <c r="F1029" i="4"/>
  <c r="E1029" i="4"/>
  <c r="D1029" i="4"/>
  <c r="Y1028" i="4"/>
  <c r="Y1026" i="4" s="1"/>
  <c r="V1028" i="4"/>
  <c r="U1028" i="4"/>
  <c r="S1028" i="4"/>
  <c r="S1026" i="4" s="1"/>
  <c r="R1028" i="4"/>
  <c r="R1026" i="4" s="1"/>
  <c r="P1028" i="4"/>
  <c r="O1028" i="4"/>
  <c r="O1026" i="4" s="1"/>
  <c r="N1028" i="4"/>
  <c r="N1026" i="4" s="1"/>
  <c r="M1028" i="4"/>
  <c r="L1028" i="4"/>
  <c r="K1028" i="4"/>
  <c r="Y1027" i="4"/>
  <c r="V1027" i="4"/>
  <c r="U1027" i="4"/>
  <c r="S1027" i="4"/>
  <c r="R1027" i="4"/>
  <c r="P1027" i="4"/>
  <c r="O1027" i="4"/>
  <c r="N1027" i="4"/>
  <c r="M1027" i="4"/>
  <c r="L1027" i="4"/>
  <c r="L1026" i="4" s="1"/>
  <c r="K1027" i="4"/>
  <c r="X1026" i="4"/>
  <c r="V1026" i="4"/>
  <c r="AN1026" i="4" s="1"/>
  <c r="AR1026" i="4" s="1"/>
  <c r="U1026" i="4"/>
  <c r="P1026" i="4"/>
  <c r="AL1026" i="4" s="1"/>
  <c r="AP1026" i="4" s="1"/>
  <c r="Y1024" i="4"/>
  <c r="V1024" i="4"/>
  <c r="V1023" i="4" s="1"/>
  <c r="U1024" i="4"/>
  <c r="U1023" i="4" s="1"/>
  <c r="S1024" i="4"/>
  <c r="S1023" i="4" s="1"/>
  <c r="AH1023" i="4" s="1"/>
  <c r="R1024" i="4"/>
  <c r="P1024" i="4"/>
  <c r="P1023" i="4" s="1"/>
  <c r="O1024" i="4"/>
  <c r="O1023" i="4" s="1"/>
  <c r="N1024" i="4"/>
  <c r="M1024" i="4"/>
  <c r="M1023" i="4" s="1"/>
  <c r="L1024" i="4"/>
  <c r="L1023" i="4" s="1"/>
  <c r="K1024" i="4"/>
  <c r="K1023" i="4" s="1"/>
  <c r="Y1023" i="4"/>
  <c r="AO1023" i="4" s="1"/>
  <c r="AS1023" i="4" s="1"/>
  <c r="X1023" i="4"/>
  <c r="R1023" i="4"/>
  <c r="N1023" i="4"/>
  <c r="J1023" i="4"/>
  <c r="G1023" i="4"/>
  <c r="F1023" i="4"/>
  <c r="E1023" i="4"/>
  <c r="D1023" i="4"/>
  <c r="Y1022" i="4"/>
  <c r="V1022" i="4"/>
  <c r="V1021" i="4" s="1"/>
  <c r="AI1021" i="4" s="1"/>
  <c r="U1022" i="4"/>
  <c r="S1022" i="4"/>
  <c r="S1021" i="4" s="1"/>
  <c r="R1022" i="4"/>
  <c r="R1021" i="4" s="1"/>
  <c r="P1022" i="4"/>
  <c r="P1021" i="4" s="1"/>
  <c r="O1022" i="4"/>
  <c r="O1021" i="4" s="1"/>
  <c r="N1022" i="4"/>
  <c r="N1021" i="4" s="1"/>
  <c r="M1022" i="4"/>
  <c r="M1021" i="4" s="1"/>
  <c r="L1022" i="4"/>
  <c r="L1021" i="4" s="1"/>
  <c r="K1022" i="4"/>
  <c r="K1021" i="4" s="1"/>
  <c r="Y1021" i="4"/>
  <c r="X1021" i="4"/>
  <c r="U1021" i="4"/>
  <c r="J1021" i="4"/>
  <c r="G1021" i="4"/>
  <c r="F1021" i="4"/>
  <c r="E1021" i="4"/>
  <c r="D1021" i="4"/>
  <c r="Y1020" i="4"/>
  <c r="V1020" i="4"/>
  <c r="U1020" i="4"/>
  <c r="S1020" i="4"/>
  <c r="R1020" i="4"/>
  <c r="P1020" i="4"/>
  <c r="O1020" i="4"/>
  <c r="N1020" i="4"/>
  <c r="M1020" i="4"/>
  <c r="L1020" i="4"/>
  <c r="K1020" i="4"/>
  <c r="Y1019" i="4"/>
  <c r="V1019" i="4"/>
  <c r="U1019" i="4"/>
  <c r="S1019" i="4"/>
  <c r="R1019" i="4"/>
  <c r="P1019" i="4"/>
  <c r="O1019" i="4"/>
  <c r="N1019" i="4"/>
  <c r="M1019" i="4"/>
  <c r="L1019" i="4"/>
  <c r="K1019" i="4"/>
  <c r="Y1018" i="4"/>
  <c r="V1018" i="4"/>
  <c r="U1018" i="4"/>
  <c r="S1018" i="4"/>
  <c r="R1018" i="4"/>
  <c r="P1018" i="4"/>
  <c r="O1018" i="4"/>
  <c r="N1018" i="4"/>
  <c r="M1018" i="4"/>
  <c r="L1018" i="4"/>
  <c r="K1018" i="4"/>
  <c r="Y1017" i="4"/>
  <c r="V1017" i="4"/>
  <c r="U1017" i="4"/>
  <c r="S1017" i="4"/>
  <c r="R1017" i="4"/>
  <c r="P1017" i="4"/>
  <c r="O1017" i="4"/>
  <c r="N1017" i="4"/>
  <c r="M1017" i="4"/>
  <c r="L1017" i="4"/>
  <c r="K1017" i="4"/>
  <c r="Y1016" i="4"/>
  <c r="V1016" i="4"/>
  <c r="U1016" i="4"/>
  <c r="S1016" i="4"/>
  <c r="S1015" i="4" s="1"/>
  <c r="AH1015" i="4" s="1"/>
  <c r="R1016" i="4"/>
  <c r="P1016" i="4"/>
  <c r="O1016" i="4"/>
  <c r="N1016" i="4"/>
  <c r="N1015" i="4" s="1"/>
  <c r="M1016" i="4"/>
  <c r="L1016" i="4"/>
  <c r="K1016" i="4"/>
  <c r="X1015" i="4"/>
  <c r="J1015" i="4"/>
  <c r="I1015" i="4"/>
  <c r="H1015" i="4"/>
  <c r="G1015" i="4"/>
  <c r="F1015" i="4"/>
  <c r="E1015" i="4"/>
  <c r="D1015" i="4"/>
  <c r="Y1014" i="4"/>
  <c r="V1014" i="4"/>
  <c r="V1013" i="4" s="1"/>
  <c r="U1014" i="4"/>
  <c r="U1013" i="4" s="1"/>
  <c r="S1014" i="4"/>
  <c r="S1013" i="4" s="1"/>
  <c r="R1014" i="4"/>
  <c r="R1013" i="4" s="1"/>
  <c r="P1014" i="4"/>
  <c r="P1013" i="4" s="1"/>
  <c r="O1014" i="4"/>
  <c r="O1013" i="4" s="1"/>
  <c r="N1014" i="4"/>
  <c r="N1013" i="4" s="1"/>
  <c r="M1014" i="4"/>
  <c r="M1013" i="4" s="1"/>
  <c r="L1014" i="4"/>
  <c r="L1013" i="4" s="1"/>
  <c r="K1014" i="4"/>
  <c r="K1013" i="4" s="1"/>
  <c r="B1014" i="4"/>
  <c r="Y1013" i="4"/>
  <c r="X1013" i="4"/>
  <c r="J1013" i="4"/>
  <c r="G1013" i="4"/>
  <c r="F1013" i="4"/>
  <c r="E1013" i="4"/>
  <c r="D1013" i="4"/>
  <c r="Z1011" i="4"/>
  <c r="W1011" i="4"/>
  <c r="T1011" i="4"/>
  <c r="Q1011" i="4"/>
  <c r="Y1010" i="4"/>
  <c r="V1010" i="4"/>
  <c r="U1010" i="4"/>
  <c r="U1009" i="4" s="1"/>
  <c r="S1010" i="4"/>
  <c r="S1009" i="4" s="1"/>
  <c r="R1010" i="4"/>
  <c r="R1009" i="4" s="1"/>
  <c r="P1010" i="4"/>
  <c r="O1010" i="4"/>
  <c r="O1009" i="4" s="1"/>
  <c r="N1010" i="4"/>
  <c r="N1009" i="4" s="1"/>
  <c r="M1010" i="4"/>
  <c r="M1009" i="4" s="1"/>
  <c r="L1010" i="4"/>
  <c r="K1010" i="4"/>
  <c r="K1009" i="4" s="1"/>
  <c r="B1010" i="4"/>
  <c r="Y1009" i="4"/>
  <c r="AO1009" i="4" s="1"/>
  <c r="AS1009" i="4" s="1"/>
  <c r="X1009" i="4"/>
  <c r="V1009" i="4"/>
  <c r="AN1009" i="4" s="1"/>
  <c r="AR1009" i="4" s="1"/>
  <c r="P1009" i="4"/>
  <c r="AL1009" i="4" s="1"/>
  <c r="AP1009" i="4" s="1"/>
  <c r="L1009" i="4"/>
  <c r="J1009" i="4"/>
  <c r="G1009" i="4"/>
  <c r="F1009" i="4"/>
  <c r="E1009" i="4"/>
  <c r="D1009" i="4"/>
  <c r="Y1008" i="4"/>
  <c r="Y1006" i="4" s="1"/>
  <c r="AO1006" i="4" s="1"/>
  <c r="AS1006" i="4" s="1"/>
  <c r="V1008" i="4"/>
  <c r="V1006" i="4" s="1"/>
  <c r="U1008" i="4"/>
  <c r="S1008" i="4"/>
  <c r="R1008" i="4"/>
  <c r="R1006" i="4" s="1"/>
  <c r="P1008" i="4"/>
  <c r="P1006" i="4" s="1"/>
  <c r="O1008" i="4"/>
  <c r="N1008" i="4"/>
  <c r="M1008" i="4"/>
  <c r="L1008" i="4"/>
  <c r="L1006" i="4" s="1"/>
  <c r="B1008" i="4"/>
  <c r="Y1007" i="4"/>
  <c r="V1007" i="4"/>
  <c r="U1007" i="4"/>
  <c r="S1007" i="4"/>
  <c r="R1007" i="4"/>
  <c r="P1007" i="4"/>
  <c r="O1007" i="4"/>
  <c r="N1007" i="4"/>
  <c r="N1006" i="4" s="1"/>
  <c r="M1007" i="4"/>
  <c r="L1007" i="4"/>
  <c r="K1007" i="4"/>
  <c r="B1007" i="4"/>
  <c r="X1006" i="4"/>
  <c r="U1006" i="4"/>
  <c r="S1006" i="4"/>
  <c r="AM1006" i="4" s="1"/>
  <c r="AQ1006" i="4" s="1"/>
  <c r="Y1005" i="4"/>
  <c r="Y1003" i="4" s="1"/>
  <c r="V1005" i="4"/>
  <c r="V1003" i="4" s="1"/>
  <c r="U1005" i="4"/>
  <c r="U1003" i="4" s="1"/>
  <c r="S1005" i="4"/>
  <c r="S1003" i="4" s="1"/>
  <c r="R1005" i="4"/>
  <c r="R1003" i="4" s="1"/>
  <c r="P1005" i="4"/>
  <c r="P1003" i="4" s="1"/>
  <c r="O1005" i="4"/>
  <c r="O1003" i="4" s="1"/>
  <c r="N1005" i="4"/>
  <c r="M1005" i="4"/>
  <c r="B1005" i="4"/>
  <c r="Y1004" i="4"/>
  <c r="V1004" i="4"/>
  <c r="U1004" i="4"/>
  <c r="S1004" i="4"/>
  <c r="R1004" i="4"/>
  <c r="P1004" i="4"/>
  <c r="O1004" i="4"/>
  <c r="N1004" i="4"/>
  <c r="M1004" i="4"/>
  <c r="L1004" i="4"/>
  <c r="K1004" i="4"/>
  <c r="B1004" i="4"/>
  <c r="X1003" i="4"/>
  <c r="Y1001" i="4"/>
  <c r="Y1000" i="4" s="1"/>
  <c r="AO1000" i="4" s="1"/>
  <c r="AS1000" i="4" s="1"/>
  <c r="V1001" i="4"/>
  <c r="U1001" i="4"/>
  <c r="U1000" i="4" s="1"/>
  <c r="S1001" i="4"/>
  <c r="S1000" i="4" s="1"/>
  <c r="R1001" i="4"/>
  <c r="R1000" i="4" s="1"/>
  <c r="AD1000" i="4" s="1"/>
  <c r="AD998" i="4" s="1"/>
  <c r="P1001" i="4"/>
  <c r="O1001" i="4"/>
  <c r="O1000" i="4" s="1"/>
  <c r="N1001" i="4"/>
  <c r="N1000" i="4" s="1"/>
  <c r="M1001" i="4"/>
  <c r="M1000" i="4" s="1"/>
  <c r="L1001" i="4"/>
  <c r="L1000" i="4" s="1"/>
  <c r="K1001" i="4"/>
  <c r="K1000" i="4" s="1"/>
  <c r="B1001" i="4"/>
  <c r="AM1000" i="4"/>
  <c r="AQ1000" i="4" s="1"/>
  <c r="AH1000" i="4"/>
  <c r="X1000" i="4"/>
  <c r="V1000" i="4"/>
  <c r="AN1000" i="4" s="1"/>
  <c r="AR1000" i="4" s="1"/>
  <c r="P1000" i="4"/>
  <c r="AL1000" i="4" s="1"/>
  <c r="AP1000" i="4" s="1"/>
  <c r="J1000" i="4"/>
  <c r="G1000" i="4"/>
  <c r="F1000" i="4"/>
  <c r="E1000" i="4"/>
  <c r="D1000" i="4"/>
  <c r="Z998" i="4"/>
  <c r="W998" i="4"/>
  <c r="T998" i="4"/>
  <c r="Q998" i="4"/>
  <c r="Y997" i="4"/>
  <c r="Y996" i="4" s="1"/>
  <c r="V997" i="4"/>
  <c r="V996" i="4" s="1"/>
  <c r="U997" i="4"/>
  <c r="S997" i="4"/>
  <c r="S996" i="4" s="1"/>
  <c r="R997" i="4"/>
  <c r="R996" i="4" s="1"/>
  <c r="P997" i="4"/>
  <c r="P996" i="4" s="1"/>
  <c r="AC996" i="4" s="1"/>
  <c r="O997" i="4"/>
  <c r="O996" i="4" s="1"/>
  <c r="N997" i="4"/>
  <c r="N996" i="4" s="1"/>
  <c r="M997" i="4"/>
  <c r="M996" i="4" s="1"/>
  <c r="L997" i="4"/>
  <c r="L996" i="4" s="1"/>
  <c r="B997" i="4"/>
  <c r="X996" i="4"/>
  <c r="U996" i="4"/>
  <c r="J996" i="4"/>
  <c r="G996" i="4"/>
  <c r="F996" i="4"/>
  <c r="E996" i="4"/>
  <c r="D996" i="4"/>
  <c r="Y995" i="4"/>
  <c r="Y994" i="4" s="1"/>
  <c r="V995" i="4"/>
  <c r="V994" i="4" s="1"/>
  <c r="U995" i="4"/>
  <c r="U994" i="4" s="1"/>
  <c r="S995" i="4"/>
  <c r="S994" i="4" s="1"/>
  <c r="R995" i="4"/>
  <c r="R994" i="4" s="1"/>
  <c r="P995" i="4"/>
  <c r="P994" i="4" s="1"/>
  <c r="O995" i="4"/>
  <c r="O994" i="4" s="1"/>
  <c r="N995" i="4"/>
  <c r="N994" i="4" s="1"/>
  <c r="M995" i="4"/>
  <c r="M994" i="4" s="1"/>
  <c r="L995" i="4"/>
  <c r="L994" i="4" s="1"/>
  <c r="K995" i="4"/>
  <c r="K994" i="4" s="1"/>
  <c r="B995" i="4"/>
  <c r="AR994" i="4"/>
  <c r="AN994" i="4"/>
  <c r="X994" i="4"/>
  <c r="J994" i="4"/>
  <c r="G994" i="4"/>
  <c r="F994" i="4"/>
  <c r="E994" i="4"/>
  <c r="D994" i="4"/>
  <c r="Y993" i="4"/>
  <c r="Y991" i="4" s="1"/>
  <c r="V993" i="4"/>
  <c r="V991" i="4" s="1"/>
  <c r="U993" i="4"/>
  <c r="U991" i="4" s="1"/>
  <c r="S993" i="4"/>
  <c r="S991" i="4" s="1"/>
  <c r="R993" i="4"/>
  <c r="R991" i="4" s="1"/>
  <c r="P993" i="4"/>
  <c r="O993" i="4"/>
  <c r="N993" i="4"/>
  <c r="M993" i="4"/>
  <c r="L993" i="4"/>
  <c r="B993" i="4"/>
  <c r="Y992" i="4"/>
  <c r="V992" i="4"/>
  <c r="U992" i="4"/>
  <c r="S992" i="4"/>
  <c r="R992" i="4"/>
  <c r="P992" i="4"/>
  <c r="O992" i="4"/>
  <c r="N992" i="4"/>
  <c r="M992" i="4"/>
  <c r="L992" i="4"/>
  <c r="B992" i="4"/>
  <c r="X991" i="4"/>
  <c r="P991" i="4"/>
  <c r="AG991" i="4" s="1"/>
  <c r="Y990" i="4"/>
  <c r="V990" i="4"/>
  <c r="V988" i="4" s="1"/>
  <c r="AN988" i="4" s="1"/>
  <c r="AR988" i="4" s="1"/>
  <c r="U990" i="4"/>
  <c r="U988" i="4" s="1"/>
  <c r="S990" i="4"/>
  <c r="S988" i="4" s="1"/>
  <c r="R990" i="4"/>
  <c r="R988" i="4" s="1"/>
  <c r="AD988" i="4" s="1"/>
  <c r="P990" i="4"/>
  <c r="O990" i="4"/>
  <c r="O988" i="4" s="1"/>
  <c r="N990" i="4"/>
  <c r="M990" i="4"/>
  <c r="L990" i="4"/>
  <c r="K990" i="4"/>
  <c r="B990" i="4"/>
  <c r="Y989" i="4"/>
  <c r="V989" i="4"/>
  <c r="U989" i="4"/>
  <c r="S989" i="4"/>
  <c r="R989" i="4"/>
  <c r="P989" i="4"/>
  <c r="O989" i="4"/>
  <c r="N989" i="4"/>
  <c r="M989" i="4"/>
  <c r="L989" i="4"/>
  <c r="K989" i="4"/>
  <c r="B989" i="4"/>
  <c r="AM988" i="4"/>
  <c r="AQ988" i="4" s="1"/>
  <c r="AH988" i="4"/>
  <c r="Y988" i="4"/>
  <c r="AO988" i="4" s="1"/>
  <c r="AS988" i="4" s="1"/>
  <c r="X988" i="4"/>
  <c r="P988" i="4"/>
  <c r="AL988" i="4" s="1"/>
  <c r="AP988" i="4" s="1"/>
  <c r="M988" i="4"/>
  <c r="L988" i="4"/>
  <c r="Y986" i="4"/>
  <c r="V986" i="4"/>
  <c r="V984" i="4" s="1"/>
  <c r="U986" i="4"/>
  <c r="U984" i="4" s="1"/>
  <c r="S986" i="4"/>
  <c r="S984" i="4" s="1"/>
  <c r="R986" i="4"/>
  <c r="P986" i="4"/>
  <c r="O986" i="4"/>
  <c r="O984" i="4" s="1"/>
  <c r="N986" i="4"/>
  <c r="M986" i="4"/>
  <c r="L986" i="4"/>
  <c r="B986" i="4"/>
  <c r="Y985" i="4"/>
  <c r="V985" i="4"/>
  <c r="U985" i="4"/>
  <c r="S985" i="4"/>
  <c r="R985" i="4"/>
  <c r="P985" i="4"/>
  <c r="O985" i="4"/>
  <c r="N985" i="4"/>
  <c r="M985" i="4"/>
  <c r="M984" i="4" s="1"/>
  <c r="L985" i="4"/>
  <c r="B985" i="4"/>
  <c r="Y984" i="4"/>
  <c r="X984" i="4"/>
  <c r="R984" i="4"/>
  <c r="Y982" i="4"/>
  <c r="Y981" i="4" s="1"/>
  <c r="V982" i="4"/>
  <c r="V981" i="4" s="1"/>
  <c r="U982" i="4"/>
  <c r="S982" i="4"/>
  <c r="S981" i="4" s="1"/>
  <c r="R982" i="4"/>
  <c r="R981" i="4" s="1"/>
  <c r="P982" i="4"/>
  <c r="P981" i="4" s="1"/>
  <c r="O982" i="4"/>
  <c r="N982" i="4"/>
  <c r="M982" i="4"/>
  <c r="M981" i="4" s="1"/>
  <c r="L982" i="4"/>
  <c r="L981" i="4" s="1"/>
  <c r="B982" i="4"/>
  <c r="X981" i="4"/>
  <c r="U981" i="4"/>
  <c r="O981" i="4"/>
  <c r="N981" i="4"/>
  <c r="J981" i="4"/>
  <c r="G981" i="4"/>
  <c r="F981" i="4"/>
  <c r="E981" i="4"/>
  <c r="D981" i="4"/>
  <c r="Y979" i="4"/>
  <c r="Y977" i="4" s="1"/>
  <c r="V979" i="4"/>
  <c r="U979" i="4"/>
  <c r="S979" i="4"/>
  <c r="R979" i="4"/>
  <c r="R977" i="4" s="1"/>
  <c r="AD977" i="4" s="1"/>
  <c r="P979" i="4"/>
  <c r="O979" i="4"/>
  <c r="O977" i="4" s="1"/>
  <c r="N979" i="4"/>
  <c r="M979" i="4"/>
  <c r="M977" i="4" s="1"/>
  <c r="L979" i="4"/>
  <c r="B979" i="4"/>
  <c r="Y978" i="4"/>
  <c r="V978" i="4"/>
  <c r="U978" i="4"/>
  <c r="S978" i="4"/>
  <c r="R978" i="4"/>
  <c r="P978" i="4"/>
  <c r="P977" i="4" s="1"/>
  <c r="O978" i="4"/>
  <c r="N978" i="4"/>
  <c r="M978" i="4"/>
  <c r="L978" i="4"/>
  <c r="B978" i="4"/>
  <c r="AM977" i="4"/>
  <c r="AQ977" i="4" s="1"/>
  <c r="AH977" i="4"/>
  <c r="X977" i="4"/>
  <c r="V977" i="4"/>
  <c r="U977" i="4"/>
  <c r="L977" i="4"/>
  <c r="Y976" i="4"/>
  <c r="Y974" i="4" s="1"/>
  <c r="V976" i="4"/>
  <c r="V974" i="4" s="1"/>
  <c r="AN974" i="4" s="1"/>
  <c r="AR974" i="4" s="1"/>
  <c r="U976" i="4"/>
  <c r="S976" i="4"/>
  <c r="S974" i="4" s="1"/>
  <c r="R976" i="4"/>
  <c r="R974" i="4" s="1"/>
  <c r="P976" i="4"/>
  <c r="P974" i="4" s="1"/>
  <c r="AL974" i="4" s="1"/>
  <c r="AP974" i="4" s="1"/>
  <c r="O976" i="4"/>
  <c r="N976" i="4"/>
  <c r="N974" i="4" s="1"/>
  <c r="M976" i="4"/>
  <c r="L976" i="4"/>
  <c r="L974" i="4" s="1"/>
  <c r="B976" i="4"/>
  <c r="Y975" i="4"/>
  <c r="V975" i="4"/>
  <c r="U975" i="4"/>
  <c r="S975" i="4"/>
  <c r="R975" i="4"/>
  <c r="P975" i="4"/>
  <c r="O975" i="4"/>
  <c r="N975" i="4"/>
  <c r="M975" i="4"/>
  <c r="M974" i="4" s="1"/>
  <c r="L975" i="4"/>
  <c r="G975" i="4"/>
  <c r="G974" i="4" s="1"/>
  <c r="B975" i="4"/>
  <c r="X974" i="4"/>
  <c r="U974" i="4"/>
  <c r="O974" i="4"/>
  <c r="Z972" i="4"/>
  <c r="W972" i="4"/>
  <c r="T972" i="4"/>
  <c r="Q972" i="4"/>
  <c r="Y971" i="4"/>
  <c r="Y970" i="4" s="1"/>
  <c r="AO970" i="4" s="1"/>
  <c r="AS970" i="4" s="1"/>
  <c r="V971" i="4"/>
  <c r="V970" i="4" s="1"/>
  <c r="AN970" i="4" s="1"/>
  <c r="AR970" i="4" s="1"/>
  <c r="U971" i="4"/>
  <c r="U970" i="4" s="1"/>
  <c r="S971" i="4"/>
  <c r="S970" i="4" s="1"/>
  <c r="R971" i="4"/>
  <c r="R970" i="4" s="1"/>
  <c r="P971" i="4"/>
  <c r="O971" i="4"/>
  <c r="O970" i="4" s="1"/>
  <c r="N971" i="4"/>
  <c r="N970" i="4" s="1"/>
  <c r="M971" i="4"/>
  <c r="M970" i="4" s="1"/>
  <c r="L971" i="4"/>
  <c r="B971" i="4"/>
  <c r="X970" i="4"/>
  <c r="P970" i="4"/>
  <c r="AG970" i="4" s="1"/>
  <c r="L970" i="4"/>
  <c r="G970" i="4"/>
  <c r="F970" i="4"/>
  <c r="E970" i="4"/>
  <c r="D970" i="4"/>
  <c r="Y968" i="4"/>
  <c r="Y966" i="4" s="1"/>
  <c r="V968" i="4"/>
  <c r="V966" i="4" s="1"/>
  <c r="U968" i="4"/>
  <c r="S968" i="4"/>
  <c r="S966" i="4" s="1"/>
  <c r="R968" i="4"/>
  <c r="R966" i="4" s="1"/>
  <c r="P968" i="4"/>
  <c r="P966" i="4" s="1"/>
  <c r="O968" i="4"/>
  <c r="O966" i="4" s="1"/>
  <c r="N968" i="4"/>
  <c r="M968" i="4"/>
  <c r="L968" i="4"/>
  <c r="K968" i="4"/>
  <c r="B968" i="4"/>
  <c r="Y967" i="4"/>
  <c r="V967" i="4"/>
  <c r="U967" i="4"/>
  <c r="S967" i="4"/>
  <c r="R967" i="4"/>
  <c r="P967" i="4"/>
  <c r="O967" i="4"/>
  <c r="N967" i="4"/>
  <c r="M967" i="4"/>
  <c r="L967" i="4"/>
  <c r="B967" i="4"/>
  <c r="X966" i="4"/>
  <c r="U966" i="4"/>
  <c r="Y965" i="4"/>
  <c r="Y964" i="4" s="1"/>
  <c r="AO964" i="4" s="1"/>
  <c r="AS964" i="4" s="1"/>
  <c r="V965" i="4"/>
  <c r="U965" i="4"/>
  <c r="U964" i="4" s="1"/>
  <c r="S965" i="4"/>
  <c r="S964" i="4" s="1"/>
  <c r="AH964" i="4" s="1"/>
  <c r="R965" i="4"/>
  <c r="R964" i="4" s="1"/>
  <c r="P965" i="4"/>
  <c r="P964" i="4" s="1"/>
  <c r="AL964" i="4" s="1"/>
  <c r="AP964" i="4" s="1"/>
  <c r="O965" i="4"/>
  <c r="O964" i="4" s="1"/>
  <c r="N965" i="4"/>
  <c r="N964" i="4" s="1"/>
  <c r="M965" i="4"/>
  <c r="M964" i="4" s="1"/>
  <c r="L965" i="4"/>
  <c r="B965" i="4"/>
  <c r="AM964" i="4"/>
  <c r="AQ964" i="4" s="1"/>
  <c r="X964" i="4"/>
  <c r="V964" i="4"/>
  <c r="AN964" i="4" s="1"/>
  <c r="AR964" i="4" s="1"/>
  <c r="L964" i="4"/>
  <c r="G964" i="4"/>
  <c r="F964" i="4"/>
  <c r="E964" i="4"/>
  <c r="D964" i="4"/>
  <c r="Y963" i="4"/>
  <c r="V963" i="4"/>
  <c r="V962" i="4" s="1"/>
  <c r="U963" i="4"/>
  <c r="U962" i="4" s="1"/>
  <c r="S963" i="4"/>
  <c r="S962" i="4" s="1"/>
  <c r="R963" i="4"/>
  <c r="P963" i="4"/>
  <c r="P962" i="4" s="1"/>
  <c r="O963" i="4"/>
  <c r="O962" i="4" s="1"/>
  <c r="N963" i="4"/>
  <c r="N962" i="4" s="1"/>
  <c r="M963" i="4"/>
  <c r="L963" i="4"/>
  <c r="L962" i="4" s="1"/>
  <c r="B963" i="4"/>
  <c r="AI962" i="4"/>
  <c r="Y962" i="4"/>
  <c r="X962" i="4"/>
  <c r="R962" i="4"/>
  <c r="M962" i="4"/>
  <c r="G962" i="4"/>
  <c r="F962" i="4"/>
  <c r="E962" i="4"/>
  <c r="D962" i="4"/>
  <c r="Y961" i="4"/>
  <c r="Y960" i="4" s="1"/>
  <c r="V961" i="4"/>
  <c r="V960" i="4" s="1"/>
  <c r="U961" i="4"/>
  <c r="S961" i="4"/>
  <c r="S960" i="4" s="1"/>
  <c r="AM960" i="4" s="1"/>
  <c r="AQ960" i="4" s="1"/>
  <c r="R961" i="4"/>
  <c r="R960" i="4" s="1"/>
  <c r="P961" i="4"/>
  <c r="P960" i="4" s="1"/>
  <c r="O961" i="4"/>
  <c r="N961" i="4"/>
  <c r="N960" i="4" s="1"/>
  <c r="M961" i="4"/>
  <c r="M960" i="4" s="1"/>
  <c r="L961" i="4"/>
  <c r="L960" i="4" s="1"/>
  <c r="B961" i="4"/>
  <c r="AO960" i="4"/>
  <c r="AS960" i="4" s="1"/>
  <c r="X960" i="4"/>
  <c r="U960" i="4"/>
  <c r="O960" i="4"/>
  <c r="G960" i="4"/>
  <c r="F960" i="4"/>
  <c r="E960" i="4"/>
  <c r="D960" i="4"/>
  <c r="Q959" i="4"/>
  <c r="Y958" i="4"/>
  <c r="V958" i="4"/>
  <c r="V957" i="4" s="1"/>
  <c r="AN957" i="4" s="1"/>
  <c r="AR957" i="4" s="1"/>
  <c r="U958" i="4"/>
  <c r="U957" i="4" s="1"/>
  <c r="S958" i="4"/>
  <c r="S957" i="4" s="1"/>
  <c r="AH957" i="4" s="1"/>
  <c r="R958" i="4"/>
  <c r="P958" i="4"/>
  <c r="P957" i="4" s="1"/>
  <c r="AL957" i="4" s="1"/>
  <c r="AP957" i="4" s="1"/>
  <c r="O958" i="4"/>
  <c r="O957" i="4" s="1"/>
  <c r="N958" i="4"/>
  <c r="N957" i="4" s="1"/>
  <c r="M958" i="4"/>
  <c r="L958" i="4"/>
  <c r="L957" i="4" s="1"/>
  <c r="B958" i="4"/>
  <c r="AM957" i="4"/>
  <c r="AQ957" i="4" s="1"/>
  <c r="Y957" i="4"/>
  <c r="AO957" i="4" s="1"/>
  <c r="AS957" i="4" s="1"/>
  <c r="X957" i="4"/>
  <c r="R957" i="4"/>
  <c r="M957" i="4"/>
  <c r="G957" i="4"/>
  <c r="F957" i="4"/>
  <c r="E957" i="4"/>
  <c r="D957" i="4"/>
  <c r="Q956" i="4"/>
  <c r="Y955" i="4"/>
  <c r="Y954" i="4" s="1"/>
  <c r="V955" i="4"/>
  <c r="V954" i="4" s="1"/>
  <c r="U955" i="4"/>
  <c r="U954" i="4" s="1"/>
  <c r="S955" i="4"/>
  <c r="R955" i="4"/>
  <c r="R954" i="4" s="1"/>
  <c r="P955" i="4"/>
  <c r="P954" i="4" s="1"/>
  <c r="O955" i="4"/>
  <c r="N955" i="4"/>
  <c r="N954" i="4" s="1"/>
  <c r="M955" i="4"/>
  <c r="M954" i="4" s="1"/>
  <c r="L955" i="4"/>
  <c r="L954" i="4" s="1"/>
  <c r="K955" i="4"/>
  <c r="K954" i="4" s="1"/>
  <c r="B955" i="4"/>
  <c r="AO954" i="4"/>
  <c r="AS954" i="4" s="1"/>
  <c r="AN954" i="4"/>
  <c r="AR954" i="4" s="1"/>
  <c r="AM954" i="4"/>
  <c r="AQ954" i="4" s="1"/>
  <c r="AL954" i="4"/>
  <c r="AP954" i="4" s="1"/>
  <c r="AJ954" i="4"/>
  <c r="AA954" i="4"/>
  <c r="X954" i="4"/>
  <c r="S954" i="4"/>
  <c r="AH954" i="4" s="1"/>
  <c r="O954" i="4"/>
  <c r="G954" i="4"/>
  <c r="F954" i="4"/>
  <c r="E954" i="4"/>
  <c r="D954" i="4"/>
  <c r="Y953" i="4"/>
  <c r="Y952" i="4" s="1"/>
  <c r="V953" i="4"/>
  <c r="V952" i="4" s="1"/>
  <c r="U953" i="4"/>
  <c r="S953" i="4"/>
  <c r="S952" i="4" s="1"/>
  <c r="R953" i="4"/>
  <c r="R952" i="4" s="1"/>
  <c r="P953" i="4"/>
  <c r="O953" i="4"/>
  <c r="N953" i="4"/>
  <c r="N952" i="4" s="1"/>
  <c r="M953" i="4"/>
  <c r="M952" i="4" s="1"/>
  <c r="L953" i="4"/>
  <c r="L952" i="4" s="1"/>
  <c r="B953" i="4"/>
  <c r="X952" i="4"/>
  <c r="U952" i="4"/>
  <c r="P952" i="4"/>
  <c r="O952" i="4"/>
  <c r="J952" i="4"/>
  <c r="G952" i="4"/>
  <c r="F952" i="4"/>
  <c r="E952" i="4"/>
  <c r="D952" i="4"/>
  <c r="Y951" i="4"/>
  <c r="Y949" i="4" s="1"/>
  <c r="V951" i="4"/>
  <c r="V949" i="4" s="1"/>
  <c r="U951" i="4"/>
  <c r="U949" i="4" s="1"/>
  <c r="S951" i="4"/>
  <c r="S949" i="4" s="1"/>
  <c r="R951" i="4"/>
  <c r="R949" i="4" s="1"/>
  <c r="P951" i="4"/>
  <c r="P949" i="4" s="1"/>
  <c r="O951" i="4"/>
  <c r="O949" i="4" s="1"/>
  <c r="N951" i="4"/>
  <c r="M951" i="4"/>
  <c r="L951" i="4"/>
  <c r="K951" i="4"/>
  <c r="B951" i="4"/>
  <c r="Y950" i="4"/>
  <c r="V950" i="4"/>
  <c r="U950" i="4"/>
  <c r="S950" i="4"/>
  <c r="R950" i="4"/>
  <c r="P950" i="4"/>
  <c r="O950" i="4"/>
  <c r="N950" i="4"/>
  <c r="M950" i="4"/>
  <c r="L950" i="4"/>
  <c r="B950" i="4"/>
  <c r="X949" i="4"/>
  <c r="N949" i="4"/>
  <c r="J949" i="4"/>
  <c r="G949" i="4"/>
  <c r="F949" i="4"/>
  <c r="E949" i="4"/>
  <c r="D949" i="4"/>
  <c r="Y948" i="4"/>
  <c r="Y947" i="4" s="1"/>
  <c r="V948" i="4"/>
  <c r="U948" i="4"/>
  <c r="U947" i="4" s="1"/>
  <c r="S948" i="4"/>
  <c r="S947" i="4" s="1"/>
  <c r="R948" i="4"/>
  <c r="R947" i="4" s="1"/>
  <c r="P948" i="4"/>
  <c r="O948" i="4"/>
  <c r="O947" i="4" s="1"/>
  <c r="N948" i="4"/>
  <c r="N947" i="4" s="1"/>
  <c r="M948" i="4"/>
  <c r="M947" i="4" s="1"/>
  <c r="L948" i="4"/>
  <c r="B948" i="4"/>
  <c r="X947" i="4"/>
  <c r="V947" i="4"/>
  <c r="P947" i="4"/>
  <c r="AL947" i="4" s="1"/>
  <c r="AP947" i="4" s="1"/>
  <c r="L947" i="4"/>
  <c r="J947" i="4"/>
  <c r="G947" i="4"/>
  <c r="F947" i="4"/>
  <c r="E947" i="4"/>
  <c r="D947" i="4"/>
  <c r="Y946" i="4"/>
  <c r="V946" i="4"/>
  <c r="U946" i="4"/>
  <c r="S946" i="4"/>
  <c r="R946" i="4"/>
  <c r="P946" i="4"/>
  <c r="O946" i="4"/>
  <c r="N946" i="4"/>
  <c r="M946" i="4"/>
  <c r="L946" i="4"/>
  <c r="K946" i="4"/>
  <c r="D946" i="4"/>
  <c r="B946" i="4"/>
  <c r="Y945" i="4"/>
  <c r="V945" i="4"/>
  <c r="U945" i="4"/>
  <c r="S945" i="4"/>
  <c r="R945" i="4"/>
  <c r="P945" i="4"/>
  <c r="O945" i="4"/>
  <c r="N945" i="4"/>
  <c r="M945" i="4"/>
  <c r="L945" i="4"/>
  <c r="K945" i="4"/>
  <c r="D945" i="4"/>
  <c r="B945" i="4"/>
  <c r="AO944" i="4"/>
  <c r="AS944" i="4" s="1"/>
  <c r="AJ944" i="4"/>
  <c r="X944" i="4"/>
  <c r="AF944" i="4" s="1"/>
  <c r="V944" i="4"/>
  <c r="AN944" i="4" s="1"/>
  <c r="AR944" i="4" s="1"/>
  <c r="S944" i="4"/>
  <c r="AM944" i="4" s="1"/>
  <c r="AQ944" i="4" s="1"/>
  <c r="P944" i="4"/>
  <c r="AC944" i="4" s="1"/>
  <c r="Q943" i="4"/>
  <c r="Q938" i="4" s="1"/>
  <c r="Y942" i="4"/>
  <c r="V942" i="4"/>
  <c r="V940" i="4" s="1"/>
  <c r="AN940" i="4" s="1"/>
  <c r="AR940" i="4" s="1"/>
  <c r="U942" i="4"/>
  <c r="U940" i="4" s="1"/>
  <c r="S942" i="4"/>
  <c r="S940" i="4" s="1"/>
  <c r="R942" i="4"/>
  <c r="P942" i="4"/>
  <c r="P940" i="4" s="1"/>
  <c r="AL940" i="4" s="1"/>
  <c r="AP940" i="4" s="1"/>
  <c r="O942" i="4"/>
  <c r="O940" i="4" s="1"/>
  <c r="N942" i="4"/>
  <c r="N940" i="4" s="1"/>
  <c r="M942" i="4"/>
  <c r="B942" i="4"/>
  <c r="Y941" i="4"/>
  <c r="V941" i="4"/>
  <c r="U941" i="4"/>
  <c r="S941" i="4"/>
  <c r="R941" i="4"/>
  <c r="P941" i="4"/>
  <c r="O941" i="4"/>
  <c r="N941" i="4"/>
  <c r="M941" i="4"/>
  <c r="L941" i="4"/>
  <c r="K941" i="4"/>
  <c r="B941" i="4"/>
  <c r="Y940" i="4"/>
  <c r="AO940" i="4" s="1"/>
  <c r="AS940" i="4" s="1"/>
  <c r="X940" i="4"/>
  <c r="R940" i="4"/>
  <c r="M940" i="4"/>
  <c r="Z938" i="4"/>
  <c r="W938" i="4"/>
  <c r="T938" i="4"/>
  <c r="Y937" i="4"/>
  <c r="Y936" i="4" s="1"/>
  <c r="V937" i="4"/>
  <c r="V936" i="4" s="1"/>
  <c r="U937" i="4"/>
  <c r="U936" i="4" s="1"/>
  <c r="S937" i="4"/>
  <c r="R937" i="4"/>
  <c r="R936" i="4" s="1"/>
  <c r="P937" i="4"/>
  <c r="P936" i="4" s="1"/>
  <c r="O937" i="4"/>
  <c r="O936" i="4" s="1"/>
  <c r="N937" i="4"/>
  <c r="N936" i="4" s="1"/>
  <c r="M937" i="4"/>
  <c r="M936" i="4" s="1"/>
  <c r="L937" i="4"/>
  <c r="L936" i="4" s="1"/>
  <c r="K937" i="4"/>
  <c r="K936" i="4" s="1"/>
  <c r="B937" i="4"/>
  <c r="AO936" i="4"/>
  <c r="AS936" i="4" s="1"/>
  <c r="AF936" i="4"/>
  <c r="X936" i="4"/>
  <c r="S936" i="4"/>
  <c r="AM936" i="4" s="1"/>
  <c r="AQ936" i="4" s="1"/>
  <c r="G936" i="4"/>
  <c r="F936" i="4"/>
  <c r="E936" i="4"/>
  <c r="D936" i="4"/>
  <c r="Y934" i="4"/>
  <c r="Y932" i="4" s="1"/>
  <c r="V934" i="4"/>
  <c r="U934" i="4"/>
  <c r="U932" i="4" s="1"/>
  <c r="S934" i="4"/>
  <c r="S932" i="4" s="1"/>
  <c r="R934" i="4"/>
  <c r="R932" i="4" s="1"/>
  <c r="P934" i="4"/>
  <c r="O934" i="4"/>
  <c r="O932" i="4" s="1"/>
  <c r="N934" i="4"/>
  <c r="M934" i="4"/>
  <c r="L934" i="4"/>
  <c r="K934" i="4"/>
  <c r="B934" i="4"/>
  <c r="Y933" i="4"/>
  <c r="V933" i="4"/>
  <c r="U933" i="4"/>
  <c r="S933" i="4"/>
  <c r="R933" i="4"/>
  <c r="P933" i="4"/>
  <c r="O933" i="4"/>
  <c r="N933" i="4"/>
  <c r="M933" i="4"/>
  <c r="L933" i="4"/>
  <c r="K933" i="4"/>
  <c r="B933" i="4"/>
  <c r="X932" i="4"/>
  <c r="V932" i="4"/>
  <c r="P932" i="4"/>
  <c r="L932" i="4"/>
  <c r="G932" i="4"/>
  <c r="F932" i="4"/>
  <c r="E932" i="4"/>
  <c r="D932" i="4"/>
  <c r="Y931" i="4"/>
  <c r="Y930" i="4" s="1"/>
  <c r="AJ930" i="4" s="1"/>
  <c r="V931" i="4"/>
  <c r="U931" i="4"/>
  <c r="U930" i="4" s="1"/>
  <c r="S931" i="4"/>
  <c r="S930" i="4" s="1"/>
  <c r="AH930" i="4" s="1"/>
  <c r="R931" i="4"/>
  <c r="R930" i="4" s="1"/>
  <c r="P931" i="4"/>
  <c r="O931" i="4"/>
  <c r="O930" i="4" s="1"/>
  <c r="N931" i="4"/>
  <c r="N930" i="4" s="1"/>
  <c r="M931" i="4"/>
  <c r="M930" i="4" s="1"/>
  <c r="L931" i="4"/>
  <c r="K931" i="4"/>
  <c r="K930" i="4" s="1"/>
  <c r="B931" i="4"/>
  <c r="AD930" i="4"/>
  <c r="V930" i="4"/>
  <c r="AI930" i="4" s="1"/>
  <c r="P930" i="4"/>
  <c r="AG930" i="4" s="1"/>
  <c r="L930" i="4"/>
  <c r="H930" i="4"/>
  <c r="G930" i="4"/>
  <c r="F930" i="4"/>
  <c r="E930" i="4"/>
  <c r="D930" i="4"/>
  <c r="Y928" i="4"/>
  <c r="Y926" i="4" s="1"/>
  <c r="V928" i="4"/>
  <c r="U928" i="4"/>
  <c r="S928" i="4"/>
  <c r="S926" i="4" s="1"/>
  <c r="R928" i="4"/>
  <c r="R926" i="4" s="1"/>
  <c r="P928" i="4"/>
  <c r="O928" i="4"/>
  <c r="N928" i="4"/>
  <c r="M928" i="4"/>
  <c r="L928" i="4"/>
  <c r="K928" i="4"/>
  <c r="B928" i="4"/>
  <c r="Y927" i="4"/>
  <c r="V927" i="4"/>
  <c r="U927" i="4"/>
  <c r="S927" i="4"/>
  <c r="R927" i="4"/>
  <c r="P927" i="4"/>
  <c r="O927" i="4"/>
  <c r="N927" i="4"/>
  <c r="M927" i="4"/>
  <c r="L927" i="4"/>
  <c r="K927" i="4"/>
  <c r="B927" i="4"/>
  <c r="X926" i="4"/>
  <c r="V926" i="4"/>
  <c r="U926" i="4"/>
  <c r="P926" i="4"/>
  <c r="O926" i="4"/>
  <c r="L926" i="4"/>
  <c r="K926" i="4"/>
  <c r="Y925" i="4"/>
  <c r="Y924" i="4" s="1"/>
  <c r="AO924" i="4" s="1"/>
  <c r="AS924" i="4" s="1"/>
  <c r="V925" i="4"/>
  <c r="V924" i="4" s="1"/>
  <c r="AN924" i="4" s="1"/>
  <c r="AR924" i="4" s="1"/>
  <c r="U925" i="4"/>
  <c r="U924" i="4" s="1"/>
  <c r="S925" i="4"/>
  <c r="S924" i="4" s="1"/>
  <c r="AH924" i="4" s="1"/>
  <c r="R925" i="4"/>
  <c r="R924" i="4" s="1"/>
  <c r="AD924" i="4" s="1"/>
  <c r="P925" i="4"/>
  <c r="P924" i="4" s="1"/>
  <c r="AL924" i="4" s="1"/>
  <c r="AP924" i="4" s="1"/>
  <c r="O925" i="4"/>
  <c r="O924" i="4" s="1"/>
  <c r="N925" i="4"/>
  <c r="N924" i="4" s="1"/>
  <c r="M925" i="4"/>
  <c r="M924" i="4" s="1"/>
  <c r="L925" i="4"/>
  <c r="L924" i="4" s="1"/>
  <c r="K925" i="4"/>
  <c r="K924" i="4" s="1"/>
  <c r="B925" i="4"/>
  <c r="AM924" i="4"/>
  <c r="AQ924" i="4" s="1"/>
  <c r="X924" i="4"/>
  <c r="G924" i="4"/>
  <c r="F924" i="4"/>
  <c r="E924" i="4"/>
  <c r="D924" i="4"/>
  <c r="Y922" i="4"/>
  <c r="Y920" i="4" s="1"/>
  <c r="V922" i="4"/>
  <c r="V920" i="4" s="1"/>
  <c r="U922" i="4"/>
  <c r="U920" i="4" s="1"/>
  <c r="S922" i="4"/>
  <c r="R922" i="4"/>
  <c r="R920" i="4" s="1"/>
  <c r="P922" i="4"/>
  <c r="O922" i="4"/>
  <c r="O920" i="4" s="1"/>
  <c r="N922" i="4"/>
  <c r="M922" i="4"/>
  <c r="L922" i="4"/>
  <c r="K922" i="4"/>
  <c r="B922" i="4"/>
  <c r="Y921" i="4"/>
  <c r="V921" i="4"/>
  <c r="U921" i="4"/>
  <c r="S921" i="4"/>
  <c r="R921" i="4"/>
  <c r="P921" i="4"/>
  <c r="O921" i="4"/>
  <c r="N921" i="4"/>
  <c r="M921" i="4"/>
  <c r="L921" i="4"/>
  <c r="K921" i="4"/>
  <c r="B921" i="4"/>
  <c r="AN920" i="4"/>
  <c r="AR920" i="4" s="1"/>
  <c r="X920" i="4"/>
  <c r="S920" i="4"/>
  <c r="Y919" i="4"/>
  <c r="Y917" i="4" s="1"/>
  <c r="AO917" i="4" s="1"/>
  <c r="AS917" i="4" s="1"/>
  <c r="V919" i="4"/>
  <c r="V917" i="4" s="1"/>
  <c r="U919" i="4"/>
  <c r="S919" i="4"/>
  <c r="S917" i="4" s="1"/>
  <c r="AM917" i="4" s="1"/>
  <c r="AQ917" i="4" s="1"/>
  <c r="R919" i="4"/>
  <c r="R917" i="4" s="1"/>
  <c r="P919" i="4"/>
  <c r="P917" i="4" s="1"/>
  <c r="O919" i="4"/>
  <c r="N919" i="4"/>
  <c r="M919" i="4"/>
  <c r="L919" i="4"/>
  <c r="K919" i="4"/>
  <c r="B919" i="4"/>
  <c r="Y918" i="4"/>
  <c r="V918" i="4"/>
  <c r="U918" i="4"/>
  <c r="S918" i="4"/>
  <c r="R918" i="4"/>
  <c r="P918" i="4"/>
  <c r="O918" i="4"/>
  <c r="N918" i="4"/>
  <c r="M918" i="4"/>
  <c r="L918" i="4"/>
  <c r="K918" i="4"/>
  <c r="B918" i="4"/>
  <c r="AF917" i="4"/>
  <c r="AA917" i="4"/>
  <c r="X917" i="4"/>
  <c r="U917" i="4"/>
  <c r="O917" i="4"/>
  <c r="K917" i="4"/>
  <c r="Y915" i="4"/>
  <c r="Y914" i="4" s="1"/>
  <c r="V915" i="4"/>
  <c r="V914" i="4" s="1"/>
  <c r="U915" i="4"/>
  <c r="S915" i="4"/>
  <c r="S914" i="4" s="1"/>
  <c r="R915" i="4"/>
  <c r="R914" i="4" s="1"/>
  <c r="P915" i="4"/>
  <c r="P914" i="4" s="1"/>
  <c r="O915" i="4"/>
  <c r="N915" i="4"/>
  <c r="N914" i="4" s="1"/>
  <c r="M915" i="4"/>
  <c r="M914" i="4" s="1"/>
  <c r="L915" i="4"/>
  <c r="L914" i="4" s="1"/>
  <c r="K915" i="4"/>
  <c r="B915" i="4"/>
  <c r="X914" i="4"/>
  <c r="U914" i="4"/>
  <c r="O914" i="4"/>
  <c r="K914" i="4"/>
  <c r="G914" i="4"/>
  <c r="F914" i="4"/>
  <c r="E914" i="4"/>
  <c r="D914" i="4"/>
  <c r="Y913" i="4"/>
  <c r="Y911" i="4" s="1"/>
  <c r="AO911" i="4" s="1"/>
  <c r="AS911" i="4" s="1"/>
  <c r="V913" i="4"/>
  <c r="V911" i="4" s="1"/>
  <c r="AN911" i="4" s="1"/>
  <c r="AR911" i="4" s="1"/>
  <c r="U913" i="4"/>
  <c r="U911" i="4" s="1"/>
  <c r="S913" i="4"/>
  <c r="R913" i="4"/>
  <c r="R911" i="4" s="1"/>
  <c r="P913" i="4"/>
  <c r="O913" i="4"/>
  <c r="O911" i="4" s="1"/>
  <c r="N913" i="4"/>
  <c r="M913" i="4"/>
  <c r="L913" i="4"/>
  <c r="L911" i="4" s="1"/>
  <c r="K913" i="4"/>
  <c r="B913" i="4"/>
  <c r="Y912" i="4"/>
  <c r="V912" i="4"/>
  <c r="U912" i="4"/>
  <c r="S912" i="4"/>
  <c r="R912" i="4"/>
  <c r="P912" i="4"/>
  <c r="O912" i="4"/>
  <c r="N912" i="4"/>
  <c r="M912" i="4"/>
  <c r="L912" i="4"/>
  <c r="K912" i="4"/>
  <c r="B912" i="4"/>
  <c r="X911" i="4"/>
  <c r="P911" i="4"/>
  <c r="AL911" i="4" s="1"/>
  <c r="AP911" i="4" s="1"/>
  <c r="G911" i="4"/>
  <c r="F911" i="4"/>
  <c r="E911" i="4"/>
  <c r="D911" i="4"/>
  <c r="Y910" i="4"/>
  <c r="Y908" i="4" s="1"/>
  <c r="V910" i="4"/>
  <c r="V908" i="4" s="1"/>
  <c r="AN908" i="4" s="1"/>
  <c r="AR908" i="4" s="1"/>
  <c r="U910" i="4"/>
  <c r="U908" i="4" s="1"/>
  <c r="S910" i="4"/>
  <c r="R910" i="4"/>
  <c r="R908" i="4" s="1"/>
  <c r="P910" i="4"/>
  <c r="O910" i="4"/>
  <c r="O908" i="4" s="1"/>
  <c r="N910" i="4"/>
  <c r="M910" i="4"/>
  <c r="L910" i="4"/>
  <c r="K910" i="4"/>
  <c r="B910" i="4"/>
  <c r="Y909" i="4"/>
  <c r="V909" i="4"/>
  <c r="U909" i="4"/>
  <c r="S909" i="4"/>
  <c r="R909" i="4"/>
  <c r="P909" i="4"/>
  <c r="O909" i="4"/>
  <c r="N909" i="4"/>
  <c r="M909" i="4"/>
  <c r="L909" i="4"/>
  <c r="K909" i="4"/>
  <c r="B909" i="4"/>
  <c r="AI908" i="4"/>
  <c r="X908" i="4"/>
  <c r="M908" i="4"/>
  <c r="G908" i="4"/>
  <c r="F908" i="4"/>
  <c r="E908" i="4"/>
  <c r="D908" i="4"/>
  <c r="Y907" i="4"/>
  <c r="Y906" i="4" s="1"/>
  <c r="V907" i="4"/>
  <c r="V906" i="4" s="1"/>
  <c r="U907" i="4"/>
  <c r="S907" i="4"/>
  <c r="S906" i="4" s="1"/>
  <c r="AM906" i="4" s="1"/>
  <c r="AQ906" i="4" s="1"/>
  <c r="R907" i="4"/>
  <c r="R906" i="4" s="1"/>
  <c r="P907" i="4"/>
  <c r="P906" i="4" s="1"/>
  <c r="O907" i="4"/>
  <c r="O906" i="4" s="1"/>
  <c r="N907" i="4"/>
  <c r="N906" i="4" s="1"/>
  <c r="M907" i="4"/>
  <c r="M906" i="4" s="1"/>
  <c r="L907" i="4"/>
  <c r="L906" i="4" s="1"/>
  <c r="K907" i="4"/>
  <c r="B907" i="4"/>
  <c r="X906" i="4"/>
  <c r="AA906" i="4" s="1"/>
  <c r="U906" i="4"/>
  <c r="K906" i="4"/>
  <c r="G906" i="4"/>
  <c r="F906" i="4"/>
  <c r="E906" i="4"/>
  <c r="D906" i="4"/>
  <c r="Y905" i="4"/>
  <c r="Y903" i="4" s="1"/>
  <c r="V905" i="4"/>
  <c r="V903" i="4" s="1"/>
  <c r="U905" i="4"/>
  <c r="S905" i="4"/>
  <c r="R905" i="4"/>
  <c r="R903" i="4" s="1"/>
  <c r="P905" i="4"/>
  <c r="O905" i="4"/>
  <c r="N905" i="4"/>
  <c r="M905" i="4"/>
  <c r="L905" i="4"/>
  <c r="K905" i="4"/>
  <c r="B905" i="4"/>
  <c r="Y904" i="4"/>
  <c r="V904" i="4"/>
  <c r="U904" i="4"/>
  <c r="S904" i="4"/>
  <c r="R904" i="4"/>
  <c r="P904" i="4"/>
  <c r="O904" i="4"/>
  <c r="N904" i="4"/>
  <c r="M904" i="4"/>
  <c r="L904" i="4"/>
  <c r="K904" i="4"/>
  <c r="B904" i="4"/>
  <c r="X903" i="4"/>
  <c r="U903" i="4"/>
  <c r="O903" i="4"/>
  <c r="K903" i="4"/>
  <c r="F903" i="4"/>
  <c r="D903" i="4"/>
  <c r="Y901" i="4"/>
  <c r="Y900" i="4" s="1"/>
  <c r="V901" i="4"/>
  <c r="V900" i="4" s="1"/>
  <c r="U901" i="4"/>
  <c r="S901" i="4"/>
  <c r="S900" i="4" s="1"/>
  <c r="R901" i="4"/>
  <c r="R900" i="4" s="1"/>
  <c r="P901" i="4"/>
  <c r="P900" i="4" s="1"/>
  <c r="O901" i="4"/>
  <c r="N901" i="4"/>
  <c r="N900" i="4" s="1"/>
  <c r="M901" i="4"/>
  <c r="M900" i="4" s="1"/>
  <c r="L901" i="4"/>
  <c r="L900" i="4" s="1"/>
  <c r="K901" i="4"/>
  <c r="B901" i="4"/>
  <c r="X900" i="4"/>
  <c r="U900" i="4"/>
  <c r="O900" i="4"/>
  <c r="K900" i="4"/>
  <c r="G900" i="4"/>
  <c r="F900" i="4"/>
  <c r="E900" i="4"/>
  <c r="D900" i="4"/>
  <c r="Z898" i="4"/>
  <c r="W898" i="4"/>
  <c r="T898" i="4"/>
  <c r="Q898" i="4"/>
  <c r="Y897" i="4"/>
  <c r="Y895" i="4" s="1"/>
  <c r="V897" i="4"/>
  <c r="U897" i="4"/>
  <c r="U895" i="4" s="1"/>
  <c r="S897" i="4"/>
  <c r="S895" i="4" s="1"/>
  <c r="R897" i="4"/>
  <c r="R895" i="4" s="1"/>
  <c r="P897" i="4"/>
  <c r="P895" i="4" s="1"/>
  <c r="AC895" i="4" s="1"/>
  <c r="O897" i="4"/>
  <c r="N897" i="4"/>
  <c r="M897" i="4"/>
  <c r="L897" i="4"/>
  <c r="L895" i="4" s="1"/>
  <c r="K897" i="4"/>
  <c r="B897" i="4"/>
  <c r="Y896" i="4"/>
  <c r="V896" i="4"/>
  <c r="U896" i="4"/>
  <c r="S896" i="4"/>
  <c r="R896" i="4"/>
  <c r="P896" i="4"/>
  <c r="O896" i="4"/>
  <c r="N896" i="4"/>
  <c r="M896" i="4"/>
  <c r="L896" i="4"/>
  <c r="K896" i="4"/>
  <c r="B896" i="4"/>
  <c r="X895" i="4"/>
  <c r="V895" i="4"/>
  <c r="O895" i="4"/>
  <c r="Y894" i="4"/>
  <c r="Y892" i="4" s="1"/>
  <c r="V894" i="4"/>
  <c r="U894" i="4"/>
  <c r="U892" i="4" s="1"/>
  <c r="AE892" i="4" s="1"/>
  <c r="S894" i="4"/>
  <c r="R894" i="4"/>
  <c r="R892" i="4" s="1"/>
  <c r="P894" i="4"/>
  <c r="O894" i="4"/>
  <c r="O892" i="4" s="1"/>
  <c r="N894" i="4"/>
  <c r="B894" i="4"/>
  <c r="Y893" i="4"/>
  <c r="V893" i="4"/>
  <c r="U893" i="4"/>
  <c r="S893" i="4"/>
  <c r="R893" i="4"/>
  <c r="P893" i="4"/>
  <c r="O893" i="4"/>
  <c r="N893" i="4"/>
  <c r="M893" i="4"/>
  <c r="L893" i="4"/>
  <c r="L892" i="4" s="1"/>
  <c r="K893" i="4"/>
  <c r="K892" i="4" s="1"/>
  <c r="B893" i="4"/>
  <c r="X892" i="4"/>
  <c r="V892" i="4"/>
  <c r="AN892" i="4" s="1"/>
  <c r="AR892" i="4" s="1"/>
  <c r="S892" i="4"/>
  <c r="P892" i="4"/>
  <c r="AL892" i="4" s="1"/>
  <c r="AP892" i="4" s="1"/>
  <c r="N892" i="4"/>
  <c r="M892" i="4"/>
  <c r="Y891" i="4"/>
  <c r="Y889" i="4" s="1"/>
  <c r="V891" i="4"/>
  <c r="V889" i="4" s="1"/>
  <c r="U891" i="4"/>
  <c r="U889" i="4" s="1"/>
  <c r="S891" i="4"/>
  <c r="S889" i="4" s="1"/>
  <c r="R891" i="4"/>
  <c r="P891" i="4"/>
  <c r="P889" i="4" s="1"/>
  <c r="AG889" i="4" s="1"/>
  <c r="O891" i="4"/>
  <c r="O889" i="4" s="1"/>
  <c r="N891" i="4"/>
  <c r="B891" i="4"/>
  <c r="Y890" i="4"/>
  <c r="V890" i="4"/>
  <c r="U890" i="4"/>
  <c r="S890" i="4"/>
  <c r="R890" i="4"/>
  <c r="P890" i="4"/>
  <c r="O890" i="4"/>
  <c r="N890" i="4"/>
  <c r="B890" i="4"/>
  <c r="X889" i="4"/>
  <c r="R889" i="4"/>
  <c r="M889" i="4"/>
  <c r="L889" i="4"/>
  <c r="K889" i="4"/>
  <c r="G889" i="4"/>
  <c r="F889" i="4"/>
  <c r="E889" i="4"/>
  <c r="D889" i="4"/>
  <c r="Y888" i="4"/>
  <c r="Y886" i="4" s="1"/>
  <c r="AO886" i="4" s="1"/>
  <c r="AS886" i="4" s="1"/>
  <c r="V888" i="4"/>
  <c r="V886" i="4" s="1"/>
  <c r="U888" i="4"/>
  <c r="S888" i="4"/>
  <c r="R888" i="4"/>
  <c r="P888" i="4"/>
  <c r="P886" i="4" s="1"/>
  <c r="O888" i="4"/>
  <c r="N888" i="4"/>
  <c r="B888" i="4"/>
  <c r="Y887" i="4"/>
  <c r="V887" i="4"/>
  <c r="U887" i="4"/>
  <c r="S887" i="4"/>
  <c r="R887" i="4"/>
  <c r="P887" i="4"/>
  <c r="O887" i="4"/>
  <c r="N887" i="4"/>
  <c r="B887" i="4"/>
  <c r="AA886" i="4"/>
  <c r="X886" i="4"/>
  <c r="U886" i="4"/>
  <c r="S886" i="4"/>
  <c r="AM886" i="4" s="1"/>
  <c r="AQ886" i="4" s="1"/>
  <c r="R886" i="4"/>
  <c r="O886" i="4"/>
  <c r="N886" i="4"/>
  <c r="M886" i="4"/>
  <c r="L886" i="4"/>
  <c r="K886" i="4"/>
  <c r="G886" i="4"/>
  <c r="F886" i="4"/>
  <c r="E886" i="4"/>
  <c r="D886" i="4"/>
  <c r="Y885" i="4"/>
  <c r="Y883" i="4" s="1"/>
  <c r="V885" i="4"/>
  <c r="U885" i="4"/>
  <c r="U883" i="4" s="1"/>
  <c r="S885" i="4"/>
  <c r="R885" i="4"/>
  <c r="P885" i="4"/>
  <c r="O885" i="4"/>
  <c r="O883" i="4" s="1"/>
  <c r="N885" i="4"/>
  <c r="B885" i="4"/>
  <c r="Y884" i="4"/>
  <c r="V884" i="4"/>
  <c r="U884" i="4"/>
  <c r="S884" i="4"/>
  <c r="R884" i="4"/>
  <c r="P884" i="4"/>
  <c r="O884" i="4"/>
  <c r="N884" i="4"/>
  <c r="N883" i="4" s="1"/>
  <c r="B884" i="4"/>
  <c r="AN883" i="4"/>
  <c r="AR883" i="4" s="1"/>
  <c r="X883" i="4"/>
  <c r="V883" i="4"/>
  <c r="S883" i="4"/>
  <c r="R883" i="4"/>
  <c r="P883" i="4"/>
  <c r="AL883" i="4" s="1"/>
  <c r="AP883" i="4" s="1"/>
  <c r="M883" i="4"/>
  <c r="L883" i="4"/>
  <c r="K883" i="4"/>
  <c r="G883" i="4"/>
  <c r="F883" i="4"/>
  <c r="E883" i="4"/>
  <c r="D883" i="4"/>
  <c r="Y882" i="4"/>
  <c r="Y880" i="4" s="1"/>
  <c r="V882" i="4"/>
  <c r="U882" i="4"/>
  <c r="S882" i="4"/>
  <c r="R882" i="4"/>
  <c r="R880" i="4" s="1"/>
  <c r="P882" i="4"/>
  <c r="P880" i="4" s="1"/>
  <c r="O882" i="4"/>
  <c r="O880" i="4" s="1"/>
  <c r="N882" i="4"/>
  <c r="M882" i="4"/>
  <c r="L882" i="4"/>
  <c r="L880" i="4" s="1"/>
  <c r="K882" i="4"/>
  <c r="B882" i="4"/>
  <c r="Y881" i="4"/>
  <c r="V881" i="4"/>
  <c r="U881" i="4"/>
  <c r="S881" i="4"/>
  <c r="R881" i="4"/>
  <c r="P881" i="4"/>
  <c r="O881" i="4"/>
  <c r="N881" i="4"/>
  <c r="M881" i="4"/>
  <c r="L881" i="4"/>
  <c r="K881" i="4"/>
  <c r="AN880" i="4"/>
  <c r="AR880" i="4" s="1"/>
  <c r="X880" i="4"/>
  <c r="V880" i="4"/>
  <c r="U880" i="4"/>
  <c r="S880" i="4"/>
  <c r="AH880" i="4" s="1"/>
  <c r="K880" i="4"/>
  <c r="Y879" i="4"/>
  <c r="Y877" i="4" s="1"/>
  <c r="V879" i="4"/>
  <c r="U879" i="4"/>
  <c r="S879" i="4"/>
  <c r="R879" i="4"/>
  <c r="R877" i="4" s="1"/>
  <c r="P879" i="4"/>
  <c r="O879" i="4"/>
  <c r="O877" i="4" s="1"/>
  <c r="N879" i="4"/>
  <c r="M879" i="4"/>
  <c r="L879" i="4"/>
  <c r="L877" i="4" s="1"/>
  <c r="K879" i="4"/>
  <c r="B879" i="4"/>
  <c r="Y878" i="4"/>
  <c r="V878" i="4"/>
  <c r="U878" i="4"/>
  <c r="S878" i="4"/>
  <c r="S877" i="4" s="1"/>
  <c r="AH877" i="4" s="1"/>
  <c r="R878" i="4"/>
  <c r="P878" i="4"/>
  <c r="O878" i="4"/>
  <c r="N878" i="4"/>
  <c r="M878" i="4"/>
  <c r="L878" i="4"/>
  <c r="K878" i="4"/>
  <c r="B878" i="4"/>
  <c r="AO877" i="4"/>
  <c r="AS877" i="4" s="1"/>
  <c r="AA877" i="4"/>
  <c r="X877" i="4"/>
  <c r="V877" i="4"/>
  <c r="AN877" i="4" s="1"/>
  <c r="AR877" i="4" s="1"/>
  <c r="U877" i="4"/>
  <c r="P877" i="4"/>
  <c r="K877" i="4"/>
  <c r="Y876" i="4"/>
  <c r="Y874" i="4" s="1"/>
  <c r="AO874" i="4" s="1"/>
  <c r="AS874" i="4" s="1"/>
  <c r="V876" i="4"/>
  <c r="V874" i="4" s="1"/>
  <c r="U876" i="4"/>
  <c r="U874" i="4" s="1"/>
  <c r="S876" i="4"/>
  <c r="S874" i="4" s="1"/>
  <c r="R876" i="4"/>
  <c r="R874" i="4" s="1"/>
  <c r="P876" i="4"/>
  <c r="O876" i="4"/>
  <c r="O874" i="4" s="1"/>
  <c r="N876" i="4"/>
  <c r="M876" i="4"/>
  <c r="L876" i="4"/>
  <c r="L874" i="4" s="1"/>
  <c r="K876" i="4"/>
  <c r="B876" i="4"/>
  <c r="Y875" i="4"/>
  <c r="V875" i="4"/>
  <c r="U875" i="4"/>
  <c r="S875" i="4"/>
  <c r="R875" i="4"/>
  <c r="P875" i="4"/>
  <c r="O875" i="4"/>
  <c r="N875" i="4"/>
  <c r="M875" i="4"/>
  <c r="L875" i="4"/>
  <c r="K875" i="4"/>
  <c r="B875" i="4"/>
  <c r="X874" i="4"/>
  <c r="P874" i="4"/>
  <c r="G874" i="4"/>
  <c r="F874" i="4"/>
  <c r="E874" i="4"/>
  <c r="D874" i="4"/>
  <c r="Y873" i="4"/>
  <c r="Y871" i="4" s="1"/>
  <c r="V873" i="4"/>
  <c r="V871" i="4" s="1"/>
  <c r="AN871" i="4" s="1"/>
  <c r="U873" i="4"/>
  <c r="U871" i="4" s="1"/>
  <c r="S873" i="4"/>
  <c r="S871" i="4" s="1"/>
  <c r="R873" i="4"/>
  <c r="R871" i="4" s="1"/>
  <c r="P873" i="4"/>
  <c r="P871" i="4" s="1"/>
  <c r="O873" i="4"/>
  <c r="O871" i="4" s="1"/>
  <c r="N873" i="4"/>
  <c r="M873" i="4"/>
  <c r="L873" i="4"/>
  <c r="K873" i="4"/>
  <c r="B873" i="4"/>
  <c r="Y872" i="4"/>
  <c r="V872" i="4"/>
  <c r="U872" i="4"/>
  <c r="S872" i="4"/>
  <c r="R872" i="4"/>
  <c r="P872" i="4"/>
  <c r="O872" i="4"/>
  <c r="N872" i="4"/>
  <c r="M872" i="4"/>
  <c r="L872" i="4"/>
  <c r="K872" i="4"/>
  <c r="B872" i="4"/>
  <c r="AR871" i="4"/>
  <c r="AI871" i="4"/>
  <c r="X871" i="4"/>
  <c r="N871" i="4"/>
  <c r="M871" i="4"/>
  <c r="G871" i="4"/>
  <c r="F871" i="4"/>
  <c r="E871" i="4"/>
  <c r="D871" i="4"/>
  <c r="Y870" i="4"/>
  <c r="V870" i="4"/>
  <c r="V868" i="4" s="1"/>
  <c r="U870" i="4"/>
  <c r="S870" i="4"/>
  <c r="S868" i="4" s="1"/>
  <c r="R870" i="4"/>
  <c r="R868" i="4" s="1"/>
  <c r="P870" i="4"/>
  <c r="P868" i="4" s="1"/>
  <c r="O870" i="4"/>
  <c r="N870" i="4"/>
  <c r="M870" i="4"/>
  <c r="L870" i="4"/>
  <c r="K870" i="4"/>
  <c r="B870" i="4"/>
  <c r="Y869" i="4"/>
  <c r="V869" i="4"/>
  <c r="U869" i="4"/>
  <c r="S869" i="4"/>
  <c r="R869" i="4"/>
  <c r="P869" i="4"/>
  <c r="O869" i="4"/>
  <c r="N869" i="4"/>
  <c r="M869" i="4"/>
  <c r="L869" i="4"/>
  <c r="K869" i="4"/>
  <c r="B869" i="4"/>
  <c r="AF868" i="4"/>
  <c r="Y868" i="4"/>
  <c r="AJ868" i="4" s="1"/>
  <c r="X868" i="4"/>
  <c r="U868" i="4"/>
  <c r="O868" i="4"/>
  <c r="K868" i="4"/>
  <c r="Y867" i="4"/>
  <c r="Y865" i="4" s="1"/>
  <c r="AA865" i="4" s="1"/>
  <c r="V867" i="4"/>
  <c r="U867" i="4"/>
  <c r="U865" i="4" s="1"/>
  <c r="S867" i="4"/>
  <c r="S865" i="4" s="1"/>
  <c r="R867" i="4"/>
  <c r="R865" i="4" s="1"/>
  <c r="P867" i="4"/>
  <c r="O867" i="4"/>
  <c r="O865" i="4" s="1"/>
  <c r="N867" i="4"/>
  <c r="M867" i="4"/>
  <c r="L867" i="4"/>
  <c r="K867" i="4"/>
  <c r="B867" i="4"/>
  <c r="Y866" i="4"/>
  <c r="V866" i="4"/>
  <c r="U866" i="4"/>
  <c r="S866" i="4"/>
  <c r="R866" i="4"/>
  <c r="P866" i="4"/>
  <c r="O866" i="4"/>
  <c r="N866" i="4"/>
  <c r="M866" i="4"/>
  <c r="L866" i="4"/>
  <c r="K866" i="4"/>
  <c r="B866" i="4"/>
  <c r="AO865" i="4"/>
  <c r="AS865" i="4" s="1"/>
  <c r="AF865" i="4"/>
  <c r="X865" i="4"/>
  <c r="V865" i="4"/>
  <c r="P865" i="4"/>
  <c r="AG865" i="4" s="1"/>
  <c r="L865" i="4"/>
  <c r="Y864" i="4"/>
  <c r="V864" i="4"/>
  <c r="V862" i="4" s="1"/>
  <c r="AN862" i="4" s="1"/>
  <c r="AR862" i="4" s="1"/>
  <c r="U864" i="4"/>
  <c r="U862" i="4" s="1"/>
  <c r="S864" i="4"/>
  <c r="R864" i="4"/>
  <c r="R862" i="4" s="1"/>
  <c r="P864" i="4"/>
  <c r="O864" i="4"/>
  <c r="O862" i="4" s="1"/>
  <c r="N864" i="4"/>
  <c r="M864" i="4"/>
  <c r="L864" i="4"/>
  <c r="K864" i="4"/>
  <c r="B864" i="4"/>
  <c r="Y863" i="4"/>
  <c r="V863" i="4"/>
  <c r="U863" i="4"/>
  <c r="S863" i="4"/>
  <c r="R863" i="4"/>
  <c r="P863" i="4"/>
  <c r="O863" i="4"/>
  <c r="N863" i="4"/>
  <c r="M863" i="4"/>
  <c r="L863" i="4"/>
  <c r="K863" i="4"/>
  <c r="B863" i="4"/>
  <c r="Y862" i="4"/>
  <c r="AO862" i="4" s="1"/>
  <c r="AS862" i="4" s="1"/>
  <c r="X862" i="4"/>
  <c r="Y861" i="4"/>
  <c r="V861" i="4"/>
  <c r="V859" i="4" s="1"/>
  <c r="AN859" i="4" s="1"/>
  <c r="AR859" i="4" s="1"/>
  <c r="U861" i="4"/>
  <c r="U859" i="4" s="1"/>
  <c r="S861" i="4"/>
  <c r="R861" i="4"/>
  <c r="R859" i="4" s="1"/>
  <c r="P861" i="4"/>
  <c r="O861" i="4"/>
  <c r="O859" i="4" s="1"/>
  <c r="N861" i="4"/>
  <c r="M861" i="4"/>
  <c r="L861" i="4"/>
  <c r="K861" i="4"/>
  <c r="B861" i="4"/>
  <c r="Y860" i="4"/>
  <c r="V860" i="4"/>
  <c r="U860" i="4"/>
  <c r="S860" i="4"/>
  <c r="R860" i="4"/>
  <c r="P860" i="4"/>
  <c r="O860" i="4"/>
  <c r="N860" i="4"/>
  <c r="M860" i="4"/>
  <c r="L860" i="4"/>
  <c r="K860" i="4"/>
  <c r="B860" i="4"/>
  <c r="Y859" i="4"/>
  <c r="X859" i="4"/>
  <c r="Y858" i="4"/>
  <c r="V858" i="4"/>
  <c r="V856" i="4" s="1"/>
  <c r="AI856" i="4" s="1"/>
  <c r="U858" i="4"/>
  <c r="S858" i="4"/>
  <c r="R858" i="4"/>
  <c r="R856" i="4" s="1"/>
  <c r="P858" i="4"/>
  <c r="O858" i="4"/>
  <c r="O856" i="4" s="1"/>
  <c r="N858" i="4"/>
  <c r="M858" i="4"/>
  <c r="L858" i="4"/>
  <c r="K858" i="4"/>
  <c r="B858" i="4"/>
  <c r="Y857" i="4"/>
  <c r="V857" i="4"/>
  <c r="U857" i="4"/>
  <c r="S857" i="4"/>
  <c r="R857" i="4"/>
  <c r="P857" i="4"/>
  <c r="O857" i="4"/>
  <c r="N857" i="4"/>
  <c r="M857" i="4"/>
  <c r="L857" i="4"/>
  <c r="K857" i="4"/>
  <c r="B857" i="4"/>
  <c r="Y856" i="4"/>
  <c r="X856" i="4"/>
  <c r="U856" i="4"/>
  <c r="K856" i="4"/>
  <c r="Y855" i="4"/>
  <c r="Y853" i="4" s="1"/>
  <c r="V855" i="4"/>
  <c r="U855" i="4"/>
  <c r="S855" i="4"/>
  <c r="R855" i="4"/>
  <c r="R853" i="4" s="1"/>
  <c r="P855" i="4"/>
  <c r="O855" i="4"/>
  <c r="O853" i="4" s="1"/>
  <c r="N855" i="4"/>
  <c r="M855" i="4"/>
  <c r="L855" i="4"/>
  <c r="L853" i="4" s="1"/>
  <c r="K855" i="4"/>
  <c r="B855" i="4"/>
  <c r="Y854" i="4"/>
  <c r="V854" i="4"/>
  <c r="U854" i="4"/>
  <c r="S854" i="4"/>
  <c r="R854" i="4"/>
  <c r="P854" i="4"/>
  <c r="O854" i="4"/>
  <c r="N854" i="4"/>
  <c r="M854" i="4"/>
  <c r="L854" i="4"/>
  <c r="K854" i="4"/>
  <c r="B854" i="4"/>
  <c r="AO853" i="4"/>
  <c r="AS853" i="4" s="1"/>
  <c r="AJ853" i="4"/>
  <c r="AF853" i="4"/>
  <c r="AA853" i="4"/>
  <c r="X853" i="4"/>
  <c r="V853" i="4"/>
  <c r="U853" i="4"/>
  <c r="P853" i="4"/>
  <c r="K853" i="4"/>
  <c r="Y852" i="4"/>
  <c r="Y850" i="4" s="1"/>
  <c r="V852" i="4"/>
  <c r="V850" i="4" s="1"/>
  <c r="AN850" i="4" s="1"/>
  <c r="AR850" i="4" s="1"/>
  <c r="U852" i="4"/>
  <c r="U850" i="4" s="1"/>
  <c r="S852" i="4"/>
  <c r="S850" i="4" s="1"/>
  <c r="R852" i="4"/>
  <c r="P852" i="4"/>
  <c r="P850" i="4" s="1"/>
  <c r="O852" i="4"/>
  <c r="O850" i="4" s="1"/>
  <c r="N852" i="4"/>
  <c r="M852" i="4"/>
  <c r="L852" i="4"/>
  <c r="K852" i="4"/>
  <c r="B852" i="4"/>
  <c r="Y851" i="4"/>
  <c r="V851" i="4"/>
  <c r="U851" i="4"/>
  <c r="S851" i="4"/>
  <c r="R851" i="4"/>
  <c r="P851" i="4"/>
  <c r="O851" i="4"/>
  <c r="N851" i="4"/>
  <c r="M851" i="4"/>
  <c r="L851" i="4"/>
  <c r="K851" i="4"/>
  <c r="B851" i="4"/>
  <c r="X850" i="4"/>
  <c r="R850" i="4"/>
  <c r="Y849" i="4"/>
  <c r="Y847" i="4" s="1"/>
  <c r="AO847" i="4" s="1"/>
  <c r="AS847" i="4" s="1"/>
  <c r="V849" i="4"/>
  <c r="V847" i="4" s="1"/>
  <c r="U849" i="4"/>
  <c r="S849" i="4"/>
  <c r="S847" i="4" s="1"/>
  <c r="AM847" i="4" s="1"/>
  <c r="AQ847" i="4" s="1"/>
  <c r="R849" i="4"/>
  <c r="R847" i="4" s="1"/>
  <c r="P849" i="4"/>
  <c r="O849" i="4"/>
  <c r="N849" i="4"/>
  <c r="N847" i="4" s="1"/>
  <c r="M849" i="4"/>
  <c r="L849" i="4"/>
  <c r="K849" i="4"/>
  <c r="B849" i="4"/>
  <c r="Y848" i="4"/>
  <c r="V848" i="4"/>
  <c r="U848" i="4"/>
  <c r="S848" i="4"/>
  <c r="R848" i="4"/>
  <c r="P848" i="4"/>
  <c r="O848" i="4"/>
  <c r="N848" i="4"/>
  <c r="M848" i="4"/>
  <c r="L848" i="4"/>
  <c r="K848" i="4"/>
  <c r="B848" i="4"/>
  <c r="AJ847" i="4"/>
  <c r="AF847" i="4"/>
  <c r="X847" i="4"/>
  <c r="U847" i="4"/>
  <c r="O847" i="4"/>
  <c r="K847" i="4"/>
  <c r="Y846" i="4"/>
  <c r="Y844" i="4" s="1"/>
  <c r="V846" i="4"/>
  <c r="U846" i="4"/>
  <c r="S846" i="4"/>
  <c r="S844" i="4" s="1"/>
  <c r="R846" i="4"/>
  <c r="R844" i="4" s="1"/>
  <c r="P846" i="4"/>
  <c r="P844" i="4" s="1"/>
  <c r="O846" i="4"/>
  <c r="N846" i="4"/>
  <c r="M846" i="4"/>
  <c r="L846" i="4"/>
  <c r="K846" i="4"/>
  <c r="B846" i="4"/>
  <c r="Y845" i="4"/>
  <c r="V845" i="4"/>
  <c r="U845" i="4"/>
  <c r="S845" i="4"/>
  <c r="R845" i="4"/>
  <c r="P845" i="4"/>
  <c r="O845" i="4"/>
  <c r="N845" i="4"/>
  <c r="M845" i="4"/>
  <c r="L845" i="4"/>
  <c r="K845" i="4"/>
  <c r="B845" i="4"/>
  <c r="X844" i="4"/>
  <c r="V844" i="4"/>
  <c r="U844" i="4"/>
  <c r="O844" i="4"/>
  <c r="L844" i="4"/>
  <c r="K844" i="4"/>
  <c r="J844" i="4"/>
  <c r="G844" i="4"/>
  <c r="F844" i="4"/>
  <c r="E844" i="4"/>
  <c r="D844" i="4"/>
  <c r="Y843" i="4"/>
  <c r="Y841" i="4" s="1"/>
  <c r="V843" i="4"/>
  <c r="V841" i="4" s="1"/>
  <c r="U843" i="4"/>
  <c r="U841" i="4" s="1"/>
  <c r="S843" i="4"/>
  <c r="S841" i="4" s="1"/>
  <c r="R843" i="4"/>
  <c r="R841" i="4" s="1"/>
  <c r="P843" i="4"/>
  <c r="P841" i="4" s="1"/>
  <c r="O843" i="4"/>
  <c r="O841" i="4" s="1"/>
  <c r="N843" i="4"/>
  <c r="N841" i="4" s="1"/>
  <c r="M843" i="4"/>
  <c r="L843" i="4"/>
  <c r="K843" i="4"/>
  <c r="B843" i="4"/>
  <c r="Y842" i="4"/>
  <c r="V842" i="4"/>
  <c r="U842" i="4"/>
  <c r="S842" i="4"/>
  <c r="R842" i="4"/>
  <c r="P842" i="4"/>
  <c r="O842" i="4"/>
  <c r="N842" i="4"/>
  <c r="M842" i="4"/>
  <c r="L842" i="4"/>
  <c r="K842" i="4"/>
  <c r="B842" i="4"/>
  <c r="AN841" i="4"/>
  <c r="AR841" i="4" s="1"/>
  <c r="X841" i="4"/>
  <c r="M841" i="4"/>
  <c r="Y840" i="4"/>
  <c r="Y838" i="4" s="1"/>
  <c r="V840" i="4"/>
  <c r="V838" i="4" s="1"/>
  <c r="U840" i="4"/>
  <c r="S840" i="4"/>
  <c r="S838" i="4" s="1"/>
  <c r="AM838" i="4" s="1"/>
  <c r="AQ838" i="4" s="1"/>
  <c r="R840" i="4"/>
  <c r="R838" i="4" s="1"/>
  <c r="P840" i="4"/>
  <c r="P838" i="4" s="1"/>
  <c r="O840" i="4"/>
  <c r="N840" i="4"/>
  <c r="M840" i="4"/>
  <c r="L840" i="4"/>
  <c r="K840" i="4"/>
  <c r="B840" i="4"/>
  <c r="Y839" i="4"/>
  <c r="V839" i="4"/>
  <c r="U839" i="4"/>
  <c r="S839" i="4"/>
  <c r="R839" i="4"/>
  <c r="P839" i="4"/>
  <c r="O839" i="4"/>
  <c r="N839" i="4"/>
  <c r="M839" i="4"/>
  <c r="L839" i="4"/>
  <c r="K839" i="4"/>
  <c r="B839" i="4"/>
  <c r="AO838" i="4"/>
  <c r="AS838" i="4" s="1"/>
  <c r="AJ838" i="4"/>
  <c r="AA838" i="4"/>
  <c r="X838" i="4"/>
  <c r="AF838" i="4" s="1"/>
  <c r="U838" i="4"/>
  <c r="O838" i="4"/>
  <c r="K838" i="4"/>
  <c r="Y837" i="4"/>
  <c r="Y835" i="4" s="1"/>
  <c r="V837" i="4"/>
  <c r="V835" i="4" s="1"/>
  <c r="U837" i="4"/>
  <c r="S837" i="4"/>
  <c r="S835" i="4" s="1"/>
  <c r="R837" i="4"/>
  <c r="R835" i="4" s="1"/>
  <c r="P837" i="4"/>
  <c r="P835" i="4" s="1"/>
  <c r="O837" i="4"/>
  <c r="N837" i="4"/>
  <c r="M837" i="4"/>
  <c r="L837" i="4"/>
  <c r="K837" i="4"/>
  <c r="B837" i="4"/>
  <c r="Y836" i="4"/>
  <c r="V836" i="4"/>
  <c r="U836" i="4"/>
  <c r="S836" i="4"/>
  <c r="R836" i="4"/>
  <c r="P836" i="4"/>
  <c r="O836" i="4"/>
  <c r="N836" i="4"/>
  <c r="M836" i="4"/>
  <c r="L836" i="4"/>
  <c r="K836" i="4"/>
  <c r="B836" i="4"/>
  <c r="X835" i="4"/>
  <c r="U835" i="4"/>
  <c r="O835" i="4"/>
  <c r="K835" i="4"/>
  <c r="Y834" i="4"/>
  <c r="V834" i="4"/>
  <c r="V832" i="4" s="1"/>
  <c r="AN832" i="4" s="1"/>
  <c r="AR832" i="4" s="1"/>
  <c r="U834" i="4"/>
  <c r="U832" i="4" s="1"/>
  <c r="S834" i="4"/>
  <c r="R834" i="4"/>
  <c r="P834" i="4"/>
  <c r="O834" i="4"/>
  <c r="O832" i="4" s="1"/>
  <c r="N834" i="4"/>
  <c r="M834" i="4"/>
  <c r="L834" i="4"/>
  <c r="K834" i="4"/>
  <c r="B834" i="4"/>
  <c r="Y833" i="4"/>
  <c r="V833" i="4"/>
  <c r="U833" i="4"/>
  <c r="S833" i="4"/>
  <c r="R833" i="4"/>
  <c r="P833" i="4"/>
  <c r="O833" i="4"/>
  <c r="N833" i="4"/>
  <c r="M833" i="4"/>
  <c r="L833" i="4"/>
  <c r="K833" i="4"/>
  <c r="B833" i="4"/>
  <c r="Y832" i="4"/>
  <c r="AO832" i="4" s="1"/>
  <c r="AS832" i="4" s="1"/>
  <c r="X832" i="4"/>
  <c r="R832" i="4"/>
  <c r="M832" i="4"/>
  <c r="Y830" i="4"/>
  <c r="Y828" i="4" s="1"/>
  <c r="AO828" i="4" s="1"/>
  <c r="AS828" i="4" s="1"/>
  <c r="V830" i="4"/>
  <c r="V828" i="4" s="1"/>
  <c r="U830" i="4"/>
  <c r="U828" i="4" s="1"/>
  <c r="S830" i="4"/>
  <c r="S828" i="4" s="1"/>
  <c r="AM828" i="4" s="1"/>
  <c r="AQ828" i="4" s="1"/>
  <c r="R830" i="4"/>
  <c r="P830" i="4"/>
  <c r="P828" i="4" s="1"/>
  <c r="O830" i="4"/>
  <c r="O828" i="4" s="1"/>
  <c r="N830" i="4"/>
  <c r="M830" i="4"/>
  <c r="L830" i="4"/>
  <c r="L828" i="4" s="1"/>
  <c r="B830" i="4"/>
  <c r="Y829" i="4"/>
  <c r="V829" i="4"/>
  <c r="U829" i="4"/>
  <c r="S829" i="4"/>
  <c r="R829" i="4"/>
  <c r="P829" i="4"/>
  <c r="O829" i="4"/>
  <c r="N829" i="4"/>
  <c r="M829" i="4"/>
  <c r="L829" i="4"/>
  <c r="K829" i="4"/>
  <c r="B829" i="4"/>
  <c r="AH828" i="4"/>
  <c r="X828" i="4"/>
  <c r="R828" i="4"/>
  <c r="N828" i="4"/>
  <c r="M828" i="4"/>
  <c r="G828" i="4"/>
  <c r="F828" i="4"/>
  <c r="Y826" i="4"/>
  <c r="Y824" i="4" s="1"/>
  <c r="V826" i="4"/>
  <c r="V824" i="4" s="1"/>
  <c r="AN824" i="4" s="1"/>
  <c r="AR824" i="4" s="1"/>
  <c r="U826" i="4"/>
  <c r="U824" i="4" s="1"/>
  <c r="S826" i="4"/>
  <c r="R826" i="4"/>
  <c r="R824" i="4" s="1"/>
  <c r="P826" i="4"/>
  <c r="O826" i="4"/>
  <c r="N826" i="4"/>
  <c r="M826" i="4"/>
  <c r="L826" i="4"/>
  <c r="K826" i="4"/>
  <c r="K824" i="4" s="1"/>
  <c r="B826" i="4"/>
  <c r="Y825" i="4"/>
  <c r="V825" i="4"/>
  <c r="U825" i="4"/>
  <c r="S825" i="4"/>
  <c r="R825" i="4"/>
  <c r="P825" i="4"/>
  <c r="O825" i="4"/>
  <c r="N825" i="4"/>
  <c r="M825" i="4"/>
  <c r="L825" i="4"/>
  <c r="K825" i="4"/>
  <c r="B825" i="4"/>
  <c r="X824" i="4"/>
  <c r="O824" i="4"/>
  <c r="Y822" i="4"/>
  <c r="V822" i="4"/>
  <c r="U822" i="4"/>
  <c r="U820" i="4" s="1"/>
  <c r="S822" i="4"/>
  <c r="S820" i="4" s="1"/>
  <c r="AM820" i="4" s="1"/>
  <c r="AQ820" i="4" s="1"/>
  <c r="R822" i="4"/>
  <c r="R820" i="4" s="1"/>
  <c r="P822" i="4"/>
  <c r="P820" i="4" s="1"/>
  <c r="AL820" i="4" s="1"/>
  <c r="AP820" i="4" s="1"/>
  <c r="O822" i="4"/>
  <c r="O820" i="4" s="1"/>
  <c r="N822" i="4"/>
  <c r="M822" i="4"/>
  <c r="L822" i="4"/>
  <c r="K822" i="4"/>
  <c r="B822" i="4"/>
  <c r="Y821" i="4"/>
  <c r="V821" i="4"/>
  <c r="U821" i="4"/>
  <c r="S821" i="4"/>
  <c r="R821" i="4"/>
  <c r="P821" i="4"/>
  <c r="O821" i="4"/>
  <c r="N821" i="4"/>
  <c r="M821" i="4"/>
  <c r="L821" i="4"/>
  <c r="K821" i="4"/>
  <c r="B821" i="4"/>
  <c r="Y820" i="4"/>
  <c r="AO820" i="4" s="1"/>
  <c r="AS820" i="4" s="1"/>
  <c r="X820" i="4"/>
  <c r="V820" i="4"/>
  <c r="AN820" i="4" s="1"/>
  <c r="AR820" i="4" s="1"/>
  <c r="L820" i="4"/>
  <c r="Y818" i="4"/>
  <c r="V818" i="4"/>
  <c r="V816" i="4" s="1"/>
  <c r="U818" i="4"/>
  <c r="U816" i="4" s="1"/>
  <c r="S818" i="4"/>
  <c r="R818" i="4"/>
  <c r="R816" i="4" s="1"/>
  <c r="P818" i="4"/>
  <c r="O818" i="4"/>
  <c r="O816" i="4" s="1"/>
  <c r="N818" i="4"/>
  <c r="M818" i="4"/>
  <c r="L818" i="4"/>
  <c r="K818" i="4"/>
  <c r="B818" i="4"/>
  <c r="Y817" i="4"/>
  <c r="V817" i="4"/>
  <c r="U817" i="4"/>
  <c r="S817" i="4"/>
  <c r="R817" i="4"/>
  <c r="P817" i="4"/>
  <c r="O817" i="4"/>
  <c r="N817" i="4"/>
  <c r="M817" i="4"/>
  <c r="L817" i="4"/>
  <c r="K817" i="4"/>
  <c r="B817" i="4"/>
  <c r="Y816" i="4"/>
  <c r="X816" i="4"/>
  <c r="M816" i="4"/>
  <c r="Y814" i="4"/>
  <c r="Y812" i="4" s="1"/>
  <c r="V814" i="4"/>
  <c r="V812" i="4" s="1"/>
  <c r="AN812" i="4" s="1"/>
  <c r="AR812" i="4" s="1"/>
  <c r="U814" i="4"/>
  <c r="S814" i="4"/>
  <c r="R814" i="4"/>
  <c r="R812" i="4" s="1"/>
  <c r="P814" i="4"/>
  <c r="O814" i="4"/>
  <c r="N814" i="4"/>
  <c r="M814" i="4"/>
  <c r="L814" i="4"/>
  <c r="K814" i="4"/>
  <c r="B814" i="4"/>
  <c r="Y813" i="4"/>
  <c r="V813" i="4"/>
  <c r="U813" i="4"/>
  <c r="S813" i="4"/>
  <c r="R813" i="4"/>
  <c r="P813" i="4"/>
  <c r="O813" i="4"/>
  <c r="N813" i="4"/>
  <c r="M813" i="4"/>
  <c r="L813" i="4"/>
  <c r="K813" i="4"/>
  <c r="B813" i="4"/>
  <c r="AO812" i="4"/>
  <c r="AS812" i="4" s="1"/>
  <c r="X812" i="4"/>
  <c r="U812" i="4"/>
  <c r="O812" i="4"/>
  <c r="K812" i="4"/>
  <c r="Y810" i="4"/>
  <c r="Y808" i="4" s="1"/>
  <c r="V810" i="4"/>
  <c r="V808" i="4" s="1"/>
  <c r="AN808" i="4" s="1"/>
  <c r="AR808" i="4" s="1"/>
  <c r="U810" i="4"/>
  <c r="S810" i="4"/>
  <c r="S808" i="4" s="1"/>
  <c r="AM808" i="4" s="1"/>
  <c r="AQ808" i="4" s="1"/>
  <c r="R810" i="4"/>
  <c r="R808" i="4" s="1"/>
  <c r="P810" i="4"/>
  <c r="O810" i="4"/>
  <c r="O808" i="4" s="1"/>
  <c r="N810" i="4"/>
  <c r="B810" i="4"/>
  <c r="Y809" i="4"/>
  <c r="V809" i="4"/>
  <c r="U809" i="4"/>
  <c r="S809" i="4"/>
  <c r="R809" i="4"/>
  <c r="P809" i="4"/>
  <c r="O809" i="4"/>
  <c r="N809" i="4"/>
  <c r="M809" i="4"/>
  <c r="L809" i="4"/>
  <c r="L808" i="4" s="1"/>
  <c r="K809" i="4"/>
  <c r="B809" i="4"/>
  <c r="X808" i="4"/>
  <c r="U808" i="4"/>
  <c r="P808" i="4"/>
  <c r="AL808" i="4" s="1"/>
  <c r="AP808" i="4" s="1"/>
  <c r="M808" i="4"/>
  <c r="Z806" i="4"/>
  <c r="W806" i="4"/>
  <c r="T806" i="4"/>
  <c r="Q806" i="4"/>
  <c r="Y805" i="4"/>
  <c r="Y803" i="4" s="1"/>
  <c r="V805" i="4"/>
  <c r="V803" i="4" s="1"/>
  <c r="AE803" i="4" s="1"/>
  <c r="U805" i="4"/>
  <c r="U803" i="4" s="1"/>
  <c r="S805" i="4"/>
  <c r="S803" i="4" s="1"/>
  <c r="R805" i="4"/>
  <c r="P805" i="4"/>
  <c r="P803" i="4" s="1"/>
  <c r="O805" i="4"/>
  <c r="O803" i="4" s="1"/>
  <c r="N805" i="4"/>
  <c r="M805" i="4"/>
  <c r="L805" i="4"/>
  <c r="K805" i="4"/>
  <c r="B805" i="4"/>
  <c r="Y804" i="4"/>
  <c r="V804" i="4"/>
  <c r="U804" i="4"/>
  <c r="S804" i="4"/>
  <c r="R804" i="4"/>
  <c r="P804" i="4"/>
  <c r="O804" i="4"/>
  <c r="N804" i="4"/>
  <c r="M804" i="4"/>
  <c r="L804" i="4"/>
  <c r="K804" i="4"/>
  <c r="B804" i="4"/>
  <c r="AN803" i="4"/>
  <c r="AR803" i="4" s="1"/>
  <c r="X803" i="4"/>
  <c r="R803" i="4"/>
  <c r="M803" i="4"/>
  <c r="G803" i="4"/>
  <c r="F803" i="4"/>
  <c r="E803" i="4"/>
  <c r="Y801" i="4"/>
  <c r="Y799" i="4" s="1"/>
  <c r="V801" i="4"/>
  <c r="V799" i="4" s="1"/>
  <c r="U801" i="4"/>
  <c r="U799" i="4" s="1"/>
  <c r="AE799" i="4" s="1"/>
  <c r="S801" i="4"/>
  <c r="R801" i="4"/>
  <c r="R799" i="4" s="1"/>
  <c r="P801" i="4"/>
  <c r="P799" i="4" s="1"/>
  <c r="O801" i="4"/>
  <c r="O799" i="4" s="1"/>
  <c r="N801" i="4"/>
  <c r="M801" i="4"/>
  <c r="L801" i="4"/>
  <c r="K801" i="4"/>
  <c r="B801" i="4"/>
  <c r="Y800" i="4"/>
  <c r="V800" i="4"/>
  <c r="U800" i="4"/>
  <c r="S800" i="4"/>
  <c r="R800" i="4"/>
  <c r="P800" i="4"/>
  <c r="O800" i="4"/>
  <c r="N800" i="4"/>
  <c r="M800" i="4"/>
  <c r="L800" i="4"/>
  <c r="K800" i="4"/>
  <c r="B800" i="4"/>
  <c r="AN799" i="4"/>
  <c r="AR799" i="4" s="1"/>
  <c r="X799" i="4"/>
  <c r="S799" i="4"/>
  <c r="N799" i="4"/>
  <c r="G799" i="4"/>
  <c r="AI799" i="4" s="1"/>
  <c r="F799" i="4"/>
  <c r="E799" i="4"/>
  <c r="D799" i="4"/>
  <c r="Y797" i="4"/>
  <c r="Y795" i="4" s="1"/>
  <c r="AO795" i="4" s="1"/>
  <c r="AS795" i="4" s="1"/>
  <c r="V797" i="4"/>
  <c r="V795" i="4" s="1"/>
  <c r="U797" i="4"/>
  <c r="S797" i="4"/>
  <c r="R797" i="4"/>
  <c r="R795" i="4" s="1"/>
  <c r="P797" i="4"/>
  <c r="O797" i="4"/>
  <c r="O795" i="4" s="1"/>
  <c r="N797" i="4"/>
  <c r="M797" i="4"/>
  <c r="L797" i="4"/>
  <c r="K797" i="4"/>
  <c r="B797" i="4"/>
  <c r="Y796" i="4"/>
  <c r="V796" i="4"/>
  <c r="U796" i="4"/>
  <c r="S796" i="4"/>
  <c r="R796" i="4"/>
  <c r="P796" i="4"/>
  <c r="O796" i="4"/>
  <c r="N796" i="4"/>
  <c r="M796" i="4"/>
  <c r="L796" i="4"/>
  <c r="K796" i="4"/>
  <c r="B796" i="4"/>
  <c r="X795" i="4"/>
  <c r="AA795" i="4" s="1"/>
  <c r="U795" i="4"/>
  <c r="S795" i="4"/>
  <c r="AM795" i="4" s="1"/>
  <c r="AQ795" i="4" s="1"/>
  <c r="F795" i="4"/>
  <c r="E795" i="4"/>
  <c r="D795" i="4"/>
  <c r="Y793" i="4"/>
  <c r="Y791" i="4" s="1"/>
  <c r="V793" i="4"/>
  <c r="V791" i="4" s="1"/>
  <c r="U793" i="4"/>
  <c r="S793" i="4"/>
  <c r="S791" i="4" s="1"/>
  <c r="AM791" i="4" s="1"/>
  <c r="AQ791" i="4" s="1"/>
  <c r="R793" i="4"/>
  <c r="R791" i="4" s="1"/>
  <c r="P793" i="4"/>
  <c r="P791" i="4" s="1"/>
  <c r="O793" i="4"/>
  <c r="N793" i="4"/>
  <c r="M793" i="4"/>
  <c r="L793" i="4"/>
  <c r="K793" i="4"/>
  <c r="B793" i="4"/>
  <c r="Y792" i="4"/>
  <c r="V792" i="4"/>
  <c r="U792" i="4"/>
  <c r="S792" i="4"/>
  <c r="R792" i="4"/>
  <c r="P792" i="4"/>
  <c r="O792" i="4"/>
  <c r="N792" i="4"/>
  <c r="M792" i="4"/>
  <c r="L792" i="4"/>
  <c r="K792" i="4"/>
  <c r="B792" i="4"/>
  <c r="X791" i="4"/>
  <c r="AA791" i="4" s="1"/>
  <c r="U791" i="4"/>
  <c r="O791" i="4"/>
  <c r="K791" i="4"/>
  <c r="Y790" i="4"/>
  <c r="Y788" i="4" s="1"/>
  <c r="V790" i="4"/>
  <c r="U790" i="4"/>
  <c r="S790" i="4"/>
  <c r="S788" i="4" s="1"/>
  <c r="R790" i="4"/>
  <c r="R788" i="4" s="1"/>
  <c r="P790" i="4"/>
  <c r="P788" i="4" s="1"/>
  <c r="O790" i="4"/>
  <c r="N790" i="4"/>
  <c r="M790" i="4"/>
  <c r="L790" i="4"/>
  <c r="K790" i="4"/>
  <c r="B790" i="4"/>
  <c r="Y789" i="4"/>
  <c r="V789" i="4"/>
  <c r="U789" i="4"/>
  <c r="S789" i="4"/>
  <c r="R789" i="4"/>
  <c r="P789" i="4"/>
  <c r="O789" i="4"/>
  <c r="N789" i="4"/>
  <c r="M789" i="4"/>
  <c r="L789" i="4"/>
  <c r="K789" i="4"/>
  <c r="B789" i="4"/>
  <c r="X788" i="4"/>
  <c r="V788" i="4"/>
  <c r="U788" i="4"/>
  <c r="O788" i="4"/>
  <c r="K788" i="4"/>
  <c r="G788" i="4"/>
  <c r="F788" i="4"/>
  <c r="D788" i="4"/>
  <c r="Y787" i="4"/>
  <c r="V787" i="4"/>
  <c r="U787" i="4"/>
  <c r="S787" i="4"/>
  <c r="R787" i="4"/>
  <c r="P787" i="4"/>
  <c r="O787" i="4"/>
  <c r="N787" i="4"/>
  <c r="M787" i="4"/>
  <c r="G787" i="4"/>
  <c r="F787" i="4"/>
  <c r="E787" i="4"/>
  <c r="D787" i="4"/>
  <c r="B787" i="4"/>
  <c r="Y786" i="4"/>
  <c r="V786" i="4"/>
  <c r="U786" i="4"/>
  <c r="U784" i="4" s="1"/>
  <c r="S786" i="4"/>
  <c r="R786" i="4"/>
  <c r="P786" i="4"/>
  <c r="O786" i="4"/>
  <c r="N786" i="4"/>
  <c r="M786" i="4"/>
  <c r="G786" i="4"/>
  <c r="F786" i="4"/>
  <c r="E786" i="4"/>
  <c r="D786" i="4"/>
  <c r="B786" i="4"/>
  <c r="Y785" i="4"/>
  <c r="Y784" i="4" s="1"/>
  <c r="V785" i="4"/>
  <c r="V784" i="4" s="1"/>
  <c r="AN784" i="4" s="1"/>
  <c r="AR784" i="4" s="1"/>
  <c r="U785" i="4"/>
  <c r="S785" i="4"/>
  <c r="R785" i="4"/>
  <c r="R784" i="4" s="1"/>
  <c r="P785" i="4"/>
  <c r="O785" i="4"/>
  <c r="O784" i="4" s="1"/>
  <c r="N785" i="4"/>
  <c r="M785" i="4"/>
  <c r="M784" i="4" s="1"/>
  <c r="L785" i="4"/>
  <c r="K785" i="4"/>
  <c r="D785" i="4"/>
  <c r="D784" i="4" s="1"/>
  <c r="B785" i="4"/>
  <c r="X784" i="4"/>
  <c r="P784" i="4"/>
  <c r="AL784" i="4" s="1"/>
  <c r="AP784" i="4" s="1"/>
  <c r="F784" i="4"/>
  <c r="E784" i="4"/>
  <c r="Y783" i="4"/>
  <c r="Y781" i="4" s="1"/>
  <c r="V783" i="4"/>
  <c r="V781" i="4" s="1"/>
  <c r="AI781" i="4" s="1"/>
  <c r="U783" i="4"/>
  <c r="U781" i="4" s="1"/>
  <c r="S783" i="4"/>
  <c r="R783" i="4"/>
  <c r="P783" i="4"/>
  <c r="O783" i="4"/>
  <c r="O781" i="4" s="1"/>
  <c r="N783" i="4"/>
  <c r="M783" i="4"/>
  <c r="L783" i="4"/>
  <c r="K783" i="4"/>
  <c r="B783" i="4"/>
  <c r="Y782" i="4"/>
  <c r="V782" i="4"/>
  <c r="U782" i="4"/>
  <c r="S782" i="4"/>
  <c r="R782" i="4"/>
  <c r="P782" i="4"/>
  <c r="O782" i="4"/>
  <c r="N782" i="4"/>
  <c r="M782" i="4"/>
  <c r="L782" i="4"/>
  <c r="K782" i="4"/>
  <c r="B782" i="4"/>
  <c r="AM781" i="4"/>
  <c r="AQ781" i="4" s="1"/>
  <c r="AH781" i="4"/>
  <c r="AE781" i="4"/>
  <c r="X781" i="4"/>
  <c r="R781" i="4"/>
  <c r="AD781" i="4" s="1"/>
  <c r="Y779" i="4"/>
  <c r="Y777" i="4" s="1"/>
  <c r="V779" i="4"/>
  <c r="V777" i="4" s="1"/>
  <c r="U779" i="4"/>
  <c r="U777" i="4" s="1"/>
  <c r="S779" i="4"/>
  <c r="R779" i="4"/>
  <c r="R777" i="4" s="1"/>
  <c r="P779" i="4"/>
  <c r="O779" i="4"/>
  <c r="O777" i="4" s="1"/>
  <c r="N779" i="4"/>
  <c r="M779" i="4"/>
  <c r="L779" i="4"/>
  <c r="K779" i="4"/>
  <c r="B779" i="4"/>
  <c r="Y778" i="4"/>
  <c r="V778" i="4"/>
  <c r="U778" i="4"/>
  <c r="S778" i="4"/>
  <c r="R778" i="4"/>
  <c r="P778" i="4"/>
  <c r="O778" i="4"/>
  <c r="N778" i="4"/>
  <c r="M778" i="4"/>
  <c r="L778" i="4"/>
  <c r="K778" i="4"/>
  <c r="B778" i="4"/>
  <c r="AN777" i="4"/>
  <c r="AR777" i="4" s="1"/>
  <c r="X777" i="4"/>
  <c r="S777" i="4"/>
  <c r="N777" i="4"/>
  <c r="Y775" i="4"/>
  <c r="Y774" i="4" s="1"/>
  <c r="AO774" i="4" s="1"/>
  <c r="AS774" i="4" s="1"/>
  <c r="V775" i="4"/>
  <c r="V774" i="4" s="1"/>
  <c r="U775" i="4"/>
  <c r="U774" i="4" s="1"/>
  <c r="S775" i="4"/>
  <c r="S774" i="4" s="1"/>
  <c r="AM774" i="4" s="1"/>
  <c r="AQ774" i="4" s="1"/>
  <c r="R775" i="4"/>
  <c r="R774" i="4" s="1"/>
  <c r="P775" i="4"/>
  <c r="P774" i="4" s="1"/>
  <c r="O775" i="4"/>
  <c r="N775" i="4"/>
  <c r="M775" i="4"/>
  <c r="M774" i="4" s="1"/>
  <c r="L775" i="4"/>
  <c r="L774" i="4" s="1"/>
  <c r="K775" i="4"/>
  <c r="K774" i="4" s="1"/>
  <c r="B775" i="4"/>
  <c r="AJ774" i="4"/>
  <c r="X774" i="4"/>
  <c r="O774" i="4"/>
  <c r="N774" i="4"/>
  <c r="G774" i="4"/>
  <c r="F774" i="4"/>
  <c r="E774" i="4"/>
  <c r="D774" i="4"/>
  <c r="Y773" i="4"/>
  <c r="Y771" i="4" s="1"/>
  <c r="V773" i="4"/>
  <c r="U773" i="4"/>
  <c r="S773" i="4"/>
  <c r="S771" i="4" s="1"/>
  <c r="R773" i="4"/>
  <c r="R771" i="4" s="1"/>
  <c r="P773" i="4"/>
  <c r="P771" i="4" s="1"/>
  <c r="O773" i="4"/>
  <c r="O771" i="4" s="1"/>
  <c r="N773" i="4"/>
  <c r="M773" i="4"/>
  <c r="L773" i="4"/>
  <c r="K773" i="4"/>
  <c r="B773" i="4"/>
  <c r="Y772" i="4"/>
  <c r="V772" i="4"/>
  <c r="U772" i="4"/>
  <c r="S772" i="4"/>
  <c r="R772" i="4"/>
  <c r="P772" i="4"/>
  <c r="O772" i="4"/>
  <c r="N772" i="4"/>
  <c r="M772" i="4"/>
  <c r="L772" i="4"/>
  <c r="K772" i="4"/>
  <c r="B772" i="4"/>
  <c r="X771" i="4"/>
  <c r="V771" i="4"/>
  <c r="U771" i="4"/>
  <c r="L771" i="4"/>
  <c r="G771" i="4"/>
  <c r="F771" i="4"/>
  <c r="E771" i="4"/>
  <c r="D771" i="4"/>
  <c r="Z769" i="4"/>
  <c r="W769" i="4"/>
  <c r="T769" i="4"/>
  <c r="Q769" i="4"/>
  <c r="Y768" i="4"/>
  <c r="V768" i="4"/>
  <c r="V766" i="4" s="1"/>
  <c r="U768" i="4"/>
  <c r="U766" i="4" s="1"/>
  <c r="S768" i="4"/>
  <c r="S766" i="4" s="1"/>
  <c r="R768" i="4"/>
  <c r="R766" i="4" s="1"/>
  <c r="P768" i="4"/>
  <c r="P766" i="4" s="1"/>
  <c r="O768" i="4"/>
  <c r="O766" i="4" s="1"/>
  <c r="N768" i="4"/>
  <c r="N766" i="4" s="1"/>
  <c r="M768" i="4"/>
  <c r="M766" i="4" s="1"/>
  <c r="B768" i="4"/>
  <c r="Y767" i="4"/>
  <c r="V767" i="4"/>
  <c r="U767" i="4"/>
  <c r="S767" i="4"/>
  <c r="R767" i="4"/>
  <c r="P767" i="4"/>
  <c r="O767" i="4"/>
  <c r="N767" i="4"/>
  <c r="M767" i="4"/>
  <c r="B767" i="4"/>
  <c r="Y766" i="4"/>
  <c r="X766" i="4"/>
  <c r="Y765" i="4"/>
  <c r="Y763" i="4" s="1"/>
  <c r="V765" i="4"/>
  <c r="V763" i="4" s="1"/>
  <c r="U765" i="4"/>
  <c r="U763" i="4" s="1"/>
  <c r="S765" i="4"/>
  <c r="S763" i="4" s="1"/>
  <c r="AM763" i="4" s="1"/>
  <c r="AQ763" i="4" s="1"/>
  <c r="R765" i="4"/>
  <c r="R763" i="4" s="1"/>
  <c r="P765" i="4"/>
  <c r="P763" i="4" s="1"/>
  <c r="O765" i="4"/>
  <c r="O763" i="4" s="1"/>
  <c r="N765" i="4"/>
  <c r="M765" i="4"/>
  <c r="L765" i="4"/>
  <c r="K765" i="4"/>
  <c r="K763" i="4" s="1"/>
  <c r="B765" i="4"/>
  <c r="Y764" i="4"/>
  <c r="V764" i="4"/>
  <c r="U764" i="4"/>
  <c r="S764" i="4"/>
  <c r="R764" i="4"/>
  <c r="P764" i="4"/>
  <c r="O764" i="4"/>
  <c r="N764" i="4"/>
  <c r="M764" i="4"/>
  <c r="L764" i="4"/>
  <c r="K764" i="4"/>
  <c r="B764" i="4"/>
  <c r="AO763" i="4"/>
  <c r="AS763" i="4" s="1"/>
  <c r="AA763" i="4"/>
  <c r="X763" i="4"/>
  <c r="Y762" i="4"/>
  <c r="Y760" i="4" s="1"/>
  <c r="V762" i="4"/>
  <c r="U762" i="4"/>
  <c r="U760" i="4" s="1"/>
  <c r="S762" i="4"/>
  <c r="S760" i="4" s="1"/>
  <c r="R762" i="4"/>
  <c r="R760" i="4" s="1"/>
  <c r="P762" i="4"/>
  <c r="P760" i="4" s="1"/>
  <c r="O762" i="4"/>
  <c r="O760" i="4" s="1"/>
  <c r="N762" i="4"/>
  <c r="M762" i="4"/>
  <c r="L762" i="4"/>
  <c r="K762" i="4"/>
  <c r="B762" i="4"/>
  <c r="Y761" i="4"/>
  <c r="V761" i="4"/>
  <c r="U761" i="4"/>
  <c r="S761" i="4"/>
  <c r="R761" i="4"/>
  <c r="P761" i="4"/>
  <c r="O761" i="4"/>
  <c r="N761" i="4"/>
  <c r="M761" i="4"/>
  <c r="L761" i="4"/>
  <c r="K761" i="4"/>
  <c r="B761" i="4"/>
  <c r="X760" i="4"/>
  <c r="V760" i="4"/>
  <c r="M760" i="4"/>
  <c r="Y759" i="4"/>
  <c r="V759" i="4"/>
  <c r="U759" i="4"/>
  <c r="U757" i="4" s="1"/>
  <c r="S759" i="4"/>
  <c r="S757" i="4" s="1"/>
  <c r="R759" i="4"/>
  <c r="P759" i="4"/>
  <c r="P757" i="4" s="1"/>
  <c r="O759" i="4"/>
  <c r="O757" i="4" s="1"/>
  <c r="N759" i="4"/>
  <c r="M759" i="4"/>
  <c r="L759" i="4"/>
  <c r="K759" i="4"/>
  <c r="B759" i="4"/>
  <c r="Y758" i="4"/>
  <c r="Y757" i="4" s="1"/>
  <c r="V758" i="4"/>
  <c r="V757" i="4" s="1"/>
  <c r="AI757" i="4" s="1"/>
  <c r="U758" i="4"/>
  <c r="S758" i="4"/>
  <c r="R758" i="4"/>
  <c r="P758" i="4"/>
  <c r="O758" i="4"/>
  <c r="N758" i="4"/>
  <c r="M758" i="4"/>
  <c r="L758" i="4"/>
  <c r="K758" i="4"/>
  <c r="B758" i="4"/>
  <c r="X757" i="4"/>
  <c r="R757" i="4"/>
  <c r="AD757" i="4" s="1"/>
  <c r="M757" i="4"/>
  <c r="Y756" i="4"/>
  <c r="Y754" i="4" s="1"/>
  <c r="AO754" i="4" s="1"/>
  <c r="AS754" i="4" s="1"/>
  <c r="V756" i="4"/>
  <c r="V754" i="4" s="1"/>
  <c r="AI754" i="4" s="1"/>
  <c r="U756" i="4"/>
  <c r="U754" i="4" s="1"/>
  <c r="S756" i="4"/>
  <c r="S754" i="4" s="1"/>
  <c r="R756" i="4"/>
  <c r="R754" i="4" s="1"/>
  <c r="P756" i="4"/>
  <c r="P754" i="4" s="1"/>
  <c r="O756" i="4"/>
  <c r="N756" i="4"/>
  <c r="M756" i="4"/>
  <c r="M754" i="4" s="1"/>
  <c r="B756" i="4"/>
  <c r="Y755" i="4"/>
  <c r="V755" i="4"/>
  <c r="U755" i="4"/>
  <c r="S755" i="4"/>
  <c r="R755" i="4"/>
  <c r="P755" i="4"/>
  <c r="O755" i="4"/>
  <c r="N755" i="4"/>
  <c r="N754" i="4" s="1"/>
  <c r="M755" i="4"/>
  <c r="B755" i="4"/>
  <c r="AJ754" i="4"/>
  <c r="X754" i="4"/>
  <c r="AA754" i="4" s="1"/>
  <c r="O754" i="4"/>
  <c r="Y753" i="4"/>
  <c r="Y751" i="4" s="1"/>
  <c r="V753" i="4"/>
  <c r="V751" i="4" s="1"/>
  <c r="U753" i="4"/>
  <c r="S753" i="4"/>
  <c r="S751" i="4" s="1"/>
  <c r="R753" i="4"/>
  <c r="R751" i="4" s="1"/>
  <c r="P753" i="4"/>
  <c r="P751" i="4" s="1"/>
  <c r="AG751" i="4" s="1"/>
  <c r="O753" i="4"/>
  <c r="N753" i="4"/>
  <c r="M753" i="4"/>
  <c r="L753" i="4"/>
  <c r="K753" i="4"/>
  <c r="B753" i="4"/>
  <c r="Y752" i="4"/>
  <c r="V752" i="4"/>
  <c r="U752" i="4"/>
  <c r="S752" i="4"/>
  <c r="R752" i="4"/>
  <c r="P752" i="4"/>
  <c r="O752" i="4"/>
  <c r="N752" i="4"/>
  <c r="M752" i="4"/>
  <c r="L752" i="4"/>
  <c r="K752" i="4"/>
  <c r="B752" i="4"/>
  <c r="X751" i="4"/>
  <c r="AA751" i="4" s="1"/>
  <c r="U751" i="4"/>
  <c r="O751" i="4"/>
  <c r="K751" i="4"/>
  <c r="E751" i="4"/>
  <c r="Y750" i="4"/>
  <c r="Y748" i="4" s="1"/>
  <c r="V750" i="4"/>
  <c r="V748" i="4" s="1"/>
  <c r="AI748" i="4" s="1"/>
  <c r="U750" i="4"/>
  <c r="U748" i="4" s="1"/>
  <c r="AE748" i="4" s="1"/>
  <c r="AE746" i="4" s="1"/>
  <c r="S750" i="4"/>
  <c r="R750" i="4"/>
  <c r="R748" i="4" s="1"/>
  <c r="AD748" i="4" s="1"/>
  <c r="AD746" i="4" s="1"/>
  <c r="P750" i="4"/>
  <c r="P748" i="4" s="1"/>
  <c r="O750" i="4"/>
  <c r="O748" i="4" s="1"/>
  <c r="N750" i="4"/>
  <c r="M750" i="4"/>
  <c r="L750" i="4"/>
  <c r="K750" i="4"/>
  <c r="B750" i="4"/>
  <c r="Y749" i="4"/>
  <c r="V749" i="4"/>
  <c r="U749" i="4"/>
  <c r="S749" i="4"/>
  <c r="R749" i="4"/>
  <c r="P749" i="4"/>
  <c r="O749" i="4"/>
  <c r="N749" i="4"/>
  <c r="M749" i="4"/>
  <c r="L749" i="4"/>
  <c r="K749" i="4"/>
  <c r="B749" i="4"/>
  <c r="AN748" i="4"/>
  <c r="AR748" i="4" s="1"/>
  <c r="X748" i="4"/>
  <c r="S748" i="4"/>
  <c r="AH748" i="4" s="1"/>
  <c r="N748" i="4"/>
  <c r="Z746" i="4"/>
  <c r="W746" i="4"/>
  <c r="T746" i="4"/>
  <c r="Y745" i="4"/>
  <c r="Y744" i="4" s="1"/>
  <c r="AO744" i="4" s="1"/>
  <c r="AS744" i="4" s="1"/>
  <c r="V745" i="4"/>
  <c r="V744" i="4" s="1"/>
  <c r="AN744" i="4" s="1"/>
  <c r="AR744" i="4" s="1"/>
  <c r="U745" i="4"/>
  <c r="U744" i="4" s="1"/>
  <c r="S745" i="4"/>
  <c r="R745" i="4"/>
  <c r="R744" i="4" s="1"/>
  <c r="P745" i="4"/>
  <c r="P744" i="4" s="1"/>
  <c r="AL744" i="4" s="1"/>
  <c r="AP744" i="4" s="1"/>
  <c r="O745" i="4"/>
  <c r="N745" i="4"/>
  <c r="N744" i="4" s="1"/>
  <c r="M745" i="4"/>
  <c r="M744" i="4" s="1"/>
  <c r="L745" i="4"/>
  <c r="L744" i="4" s="1"/>
  <c r="B745" i="4"/>
  <c r="AM744" i="4"/>
  <c r="AQ744" i="4" s="1"/>
  <c r="X744" i="4"/>
  <c r="O744" i="4"/>
  <c r="Y743" i="4"/>
  <c r="V743" i="4"/>
  <c r="U743" i="4"/>
  <c r="U742" i="4" s="1"/>
  <c r="S743" i="4"/>
  <c r="R743" i="4"/>
  <c r="R742" i="4" s="1"/>
  <c r="P743" i="4"/>
  <c r="P742" i="4" s="1"/>
  <c r="AL742" i="4" s="1"/>
  <c r="AP742" i="4" s="1"/>
  <c r="O743" i="4"/>
  <c r="O742" i="4" s="1"/>
  <c r="N743" i="4"/>
  <c r="M743" i="4"/>
  <c r="M742" i="4" s="1"/>
  <c r="L743" i="4"/>
  <c r="L742" i="4" s="1"/>
  <c r="B743" i="4"/>
  <c r="AM742" i="4"/>
  <c r="AQ742" i="4" s="1"/>
  <c r="Y742" i="4"/>
  <c r="AO742" i="4" s="1"/>
  <c r="AS742" i="4" s="1"/>
  <c r="X742" i="4"/>
  <c r="V742" i="4"/>
  <c r="AN742" i="4" s="1"/>
  <c r="AR742" i="4" s="1"/>
  <c r="N742" i="4"/>
  <c r="Y741" i="4"/>
  <c r="Y740" i="4" s="1"/>
  <c r="AO740" i="4" s="1"/>
  <c r="AS740" i="4" s="1"/>
  <c r="V741" i="4"/>
  <c r="U741" i="4"/>
  <c r="S741" i="4"/>
  <c r="R741" i="4"/>
  <c r="R740" i="4" s="1"/>
  <c r="AD740" i="4" s="1"/>
  <c r="P741" i="4"/>
  <c r="O741" i="4"/>
  <c r="O740" i="4" s="1"/>
  <c r="N741" i="4"/>
  <c r="M741" i="4"/>
  <c r="M740" i="4" s="1"/>
  <c r="L741" i="4"/>
  <c r="B741" i="4"/>
  <c r="AQ740" i="4"/>
  <c r="AM740" i="4"/>
  <c r="AH740" i="4"/>
  <c r="X740" i="4"/>
  <c r="V740" i="4"/>
  <c r="U740" i="4"/>
  <c r="P740" i="4"/>
  <c r="AG740" i="4" s="1"/>
  <c r="N740" i="4"/>
  <c r="L740" i="4"/>
  <c r="Y739" i="4"/>
  <c r="V739" i="4"/>
  <c r="V738" i="4" s="1"/>
  <c r="U739" i="4"/>
  <c r="S739" i="4"/>
  <c r="S738" i="4" s="1"/>
  <c r="R739" i="4"/>
  <c r="R738" i="4" s="1"/>
  <c r="P739" i="4"/>
  <c r="P738" i="4" s="1"/>
  <c r="AG738" i="4" s="1"/>
  <c r="O739" i="4"/>
  <c r="O738" i="4" s="1"/>
  <c r="N739" i="4"/>
  <c r="N738" i="4" s="1"/>
  <c r="M739" i="4"/>
  <c r="M738" i="4" s="1"/>
  <c r="L739" i="4"/>
  <c r="L738" i="4" s="1"/>
  <c r="K739" i="4"/>
  <c r="B739" i="4"/>
  <c r="Y738" i="4"/>
  <c r="AJ738" i="4" s="1"/>
  <c r="X738" i="4"/>
  <c r="U738" i="4"/>
  <c r="K738" i="4"/>
  <c r="Y737" i="4"/>
  <c r="Y736" i="4" s="1"/>
  <c r="AJ736" i="4" s="1"/>
  <c r="V737" i="4"/>
  <c r="V736" i="4" s="1"/>
  <c r="U737" i="4"/>
  <c r="S737" i="4"/>
  <c r="S736" i="4" s="1"/>
  <c r="R737" i="4"/>
  <c r="R736" i="4" s="1"/>
  <c r="P737" i="4"/>
  <c r="P736" i="4" s="1"/>
  <c r="O737" i="4"/>
  <c r="O736" i="4" s="1"/>
  <c r="N737" i="4"/>
  <c r="N736" i="4" s="1"/>
  <c r="M737" i="4"/>
  <c r="M736" i="4" s="1"/>
  <c r="L737" i="4"/>
  <c r="L736" i="4" s="1"/>
  <c r="K737" i="4"/>
  <c r="B737" i="4"/>
  <c r="AF736" i="4"/>
  <c r="X736" i="4"/>
  <c r="U736" i="4"/>
  <c r="K736" i="4"/>
  <c r="Y735" i="4"/>
  <c r="Y734" i="4" s="1"/>
  <c r="V735" i="4"/>
  <c r="U735" i="4"/>
  <c r="S735" i="4"/>
  <c r="S734" i="4" s="1"/>
  <c r="R735" i="4"/>
  <c r="R734" i="4" s="1"/>
  <c r="P735" i="4"/>
  <c r="P734" i="4" s="1"/>
  <c r="AG734" i="4" s="1"/>
  <c r="O735" i="4"/>
  <c r="N735" i="4"/>
  <c r="N734" i="4" s="1"/>
  <c r="M735" i="4"/>
  <c r="M734" i="4" s="1"/>
  <c r="L735" i="4"/>
  <c r="L734" i="4" s="1"/>
  <c r="K735" i="4"/>
  <c r="B735" i="4"/>
  <c r="AN734" i="4"/>
  <c r="AR734" i="4" s="1"/>
  <c r="AL734" i="4"/>
  <c r="AP734" i="4" s="1"/>
  <c r="AI734" i="4"/>
  <c r="AE734" i="4"/>
  <c r="X734" i="4"/>
  <c r="U734" i="4"/>
  <c r="O734" i="4"/>
  <c r="K734" i="4"/>
  <c r="Y732" i="4"/>
  <c r="Y731" i="4" s="1"/>
  <c r="AJ731" i="4" s="1"/>
  <c r="V732" i="4"/>
  <c r="V731" i="4" s="1"/>
  <c r="AI731" i="4" s="1"/>
  <c r="U732" i="4"/>
  <c r="U731" i="4" s="1"/>
  <c r="S732" i="4"/>
  <c r="S731" i="4" s="1"/>
  <c r="R732" i="4"/>
  <c r="P732" i="4"/>
  <c r="P731" i="4" s="1"/>
  <c r="O732" i="4"/>
  <c r="O731" i="4" s="1"/>
  <c r="N732" i="4"/>
  <c r="N731" i="4" s="1"/>
  <c r="M732" i="4"/>
  <c r="L732" i="4"/>
  <c r="L731" i="4" s="1"/>
  <c r="B732" i="4"/>
  <c r="X731" i="4"/>
  <c r="R731" i="4"/>
  <c r="M731" i="4"/>
  <c r="Y729" i="4"/>
  <c r="V729" i="4"/>
  <c r="V728" i="4" s="1"/>
  <c r="AI728" i="4" s="1"/>
  <c r="U729" i="4"/>
  <c r="U728" i="4" s="1"/>
  <c r="S729" i="4"/>
  <c r="R729" i="4"/>
  <c r="R728" i="4" s="1"/>
  <c r="AD728" i="4" s="1"/>
  <c r="P729" i="4"/>
  <c r="P728" i="4" s="1"/>
  <c r="O729" i="4"/>
  <c r="N729" i="4"/>
  <c r="N728" i="4" s="1"/>
  <c r="M729" i="4"/>
  <c r="M728" i="4" s="1"/>
  <c r="L729" i="4"/>
  <c r="L728" i="4" s="1"/>
  <c r="B729" i="4"/>
  <c r="AM728" i="4"/>
  <c r="AQ728" i="4" s="1"/>
  <c r="Y728" i="4"/>
  <c r="X728" i="4"/>
  <c r="O728" i="4"/>
  <c r="J728" i="4"/>
  <c r="G728" i="4"/>
  <c r="AH728" i="4" s="1"/>
  <c r="F728" i="4"/>
  <c r="E728" i="4"/>
  <c r="D728" i="4"/>
  <c r="Y726" i="4"/>
  <c r="Y724" i="4" s="1"/>
  <c r="AJ724" i="4" s="1"/>
  <c r="V726" i="4"/>
  <c r="V724" i="4" s="1"/>
  <c r="AN724" i="4" s="1"/>
  <c r="AR724" i="4" s="1"/>
  <c r="U726" i="4"/>
  <c r="U724" i="4" s="1"/>
  <c r="S726" i="4"/>
  <c r="S724" i="4" s="1"/>
  <c r="R726" i="4"/>
  <c r="R724" i="4" s="1"/>
  <c r="P726" i="4"/>
  <c r="P724" i="4" s="1"/>
  <c r="O726" i="4"/>
  <c r="O724" i="4" s="1"/>
  <c r="N726" i="4"/>
  <c r="N724" i="4" s="1"/>
  <c r="M726" i="4"/>
  <c r="L726" i="4"/>
  <c r="B726" i="4"/>
  <c r="Y725" i="4"/>
  <c r="V725" i="4"/>
  <c r="U725" i="4"/>
  <c r="S725" i="4"/>
  <c r="R725" i="4"/>
  <c r="P725" i="4"/>
  <c r="O725" i="4"/>
  <c r="N725" i="4"/>
  <c r="M725" i="4"/>
  <c r="L725" i="4"/>
  <c r="B725" i="4"/>
  <c r="AO724" i="4"/>
  <c r="AS724" i="4" s="1"/>
  <c r="X724" i="4"/>
  <c r="AF724" i="4" s="1"/>
  <c r="M724" i="4"/>
  <c r="Y722" i="4"/>
  <c r="Y720" i="4" s="1"/>
  <c r="AJ720" i="4" s="1"/>
  <c r="V722" i="4"/>
  <c r="V720" i="4" s="1"/>
  <c r="AN720" i="4" s="1"/>
  <c r="AR720" i="4" s="1"/>
  <c r="U722" i="4"/>
  <c r="U720" i="4" s="1"/>
  <c r="S722" i="4"/>
  <c r="S720" i="4" s="1"/>
  <c r="R722" i="4"/>
  <c r="R720" i="4" s="1"/>
  <c r="P722" i="4"/>
  <c r="P720" i="4" s="1"/>
  <c r="O722" i="4"/>
  <c r="O720" i="4" s="1"/>
  <c r="N722" i="4"/>
  <c r="N720" i="4" s="1"/>
  <c r="M722" i="4"/>
  <c r="L722" i="4"/>
  <c r="B722" i="4"/>
  <c r="Y721" i="4"/>
  <c r="V721" i="4"/>
  <c r="U721" i="4"/>
  <c r="S721" i="4"/>
  <c r="R721" i="4"/>
  <c r="P721" i="4"/>
  <c r="O721" i="4"/>
  <c r="N721" i="4"/>
  <c r="M721" i="4"/>
  <c r="L721" i="4"/>
  <c r="B721" i="4"/>
  <c r="AO720" i="4"/>
  <c r="AS720" i="4" s="1"/>
  <c r="AI720" i="4"/>
  <c r="AE720" i="4"/>
  <c r="X720" i="4"/>
  <c r="AF720" i="4" s="1"/>
  <c r="M720" i="4"/>
  <c r="Y719" i="4"/>
  <c r="V719" i="4"/>
  <c r="V717" i="4" s="1"/>
  <c r="U719" i="4"/>
  <c r="S719" i="4"/>
  <c r="S717" i="4" s="1"/>
  <c r="R719" i="4"/>
  <c r="R717" i="4" s="1"/>
  <c r="P719" i="4"/>
  <c r="P717" i="4" s="1"/>
  <c r="O719" i="4"/>
  <c r="N719" i="4"/>
  <c r="N717" i="4" s="1"/>
  <c r="M719" i="4"/>
  <c r="L719" i="4"/>
  <c r="B719" i="4"/>
  <c r="Y718" i="4"/>
  <c r="V718" i="4"/>
  <c r="U718" i="4"/>
  <c r="S718" i="4"/>
  <c r="R718" i="4"/>
  <c r="P718" i="4"/>
  <c r="O718" i="4"/>
  <c r="N718" i="4"/>
  <c r="M718" i="4"/>
  <c r="L718" i="4"/>
  <c r="B718" i="4"/>
  <c r="Y717" i="4"/>
  <c r="AF717" i="4" s="1"/>
  <c r="X717" i="4"/>
  <c r="U717" i="4"/>
  <c r="AE717" i="4" s="1"/>
  <c r="O717" i="4"/>
  <c r="Y715" i="4"/>
  <c r="Y713" i="4" s="1"/>
  <c r="V715" i="4"/>
  <c r="U715" i="4"/>
  <c r="U713" i="4" s="1"/>
  <c r="S715" i="4"/>
  <c r="S713" i="4" s="1"/>
  <c r="R715" i="4"/>
  <c r="R713" i="4" s="1"/>
  <c r="P715" i="4"/>
  <c r="O715" i="4"/>
  <c r="O713" i="4" s="1"/>
  <c r="N715" i="4"/>
  <c r="M715" i="4"/>
  <c r="L715" i="4"/>
  <c r="K715" i="4"/>
  <c r="B715" i="4"/>
  <c r="Y714" i="4"/>
  <c r="V714" i="4"/>
  <c r="U714" i="4"/>
  <c r="S714" i="4"/>
  <c r="R714" i="4"/>
  <c r="P714" i="4"/>
  <c r="O714" i="4"/>
  <c r="N714" i="4"/>
  <c r="M714" i="4"/>
  <c r="L714" i="4"/>
  <c r="B714" i="4"/>
  <c r="AA713" i="4"/>
  <c r="X713" i="4"/>
  <c r="V713" i="4"/>
  <c r="P713" i="4"/>
  <c r="L713" i="4"/>
  <c r="Z711" i="4"/>
  <c r="W711" i="4"/>
  <c r="T711" i="4"/>
  <c r="Q711" i="4"/>
  <c r="Y710" i="4"/>
  <c r="V710" i="4"/>
  <c r="U710" i="4"/>
  <c r="S710" i="4"/>
  <c r="R710" i="4"/>
  <c r="P710" i="4"/>
  <c r="O710" i="4"/>
  <c r="N710" i="4"/>
  <c r="M710" i="4"/>
  <c r="Y709" i="4"/>
  <c r="V709" i="4"/>
  <c r="U709" i="4"/>
  <c r="S709" i="4"/>
  <c r="R709" i="4"/>
  <c r="P709" i="4"/>
  <c r="O709" i="4"/>
  <c r="N709" i="4"/>
  <c r="M709" i="4"/>
  <c r="AF708" i="4"/>
  <c r="Y708" i="4"/>
  <c r="AA708" i="4" s="1"/>
  <c r="X708" i="4"/>
  <c r="V708" i="4"/>
  <c r="U708" i="4"/>
  <c r="S708" i="4"/>
  <c r="AM708" i="4" s="1"/>
  <c r="AQ708" i="4" s="1"/>
  <c r="R708" i="4"/>
  <c r="P708" i="4"/>
  <c r="AG708" i="4" s="1"/>
  <c r="O708" i="4"/>
  <c r="Y707" i="4"/>
  <c r="Y706" i="4" s="1"/>
  <c r="V707" i="4"/>
  <c r="V706" i="4" s="1"/>
  <c r="AI706" i="4" s="1"/>
  <c r="U707" i="4"/>
  <c r="U706" i="4" s="1"/>
  <c r="S707" i="4"/>
  <c r="R707" i="4"/>
  <c r="R706" i="4" s="1"/>
  <c r="P707" i="4"/>
  <c r="P706" i="4" s="1"/>
  <c r="O707" i="4"/>
  <c r="O706" i="4" s="1"/>
  <c r="N707" i="4"/>
  <c r="N706" i="4" s="1"/>
  <c r="M707" i="4"/>
  <c r="M706" i="4" s="1"/>
  <c r="B707" i="4"/>
  <c r="X706" i="4"/>
  <c r="S706" i="4"/>
  <c r="L706" i="4"/>
  <c r="G706" i="4"/>
  <c r="F706" i="4"/>
  <c r="E706" i="4"/>
  <c r="D706" i="4"/>
  <c r="Y705" i="4"/>
  <c r="V705" i="4"/>
  <c r="U705" i="4"/>
  <c r="U703" i="4" s="1"/>
  <c r="S705" i="4"/>
  <c r="S703" i="4" s="1"/>
  <c r="R705" i="4"/>
  <c r="R703" i="4" s="1"/>
  <c r="P705" i="4"/>
  <c r="O705" i="4"/>
  <c r="O703" i="4" s="1"/>
  <c r="N705" i="4"/>
  <c r="N703" i="4" s="1"/>
  <c r="M705" i="4"/>
  <c r="Y704" i="4"/>
  <c r="V704" i="4"/>
  <c r="U704" i="4"/>
  <c r="S704" i="4"/>
  <c r="R704" i="4"/>
  <c r="P704" i="4"/>
  <c r="P703" i="4" s="1"/>
  <c r="O704" i="4"/>
  <c r="N704" i="4"/>
  <c r="M704" i="4"/>
  <c r="Y703" i="4"/>
  <c r="X703" i="4"/>
  <c r="V703" i="4"/>
  <c r="AN703" i="4" s="1"/>
  <c r="AR703" i="4" s="1"/>
  <c r="M703" i="4"/>
  <c r="Y702" i="4"/>
  <c r="V702" i="4"/>
  <c r="V701" i="4" s="1"/>
  <c r="U702" i="4"/>
  <c r="U701" i="4" s="1"/>
  <c r="S702" i="4"/>
  <c r="S701" i="4" s="1"/>
  <c r="R702" i="4"/>
  <c r="R701" i="4" s="1"/>
  <c r="P702" i="4"/>
  <c r="P701" i="4" s="1"/>
  <c r="O702" i="4"/>
  <c r="O701" i="4" s="1"/>
  <c r="N702" i="4"/>
  <c r="N701" i="4" s="1"/>
  <c r="M702" i="4"/>
  <c r="M701" i="4" s="1"/>
  <c r="B702" i="4"/>
  <c r="Y701" i="4"/>
  <c r="AO701" i="4" s="1"/>
  <c r="AS701" i="4" s="1"/>
  <c r="X701" i="4"/>
  <c r="L701" i="4"/>
  <c r="J701" i="4"/>
  <c r="G701" i="4"/>
  <c r="F701" i="4"/>
  <c r="E701" i="4"/>
  <c r="D701" i="4"/>
  <c r="X700" i="4"/>
  <c r="Z699" i="4"/>
  <c r="W699" i="4"/>
  <c r="T699" i="4"/>
  <c r="Q699" i="4"/>
  <c r="Y698" i="4"/>
  <c r="Y696" i="4" s="1"/>
  <c r="V698" i="4"/>
  <c r="U698" i="4"/>
  <c r="U696" i="4" s="1"/>
  <c r="S698" i="4"/>
  <c r="S696" i="4" s="1"/>
  <c r="R698" i="4"/>
  <c r="R696" i="4" s="1"/>
  <c r="P698" i="4"/>
  <c r="O698" i="4"/>
  <c r="O696" i="4" s="1"/>
  <c r="N698" i="4"/>
  <c r="N696" i="4" s="1"/>
  <c r="L698" i="4"/>
  <c r="B698" i="4"/>
  <c r="Y697" i="4"/>
  <c r="V697" i="4"/>
  <c r="U697" i="4"/>
  <c r="S697" i="4"/>
  <c r="R697" i="4"/>
  <c r="P697" i="4"/>
  <c r="O697" i="4"/>
  <c r="N697" i="4"/>
  <c r="L697" i="4"/>
  <c r="B697" i="4"/>
  <c r="X696" i="4"/>
  <c r="V696" i="4"/>
  <c r="P696" i="4"/>
  <c r="AL696" i="4" s="1"/>
  <c r="AP696" i="4" s="1"/>
  <c r="Y695" i="4"/>
  <c r="Y693" i="4" s="1"/>
  <c r="V695" i="4"/>
  <c r="V693" i="4" s="1"/>
  <c r="U695" i="4"/>
  <c r="U693" i="4" s="1"/>
  <c r="S695" i="4"/>
  <c r="S693" i="4" s="1"/>
  <c r="R695" i="4"/>
  <c r="R693" i="4" s="1"/>
  <c r="P695" i="4"/>
  <c r="O695" i="4"/>
  <c r="N695" i="4"/>
  <c r="N693" i="4" s="1"/>
  <c r="L695" i="4"/>
  <c r="J695" i="4"/>
  <c r="G695" i="4"/>
  <c r="F695" i="4"/>
  <c r="E695" i="4"/>
  <c r="D695" i="4"/>
  <c r="B695" i="4"/>
  <c r="Y694" i="4"/>
  <c r="V694" i="4"/>
  <c r="U694" i="4"/>
  <c r="S694" i="4"/>
  <c r="R694" i="4"/>
  <c r="P694" i="4"/>
  <c r="O694" i="4"/>
  <c r="N694" i="4"/>
  <c r="M694" i="4"/>
  <c r="L694" i="4"/>
  <c r="K694" i="4"/>
  <c r="B694" i="4"/>
  <c r="X693" i="4"/>
  <c r="P693" i="4"/>
  <c r="AG693" i="4" s="1"/>
  <c r="O693" i="4"/>
  <c r="Y692" i="4"/>
  <c r="V692" i="4"/>
  <c r="V690" i="4" s="1"/>
  <c r="U692" i="4"/>
  <c r="U690" i="4" s="1"/>
  <c r="S692" i="4"/>
  <c r="R692" i="4"/>
  <c r="R690" i="4" s="1"/>
  <c r="P692" i="4"/>
  <c r="P690" i="4" s="1"/>
  <c r="O692" i="4"/>
  <c r="O690" i="4" s="1"/>
  <c r="N692" i="4"/>
  <c r="N690" i="4" s="1"/>
  <c r="L692" i="4"/>
  <c r="B692" i="4"/>
  <c r="Y691" i="4"/>
  <c r="V691" i="4"/>
  <c r="U691" i="4"/>
  <c r="S691" i="4"/>
  <c r="R691" i="4"/>
  <c r="P691" i="4"/>
  <c r="O691" i="4"/>
  <c r="N691" i="4"/>
  <c r="M691" i="4"/>
  <c r="L691" i="4"/>
  <c r="K691" i="4"/>
  <c r="B691" i="4"/>
  <c r="AR690" i="4"/>
  <c r="AN690" i="4"/>
  <c r="AI690" i="4"/>
  <c r="Y690" i="4"/>
  <c r="X690" i="4"/>
  <c r="S690" i="4"/>
  <c r="AM690" i="4" s="1"/>
  <c r="AQ690" i="4" s="1"/>
  <c r="Y688" i="4"/>
  <c r="Y686" i="4" s="1"/>
  <c r="AJ686" i="4" s="1"/>
  <c r="V688" i="4"/>
  <c r="V686" i="4" s="1"/>
  <c r="AI686" i="4" s="1"/>
  <c r="U688" i="4"/>
  <c r="U686" i="4" s="1"/>
  <c r="S688" i="4"/>
  <c r="R688" i="4"/>
  <c r="R686" i="4" s="1"/>
  <c r="P688" i="4"/>
  <c r="O688" i="4"/>
  <c r="N688" i="4"/>
  <c r="M688" i="4"/>
  <c r="L688" i="4"/>
  <c r="K688" i="4"/>
  <c r="K686" i="4" s="1"/>
  <c r="B688" i="4"/>
  <c r="Y687" i="4"/>
  <c r="V687" i="4"/>
  <c r="U687" i="4"/>
  <c r="S687" i="4"/>
  <c r="R687" i="4"/>
  <c r="P687" i="4"/>
  <c r="O687" i="4"/>
  <c r="N687" i="4"/>
  <c r="M687" i="4"/>
  <c r="L687" i="4"/>
  <c r="K687" i="4"/>
  <c r="B687" i="4"/>
  <c r="AN686" i="4"/>
  <c r="AR686" i="4" s="1"/>
  <c r="X686" i="4"/>
  <c r="S686" i="4"/>
  <c r="O686" i="4"/>
  <c r="N686" i="4"/>
  <c r="D686" i="4"/>
  <c r="Y685" i="4"/>
  <c r="Y683" i="4" s="1"/>
  <c r="V685" i="4"/>
  <c r="V683" i="4" s="1"/>
  <c r="U685" i="4"/>
  <c r="U683" i="4" s="1"/>
  <c r="S685" i="4"/>
  <c r="R685" i="4"/>
  <c r="R683" i="4" s="1"/>
  <c r="P685" i="4"/>
  <c r="P683" i="4" s="1"/>
  <c r="AL683" i="4" s="1"/>
  <c r="AP683" i="4" s="1"/>
  <c r="O685" i="4"/>
  <c r="O683" i="4" s="1"/>
  <c r="N685" i="4"/>
  <c r="M685" i="4"/>
  <c r="L685" i="4"/>
  <c r="K685" i="4"/>
  <c r="B685" i="4"/>
  <c r="Y684" i="4"/>
  <c r="V684" i="4"/>
  <c r="U684" i="4"/>
  <c r="S684" i="4"/>
  <c r="R684" i="4"/>
  <c r="P684" i="4"/>
  <c r="O684" i="4"/>
  <c r="N684" i="4"/>
  <c r="M684" i="4"/>
  <c r="L684" i="4"/>
  <c r="K684" i="4"/>
  <c r="B684" i="4"/>
  <c r="X683" i="4"/>
  <c r="Y682" i="4"/>
  <c r="Y680" i="4" s="1"/>
  <c r="AO680" i="4" s="1"/>
  <c r="AS680" i="4" s="1"/>
  <c r="V682" i="4"/>
  <c r="V680" i="4" s="1"/>
  <c r="U682" i="4"/>
  <c r="U680" i="4" s="1"/>
  <c r="S682" i="4"/>
  <c r="R682" i="4"/>
  <c r="R680" i="4" s="1"/>
  <c r="P682" i="4"/>
  <c r="O682" i="4"/>
  <c r="O680" i="4" s="1"/>
  <c r="N682" i="4"/>
  <c r="M682" i="4"/>
  <c r="M680" i="4" s="1"/>
  <c r="L682" i="4"/>
  <c r="K682" i="4"/>
  <c r="B682" i="4"/>
  <c r="Y681" i="4"/>
  <c r="V681" i="4"/>
  <c r="U681" i="4"/>
  <c r="S681" i="4"/>
  <c r="R681" i="4"/>
  <c r="P681" i="4"/>
  <c r="O681" i="4"/>
  <c r="N681" i="4"/>
  <c r="M681" i="4"/>
  <c r="L681" i="4"/>
  <c r="K681" i="4"/>
  <c r="X680" i="4"/>
  <c r="Y679" i="4"/>
  <c r="Y677" i="4" s="1"/>
  <c r="V679" i="4"/>
  <c r="V677" i="4" s="1"/>
  <c r="AI677" i="4" s="1"/>
  <c r="U679" i="4"/>
  <c r="U677" i="4" s="1"/>
  <c r="S679" i="4"/>
  <c r="R679" i="4"/>
  <c r="R677" i="4" s="1"/>
  <c r="P679" i="4"/>
  <c r="O679" i="4"/>
  <c r="O677" i="4" s="1"/>
  <c r="N679" i="4"/>
  <c r="M679" i="4"/>
  <c r="L679" i="4"/>
  <c r="K679" i="4"/>
  <c r="B679" i="4"/>
  <c r="Y678" i="4"/>
  <c r="V678" i="4"/>
  <c r="U678" i="4"/>
  <c r="S678" i="4"/>
  <c r="R678" i="4"/>
  <c r="P678" i="4"/>
  <c r="O678" i="4"/>
  <c r="N678" i="4"/>
  <c r="M678" i="4"/>
  <c r="L678" i="4"/>
  <c r="K678" i="4"/>
  <c r="B678" i="4"/>
  <c r="AN677" i="4"/>
  <c r="AR677" i="4" s="1"/>
  <c r="X677" i="4"/>
  <c r="S677" i="4"/>
  <c r="AH677" i="4" s="1"/>
  <c r="Y676" i="4"/>
  <c r="Y674" i="4" s="1"/>
  <c r="AF674" i="4" s="1"/>
  <c r="V676" i="4"/>
  <c r="V674" i="4" s="1"/>
  <c r="U676" i="4"/>
  <c r="U674" i="4" s="1"/>
  <c r="S676" i="4"/>
  <c r="R676" i="4"/>
  <c r="R674" i="4" s="1"/>
  <c r="P676" i="4"/>
  <c r="O676" i="4"/>
  <c r="O674" i="4" s="1"/>
  <c r="N676" i="4"/>
  <c r="M676" i="4"/>
  <c r="L676" i="4"/>
  <c r="K676" i="4"/>
  <c r="K674" i="4" s="1"/>
  <c r="B676" i="4"/>
  <c r="Y675" i="4"/>
  <c r="V675" i="4"/>
  <c r="U675" i="4"/>
  <c r="S675" i="4"/>
  <c r="R675" i="4"/>
  <c r="P675" i="4"/>
  <c r="O675" i="4"/>
  <c r="N675" i="4"/>
  <c r="M675" i="4"/>
  <c r="L675" i="4"/>
  <c r="K675" i="4"/>
  <c r="B675" i="4"/>
  <c r="AI674" i="4"/>
  <c r="X674" i="4"/>
  <c r="Y673" i="4"/>
  <c r="Y671" i="4" s="1"/>
  <c r="AJ671" i="4" s="1"/>
  <c r="V673" i="4"/>
  <c r="U673" i="4"/>
  <c r="U671" i="4" s="1"/>
  <c r="S673" i="4"/>
  <c r="R673" i="4"/>
  <c r="R671" i="4" s="1"/>
  <c r="P673" i="4"/>
  <c r="O673" i="4"/>
  <c r="O671" i="4" s="1"/>
  <c r="N673" i="4"/>
  <c r="M673" i="4"/>
  <c r="L673" i="4"/>
  <c r="K673" i="4"/>
  <c r="B673" i="4"/>
  <c r="Y672" i="4"/>
  <c r="V672" i="4"/>
  <c r="U672" i="4"/>
  <c r="S672" i="4"/>
  <c r="R672" i="4"/>
  <c r="P672" i="4"/>
  <c r="O672" i="4"/>
  <c r="N672" i="4"/>
  <c r="M672" i="4"/>
  <c r="L672" i="4"/>
  <c r="K672" i="4"/>
  <c r="B672" i="4"/>
  <c r="AO671" i="4"/>
  <c r="AS671" i="4" s="1"/>
  <c r="X671" i="4"/>
  <c r="AF671" i="4" s="1"/>
  <c r="V671" i="4"/>
  <c r="P671" i="4"/>
  <c r="AL671" i="4" s="1"/>
  <c r="AP671" i="4" s="1"/>
  <c r="L671" i="4"/>
  <c r="Y670" i="4"/>
  <c r="Y668" i="4" s="1"/>
  <c r="V670" i="4"/>
  <c r="U670" i="4"/>
  <c r="U668" i="4" s="1"/>
  <c r="S670" i="4"/>
  <c r="R670" i="4"/>
  <c r="R668" i="4" s="1"/>
  <c r="P670" i="4"/>
  <c r="P668" i="4" s="1"/>
  <c r="AL668" i="4" s="1"/>
  <c r="AP668" i="4" s="1"/>
  <c r="O670" i="4"/>
  <c r="O668" i="4" s="1"/>
  <c r="N670" i="4"/>
  <c r="M670" i="4"/>
  <c r="L670" i="4"/>
  <c r="K670" i="4"/>
  <c r="B670" i="4"/>
  <c r="Y669" i="4"/>
  <c r="V669" i="4"/>
  <c r="U669" i="4"/>
  <c r="S669" i="4"/>
  <c r="R669" i="4"/>
  <c r="P669" i="4"/>
  <c r="O669" i="4"/>
  <c r="N669" i="4"/>
  <c r="M669" i="4"/>
  <c r="L669" i="4"/>
  <c r="K669" i="4"/>
  <c r="B669" i="4"/>
  <c r="X668" i="4"/>
  <c r="V668" i="4"/>
  <c r="L668" i="4"/>
  <c r="Y667" i="4"/>
  <c r="Y665" i="4" s="1"/>
  <c r="V667" i="4"/>
  <c r="V665" i="4" s="1"/>
  <c r="AE665" i="4" s="1"/>
  <c r="U667" i="4"/>
  <c r="U665" i="4" s="1"/>
  <c r="S667" i="4"/>
  <c r="R667" i="4"/>
  <c r="P667" i="4"/>
  <c r="O667" i="4"/>
  <c r="O665" i="4" s="1"/>
  <c r="N667" i="4"/>
  <c r="M667" i="4"/>
  <c r="L667" i="4"/>
  <c r="K667" i="4"/>
  <c r="B667" i="4"/>
  <c r="Y666" i="4"/>
  <c r="V666" i="4"/>
  <c r="U666" i="4"/>
  <c r="S666" i="4"/>
  <c r="R666" i="4"/>
  <c r="P666" i="4"/>
  <c r="O666" i="4"/>
  <c r="N666" i="4"/>
  <c r="M666" i="4"/>
  <c r="L666" i="4"/>
  <c r="K666" i="4"/>
  <c r="B666" i="4"/>
  <c r="AN665" i="4"/>
  <c r="AR665" i="4" s="1"/>
  <c r="AI665" i="4"/>
  <c r="X665" i="4"/>
  <c r="R665" i="4"/>
  <c r="M665" i="4"/>
  <c r="Y664" i="4"/>
  <c r="Y663" i="4" s="1"/>
  <c r="AO663" i="4" s="1"/>
  <c r="AS663" i="4" s="1"/>
  <c r="V664" i="4"/>
  <c r="V663" i="4" s="1"/>
  <c r="AN663" i="4" s="1"/>
  <c r="AR663" i="4" s="1"/>
  <c r="U664" i="4"/>
  <c r="S664" i="4"/>
  <c r="R664" i="4"/>
  <c r="R663" i="4" s="1"/>
  <c r="P664" i="4"/>
  <c r="P663" i="4" s="1"/>
  <c r="AG663" i="4" s="1"/>
  <c r="O664" i="4"/>
  <c r="O663" i="4" s="1"/>
  <c r="N664" i="4"/>
  <c r="N663" i="4" s="1"/>
  <c r="M664" i="4"/>
  <c r="M663" i="4" s="1"/>
  <c r="L664" i="4"/>
  <c r="L663" i="4" s="1"/>
  <c r="K664" i="4"/>
  <c r="K663" i="4" s="1"/>
  <c r="B664" i="4"/>
  <c r="X663" i="4"/>
  <c r="U663" i="4"/>
  <c r="S663" i="4"/>
  <c r="J663" i="4"/>
  <c r="G663" i="4"/>
  <c r="F663" i="4"/>
  <c r="E663" i="4"/>
  <c r="D663" i="4"/>
  <c r="Y662" i="4"/>
  <c r="Y660" i="4" s="1"/>
  <c r="V662" i="4"/>
  <c r="V660" i="4" s="1"/>
  <c r="AN660" i="4" s="1"/>
  <c r="AR660" i="4" s="1"/>
  <c r="U662" i="4"/>
  <c r="U660" i="4" s="1"/>
  <c r="S662" i="4"/>
  <c r="S660" i="4" s="1"/>
  <c r="AH660" i="4" s="1"/>
  <c r="R662" i="4"/>
  <c r="R660" i="4" s="1"/>
  <c r="P662" i="4"/>
  <c r="O662" i="4"/>
  <c r="O660" i="4" s="1"/>
  <c r="N662" i="4"/>
  <c r="M662" i="4"/>
  <c r="L662" i="4"/>
  <c r="L660" i="4" s="1"/>
  <c r="K662" i="4"/>
  <c r="B662" i="4"/>
  <c r="Y661" i="4"/>
  <c r="V661" i="4"/>
  <c r="U661" i="4"/>
  <c r="S661" i="4"/>
  <c r="R661" i="4"/>
  <c r="P661" i="4"/>
  <c r="O661" i="4"/>
  <c r="N661" i="4"/>
  <c r="M661" i="4"/>
  <c r="L661" i="4"/>
  <c r="K661" i="4"/>
  <c r="B661" i="4"/>
  <c r="X660" i="4"/>
  <c r="P660" i="4"/>
  <c r="AG660" i="4" s="1"/>
  <c r="Z659" i="4"/>
  <c r="Y658" i="4"/>
  <c r="V658" i="4"/>
  <c r="V656" i="4" s="1"/>
  <c r="AI656" i="4" s="1"/>
  <c r="U658" i="4"/>
  <c r="S658" i="4"/>
  <c r="R658" i="4"/>
  <c r="R656" i="4" s="1"/>
  <c r="P658" i="4"/>
  <c r="P656" i="4" s="1"/>
  <c r="O658" i="4"/>
  <c r="O656" i="4" s="1"/>
  <c r="N658" i="4"/>
  <c r="N656" i="4" s="1"/>
  <c r="M658" i="4"/>
  <c r="L658" i="4"/>
  <c r="K658" i="4"/>
  <c r="B658" i="4"/>
  <c r="Y657" i="4"/>
  <c r="V657" i="4"/>
  <c r="U657" i="4"/>
  <c r="S657" i="4"/>
  <c r="R657" i="4"/>
  <c r="P657" i="4"/>
  <c r="O657" i="4"/>
  <c r="N657" i="4"/>
  <c r="M657" i="4"/>
  <c r="L657" i="4"/>
  <c r="K657" i="4"/>
  <c r="B657" i="4"/>
  <c r="Y656" i="4"/>
  <c r="X656" i="4"/>
  <c r="U656" i="4"/>
  <c r="S656" i="4"/>
  <c r="K656" i="4"/>
  <c r="Y654" i="4"/>
  <c r="V654" i="4"/>
  <c r="U654" i="4"/>
  <c r="S654" i="4"/>
  <c r="R654" i="4"/>
  <c r="P654" i="4"/>
  <c r="O654" i="4"/>
  <c r="N654" i="4"/>
  <c r="M654" i="4"/>
  <c r="L654" i="4"/>
  <c r="K654" i="4"/>
  <c r="B654" i="4"/>
  <c r="AS653" i="4"/>
  <c r="AR653" i="4"/>
  <c r="AQ653" i="4"/>
  <c r="AP653" i="4"/>
  <c r="X653" i="4"/>
  <c r="V653" i="4"/>
  <c r="U653" i="4"/>
  <c r="S653" i="4"/>
  <c r="R653" i="4"/>
  <c r="P653" i="4"/>
  <c r="O653" i="4"/>
  <c r="N653" i="4"/>
  <c r="M653" i="4"/>
  <c r="L653" i="4"/>
  <c r="K653" i="4"/>
  <c r="J653" i="4"/>
  <c r="I653" i="4"/>
  <c r="H653" i="4"/>
  <c r="G653" i="4"/>
  <c r="F653" i="4"/>
  <c r="E653" i="4"/>
  <c r="D653" i="4"/>
  <c r="Z651" i="4"/>
  <c r="W651" i="4"/>
  <c r="T651" i="4"/>
  <c r="Q651" i="4"/>
  <c r="Y650" i="4"/>
  <c r="Y648" i="4" s="1"/>
  <c r="V650" i="4"/>
  <c r="V648" i="4" s="1"/>
  <c r="U650" i="4"/>
  <c r="U648" i="4" s="1"/>
  <c r="S650" i="4"/>
  <c r="S648" i="4" s="1"/>
  <c r="R650" i="4"/>
  <c r="R648" i="4" s="1"/>
  <c r="P650" i="4"/>
  <c r="P648" i="4" s="1"/>
  <c r="O650" i="4"/>
  <c r="O648" i="4" s="1"/>
  <c r="N650" i="4"/>
  <c r="L650" i="4"/>
  <c r="B650" i="4"/>
  <c r="Y649" i="4"/>
  <c r="V649" i="4"/>
  <c r="U649" i="4"/>
  <c r="S649" i="4"/>
  <c r="R649" i="4"/>
  <c r="P649" i="4"/>
  <c r="O649" i="4"/>
  <c r="N649" i="4"/>
  <c r="N648" i="4" s="1"/>
  <c r="M649" i="4"/>
  <c r="B649" i="4"/>
  <c r="X648" i="4"/>
  <c r="Y647" i="4"/>
  <c r="Y645" i="4" s="1"/>
  <c r="AO645" i="4" s="1"/>
  <c r="AS645" i="4" s="1"/>
  <c r="V647" i="4"/>
  <c r="V645" i="4" s="1"/>
  <c r="U647" i="4"/>
  <c r="S647" i="4"/>
  <c r="S645" i="4" s="1"/>
  <c r="R647" i="4"/>
  <c r="P647" i="4"/>
  <c r="P645" i="4" s="1"/>
  <c r="AL645" i="4" s="1"/>
  <c r="AP645" i="4" s="1"/>
  <c r="O647" i="4"/>
  <c r="N647" i="4"/>
  <c r="N645" i="4" s="1"/>
  <c r="B647" i="4"/>
  <c r="Y646" i="4"/>
  <c r="V646" i="4"/>
  <c r="U646" i="4"/>
  <c r="S646" i="4"/>
  <c r="R646" i="4"/>
  <c r="P646" i="4"/>
  <c r="O646" i="4"/>
  <c r="N646" i="4"/>
  <c r="B646" i="4"/>
  <c r="X645" i="4"/>
  <c r="U645" i="4"/>
  <c r="AE645" i="4" s="1"/>
  <c r="R645" i="4"/>
  <c r="O645" i="4"/>
  <c r="M645" i="4"/>
  <c r="Y643" i="4"/>
  <c r="V643" i="4"/>
  <c r="V641" i="4" s="1"/>
  <c r="U643" i="4"/>
  <c r="U641" i="4" s="1"/>
  <c r="S643" i="4"/>
  <c r="S641" i="4" s="1"/>
  <c r="R643" i="4"/>
  <c r="P643" i="4"/>
  <c r="P641" i="4" s="1"/>
  <c r="O643" i="4"/>
  <c r="O641" i="4" s="1"/>
  <c r="N643" i="4"/>
  <c r="M643" i="4"/>
  <c r="B643" i="4"/>
  <c r="Y642" i="4"/>
  <c r="V642" i="4"/>
  <c r="U642" i="4"/>
  <c r="S642" i="4"/>
  <c r="R642" i="4"/>
  <c r="P642" i="4"/>
  <c r="O642" i="4"/>
  <c r="N642" i="4"/>
  <c r="M642" i="4"/>
  <c r="B642" i="4"/>
  <c r="Y641" i="4"/>
  <c r="X641" i="4"/>
  <c r="R641" i="4"/>
  <c r="Y640" i="4"/>
  <c r="Y638" i="4" s="1"/>
  <c r="V640" i="4"/>
  <c r="V638" i="4" s="1"/>
  <c r="U640" i="4"/>
  <c r="U638" i="4" s="1"/>
  <c r="S640" i="4"/>
  <c r="S638" i="4" s="1"/>
  <c r="AH638" i="4" s="1"/>
  <c r="R640" i="4"/>
  <c r="R638" i="4" s="1"/>
  <c r="P640" i="4"/>
  <c r="P638" i="4" s="1"/>
  <c r="AG638" i="4" s="1"/>
  <c r="O640" i="4"/>
  <c r="O638" i="4" s="1"/>
  <c r="N640" i="4"/>
  <c r="M640" i="4"/>
  <c r="K640" i="4"/>
  <c r="B640" i="4"/>
  <c r="Y639" i="4"/>
  <c r="V639" i="4"/>
  <c r="U639" i="4"/>
  <c r="S639" i="4"/>
  <c r="R639" i="4"/>
  <c r="P639" i="4"/>
  <c r="O639" i="4"/>
  <c r="N639" i="4"/>
  <c r="M639" i="4"/>
  <c r="B639" i="4"/>
  <c r="AM638" i="4"/>
  <c r="AQ638" i="4" s="1"/>
  <c r="X638" i="4"/>
  <c r="M638" i="4"/>
  <c r="Y637" i="4"/>
  <c r="Y635" i="4" s="1"/>
  <c r="AJ635" i="4" s="1"/>
  <c r="V637" i="4"/>
  <c r="V635" i="4" s="1"/>
  <c r="U637" i="4"/>
  <c r="S637" i="4"/>
  <c r="S635" i="4" s="1"/>
  <c r="R637" i="4"/>
  <c r="R635" i="4" s="1"/>
  <c r="P637" i="4"/>
  <c r="P635" i="4" s="1"/>
  <c r="AG635" i="4" s="1"/>
  <c r="O637" i="4"/>
  <c r="N637" i="4"/>
  <c r="N635" i="4" s="1"/>
  <c r="M637" i="4"/>
  <c r="B637" i="4"/>
  <c r="Y636" i="4"/>
  <c r="V636" i="4"/>
  <c r="U636" i="4"/>
  <c r="S636" i="4"/>
  <c r="R636" i="4"/>
  <c r="P636" i="4"/>
  <c r="O636" i="4"/>
  <c r="N636" i="4"/>
  <c r="M636" i="4"/>
  <c r="B636" i="4"/>
  <c r="AO635" i="4"/>
  <c r="AS635" i="4" s="1"/>
  <c r="AL635" i="4"/>
  <c r="AP635" i="4" s="1"/>
  <c r="X635" i="4"/>
  <c r="AF635" i="4" s="1"/>
  <c r="U635" i="4"/>
  <c r="O635" i="4"/>
  <c r="Y633" i="4"/>
  <c r="Y631" i="4" s="1"/>
  <c r="V633" i="4"/>
  <c r="V631" i="4" s="1"/>
  <c r="U633" i="4"/>
  <c r="S633" i="4"/>
  <c r="S631" i="4" s="1"/>
  <c r="R633" i="4"/>
  <c r="R631" i="4" s="1"/>
  <c r="P633" i="4"/>
  <c r="P631" i="4" s="1"/>
  <c r="O633" i="4"/>
  <c r="N633" i="4"/>
  <c r="M633" i="4"/>
  <c r="B633" i="4"/>
  <c r="Y632" i="4"/>
  <c r="V632" i="4"/>
  <c r="U632" i="4"/>
  <c r="S632" i="4"/>
  <c r="R632" i="4"/>
  <c r="P632" i="4"/>
  <c r="O632" i="4"/>
  <c r="N632" i="4"/>
  <c r="M632" i="4"/>
  <c r="B632" i="4"/>
  <c r="X631" i="4"/>
  <c r="AA631" i="4" s="1"/>
  <c r="U631" i="4"/>
  <c r="O631" i="4"/>
  <c r="Y630" i="4"/>
  <c r="Y628" i="4" s="1"/>
  <c r="V630" i="4"/>
  <c r="V628" i="4" s="1"/>
  <c r="AI628" i="4" s="1"/>
  <c r="U630" i="4"/>
  <c r="U628" i="4" s="1"/>
  <c r="S630" i="4"/>
  <c r="S628" i="4" s="1"/>
  <c r="R630" i="4"/>
  <c r="R628" i="4" s="1"/>
  <c r="P630" i="4"/>
  <c r="P628" i="4" s="1"/>
  <c r="O630" i="4"/>
  <c r="O628" i="4" s="1"/>
  <c r="N630" i="4"/>
  <c r="M630" i="4"/>
  <c r="M628" i="4" s="1"/>
  <c r="B630" i="4"/>
  <c r="Y629" i="4"/>
  <c r="V629" i="4"/>
  <c r="U629" i="4"/>
  <c r="S629" i="4"/>
  <c r="R629" i="4"/>
  <c r="P629" i="4"/>
  <c r="O629" i="4"/>
  <c r="N629" i="4"/>
  <c r="M629" i="4"/>
  <c r="B629" i="4"/>
  <c r="X628" i="4"/>
  <c r="N628" i="4"/>
  <c r="Y627" i="4"/>
  <c r="V627" i="4"/>
  <c r="V625" i="4" s="1"/>
  <c r="AI625" i="4" s="1"/>
  <c r="U627" i="4"/>
  <c r="U625" i="4" s="1"/>
  <c r="S627" i="4"/>
  <c r="R627" i="4"/>
  <c r="R625" i="4" s="1"/>
  <c r="P627" i="4"/>
  <c r="P625" i="4" s="1"/>
  <c r="O627" i="4"/>
  <c r="O625" i="4" s="1"/>
  <c r="N627" i="4"/>
  <c r="N625" i="4" s="1"/>
  <c r="M627" i="4"/>
  <c r="L627" i="4"/>
  <c r="B627" i="4"/>
  <c r="Y626" i="4"/>
  <c r="V626" i="4"/>
  <c r="U626" i="4"/>
  <c r="S626" i="4"/>
  <c r="R626" i="4"/>
  <c r="P626" i="4"/>
  <c r="O626" i="4"/>
  <c r="N626" i="4"/>
  <c r="M626" i="4"/>
  <c r="B626" i="4"/>
  <c r="Y625" i="4"/>
  <c r="X625" i="4"/>
  <c r="S625" i="4"/>
  <c r="Z623" i="4"/>
  <c r="W623" i="4"/>
  <c r="T623" i="4"/>
  <c r="Q623" i="4"/>
  <c r="Y621" i="4"/>
  <c r="Y619" i="4" s="1"/>
  <c r="AO619" i="4" s="1"/>
  <c r="AS619" i="4" s="1"/>
  <c r="V621" i="4"/>
  <c r="V619" i="4" s="1"/>
  <c r="AI619" i="4" s="1"/>
  <c r="U621" i="4"/>
  <c r="U619" i="4" s="1"/>
  <c r="AE619" i="4" s="1"/>
  <c r="S621" i="4"/>
  <c r="R621" i="4"/>
  <c r="R619" i="4" s="1"/>
  <c r="P621" i="4"/>
  <c r="O621" i="4"/>
  <c r="O619" i="4" s="1"/>
  <c r="N621" i="4"/>
  <c r="M621" i="4"/>
  <c r="M619" i="4" s="1"/>
  <c r="L621" i="4"/>
  <c r="B621" i="4"/>
  <c r="Y620" i="4"/>
  <c r="V620" i="4"/>
  <c r="U620" i="4"/>
  <c r="S620" i="4"/>
  <c r="R620" i="4"/>
  <c r="P620" i="4"/>
  <c r="O620" i="4"/>
  <c r="N620" i="4"/>
  <c r="N619" i="4" s="1"/>
  <c r="M620" i="4"/>
  <c r="L620" i="4"/>
  <c r="B620" i="4"/>
  <c r="X619" i="4"/>
  <c r="S619" i="4"/>
  <c r="Y617" i="4"/>
  <c r="Y615" i="4" s="1"/>
  <c r="AO615" i="4" s="1"/>
  <c r="AS615" i="4" s="1"/>
  <c r="V617" i="4"/>
  <c r="V615" i="4" s="1"/>
  <c r="U617" i="4"/>
  <c r="S617" i="4"/>
  <c r="S615" i="4" s="1"/>
  <c r="R617" i="4"/>
  <c r="R615" i="4" s="1"/>
  <c r="P617" i="4"/>
  <c r="P615" i="4" s="1"/>
  <c r="AC615" i="4" s="1"/>
  <c r="O617" i="4"/>
  <c r="N617" i="4"/>
  <c r="N615" i="4" s="1"/>
  <c r="L617" i="4"/>
  <c r="K617" i="4"/>
  <c r="K615" i="4" s="1"/>
  <c r="B617" i="4"/>
  <c r="Y616" i="4"/>
  <c r="V616" i="4"/>
  <c r="U616" i="4"/>
  <c r="S616" i="4"/>
  <c r="R616" i="4"/>
  <c r="P616" i="4"/>
  <c r="O616" i="4"/>
  <c r="O615" i="4" s="1"/>
  <c r="N616" i="4"/>
  <c r="K616" i="4"/>
  <c r="B616" i="4"/>
  <c r="AL615" i="4"/>
  <c r="AP615" i="4" s="1"/>
  <c r="AJ615" i="4"/>
  <c r="X615" i="4"/>
  <c r="AA615" i="4" s="1"/>
  <c r="U615" i="4"/>
  <c r="J615" i="4"/>
  <c r="G615" i="4"/>
  <c r="F615" i="4"/>
  <c r="E615" i="4"/>
  <c r="D615" i="4"/>
  <c r="Y613" i="4"/>
  <c r="Y611" i="4" s="1"/>
  <c r="V613" i="4"/>
  <c r="V611" i="4" s="1"/>
  <c r="U613" i="4"/>
  <c r="S613" i="4"/>
  <c r="S611" i="4" s="1"/>
  <c r="R613" i="4"/>
  <c r="R611" i="4" s="1"/>
  <c r="P613" i="4"/>
  <c r="P611" i="4" s="1"/>
  <c r="O613" i="4"/>
  <c r="N613" i="4"/>
  <c r="N611" i="4" s="1"/>
  <c r="M613" i="4"/>
  <c r="L613" i="4"/>
  <c r="L611" i="4" s="1"/>
  <c r="B613" i="4"/>
  <c r="Y612" i="4"/>
  <c r="V612" i="4"/>
  <c r="U612" i="4"/>
  <c r="S612" i="4"/>
  <c r="R612" i="4"/>
  <c r="P612" i="4"/>
  <c r="O612" i="4"/>
  <c r="N612" i="4"/>
  <c r="M612" i="4"/>
  <c r="L612" i="4"/>
  <c r="B612" i="4"/>
  <c r="AO611" i="4"/>
  <c r="AS611" i="4" s="1"/>
  <c r="X611" i="4"/>
  <c r="AF611" i="4" s="1"/>
  <c r="U611" i="4"/>
  <c r="O611" i="4"/>
  <c r="Y609" i="4"/>
  <c r="Y607" i="4" s="1"/>
  <c r="AO607" i="4" s="1"/>
  <c r="AS607" i="4" s="1"/>
  <c r="V609" i="4"/>
  <c r="V607" i="4" s="1"/>
  <c r="U609" i="4"/>
  <c r="U607" i="4" s="1"/>
  <c r="S609" i="4"/>
  <c r="S607" i="4" s="1"/>
  <c r="AH607" i="4" s="1"/>
  <c r="R609" i="4"/>
  <c r="R607" i="4" s="1"/>
  <c r="P609" i="4"/>
  <c r="O609" i="4"/>
  <c r="N609" i="4"/>
  <c r="M609" i="4"/>
  <c r="M607" i="4" s="1"/>
  <c r="L609" i="4"/>
  <c r="K609" i="4"/>
  <c r="B609" i="4"/>
  <c r="Y608" i="4"/>
  <c r="V608" i="4"/>
  <c r="U608" i="4"/>
  <c r="S608" i="4"/>
  <c r="R608" i="4"/>
  <c r="P608" i="4"/>
  <c r="O608" i="4"/>
  <c r="N608" i="4"/>
  <c r="M608" i="4"/>
  <c r="L608" i="4"/>
  <c r="K608" i="4"/>
  <c r="B608" i="4"/>
  <c r="AL607" i="4"/>
  <c r="AP607" i="4" s="1"/>
  <c r="X607" i="4"/>
  <c r="P607" i="4"/>
  <c r="AG607" i="4" s="1"/>
  <c r="Y606" i="4"/>
  <c r="V606" i="4"/>
  <c r="U606" i="4"/>
  <c r="U605" i="4" s="1"/>
  <c r="S606" i="4"/>
  <c r="S605" i="4" s="1"/>
  <c r="R606" i="4"/>
  <c r="P606" i="4"/>
  <c r="O606" i="4"/>
  <c r="O605" i="4" s="1"/>
  <c r="N606" i="4"/>
  <c r="M606" i="4"/>
  <c r="L606" i="4"/>
  <c r="L605" i="4" s="1"/>
  <c r="K606" i="4"/>
  <c r="K605" i="4" s="1"/>
  <c r="B606" i="4"/>
  <c r="Y605" i="4"/>
  <c r="AO605" i="4" s="1"/>
  <c r="AS605" i="4" s="1"/>
  <c r="X605" i="4"/>
  <c r="V605" i="4"/>
  <c r="AI605" i="4" s="1"/>
  <c r="R605" i="4"/>
  <c r="P605" i="4"/>
  <c r="N605" i="4"/>
  <c r="J605" i="4"/>
  <c r="G605" i="4"/>
  <c r="F605" i="4"/>
  <c r="E605" i="4"/>
  <c r="D605" i="4"/>
  <c r="Y604" i="4"/>
  <c r="Y602" i="4" s="1"/>
  <c r="V604" i="4"/>
  <c r="V602" i="4" s="1"/>
  <c r="U604" i="4"/>
  <c r="U602" i="4" s="1"/>
  <c r="S604" i="4"/>
  <c r="R604" i="4"/>
  <c r="R602" i="4" s="1"/>
  <c r="P604" i="4"/>
  <c r="O604" i="4"/>
  <c r="N604" i="4"/>
  <c r="M604" i="4"/>
  <c r="M602" i="4" s="1"/>
  <c r="L604" i="4"/>
  <c r="B604" i="4"/>
  <c r="Y603" i="4"/>
  <c r="V603" i="4"/>
  <c r="U603" i="4"/>
  <c r="S603" i="4"/>
  <c r="R603" i="4"/>
  <c r="P603" i="4"/>
  <c r="O603" i="4"/>
  <c r="N603" i="4"/>
  <c r="N602" i="4" s="1"/>
  <c r="M603" i="4"/>
  <c r="L603" i="4"/>
  <c r="B603" i="4"/>
  <c r="AI602" i="4"/>
  <c r="X602" i="4"/>
  <c r="S602" i="4"/>
  <c r="Y600" i="4"/>
  <c r="Y598" i="4" s="1"/>
  <c r="V600" i="4"/>
  <c r="V598" i="4" s="1"/>
  <c r="AI598" i="4" s="1"/>
  <c r="U600" i="4"/>
  <c r="U598" i="4" s="1"/>
  <c r="AE598" i="4" s="1"/>
  <c r="S600" i="4"/>
  <c r="R600" i="4"/>
  <c r="R598" i="4" s="1"/>
  <c r="P600" i="4"/>
  <c r="P598" i="4" s="1"/>
  <c r="O600" i="4"/>
  <c r="O598" i="4" s="1"/>
  <c r="N600" i="4"/>
  <c r="M600" i="4"/>
  <c r="M598" i="4" s="1"/>
  <c r="L600" i="4"/>
  <c r="B600" i="4"/>
  <c r="Y599" i="4"/>
  <c r="V599" i="4"/>
  <c r="U599" i="4"/>
  <c r="S599" i="4"/>
  <c r="R599" i="4"/>
  <c r="P599" i="4"/>
  <c r="O599" i="4"/>
  <c r="N599" i="4"/>
  <c r="N598" i="4" s="1"/>
  <c r="M599" i="4"/>
  <c r="L599" i="4"/>
  <c r="B599" i="4"/>
  <c r="AN598" i="4"/>
  <c r="AR598" i="4" s="1"/>
  <c r="X598" i="4"/>
  <c r="S598" i="4"/>
  <c r="AH598" i="4" s="1"/>
  <c r="Y597" i="4"/>
  <c r="V597" i="4"/>
  <c r="V595" i="4" s="1"/>
  <c r="U597" i="4"/>
  <c r="U595" i="4" s="1"/>
  <c r="S597" i="4"/>
  <c r="S595" i="4" s="1"/>
  <c r="R597" i="4"/>
  <c r="P597" i="4"/>
  <c r="P595" i="4" s="1"/>
  <c r="O597" i="4"/>
  <c r="O595" i="4" s="1"/>
  <c r="N597" i="4"/>
  <c r="M597" i="4"/>
  <c r="B597" i="4"/>
  <c r="Y596" i="4"/>
  <c r="V596" i="4"/>
  <c r="U596" i="4"/>
  <c r="S596" i="4"/>
  <c r="R596" i="4"/>
  <c r="P596" i="4"/>
  <c r="O596" i="4"/>
  <c r="N596" i="4"/>
  <c r="M596" i="4"/>
  <c r="L596" i="4"/>
  <c r="B596" i="4"/>
  <c r="AI595" i="4"/>
  <c r="Y595" i="4"/>
  <c r="X595" i="4"/>
  <c r="R595" i="4"/>
  <c r="M595" i="4"/>
  <c r="K595" i="4"/>
  <c r="G595" i="4"/>
  <c r="F595" i="4"/>
  <c r="E595" i="4"/>
  <c r="D595" i="4"/>
  <c r="Y593" i="4"/>
  <c r="Y591" i="4" s="1"/>
  <c r="V593" i="4"/>
  <c r="V591" i="4" s="1"/>
  <c r="U593" i="4"/>
  <c r="U591" i="4" s="1"/>
  <c r="S593" i="4"/>
  <c r="S591" i="4" s="1"/>
  <c r="R593" i="4"/>
  <c r="R591" i="4" s="1"/>
  <c r="P593" i="4"/>
  <c r="O593" i="4"/>
  <c r="O591" i="4" s="1"/>
  <c r="N593" i="4"/>
  <c r="M593" i="4"/>
  <c r="L593" i="4"/>
  <c r="B593" i="4"/>
  <c r="Y592" i="4"/>
  <c r="V592" i="4"/>
  <c r="U592" i="4"/>
  <c r="S592" i="4"/>
  <c r="R592" i="4"/>
  <c r="P592" i="4"/>
  <c r="O592" i="4"/>
  <c r="N592" i="4"/>
  <c r="M592" i="4"/>
  <c r="L592" i="4"/>
  <c r="B592" i="4"/>
  <c r="AE591" i="4"/>
  <c r="X591" i="4"/>
  <c r="M591" i="4"/>
  <c r="Y590" i="4"/>
  <c r="V590" i="4"/>
  <c r="V588" i="4" s="1"/>
  <c r="AN588" i="4" s="1"/>
  <c r="AR588" i="4" s="1"/>
  <c r="U590" i="4"/>
  <c r="U588" i="4" s="1"/>
  <c r="S590" i="4"/>
  <c r="S588" i="4" s="1"/>
  <c r="R590" i="4"/>
  <c r="P590" i="4"/>
  <c r="P588" i="4" s="1"/>
  <c r="O590" i="4"/>
  <c r="O588" i="4" s="1"/>
  <c r="N590" i="4"/>
  <c r="N588" i="4" s="1"/>
  <c r="M590" i="4"/>
  <c r="B590" i="4"/>
  <c r="Y589" i="4"/>
  <c r="V589" i="4"/>
  <c r="U589" i="4"/>
  <c r="S589" i="4"/>
  <c r="R589" i="4"/>
  <c r="P589" i="4"/>
  <c r="O589" i="4"/>
  <c r="N589" i="4"/>
  <c r="M589" i="4"/>
  <c r="B589" i="4"/>
  <c r="Y588" i="4"/>
  <c r="X588" i="4"/>
  <c r="R588" i="4"/>
  <c r="M588" i="4"/>
  <c r="Z586" i="4"/>
  <c r="W586" i="4"/>
  <c r="T586" i="4"/>
  <c r="Q586" i="4"/>
  <c r="Y585" i="4"/>
  <c r="Y583" i="4" s="1"/>
  <c r="V585" i="4"/>
  <c r="V583" i="4" s="1"/>
  <c r="U585" i="4"/>
  <c r="U583" i="4" s="1"/>
  <c r="S585" i="4"/>
  <c r="R585" i="4"/>
  <c r="R583" i="4" s="1"/>
  <c r="P585" i="4"/>
  <c r="P583" i="4" s="1"/>
  <c r="AL583" i="4" s="1"/>
  <c r="AP583" i="4" s="1"/>
  <c r="O585" i="4"/>
  <c r="O583" i="4" s="1"/>
  <c r="N585" i="4"/>
  <c r="M585" i="4"/>
  <c r="L585" i="4"/>
  <c r="L583" i="4" s="1"/>
  <c r="K585" i="4"/>
  <c r="K583" i="4" s="1"/>
  <c r="B585" i="4"/>
  <c r="Y584" i="4"/>
  <c r="V584" i="4"/>
  <c r="U584" i="4"/>
  <c r="S584" i="4"/>
  <c r="R584" i="4"/>
  <c r="P584" i="4"/>
  <c r="O584" i="4"/>
  <c r="N584" i="4"/>
  <c r="M584" i="4"/>
  <c r="L584" i="4"/>
  <c r="K584" i="4"/>
  <c r="B584" i="4"/>
  <c r="AI583" i="4"/>
  <c r="X583" i="4"/>
  <c r="S583" i="4"/>
  <c r="AM583" i="4" s="1"/>
  <c r="AQ583" i="4" s="1"/>
  <c r="N583" i="4"/>
  <c r="Y581" i="4"/>
  <c r="V581" i="4"/>
  <c r="S581" i="4"/>
  <c r="S580" i="4" s="1"/>
  <c r="AM580" i="4" s="1"/>
  <c r="AQ580" i="4" s="1"/>
  <c r="R581" i="4"/>
  <c r="R580" i="4" s="1"/>
  <c r="P581" i="4"/>
  <c r="P580" i="4" s="1"/>
  <c r="AL580" i="4" s="1"/>
  <c r="AP580" i="4" s="1"/>
  <c r="O581" i="4"/>
  <c r="O580" i="4" s="1"/>
  <c r="N581" i="4"/>
  <c r="N580" i="4" s="1"/>
  <c r="B581" i="4"/>
  <c r="Y580" i="4"/>
  <c r="X580" i="4"/>
  <c r="V580" i="4"/>
  <c r="U580" i="4"/>
  <c r="L580" i="4"/>
  <c r="K580" i="4"/>
  <c r="J580" i="4"/>
  <c r="G580" i="4"/>
  <c r="F580" i="4"/>
  <c r="E580" i="4"/>
  <c r="D580" i="4"/>
  <c r="Y579" i="4"/>
  <c r="Y577" i="4" s="1"/>
  <c r="V579" i="4"/>
  <c r="U579" i="4"/>
  <c r="U577" i="4" s="1"/>
  <c r="S579" i="4"/>
  <c r="S577" i="4" s="1"/>
  <c r="R579" i="4"/>
  <c r="R577" i="4" s="1"/>
  <c r="P579" i="4"/>
  <c r="P577" i="4" s="1"/>
  <c r="AG577" i="4" s="1"/>
  <c r="O579" i="4"/>
  <c r="O577" i="4" s="1"/>
  <c r="N579" i="4"/>
  <c r="M579" i="4"/>
  <c r="L579" i="4"/>
  <c r="K579" i="4"/>
  <c r="B579" i="4"/>
  <c r="Y578" i="4"/>
  <c r="V578" i="4"/>
  <c r="U578" i="4"/>
  <c r="S578" i="4"/>
  <c r="R578" i="4"/>
  <c r="P578" i="4"/>
  <c r="O578" i="4"/>
  <c r="N578" i="4"/>
  <c r="M578" i="4"/>
  <c r="B578" i="4"/>
  <c r="AJ577" i="4"/>
  <c r="AA577" i="4"/>
  <c r="X577" i="4"/>
  <c r="V577" i="4"/>
  <c r="F577" i="4"/>
  <c r="E577" i="4"/>
  <c r="Y576" i="4"/>
  <c r="Y575" i="4" s="1"/>
  <c r="V576" i="4"/>
  <c r="V575" i="4" s="1"/>
  <c r="AI575" i="4" s="1"/>
  <c r="U576" i="4"/>
  <c r="U575" i="4" s="1"/>
  <c r="S576" i="4"/>
  <c r="R576" i="4"/>
  <c r="R575" i="4" s="1"/>
  <c r="P576" i="4"/>
  <c r="P575" i="4" s="1"/>
  <c r="O576" i="4"/>
  <c r="N576" i="4"/>
  <c r="M576" i="4"/>
  <c r="M575" i="4" s="1"/>
  <c r="L576" i="4"/>
  <c r="L575" i="4" s="1"/>
  <c r="B576" i="4"/>
  <c r="AO575" i="4"/>
  <c r="AS575" i="4" s="1"/>
  <c r="AN575" i="4"/>
  <c r="AR575" i="4" s="1"/>
  <c r="AM575" i="4"/>
  <c r="AQ575" i="4" s="1"/>
  <c r="AL575" i="4"/>
  <c r="AP575" i="4" s="1"/>
  <c r="X575" i="4"/>
  <c r="S575" i="4"/>
  <c r="O575" i="4"/>
  <c r="N575" i="4"/>
  <c r="J575" i="4"/>
  <c r="G575" i="4"/>
  <c r="F575" i="4"/>
  <c r="E575" i="4"/>
  <c r="D575" i="4"/>
  <c r="Y574" i="4"/>
  <c r="Y572" i="4" s="1"/>
  <c r="V574" i="4"/>
  <c r="U574" i="4"/>
  <c r="U572" i="4" s="1"/>
  <c r="S574" i="4"/>
  <c r="S572" i="4" s="1"/>
  <c r="R574" i="4"/>
  <c r="R572" i="4" s="1"/>
  <c r="P574" i="4"/>
  <c r="O574" i="4"/>
  <c r="O572" i="4" s="1"/>
  <c r="N574" i="4"/>
  <c r="M574" i="4"/>
  <c r="J574" i="4"/>
  <c r="J572" i="4" s="1"/>
  <c r="B574" i="4"/>
  <c r="Y573" i="4"/>
  <c r="V573" i="4"/>
  <c r="U573" i="4"/>
  <c r="S573" i="4"/>
  <c r="R573" i="4"/>
  <c r="P573" i="4"/>
  <c r="O573" i="4"/>
  <c r="N573" i="4"/>
  <c r="M573" i="4"/>
  <c r="B573" i="4"/>
  <c r="X572" i="4"/>
  <c r="V572" i="4"/>
  <c r="P572" i="4"/>
  <c r="AG572" i="4" s="1"/>
  <c r="M572" i="4"/>
  <c r="Y571" i="4"/>
  <c r="V571" i="4"/>
  <c r="V570" i="4" s="1"/>
  <c r="U571" i="4"/>
  <c r="U570" i="4" s="1"/>
  <c r="S571" i="4"/>
  <c r="S570" i="4" s="1"/>
  <c r="AH570" i="4" s="1"/>
  <c r="R571" i="4"/>
  <c r="P571" i="4"/>
  <c r="P570" i="4" s="1"/>
  <c r="AL570" i="4" s="1"/>
  <c r="AP570" i="4" s="1"/>
  <c r="O571" i="4"/>
  <c r="O570" i="4" s="1"/>
  <c r="N571" i="4"/>
  <c r="N570" i="4" s="1"/>
  <c r="M571" i="4"/>
  <c r="L571" i="4"/>
  <c r="L570" i="4" s="1"/>
  <c r="AM570" i="4"/>
  <c r="AQ570" i="4" s="1"/>
  <c r="Y570" i="4"/>
  <c r="AO570" i="4" s="1"/>
  <c r="AS570" i="4" s="1"/>
  <c r="X570" i="4"/>
  <c r="R570" i="4"/>
  <c r="M570" i="4"/>
  <c r="J570" i="4"/>
  <c r="G570" i="4"/>
  <c r="F570" i="4"/>
  <c r="E570" i="4"/>
  <c r="D570" i="4"/>
  <c r="Y569" i="4"/>
  <c r="V569" i="4"/>
  <c r="V567" i="4" s="1"/>
  <c r="AN567" i="4" s="1"/>
  <c r="AR567" i="4" s="1"/>
  <c r="U569" i="4"/>
  <c r="S569" i="4"/>
  <c r="R569" i="4"/>
  <c r="R567" i="4" s="1"/>
  <c r="P569" i="4"/>
  <c r="P567" i="4" s="1"/>
  <c r="O569" i="4"/>
  <c r="O567" i="4" s="1"/>
  <c r="N569" i="4"/>
  <c r="M569" i="4"/>
  <c r="L569" i="4"/>
  <c r="L567" i="4" s="1"/>
  <c r="K569" i="4"/>
  <c r="B569" i="4"/>
  <c r="Y568" i="4"/>
  <c r="V568" i="4"/>
  <c r="U568" i="4"/>
  <c r="S568" i="4"/>
  <c r="S567" i="4" s="1"/>
  <c r="R568" i="4"/>
  <c r="P568" i="4"/>
  <c r="O568" i="4"/>
  <c r="N568" i="4"/>
  <c r="M568" i="4"/>
  <c r="B568" i="4"/>
  <c r="AI567" i="4"/>
  <c r="Y567" i="4"/>
  <c r="AO567" i="4" s="1"/>
  <c r="AS567" i="4" s="1"/>
  <c r="U567" i="4"/>
  <c r="AE567" i="4" s="1"/>
  <c r="K567" i="4"/>
  <c r="J567" i="4"/>
  <c r="I567" i="4"/>
  <c r="H567" i="4"/>
  <c r="G567" i="4"/>
  <c r="F567" i="4"/>
  <c r="E567" i="4"/>
  <c r="D567" i="4"/>
  <c r="Y566" i="4"/>
  <c r="Y564" i="4" s="1"/>
  <c r="V566" i="4"/>
  <c r="V564" i="4" s="1"/>
  <c r="AI564" i="4" s="1"/>
  <c r="U566" i="4"/>
  <c r="S566" i="4"/>
  <c r="S564" i="4" s="1"/>
  <c r="R566" i="4"/>
  <c r="R564" i="4" s="1"/>
  <c r="P566" i="4"/>
  <c r="P564" i="4" s="1"/>
  <c r="O566" i="4"/>
  <c r="O564" i="4" s="1"/>
  <c r="N566" i="4"/>
  <c r="M566" i="4"/>
  <c r="B566" i="4"/>
  <c r="Y565" i="4"/>
  <c r="V565" i="4"/>
  <c r="U565" i="4"/>
  <c r="S565" i="4"/>
  <c r="R565" i="4"/>
  <c r="P565" i="4"/>
  <c r="O565" i="4"/>
  <c r="N565" i="4"/>
  <c r="M565" i="4"/>
  <c r="B565" i="4"/>
  <c r="AN564" i="4"/>
  <c r="AR564" i="4" s="1"/>
  <c r="X564" i="4"/>
  <c r="U564" i="4"/>
  <c r="AE564" i="4" s="1"/>
  <c r="N564" i="4"/>
  <c r="Y563" i="4"/>
  <c r="Y561" i="4" s="1"/>
  <c r="AJ561" i="4" s="1"/>
  <c r="V563" i="4"/>
  <c r="V561" i="4" s="1"/>
  <c r="AN561" i="4" s="1"/>
  <c r="AR561" i="4" s="1"/>
  <c r="U563" i="4"/>
  <c r="S563" i="4"/>
  <c r="S561" i="4" s="1"/>
  <c r="R563" i="4"/>
  <c r="R561" i="4" s="1"/>
  <c r="P563" i="4"/>
  <c r="P561" i="4" s="1"/>
  <c r="O563" i="4"/>
  <c r="O561" i="4" s="1"/>
  <c r="N563" i="4"/>
  <c r="M563" i="4"/>
  <c r="L563" i="4"/>
  <c r="K563" i="4"/>
  <c r="B563" i="4"/>
  <c r="Y562" i="4"/>
  <c r="V562" i="4"/>
  <c r="U562" i="4"/>
  <c r="S562" i="4"/>
  <c r="R562" i="4"/>
  <c r="P562" i="4"/>
  <c r="O562" i="4"/>
  <c r="N562" i="4"/>
  <c r="M562" i="4"/>
  <c r="L562" i="4"/>
  <c r="B562" i="4"/>
  <c r="AO561" i="4"/>
  <c r="AS561" i="4" s="1"/>
  <c r="X561" i="4"/>
  <c r="AF561" i="4" s="1"/>
  <c r="U561" i="4"/>
  <c r="Y559" i="4"/>
  <c r="Y557" i="4" s="1"/>
  <c r="AF557" i="4" s="1"/>
  <c r="V559" i="4"/>
  <c r="V557" i="4" s="1"/>
  <c r="U559" i="4"/>
  <c r="U557" i="4" s="1"/>
  <c r="S559" i="4"/>
  <c r="R559" i="4"/>
  <c r="R557" i="4" s="1"/>
  <c r="P559" i="4"/>
  <c r="P557" i="4" s="1"/>
  <c r="O559" i="4"/>
  <c r="O557" i="4" s="1"/>
  <c r="N559" i="4"/>
  <c r="M559" i="4"/>
  <c r="L559" i="4"/>
  <c r="K559" i="4"/>
  <c r="K557" i="4" s="1"/>
  <c r="B559" i="4"/>
  <c r="Y558" i="4"/>
  <c r="V558" i="4"/>
  <c r="U558" i="4"/>
  <c r="S558" i="4"/>
  <c r="R558" i="4"/>
  <c r="P558" i="4"/>
  <c r="O558" i="4"/>
  <c r="N558" i="4"/>
  <c r="M558" i="4"/>
  <c r="L558" i="4"/>
  <c r="K558" i="4"/>
  <c r="B558" i="4"/>
  <c r="AO557" i="4"/>
  <c r="AS557" i="4" s="1"/>
  <c r="AN557" i="4"/>
  <c r="AR557" i="4" s="1"/>
  <c r="AM557" i="4"/>
  <c r="AQ557" i="4" s="1"/>
  <c r="AL557" i="4"/>
  <c r="AP557" i="4" s="1"/>
  <c r="AJ557" i="4"/>
  <c r="AI557" i="4"/>
  <c r="X557" i="4"/>
  <c r="S557" i="4"/>
  <c r="N557" i="4"/>
  <c r="J557" i="4"/>
  <c r="Y556" i="4"/>
  <c r="Y555" i="4" s="1"/>
  <c r="V556" i="4"/>
  <c r="V555" i="4" s="1"/>
  <c r="AI555" i="4" s="1"/>
  <c r="U556" i="4"/>
  <c r="S556" i="4"/>
  <c r="R556" i="4"/>
  <c r="R555" i="4" s="1"/>
  <c r="P556" i="4"/>
  <c r="P555" i="4" s="1"/>
  <c r="O556" i="4"/>
  <c r="N556" i="4"/>
  <c r="N555" i="4" s="1"/>
  <c r="B556" i="4"/>
  <c r="AO555" i="4"/>
  <c r="AS555" i="4" s="1"/>
  <c r="AN555" i="4"/>
  <c r="AR555" i="4" s="1"/>
  <c r="AM555" i="4"/>
  <c r="AQ555" i="4" s="1"/>
  <c r="AL555" i="4"/>
  <c r="AP555" i="4" s="1"/>
  <c r="X555" i="4"/>
  <c r="U555" i="4"/>
  <c r="S555" i="4"/>
  <c r="O555" i="4"/>
  <c r="J555" i="4"/>
  <c r="G555" i="4"/>
  <c r="F555" i="4"/>
  <c r="E555" i="4"/>
  <c r="D555" i="4"/>
  <c r="Y554" i="4"/>
  <c r="Y553" i="4" s="1"/>
  <c r="AO553" i="4" s="1"/>
  <c r="AS553" i="4" s="1"/>
  <c r="V554" i="4"/>
  <c r="V553" i="4" s="1"/>
  <c r="U554" i="4"/>
  <c r="U553" i="4" s="1"/>
  <c r="S554" i="4"/>
  <c r="S553" i="4" s="1"/>
  <c r="AM553" i="4" s="1"/>
  <c r="AQ553" i="4" s="1"/>
  <c r="R554" i="4"/>
  <c r="P554" i="4"/>
  <c r="P553" i="4" s="1"/>
  <c r="AL553" i="4" s="1"/>
  <c r="AP553" i="4" s="1"/>
  <c r="O554" i="4"/>
  <c r="O553" i="4" s="1"/>
  <c r="N554" i="4"/>
  <c r="N553" i="4" s="1"/>
  <c r="M554" i="4"/>
  <c r="M553" i="4" s="1"/>
  <c r="L554" i="4"/>
  <c r="K554" i="4"/>
  <c r="K553" i="4" s="1"/>
  <c r="B554" i="4"/>
  <c r="X553" i="4"/>
  <c r="R553" i="4"/>
  <c r="L553" i="4"/>
  <c r="J553" i="4"/>
  <c r="G553" i="4"/>
  <c r="F553" i="4"/>
  <c r="E553" i="4"/>
  <c r="D553" i="4"/>
  <c r="Y552" i="4"/>
  <c r="V552" i="4"/>
  <c r="V551" i="4" s="1"/>
  <c r="AI551" i="4" s="1"/>
  <c r="U552" i="4"/>
  <c r="S552" i="4"/>
  <c r="R552" i="4"/>
  <c r="R551" i="4" s="1"/>
  <c r="P552" i="4"/>
  <c r="P551" i="4" s="1"/>
  <c r="O552" i="4"/>
  <c r="N552" i="4"/>
  <c r="N551" i="4" s="1"/>
  <c r="M552" i="4"/>
  <c r="M551" i="4" s="1"/>
  <c r="L552" i="4"/>
  <c r="L551" i="4" s="1"/>
  <c r="K552" i="4"/>
  <c r="K551" i="4" s="1"/>
  <c r="B552" i="4"/>
  <c r="Y551" i="4"/>
  <c r="AO551" i="4" s="1"/>
  <c r="AS551" i="4" s="1"/>
  <c r="X551" i="4"/>
  <c r="U551" i="4"/>
  <c r="S551" i="4"/>
  <c r="O551" i="4"/>
  <c r="J551" i="4"/>
  <c r="G551" i="4"/>
  <c r="F551" i="4"/>
  <c r="E551" i="4"/>
  <c r="D551" i="4"/>
  <c r="Y550" i="4"/>
  <c r="Y548" i="4" s="1"/>
  <c r="AO548" i="4" s="1"/>
  <c r="AS548" i="4" s="1"/>
  <c r="V550" i="4"/>
  <c r="U550" i="4"/>
  <c r="U548" i="4" s="1"/>
  <c r="S550" i="4"/>
  <c r="S548" i="4" s="1"/>
  <c r="AM548" i="4" s="1"/>
  <c r="AQ548" i="4" s="1"/>
  <c r="R550" i="4"/>
  <c r="P550" i="4"/>
  <c r="O550" i="4"/>
  <c r="O548" i="4" s="1"/>
  <c r="N550" i="4"/>
  <c r="M550" i="4"/>
  <c r="L550" i="4"/>
  <c r="K550" i="4"/>
  <c r="B550" i="4"/>
  <c r="Y549" i="4"/>
  <c r="V549" i="4"/>
  <c r="U549" i="4"/>
  <c r="S549" i="4"/>
  <c r="R549" i="4"/>
  <c r="P549" i="4"/>
  <c r="O549" i="4"/>
  <c r="N549" i="4"/>
  <c r="M549" i="4"/>
  <c r="L549" i="4"/>
  <c r="K549" i="4"/>
  <c r="B549" i="4"/>
  <c r="X548" i="4"/>
  <c r="AA548" i="4" s="1"/>
  <c r="V548" i="4"/>
  <c r="R548" i="4"/>
  <c r="P548" i="4"/>
  <c r="AG548" i="4" s="1"/>
  <c r="M548" i="4"/>
  <c r="L548" i="4"/>
  <c r="Y546" i="4"/>
  <c r="Y545" i="4" s="1"/>
  <c r="V546" i="4"/>
  <c r="V545" i="4" s="1"/>
  <c r="AN545" i="4" s="1"/>
  <c r="AR545" i="4" s="1"/>
  <c r="U546" i="4"/>
  <c r="U545" i="4" s="1"/>
  <c r="S546" i="4"/>
  <c r="R546" i="4"/>
  <c r="R545" i="4" s="1"/>
  <c r="P546" i="4"/>
  <c r="P545" i="4" s="1"/>
  <c r="O546" i="4"/>
  <c r="O545" i="4" s="1"/>
  <c r="N546" i="4"/>
  <c r="N545" i="4" s="1"/>
  <c r="M546" i="4"/>
  <c r="M545" i="4" s="1"/>
  <c r="L546" i="4"/>
  <c r="L545" i="4" s="1"/>
  <c r="K546" i="4"/>
  <c r="K545" i="4" s="1"/>
  <c r="B546" i="4"/>
  <c r="X545" i="4"/>
  <c r="S545" i="4"/>
  <c r="AM545" i="4" s="1"/>
  <c r="AQ545" i="4" s="1"/>
  <c r="J545" i="4"/>
  <c r="G545" i="4"/>
  <c r="F545" i="4"/>
  <c r="E545" i="4"/>
  <c r="D545" i="4"/>
  <c r="Y544" i="4"/>
  <c r="Y542" i="4" s="1"/>
  <c r="AA542" i="4" s="1"/>
  <c r="V544" i="4"/>
  <c r="U544" i="4"/>
  <c r="U542" i="4" s="1"/>
  <c r="S544" i="4"/>
  <c r="R544" i="4"/>
  <c r="R542" i="4" s="1"/>
  <c r="P544" i="4"/>
  <c r="O544" i="4"/>
  <c r="N544" i="4"/>
  <c r="M544" i="4"/>
  <c r="L544" i="4"/>
  <c r="L542" i="4" s="1"/>
  <c r="K544" i="4"/>
  <c r="B544" i="4"/>
  <c r="Y543" i="4"/>
  <c r="V543" i="4"/>
  <c r="U543" i="4"/>
  <c r="S543" i="4"/>
  <c r="S542" i="4" s="1"/>
  <c r="R543" i="4"/>
  <c r="P543" i="4"/>
  <c r="O543" i="4"/>
  <c r="N543" i="4"/>
  <c r="M543" i="4"/>
  <c r="L543" i="4"/>
  <c r="K543" i="4"/>
  <c r="B543" i="4"/>
  <c r="X542" i="4"/>
  <c r="V542" i="4"/>
  <c r="P542" i="4"/>
  <c r="AG542" i="4" s="1"/>
  <c r="O542" i="4"/>
  <c r="AC542" i="4" s="1"/>
  <c r="E542" i="4"/>
  <c r="D542" i="4"/>
  <c r="Y541" i="4"/>
  <c r="Y539" i="4" s="1"/>
  <c r="V541" i="4"/>
  <c r="V539" i="4" s="1"/>
  <c r="U541" i="4"/>
  <c r="U539" i="4" s="1"/>
  <c r="AE539" i="4" s="1"/>
  <c r="S541" i="4"/>
  <c r="R541" i="4"/>
  <c r="R539" i="4" s="1"/>
  <c r="P541" i="4"/>
  <c r="P539" i="4" s="1"/>
  <c r="O541" i="4"/>
  <c r="O539" i="4" s="1"/>
  <c r="N541" i="4"/>
  <c r="M541" i="4"/>
  <c r="L541" i="4"/>
  <c r="K541" i="4"/>
  <c r="B541" i="4"/>
  <c r="Y540" i="4"/>
  <c r="V540" i="4"/>
  <c r="U540" i="4"/>
  <c r="S540" i="4"/>
  <c r="R540" i="4"/>
  <c r="P540" i="4"/>
  <c r="O540" i="4"/>
  <c r="N540" i="4"/>
  <c r="M540" i="4"/>
  <c r="L540" i="4"/>
  <c r="K540" i="4"/>
  <c r="B540" i="4"/>
  <c r="AN539" i="4"/>
  <c r="AR539" i="4" s="1"/>
  <c r="AI539" i="4"/>
  <c r="X539" i="4"/>
  <c r="S539" i="4"/>
  <c r="N539" i="4"/>
  <c r="E539" i="4"/>
  <c r="D539" i="4"/>
  <c r="Y538" i="4"/>
  <c r="Y536" i="4" s="1"/>
  <c r="V538" i="4"/>
  <c r="V536" i="4" s="1"/>
  <c r="AI536" i="4" s="1"/>
  <c r="U538" i="4"/>
  <c r="U536" i="4" s="1"/>
  <c r="AE536" i="4" s="1"/>
  <c r="S538" i="4"/>
  <c r="R538" i="4"/>
  <c r="R536" i="4" s="1"/>
  <c r="P538" i="4"/>
  <c r="O538" i="4"/>
  <c r="O536" i="4" s="1"/>
  <c r="N538" i="4"/>
  <c r="M538" i="4"/>
  <c r="L538" i="4"/>
  <c r="K538" i="4"/>
  <c r="B538" i="4"/>
  <c r="Y537" i="4"/>
  <c r="V537" i="4"/>
  <c r="U537" i="4"/>
  <c r="S537" i="4"/>
  <c r="R537" i="4"/>
  <c r="P537" i="4"/>
  <c r="O537" i="4"/>
  <c r="N537" i="4"/>
  <c r="M537" i="4"/>
  <c r="L537" i="4"/>
  <c r="K537" i="4"/>
  <c r="B537" i="4"/>
  <c r="X536" i="4"/>
  <c r="S536" i="4"/>
  <c r="AM536" i="4" s="1"/>
  <c r="AQ536" i="4" s="1"/>
  <c r="N536" i="4"/>
  <c r="Y535" i="4"/>
  <c r="Y533" i="4" s="1"/>
  <c r="V535" i="4"/>
  <c r="V533" i="4" s="1"/>
  <c r="U535" i="4"/>
  <c r="U533" i="4" s="1"/>
  <c r="S535" i="4"/>
  <c r="R535" i="4"/>
  <c r="R533" i="4" s="1"/>
  <c r="P535" i="4"/>
  <c r="O535" i="4"/>
  <c r="O533" i="4" s="1"/>
  <c r="N535" i="4"/>
  <c r="M535" i="4"/>
  <c r="L535" i="4"/>
  <c r="K535" i="4"/>
  <c r="B535" i="4"/>
  <c r="Y534" i="4"/>
  <c r="V534" i="4"/>
  <c r="U534" i="4"/>
  <c r="S534" i="4"/>
  <c r="R534" i="4"/>
  <c r="P534" i="4"/>
  <c r="O534" i="4"/>
  <c r="N534" i="4"/>
  <c r="M534" i="4"/>
  <c r="L534" i="4"/>
  <c r="K534" i="4"/>
  <c r="B534" i="4"/>
  <c r="AI533" i="4"/>
  <c r="S533" i="4"/>
  <c r="N533" i="4"/>
  <c r="J533" i="4"/>
  <c r="I533" i="4"/>
  <c r="H533" i="4"/>
  <c r="G533" i="4"/>
  <c r="F533" i="4"/>
  <c r="E533" i="4"/>
  <c r="D533" i="4"/>
  <c r="Y532" i="4"/>
  <c r="Y530" i="4" s="1"/>
  <c r="V532" i="4"/>
  <c r="V530" i="4" s="1"/>
  <c r="AN530" i="4" s="1"/>
  <c r="AR530" i="4" s="1"/>
  <c r="U532" i="4"/>
  <c r="U530" i="4" s="1"/>
  <c r="S532" i="4"/>
  <c r="S530" i="4" s="1"/>
  <c r="R532" i="4"/>
  <c r="R530" i="4" s="1"/>
  <c r="P532" i="4"/>
  <c r="O532" i="4"/>
  <c r="N532" i="4"/>
  <c r="M532" i="4"/>
  <c r="L532" i="4"/>
  <c r="K532" i="4"/>
  <c r="K530" i="4" s="1"/>
  <c r="B532" i="4"/>
  <c r="Y531" i="4"/>
  <c r="V531" i="4"/>
  <c r="U531" i="4"/>
  <c r="S531" i="4"/>
  <c r="R531" i="4"/>
  <c r="P531" i="4"/>
  <c r="O531" i="4"/>
  <c r="N531" i="4"/>
  <c r="M531" i="4"/>
  <c r="L531" i="4"/>
  <c r="K531" i="4"/>
  <c r="B531" i="4"/>
  <c r="AF530" i="4"/>
  <c r="X530" i="4"/>
  <c r="O530" i="4"/>
  <c r="Y529" i="4"/>
  <c r="V529" i="4"/>
  <c r="U529" i="4"/>
  <c r="U528" i="4" s="1"/>
  <c r="S529" i="4"/>
  <c r="S528" i="4" s="1"/>
  <c r="R529" i="4"/>
  <c r="R528" i="4" s="1"/>
  <c r="P529" i="4"/>
  <c r="P528" i="4" s="1"/>
  <c r="Y528" i="4" s="1"/>
  <c r="O529" i="4"/>
  <c r="O528" i="4" s="1"/>
  <c r="N529" i="4"/>
  <c r="N528" i="4" s="1"/>
  <c r="M529" i="4"/>
  <c r="M528" i="4" s="1"/>
  <c r="L529" i="4"/>
  <c r="L528" i="4" s="1"/>
  <c r="K529" i="4"/>
  <c r="K528" i="4" s="1"/>
  <c r="B529" i="4"/>
  <c r="AG528" i="4"/>
  <c r="X528" i="4"/>
  <c r="V528" i="4"/>
  <c r="J528" i="4"/>
  <c r="G528" i="4"/>
  <c r="F528" i="4"/>
  <c r="E528" i="4"/>
  <c r="D528" i="4"/>
  <c r="Y526" i="4"/>
  <c r="Y524" i="4" s="1"/>
  <c r="V526" i="4"/>
  <c r="V524" i="4" s="1"/>
  <c r="AN524" i="4" s="1"/>
  <c r="AR524" i="4" s="1"/>
  <c r="U526" i="4"/>
  <c r="U524" i="4" s="1"/>
  <c r="S526" i="4"/>
  <c r="S524" i="4" s="1"/>
  <c r="R526" i="4"/>
  <c r="R524" i="4" s="1"/>
  <c r="P526" i="4"/>
  <c r="O526" i="4"/>
  <c r="N526" i="4"/>
  <c r="N524" i="4" s="1"/>
  <c r="M526" i="4"/>
  <c r="L526" i="4"/>
  <c r="K526" i="4"/>
  <c r="B526" i="4"/>
  <c r="Y525" i="4"/>
  <c r="V525" i="4"/>
  <c r="U525" i="4"/>
  <c r="S525" i="4"/>
  <c r="R525" i="4"/>
  <c r="P525" i="4"/>
  <c r="O525" i="4"/>
  <c r="N525" i="4"/>
  <c r="M525" i="4"/>
  <c r="L525" i="4"/>
  <c r="K525" i="4"/>
  <c r="B525" i="4"/>
  <c r="X524" i="4"/>
  <c r="D524" i="4"/>
  <c r="Y523" i="4"/>
  <c r="Y521" i="4" s="1"/>
  <c r="AJ521" i="4" s="1"/>
  <c r="V523" i="4"/>
  <c r="U523" i="4"/>
  <c r="S523" i="4"/>
  <c r="S521" i="4" s="1"/>
  <c r="R523" i="4"/>
  <c r="R521" i="4" s="1"/>
  <c r="P523" i="4"/>
  <c r="O523" i="4"/>
  <c r="N523" i="4"/>
  <c r="M523" i="4"/>
  <c r="L523" i="4"/>
  <c r="K523" i="4"/>
  <c r="B523" i="4"/>
  <c r="Y522" i="4"/>
  <c r="V522" i="4"/>
  <c r="U522" i="4"/>
  <c r="S522" i="4"/>
  <c r="R522" i="4"/>
  <c r="P522" i="4"/>
  <c r="O522" i="4"/>
  <c r="N522" i="4"/>
  <c r="M522" i="4"/>
  <c r="L522" i="4"/>
  <c r="K522" i="4"/>
  <c r="B522" i="4"/>
  <c r="AO521" i="4"/>
  <c r="AS521" i="4" s="1"/>
  <c r="AF521" i="4"/>
  <c r="X521" i="4"/>
  <c r="V521" i="4"/>
  <c r="U521" i="4"/>
  <c r="P521" i="4"/>
  <c r="AL521" i="4" s="1"/>
  <c r="AP521" i="4" s="1"/>
  <c r="L521" i="4"/>
  <c r="Y520" i="4"/>
  <c r="V520" i="4"/>
  <c r="U520" i="4"/>
  <c r="U518" i="4" s="1"/>
  <c r="S520" i="4"/>
  <c r="S518" i="4" s="1"/>
  <c r="AH518" i="4" s="1"/>
  <c r="R520" i="4"/>
  <c r="R518" i="4" s="1"/>
  <c r="P520" i="4"/>
  <c r="P518" i="4" s="1"/>
  <c r="AL518" i="4" s="1"/>
  <c r="AP518" i="4" s="1"/>
  <c r="O520" i="4"/>
  <c r="N520" i="4"/>
  <c r="M520" i="4"/>
  <c r="L520" i="4"/>
  <c r="K520" i="4"/>
  <c r="B520" i="4"/>
  <c r="Y519" i="4"/>
  <c r="V519" i="4"/>
  <c r="U519" i="4"/>
  <c r="S519" i="4"/>
  <c r="R519" i="4"/>
  <c r="P519" i="4"/>
  <c r="O519" i="4"/>
  <c r="N519" i="4"/>
  <c r="M519" i="4"/>
  <c r="L519" i="4"/>
  <c r="K519" i="4"/>
  <c r="B519" i="4"/>
  <c r="Y518" i="4"/>
  <c r="AO518" i="4" s="1"/>
  <c r="AS518" i="4" s="1"/>
  <c r="X518" i="4"/>
  <c r="V518" i="4"/>
  <c r="L518" i="4"/>
  <c r="D518" i="4"/>
  <c r="Y516" i="4"/>
  <c r="Y514" i="4" s="1"/>
  <c r="AJ514" i="4" s="1"/>
  <c r="V516" i="4"/>
  <c r="V514" i="4" s="1"/>
  <c r="AN514" i="4" s="1"/>
  <c r="AR514" i="4" s="1"/>
  <c r="U516" i="4"/>
  <c r="U514" i="4" s="1"/>
  <c r="S516" i="4"/>
  <c r="R516" i="4"/>
  <c r="R514" i="4" s="1"/>
  <c r="P516" i="4"/>
  <c r="P514" i="4" s="1"/>
  <c r="O516" i="4"/>
  <c r="O514" i="4" s="1"/>
  <c r="N516" i="4"/>
  <c r="N514" i="4" s="1"/>
  <c r="M516" i="4"/>
  <c r="L516" i="4"/>
  <c r="L514" i="4" s="1"/>
  <c r="K516" i="4"/>
  <c r="K514" i="4" s="1"/>
  <c r="B516" i="4"/>
  <c r="Y515" i="4"/>
  <c r="V515" i="4"/>
  <c r="U515" i="4"/>
  <c r="S515" i="4"/>
  <c r="R515" i="4"/>
  <c r="P515" i="4"/>
  <c r="O515" i="4"/>
  <c r="N515" i="4"/>
  <c r="M515" i="4"/>
  <c r="L515" i="4"/>
  <c r="K515" i="4"/>
  <c r="B515" i="4"/>
  <c r="AI514" i="4"/>
  <c r="X514" i="4"/>
  <c r="S514" i="4"/>
  <c r="Y513" i="4"/>
  <c r="Y512" i="4" s="1"/>
  <c r="V513" i="4"/>
  <c r="U513" i="4"/>
  <c r="U512" i="4" s="1"/>
  <c r="S513" i="4"/>
  <c r="S512" i="4" s="1"/>
  <c r="R513" i="4"/>
  <c r="R512" i="4" s="1"/>
  <c r="P513" i="4"/>
  <c r="P512" i="4" s="1"/>
  <c r="O513" i="4"/>
  <c r="O512" i="4" s="1"/>
  <c r="N513" i="4"/>
  <c r="N512" i="4" s="1"/>
  <c r="M513" i="4"/>
  <c r="M512" i="4" s="1"/>
  <c r="L513" i="4"/>
  <c r="L512" i="4" s="1"/>
  <c r="K513" i="4"/>
  <c r="K512" i="4" s="1"/>
  <c r="B513" i="4"/>
  <c r="AO512" i="4"/>
  <c r="AS512" i="4" s="1"/>
  <c r="X512" i="4"/>
  <c r="V512" i="4"/>
  <c r="J512" i="4"/>
  <c r="G512" i="4"/>
  <c r="F512" i="4"/>
  <c r="E512" i="4"/>
  <c r="D512" i="4"/>
  <c r="Y510" i="4"/>
  <c r="V510" i="4"/>
  <c r="V509" i="4" s="1"/>
  <c r="U510" i="4"/>
  <c r="U509" i="4" s="1"/>
  <c r="S510" i="4"/>
  <c r="S509" i="4" s="1"/>
  <c r="R510" i="4"/>
  <c r="R509" i="4" s="1"/>
  <c r="P510" i="4"/>
  <c r="P509" i="4" s="1"/>
  <c r="O510" i="4"/>
  <c r="O509" i="4" s="1"/>
  <c r="N510" i="4"/>
  <c r="N509" i="4" s="1"/>
  <c r="M510" i="4"/>
  <c r="M509" i="4" s="1"/>
  <c r="L510" i="4"/>
  <c r="L509" i="4" s="1"/>
  <c r="K510" i="4"/>
  <c r="K509" i="4" s="1"/>
  <c r="B510" i="4"/>
  <c r="AS509" i="4"/>
  <c r="AR509" i="4"/>
  <c r="AQ509" i="4"/>
  <c r="AP509" i="4"/>
  <c r="Y509" i="4"/>
  <c r="X509" i="4"/>
  <c r="J509" i="4"/>
  <c r="G509" i="4"/>
  <c r="F509" i="4"/>
  <c r="E509" i="4"/>
  <c r="Y508" i="4"/>
  <c r="V508" i="4"/>
  <c r="U508" i="4"/>
  <c r="S508" i="4"/>
  <c r="R508" i="4"/>
  <c r="P508" i="4"/>
  <c r="O508" i="4"/>
  <c r="N508" i="4"/>
  <c r="M508" i="4"/>
  <c r="L508" i="4"/>
  <c r="K508" i="4"/>
  <c r="Y507" i="4"/>
  <c r="V507" i="4"/>
  <c r="U507" i="4"/>
  <c r="S507" i="4"/>
  <c r="S505" i="4" s="1"/>
  <c r="R507" i="4"/>
  <c r="P507" i="4"/>
  <c r="O507" i="4"/>
  <c r="N507" i="4"/>
  <c r="N505" i="4" s="1"/>
  <c r="M507" i="4"/>
  <c r="L507" i="4"/>
  <c r="K507" i="4"/>
  <c r="Y506" i="4"/>
  <c r="Y505" i="4" s="1"/>
  <c r="V506" i="4"/>
  <c r="U506" i="4"/>
  <c r="S506" i="4"/>
  <c r="R506" i="4"/>
  <c r="R505" i="4" s="1"/>
  <c r="P506" i="4"/>
  <c r="O506" i="4"/>
  <c r="N506" i="4"/>
  <c r="M506" i="4"/>
  <c r="M505" i="4" s="1"/>
  <c r="L506" i="4"/>
  <c r="K506" i="4"/>
  <c r="X505" i="4"/>
  <c r="J505" i="4"/>
  <c r="G505" i="4"/>
  <c r="F505" i="4"/>
  <c r="E505" i="4"/>
  <c r="D505" i="4"/>
  <c r="Y504" i="4"/>
  <c r="Y502" i="4" s="1"/>
  <c r="AO502" i="4" s="1"/>
  <c r="AS502" i="4" s="1"/>
  <c r="V504" i="4"/>
  <c r="U504" i="4"/>
  <c r="U502" i="4" s="1"/>
  <c r="S504" i="4"/>
  <c r="R504" i="4"/>
  <c r="R502" i="4" s="1"/>
  <c r="AD502" i="4" s="1"/>
  <c r="P504" i="4"/>
  <c r="O504" i="4"/>
  <c r="O502" i="4" s="1"/>
  <c r="N504" i="4"/>
  <c r="M504" i="4"/>
  <c r="L504" i="4"/>
  <c r="K504" i="4"/>
  <c r="B504" i="4"/>
  <c r="Y503" i="4"/>
  <c r="V503" i="4"/>
  <c r="U503" i="4"/>
  <c r="S503" i="4"/>
  <c r="R503" i="4"/>
  <c r="P503" i="4"/>
  <c r="O503" i="4"/>
  <c r="N503" i="4"/>
  <c r="M503" i="4"/>
  <c r="L503" i="4"/>
  <c r="K503" i="4"/>
  <c r="B503" i="4"/>
  <c r="AM502" i="4"/>
  <c r="AQ502" i="4" s="1"/>
  <c r="AH502" i="4"/>
  <c r="X502" i="4"/>
  <c r="V502" i="4"/>
  <c r="L502" i="4"/>
  <c r="Y501" i="4"/>
  <c r="Y499" i="4" s="1"/>
  <c r="AO499" i="4" s="1"/>
  <c r="AS499" i="4" s="1"/>
  <c r="V501" i="4"/>
  <c r="V499" i="4" s="1"/>
  <c r="U501" i="4"/>
  <c r="U499" i="4" s="1"/>
  <c r="S501" i="4"/>
  <c r="R501" i="4"/>
  <c r="R499" i="4" s="1"/>
  <c r="AD499" i="4" s="1"/>
  <c r="P501" i="4"/>
  <c r="O501" i="4"/>
  <c r="N501" i="4"/>
  <c r="M501" i="4"/>
  <c r="L501" i="4"/>
  <c r="K501" i="4"/>
  <c r="B501" i="4"/>
  <c r="Y500" i="4"/>
  <c r="V500" i="4"/>
  <c r="U500" i="4"/>
  <c r="S500" i="4"/>
  <c r="R500" i="4"/>
  <c r="P500" i="4"/>
  <c r="O500" i="4"/>
  <c r="N500" i="4"/>
  <c r="M500" i="4"/>
  <c r="L500" i="4"/>
  <c r="K500" i="4"/>
  <c r="B500" i="4"/>
  <c r="AQ499" i="4"/>
  <c r="AM499" i="4"/>
  <c r="AH499" i="4"/>
  <c r="X499" i="4"/>
  <c r="M499" i="4"/>
  <c r="Y498" i="4"/>
  <c r="Y496" i="4" s="1"/>
  <c r="AO496" i="4" s="1"/>
  <c r="AS496" i="4" s="1"/>
  <c r="V498" i="4"/>
  <c r="U498" i="4"/>
  <c r="U496" i="4" s="1"/>
  <c r="S498" i="4"/>
  <c r="R498" i="4"/>
  <c r="R496" i="4" s="1"/>
  <c r="AD496" i="4" s="1"/>
  <c r="P498" i="4"/>
  <c r="O498" i="4"/>
  <c r="N498" i="4"/>
  <c r="M498" i="4"/>
  <c r="L498" i="4"/>
  <c r="K498" i="4"/>
  <c r="B498" i="4"/>
  <c r="Y497" i="4"/>
  <c r="V497" i="4"/>
  <c r="U497" i="4"/>
  <c r="S497" i="4"/>
  <c r="R497" i="4"/>
  <c r="P497" i="4"/>
  <c r="O497" i="4"/>
  <c r="N497" i="4"/>
  <c r="M497" i="4"/>
  <c r="L497" i="4"/>
  <c r="K497" i="4"/>
  <c r="B497" i="4"/>
  <c r="AQ496" i="4"/>
  <c r="AM496" i="4"/>
  <c r="AH496" i="4"/>
  <c r="X496" i="4"/>
  <c r="V496" i="4"/>
  <c r="P496" i="4"/>
  <c r="AG496" i="4" s="1"/>
  <c r="Y495" i="4"/>
  <c r="Y493" i="4" s="1"/>
  <c r="AO493" i="4" s="1"/>
  <c r="AS493" i="4" s="1"/>
  <c r="V495" i="4"/>
  <c r="V493" i="4" s="1"/>
  <c r="U495" i="4"/>
  <c r="U493" i="4" s="1"/>
  <c r="S495" i="4"/>
  <c r="S493" i="4" s="1"/>
  <c r="AH493" i="4" s="1"/>
  <c r="R495" i="4"/>
  <c r="P495" i="4"/>
  <c r="O495" i="4"/>
  <c r="N495" i="4"/>
  <c r="M495" i="4"/>
  <c r="L495" i="4"/>
  <c r="K495" i="4"/>
  <c r="B495" i="4"/>
  <c r="Y494" i="4"/>
  <c r="V494" i="4"/>
  <c r="U494" i="4"/>
  <c r="S494" i="4"/>
  <c r="R494" i="4"/>
  <c r="P494" i="4"/>
  <c r="O494" i="4"/>
  <c r="N494" i="4"/>
  <c r="M494" i="4"/>
  <c r="L494" i="4"/>
  <c r="K494" i="4"/>
  <c r="B494" i="4"/>
  <c r="X493" i="4"/>
  <c r="R493" i="4"/>
  <c r="Y492" i="4"/>
  <c r="Y490" i="4" s="1"/>
  <c r="V492" i="4"/>
  <c r="V490" i="4" s="1"/>
  <c r="AI490" i="4" s="1"/>
  <c r="U492" i="4"/>
  <c r="U490" i="4" s="1"/>
  <c r="S492" i="4"/>
  <c r="S490" i="4" s="1"/>
  <c r="R492" i="4"/>
  <c r="R490" i="4" s="1"/>
  <c r="P492" i="4"/>
  <c r="P490" i="4" s="1"/>
  <c r="O492" i="4"/>
  <c r="O490" i="4" s="1"/>
  <c r="N492" i="4"/>
  <c r="M492" i="4"/>
  <c r="L492" i="4"/>
  <c r="K492" i="4"/>
  <c r="B492" i="4"/>
  <c r="Y491" i="4"/>
  <c r="V491" i="4"/>
  <c r="U491" i="4"/>
  <c r="S491" i="4"/>
  <c r="R491" i="4"/>
  <c r="P491" i="4"/>
  <c r="O491" i="4"/>
  <c r="N491" i="4"/>
  <c r="M491" i="4"/>
  <c r="L491" i="4"/>
  <c r="K491" i="4"/>
  <c r="B491" i="4"/>
  <c r="AN490" i="4"/>
  <c r="AR490" i="4" s="1"/>
  <c r="X490" i="4"/>
  <c r="Y488" i="4"/>
  <c r="Y486" i="4" s="1"/>
  <c r="AJ486" i="4" s="1"/>
  <c r="V488" i="4"/>
  <c r="V486" i="4" s="1"/>
  <c r="AN486" i="4" s="1"/>
  <c r="AR486" i="4" s="1"/>
  <c r="U488" i="4"/>
  <c r="U486" i="4" s="1"/>
  <c r="S488" i="4"/>
  <c r="R488" i="4"/>
  <c r="R486" i="4" s="1"/>
  <c r="P488" i="4"/>
  <c r="P486" i="4" s="1"/>
  <c r="O488" i="4"/>
  <c r="O486" i="4" s="1"/>
  <c r="N488" i="4"/>
  <c r="M488" i="4"/>
  <c r="L488" i="4"/>
  <c r="K488" i="4"/>
  <c r="K486" i="4" s="1"/>
  <c r="B488" i="4"/>
  <c r="Y487" i="4"/>
  <c r="V487" i="4"/>
  <c r="U487" i="4"/>
  <c r="S487" i="4"/>
  <c r="R487" i="4"/>
  <c r="P487" i="4"/>
  <c r="O487" i="4"/>
  <c r="N487" i="4"/>
  <c r="M487" i="4"/>
  <c r="M486" i="4" s="1"/>
  <c r="L487" i="4"/>
  <c r="K487" i="4"/>
  <c r="B487" i="4"/>
  <c r="AO486" i="4"/>
  <c r="AS486" i="4" s="1"/>
  <c r="AI486" i="4"/>
  <c r="X486" i="4"/>
  <c r="S486" i="4"/>
  <c r="N486" i="4"/>
  <c r="Y485" i="4"/>
  <c r="V485" i="4"/>
  <c r="V484" i="4" s="1"/>
  <c r="AN484" i="4" s="1"/>
  <c r="AR484" i="4" s="1"/>
  <c r="U485" i="4"/>
  <c r="S485" i="4"/>
  <c r="R485" i="4"/>
  <c r="P485" i="4"/>
  <c r="P484" i="4" s="1"/>
  <c r="O485" i="4"/>
  <c r="O484" i="4" s="1"/>
  <c r="N485" i="4"/>
  <c r="N484" i="4" s="1"/>
  <c r="M485" i="4"/>
  <c r="M484" i="4" s="1"/>
  <c r="L485" i="4"/>
  <c r="L484" i="4" s="1"/>
  <c r="K485" i="4"/>
  <c r="B485" i="4"/>
  <c r="Y484" i="4"/>
  <c r="AO484" i="4" s="1"/>
  <c r="AS484" i="4" s="1"/>
  <c r="X484" i="4"/>
  <c r="U484" i="4"/>
  <c r="S484" i="4"/>
  <c r="R484" i="4"/>
  <c r="K484" i="4"/>
  <c r="J484" i="4"/>
  <c r="G484" i="4"/>
  <c r="F484" i="4"/>
  <c r="E484" i="4"/>
  <c r="D484" i="4"/>
  <c r="Y483" i="4"/>
  <c r="Y481" i="4" s="1"/>
  <c r="AJ481" i="4" s="1"/>
  <c r="V483" i="4"/>
  <c r="U483" i="4"/>
  <c r="U481" i="4" s="1"/>
  <c r="S483" i="4"/>
  <c r="S481" i="4" s="1"/>
  <c r="R483" i="4"/>
  <c r="R481" i="4" s="1"/>
  <c r="P483" i="4"/>
  <c r="O483" i="4"/>
  <c r="N483" i="4"/>
  <c r="M483" i="4"/>
  <c r="L483" i="4"/>
  <c r="L481" i="4" s="1"/>
  <c r="K483" i="4"/>
  <c r="B483" i="4"/>
  <c r="Y482" i="4"/>
  <c r="V482" i="4"/>
  <c r="U482" i="4"/>
  <c r="S482" i="4"/>
  <c r="R482" i="4"/>
  <c r="P482" i="4"/>
  <c r="O482" i="4"/>
  <c r="N482" i="4"/>
  <c r="M482" i="4"/>
  <c r="L482" i="4"/>
  <c r="K482" i="4"/>
  <c r="B482" i="4"/>
  <c r="AO481" i="4"/>
  <c r="AS481" i="4" s="1"/>
  <c r="V481" i="4"/>
  <c r="P481" i="4"/>
  <c r="AG481" i="4" s="1"/>
  <c r="I481" i="4"/>
  <c r="H481" i="4"/>
  <c r="G481" i="4"/>
  <c r="F481" i="4"/>
  <c r="E481" i="4"/>
  <c r="Y480" i="4"/>
  <c r="V480" i="4"/>
  <c r="V478" i="4" s="1"/>
  <c r="AN478" i="4" s="1"/>
  <c r="AR478" i="4" s="1"/>
  <c r="U480" i="4"/>
  <c r="U478" i="4" s="1"/>
  <c r="S480" i="4"/>
  <c r="S478" i="4" s="1"/>
  <c r="AH478" i="4" s="1"/>
  <c r="R480" i="4"/>
  <c r="R478" i="4" s="1"/>
  <c r="P480" i="4"/>
  <c r="P478" i="4" s="1"/>
  <c r="O480" i="4"/>
  <c r="O478" i="4" s="1"/>
  <c r="N480" i="4"/>
  <c r="N478" i="4" s="1"/>
  <c r="M480" i="4"/>
  <c r="L480" i="4"/>
  <c r="B480" i="4"/>
  <c r="Y479" i="4"/>
  <c r="V479" i="4"/>
  <c r="U479" i="4"/>
  <c r="S479" i="4"/>
  <c r="R479" i="4"/>
  <c r="P479" i="4"/>
  <c r="O479" i="4"/>
  <c r="N479" i="4"/>
  <c r="M479" i="4"/>
  <c r="L479" i="4"/>
  <c r="B479" i="4"/>
  <c r="Y478" i="4"/>
  <c r="X478" i="4"/>
  <c r="J478" i="4"/>
  <c r="I478" i="4"/>
  <c r="H478" i="4"/>
  <c r="AL478" i="4" s="1"/>
  <c r="AP478" i="4" s="1"/>
  <c r="G478" i="4"/>
  <c r="F478" i="4"/>
  <c r="Y477" i="4"/>
  <c r="Y475" i="4" s="1"/>
  <c r="V477" i="4"/>
  <c r="V475" i="4" s="1"/>
  <c r="U477" i="4"/>
  <c r="S477" i="4"/>
  <c r="S475" i="4" s="1"/>
  <c r="R477" i="4"/>
  <c r="R475" i="4" s="1"/>
  <c r="P477" i="4"/>
  <c r="P475" i="4" s="1"/>
  <c r="AG475" i="4" s="1"/>
  <c r="O477" i="4"/>
  <c r="N477" i="4"/>
  <c r="N475" i="4" s="1"/>
  <c r="M477" i="4"/>
  <c r="L477" i="4"/>
  <c r="B477" i="4"/>
  <c r="Y476" i="4"/>
  <c r="V476" i="4"/>
  <c r="U476" i="4"/>
  <c r="S476" i="4"/>
  <c r="R476" i="4"/>
  <c r="P476" i="4"/>
  <c r="O476" i="4"/>
  <c r="N476" i="4"/>
  <c r="M476" i="4"/>
  <c r="L476" i="4"/>
  <c r="B476" i="4"/>
  <c r="X475" i="4"/>
  <c r="U475" i="4"/>
  <c r="O475" i="4"/>
  <c r="K475" i="4"/>
  <c r="J475" i="4"/>
  <c r="H475" i="4"/>
  <c r="G475" i="4"/>
  <c r="F475" i="4"/>
  <c r="Y474" i="4"/>
  <c r="Y473" i="4" s="1"/>
  <c r="V474" i="4"/>
  <c r="V473" i="4" s="1"/>
  <c r="U474" i="4"/>
  <c r="U473" i="4" s="1"/>
  <c r="S474" i="4"/>
  <c r="S473" i="4" s="1"/>
  <c r="AH473" i="4" s="1"/>
  <c r="R474" i="4"/>
  <c r="R473" i="4" s="1"/>
  <c r="P474" i="4"/>
  <c r="P473" i="4" s="1"/>
  <c r="O474" i="4"/>
  <c r="N474" i="4"/>
  <c r="N473" i="4" s="1"/>
  <c r="M474" i="4"/>
  <c r="M473" i="4" s="1"/>
  <c r="L474" i="4"/>
  <c r="L473" i="4" s="1"/>
  <c r="B474" i="4"/>
  <c r="X473" i="4"/>
  <c r="O473" i="4"/>
  <c r="K473" i="4"/>
  <c r="J473" i="4"/>
  <c r="G473" i="4"/>
  <c r="F473" i="4"/>
  <c r="E473" i="4"/>
  <c r="D473" i="4"/>
  <c r="Y472" i="4"/>
  <c r="V472" i="4"/>
  <c r="V471" i="4" s="1"/>
  <c r="U472" i="4"/>
  <c r="S472" i="4"/>
  <c r="S471" i="4" s="1"/>
  <c r="R472" i="4"/>
  <c r="R471" i="4" s="1"/>
  <c r="P472" i="4"/>
  <c r="O472" i="4"/>
  <c r="N472" i="4"/>
  <c r="N471" i="4" s="1"/>
  <c r="M472" i="4"/>
  <c r="M471" i="4" s="1"/>
  <c r="L472" i="4"/>
  <c r="L471" i="4" s="1"/>
  <c r="B472" i="4"/>
  <c r="AO471" i="4"/>
  <c r="AS471" i="4" s="1"/>
  <c r="AN471" i="4"/>
  <c r="AR471" i="4" s="1"/>
  <c r="AM471" i="4"/>
  <c r="AQ471" i="4" s="1"/>
  <c r="AL471" i="4"/>
  <c r="AP471" i="4" s="1"/>
  <c r="AI471" i="4"/>
  <c r="Y471" i="4"/>
  <c r="X471" i="4"/>
  <c r="U471" i="4"/>
  <c r="P471" i="4"/>
  <c r="AG471" i="4" s="1"/>
  <c r="O471" i="4"/>
  <c r="K471" i="4"/>
  <c r="J471" i="4"/>
  <c r="G471" i="4"/>
  <c r="F471" i="4"/>
  <c r="E471" i="4"/>
  <c r="D471" i="4"/>
  <c r="V470" i="4"/>
  <c r="V469" i="4" s="1"/>
  <c r="AI469" i="4" s="1"/>
  <c r="U470" i="4"/>
  <c r="U469" i="4" s="1"/>
  <c r="S470" i="4"/>
  <c r="R470" i="4"/>
  <c r="P470" i="4"/>
  <c r="P469" i="4" s="1"/>
  <c r="O470" i="4"/>
  <c r="O469" i="4" s="1"/>
  <c r="N470" i="4"/>
  <c r="M470" i="4"/>
  <c r="L470" i="4"/>
  <c r="L469" i="4" s="1"/>
  <c r="B470" i="4"/>
  <c r="AO469" i="4"/>
  <c r="AS469" i="4" s="1"/>
  <c r="AN469" i="4"/>
  <c r="AR469" i="4" s="1"/>
  <c r="AM469" i="4"/>
  <c r="AQ469" i="4" s="1"/>
  <c r="AL469" i="4"/>
  <c r="AP469" i="4" s="1"/>
  <c r="Y469" i="4"/>
  <c r="AJ469" i="4" s="1"/>
  <c r="X469" i="4"/>
  <c r="S469" i="4"/>
  <c r="R469" i="4"/>
  <c r="N469" i="4"/>
  <c r="M469" i="4"/>
  <c r="K469" i="4"/>
  <c r="J469" i="4"/>
  <c r="G469" i="4"/>
  <c r="F469" i="4"/>
  <c r="E469" i="4"/>
  <c r="D469" i="4"/>
  <c r="Y468" i="4"/>
  <c r="Y466" i="4" s="1"/>
  <c r="V468" i="4"/>
  <c r="V466" i="4" s="1"/>
  <c r="U468" i="4"/>
  <c r="S468" i="4"/>
  <c r="S466" i="4" s="1"/>
  <c r="AH466" i="4" s="1"/>
  <c r="R468" i="4"/>
  <c r="P468" i="4"/>
  <c r="O468" i="4"/>
  <c r="N468" i="4"/>
  <c r="N466" i="4" s="1"/>
  <c r="M468" i="4"/>
  <c r="L468" i="4"/>
  <c r="B468" i="4"/>
  <c r="Y467" i="4"/>
  <c r="V467" i="4"/>
  <c r="U467" i="4"/>
  <c r="S467" i="4"/>
  <c r="R467" i="4"/>
  <c r="P467" i="4"/>
  <c r="O467" i="4"/>
  <c r="N467" i="4"/>
  <c r="M467" i="4"/>
  <c r="L467" i="4"/>
  <c r="B467" i="4"/>
  <c r="X466" i="4"/>
  <c r="U466" i="4"/>
  <c r="R466" i="4"/>
  <c r="O466" i="4"/>
  <c r="K466" i="4"/>
  <c r="D466" i="4"/>
  <c r="Y464" i="4"/>
  <c r="Y462" i="4" s="1"/>
  <c r="AO462" i="4" s="1"/>
  <c r="AS462" i="4" s="1"/>
  <c r="V464" i="4"/>
  <c r="V462" i="4" s="1"/>
  <c r="U464" i="4"/>
  <c r="U462" i="4" s="1"/>
  <c r="S464" i="4"/>
  <c r="S462" i="4" s="1"/>
  <c r="R464" i="4"/>
  <c r="R462" i="4" s="1"/>
  <c r="P464" i="4"/>
  <c r="P462" i="4" s="1"/>
  <c r="AL462" i="4" s="1"/>
  <c r="AP462" i="4" s="1"/>
  <c r="O464" i="4"/>
  <c r="N464" i="4"/>
  <c r="M464" i="4"/>
  <c r="L464" i="4"/>
  <c r="K464" i="4"/>
  <c r="B464" i="4"/>
  <c r="Y463" i="4"/>
  <c r="V463" i="4"/>
  <c r="U463" i="4"/>
  <c r="S463" i="4"/>
  <c r="R463" i="4"/>
  <c r="P463" i="4"/>
  <c r="O463" i="4"/>
  <c r="N463" i="4"/>
  <c r="M463" i="4"/>
  <c r="L463" i="4"/>
  <c r="K463" i="4"/>
  <c r="B463" i="4"/>
  <c r="I462" i="4"/>
  <c r="H462" i="4"/>
  <c r="G462" i="4"/>
  <c r="AJ462" i="4" s="1"/>
  <c r="F462" i="4"/>
  <c r="E462" i="4"/>
  <c r="D462" i="4"/>
  <c r="Y461" i="4"/>
  <c r="Y459" i="4" s="1"/>
  <c r="V461" i="4"/>
  <c r="V459" i="4" s="1"/>
  <c r="U461" i="4"/>
  <c r="U459" i="4" s="1"/>
  <c r="AE459" i="4" s="1"/>
  <c r="S461" i="4"/>
  <c r="R461" i="4"/>
  <c r="R459" i="4" s="1"/>
  <c r="P461" i="4"/>
  <c r="O461" i="4"/>
  <c r="N461" i="4"/>
  <c r="M461" i="4"/>
  <c r="L461" i="4"/>
  <c r="K461" i="4"/>
  <c r="K459" i="4" s="1"/>
  <c r="B461" i="4"/>
  <c r="Y460" i="4"/>
  <c r="V460" i="4"/>
  <c r="U460" i="4"/>
  <c r="S460" i="4"/>
  <c r="R460" i="4"/>
  <c r="P460" i="4"/>
  <c r="O460" i="4"/>
  <c r="N460" i="4"/>
  <c r="M460" i="4"/>
  <c r="L460" i="4"/>
  <c r="K460" i="4"/>
  <c r="B460" i="4"/>
  <c r="AN459" i="4"/>
  <c r="AR459" i="4" s="1"/>
  <c r="S459" i="4"/>
  <c r="J459" i="4"/>
  <c r="I459" i="4"/>
  <c r="H459" i="4"/>
  <c r="G459" i="4"/>
  <c r="F459" i="4"/>
  <c r="Y457" i="4"/>
  <c r="V457" i="4"/>
  <c r="U457" i="4"/>
  <c r="S457" i="4"/>
  <c r="R457" i="4"/>
  <c r="P457" i="4"/>
  <c r="O457" i="4"/>
  <c r="N457" i="4"/>
  <c r="M457" i="4"/>
  <c r="L457" i="4"/>
  <c r="K457" i="4"/>
  <c r="B457" i="4"/>
  <c r="Y456" i="4"/>
  <c r="Y455" i="4" s="1"/>
  <c r="AO455" i="4" s="1"/>
  <c r="AS455" i="4" s="1"/>
  <c r="V456" i="4"/>
  <c r="U456" i="4"/>
  <c r="U455" i="4" s="1"/>
  <c r="S456" i="4"/>
  <c r="S455" i="4" s="1"/>
  <c r="AM455" i="4" s="1"/>
  <c r="AQ455" i="4" s="1"/>
  <c r="R456" i="4"/>
  <c r="R455" i="4" s="1"/>
  <c r="P456" i="4"/>
  <c r="P455" i="4" s="1"/>
  <c r="AG455" i="4" s="1"/>
  <c r="O456" i="4"/>
  <c r="O455" i="4" s="1"/>
  <c r="N456" i="4"/>
  <c r="N455" i="4" s="1"/>
  <c r="M456" i="4"/>
  <c r="L456" i="4"/>
  <c r="K456" i="4"/>
  <c r="K455" i="4" s="1"/>
  <c r="B456" i="4"/>
  <c r="X455" i="4"/>
  <c r="V455" i="4"/>
  <c r="M455" i="4"/>
  <c r="L455" i="4"/>
  <c r="Y454" i="4"/>
  <c r="V454" i="4"/>
  <c r="V453" i="4" s="1"/>
  <c r="U454" i="4"/>
  <c r="U453" i="4" s="1"/>
  <c r="S454" i="4"/>
  <c r="S453" i="4" s="1"/>
  <c r="AM453" i="4" s="1"/>
  <c r="AQ453" i="4" s="1"/>
  <c r="R454" i="4"/>
  <c r="P454" i="4"/>
  <c r="P453" i="4" s="1"/>
  <c r="AL453" i="4" s="1"/>
  <c r="AP453" i="4" s="1"/>
  <c r="O454" i="4"/>
  <c r="O453" i="4" s="1"/>
  <c r="N454" i="4"/>
  <c r="N453" i="4" s="1"/>
  <c r="M454" i="4"/>
  <c r="L454" i="4"/>
  <c r="L453" i="4" s="1"/>
  <c r="K454" i="4"/>
  <c r="K453" i="4" s="1"/>
  <c r="B454" i="4"/>
  <c r="Y453" i="4"/>
  <c r="X453" i="4"/>
  <c r="R453" i="4"/>
  <c r="M453" i="4"/>
  <c r="D453" i="4"/>
  <c r="Y452" i="4"/>
  <c r="V452" i="4"/>
  <c r="V451" i="4" s="1"/>
  <c r="AN451" i="4" s="1"/>
  <c r="AR451" i="4" s="1"/>
  <c r="U452" i="4"/>
  <c r="S452" i="4"/>
  <c r="R452" i="4"/>
  <c r="R451" i="4" s="1"/>
  <c r="P452" i="4"/>
  <c r="P451" i="4" s="1"/>
  <c r="O452" i="4"/>
  <c r="O451" i="4" s="1"/>
  <c r="N452" i="4"/>
  <c r="N451" i="4" s="1"/>
  <c r="M452" i="4"/>
  <c r="M451" i="4" s="1"/>
  <c r="L452" i="4"/>
  <c r="L451" i="4" s="1"/>
  <c r="K452" i="4"/>
  <c r="K451" i="4" s="1"/>
  <c r="B452" i="4"/>
  <c r="Y451" i="4"/>
  <c r="AO451" i="4" s="1"/>
  <c r="AS451" i="4" s="1"/>
  <c r="X451" i="4"/>
  <c r="U451" i="4"/>
  <c r="S451" i="4"/>
  <c r="J451" i="4"/>
  <c r="G451" i="4"/>
  <c r="F451" i="4"/>
  <c r="E451" i="4"/>
  <c r="D451" i="4"/>
  <c r="Y450" i="4"/>
  <c r="V450" i="4"/>
  <c r="V449" i="4" s="1"/>
  <c r="U450" i="4"/>
  <c r="U449" i="4" s="1"/>
  <c r="S450" i="4"/>
  <c r="S449" i="4" s="1"/>
  <c r="AM449" i="4" s="1"/>
  <c r="AQ449" i="4" s="1"/>
  <c r="R450" i="4"/>
  <c r="R449" i="4" s="1"/>
  <c r="P450" i="4"/>
  <c r="O450" i="4"/>
  <c r="O449" i="4" s="1"/>
  <c r="N450" i="4"/>
  <c r="N449" i="4" s="1"/>
  <c r="M450" i="4"/>
  <c r="M449" i="4" s="1"/>
  <c r="L450" i="4"/>
  <c r="L449" i="4" s="1"/>
  <c r="K450" i="4"/>
  <c r="K449" i="4" s="1"/>
  <c r="B450" i="4"/>
  <c r="Y449" i="4"/>
  <c r="AO449" i="4" s="1"/>
  <c r="AS449" i="4" s="1"/>
  <c r="X449" i="4"/>
  <c r="P449" i="4"/>
  <c r="AG449" i="4" s="1"/>
  <c r="J449" i="4"/>
  <c r="G449" i="4"/>
  <c r="AH449" i="4" s="1"/>
  <c r="F449" i="4"/>
  <c r="E449" i="4"/>
  <c r="D449" i="4"/>
  <c r="Y448" i="4"/>
  <c r="Y447" i="4" s="1"/>
  <c r="V448" i="4"/>
  <c r="V447" i="4" s="1"/>
  <c r="U448" i="4"/>
  <c r="U447" i="4" s="1"/>
  <c r="AE447" i="4" s="1"/>
  <c r="AE445" i="4" s="1"/>
  <c r="S448" i="4"/>
  <c r="R448" i="4"/>
  <c r="R447" i="4" s="1"/>
  <c r="P448" i="4"/>
  <c r="P447" i="4" s="1"/>
  <c r="O448" i="4"/>
  <c r="N448" i="4"/>
  <c r="N447" i="4" s="1"/>
  <c r="M448" i="4"/>
  <c r="M447" i="4" s="1"/>
  <c r="L448" i="4"/>
  <c r="L447" i="4" s="1"/>
  <c r="K448" i="4"/>
  <c r="K447" i="4" s="1"/>
  <c r="B448" i="4"/>
  <c r="AN447" i="4"/>
  <c r="AR447" i="4" s="1"/>
  <c r="AI447" i="4"/>
  <c r="X447" i="4"/>
  <c r="S447" i="4"/>
  <c r="O447" i="4"/>
  <c r="J447" i="4"/>
  <c r="G447" i="4"/>
  <c r="F447" i="4"/>
  <c r="E447" i="4"/>
  <c r="D447" i="4"/>
  <c r="Z445" i="4"/>
  <c r="W445" i="4"/>
  <c r="T445" i="4"/>
  <c r="Q445" i="4"/>
  <c r="Y444" i="4"/>
  <c r="V444" i="4"/>
  <c r="U444" i="4"/>
  <c r="S444" i="4"/>
  <c r="R444" i="4"/>
  <c r="P444" i="4"/>
  <c r="O444" i="4"/>
  <c r="N444" i="4"/>
  <c r="M444" i="4"/>
  <c r="L444" i="4"/>
  <c r="K444" i="4"/>
  <c r="B444" i="4"/>
  <c r="Y443" i="4"/>
  <c r="Y442" i="4" s="1"/>
  <c r="V443" i="4"/>
  <c r="V442" i="4" s="1"/>
  <c r="AN442" i="4" s="1"/>
  <c r="AR442" i="4" s="1"/>
  <c r="U443" i="4"/>
  <c r="U442" i="4" s="1"/>
  <c r="S443" i="4"/>
  <c r="S442" i="4" s="1"/>
  <c r="R443" i="4"/>
  <c r="P443" i="4"/>
  <c r="P442" i="4" s="1"/>
  <c r="O443" i="4"/>
  <c r="O442" i="4" s="1"/>
  <c r="N443" i="4"/>
  <c r="N442" i="4" s="1"/>
  <c r="M443" i="4"/>
  <c r="M442" i="4" s="1"/>
  <c r="L443" i="4"/>
  <c r="L442" i="4" s="1"/>
  <c r="K443" i="4"/>
  <c r="K442" i="4" s="1"/>
  <c r="B443" i="4"/>
  <c r="X442" i="4"/>
  <c r="R442" i="4"/>
  <c r="Y441" i="4"/>
  <c r="Y439" i="4" s="1"/>
  <c r="V441" i="4"/>
  <c r="V439" i="4" s="1"/>
  <c r="AN439" i="4" s="1"/>
  <c r="AR439" i="4" s="1"/>
  <c r="U441" i="4"/>
  <c r="U439" i="4" s="1"/>
  <c r="S441" i="4"/>
  <c r="S439" i="4" s="1"/>
  <c r="R441" i="4"/>
  <c r="R439" i="4" s="1"/>
  <c r="P441" i="4"/>
  <c r="P439" i="4" s="1"/>
  <c r="O441" i="4"/>
  <c r="O439" i="4" s="1"/>
  <c r="N441" i="4"/>
  <c r="M441" i="4"/>
  <c r="L441" i="4"/>
  <c r="K441" i="4"/>
  <c r="B441" i="4"/>
  <c r="Y440" i="4"/>
  <c r="V440" i="4"/>
  <c r="U440" i="4"/>
  <c r="S440" i="4"/>
  <c r="R440" i="4"/>
  <c r="P440" i="4"/>
  <c r="O440" i="4"/>
  <c r="N440" i="4"/>
  <c r="M440" i="4"/>
  <c r="L440" i="4"/>
  <c r="K440" i="4"/>
  <c r="B440" i="4"/>
  <c r="AI439" i="4"/>
  <c r="X439" i="4"/>
  <c r="N439" i="4"/>
  <c r="Y437" i="4"/>
  <c r="Y436" i="4" s="1"/>
  <c r="V437" i="4"/>
  <c r="V436" i="4" s="1"/>
  <c r="U437" i="4"/>
  <c r="S437" i="4"/>
  <c r="S436" i="4" s="1"/>
  <c r="R437" i="4"/>
  <c r="R436" i="4" s="1"/>
  <c r="P437" i="4"/>
  <c r="P436" i="4" s="1"/>
  <c r="AG436" i="4" s="1"/>
  <c r="O437" i="4"/>
  <c r="N437" i="4"/>
  <c r="N436" i="4" s="1"/>
  <c r="M437" i="4"/>
  <c r="M436" i="4" s="1"/>
  <c r="L437" i="4"/>
  <c r="L436" i="4" s="1"/>
  <c r="K437" i="4"/>
  <c r="B437" i="4"/>
  <c r="AO436" i="4"/>
  <c r="AS436" i="4" s="1"/>
  <c r="X436" i="4"/>
  <c r="U436" i="4"/>
  <c r="O436" i="4"/>
  <c r="AC436" i="4" s="1"/>
  <c r="K436" i="4"/>
  <c r="J436" i="4"/>
  <c r="G436" i="4"/>
  <c r="F436" i="4"/>
  <c r="E436" i="4"/>
  <c r="D436" i="4"/>
  <c r="Y434" i="4"/>
  <c r="V434" i="4"/>
  <c r="U434" i="4"/>
  <c r="S434" i="4"/>
  <c r="R434" i="4"/>
  <c r="P434" i="4"/>
  <c r="O434" i="4"/>
  <c r="N434" i="4"/>
  <c r="M434" i="4"/>
  <c r="L434" i="4"/>
  <c r="K434" i="4"/>
  <c r="B434" i="4"/>
  <c r="Y433" i="4"/>
  <c r="V433" i="4"/>
  <c r="U433" i="4"/>
  <c r="U431" i="4" s="1"/>
  <c r="S433" i="4"/>
  <c r="S431" i="4" s="1"/>
  <c r="R433" i="4"/>
  <c r="P433" i="4"/>
  <c r="P431" i="4" s="1"/>
  <c r="O433" i="4"/>
  <c r="O431" i="4" s="1"/>
  <c r="N433" i="4"/>
  <c r="M433" i="4"/>
  <c r="L433" i="4"/>
  <c r="K433" i="4"/>
  <c r="B433" i="4"/>
  <c r="Y432" i="4"/>
  <c r="V432" i="4"/>
  <c r="U432" i="4"/>
  <c r="S432" i="4"/>
  <c r="R432" i="4"/>
  <c r="P432" i="4"/>
  <c r="O432" i="4"/>
  <c r="N432" i="4"/>
  <c r="M432" i="4"/>
  <c r="K432" i="4"/>
  <c r="B432" i="4"/>
  <c r="Y431" i="4"/>
  <c r="AO431" i="4" s="1"/>
  <c r="AS431" i="4" s="1"/>
  <c r="X431" i="4"/>
  <c r="V431" i="4"/>
  <c r="R431" i="4"/>
  <c r="M431" i="4"/>
  <c r="L431" i="4"/>
  <c r="Z429" i="4"/>
  <c r="W429" i="4"/>
  <c r="T429" i="4"/>
  <c r="Q429" i="4"/>
  <c r="Y428" i="4"/>
  <c r="V428" i="4"/>
  <c r="V426" i="4" s="1"/>
  <c r="AI426" i="4" s="1"/>
  <c r="U428" i="4"/>
  <c r="U426" i="4" s="1"/>
  <c r="S428" i="4"/>
  <c r="R428" i="4"/>
  <c r="P428" i="4"/>
  <c r="P426" i="4" s="1"/>
  <c r="O428" i="4"/>
  <c r="O426" i="4" s="1"/>
  <c r="N428" i="4"/>
  <c r="M428" i="4"/>
  <c r="L428" i="4"/>
  <c r="K428" i="4"/>
  <c r="B428" i="4"/>
  <c r="Y427" i="4"/>
  <c r="V427" i="4"/>
  <c r="U427" i="4"/>
  <c r="S427" i="4"/>
  <c r="R427" i="4"/>
  <c r="P427" i="4"/>
  <c r="O427" i="4"/>
  <c r="N427" i="4"/>
  <c r="M427" i="4"/>
  <c r="L427" i="4"/>
  <c r="K427" i="4"/>
  <c r="B427" i="4"/>
  <c r="Y426" i="4"/>
  <c r="X426" i="4"/>
  <c r="T426" i="4"/>
  <c r="S426" i="4"/>
  <c r="AH426" i="4" s="1"/>
  <c r="R426" i="4"/>
  <c r="F426" i="4"/>
  <c r="E426" i="4"/>
  <c r="D426" i="4"/>
  <c r="Y424" i="4"/>
  <c r="Y422" i="4" s="1"/>
  <c r="V424" i="4"/>
  <c r="V422" i="4" s="1"/>
  <c r="U424" i="4"/>
  <c r="S424" i="4"/>
  <c r="R424" i="4"/>
  <c r="R422" i="4" s="1"/>
  <c r="P424" i="4"/>
  <c r="P422" i="4" s="1"/>
  <c r="O424" i="4"/>
  <c r="O422" i="4" s="1"/>
  <c r="N424" i="4"/>
  <c r="M424" i="4"/>
  <c r="L424" i="4"/>
  <c r="K424" i="4"/>
  <c r="B424" i="4"/>
  <c r="Y423" i="4"/>
  <c r="V423" i="4"/>
  <c r="U423" i="4"/>
  <c r="S423" i="4"/>
  <c r="R423" i="4"/>
  <c r="P423" i="4"/>
  <c r="O423" i="4"/>
  <c r="N423" i="4"/>
  <c r="M423" i="4"/>
  <c r="L423" i="4"/>
  <c r="K423" i="4"/>
  <c r="B423" i="4"/>
  <c r="X422" i="4"/>
  <c r="W422" i="4"/>
  <c r="U422" i="4"/>
  <c r="S422" i="4"/>
  <c r="AM422" i="4" s="1"/>
  <c r="AQ422" i="4" s="1"/>
  <c r="L422" i="4"/>
  <c r="K422" i="4"/>
  <c r="J422" i="4"/>
  <c r="G422" i="4"/>
  <c r="F422" i="4"/>
  <c r="E422" i="4"/>
  <c r="D422" i="4"/>
  <c r="Y421" i="4"/>
  <c r="Y419" i="4" s="1"/>
  <c r="V421" i="4"/>
  <c r="V419" i="4" s="1"/>
  <c r="U421" i="4"/>
  <c r="U419" i="4" s="1"/>
  <c r="S421" i="4"/>
  <c r="R421" i="4"/>
  <c r="R419" i="4" s="1"/>
  <c r="P421" i="4"/>
  <c r="P419" i="4" s="1"/>
  <c r="O421" i="4"/>
  <c r="O419" i="4" s="1"/>
  <c r="N421" i="4"/>
  <c r="M421" i="4"/>
  <c r="L421" i="4"/>
  <c r="K421" i="4"/>
  <c r="B421" i="4"/>
  <c r="Y420" i="4"/>
  <c r="V420" i="4"/>
  <c r="U420" i="4"/>
  <c r="S420" i="4"/>
  <c r="R420" i="4"/>
  <c r="P420" i="4"/>
  <c r="O420" i="4"/>
  <c r="N420" i="4"/>
  <c r="M420" i="4"/>
  <c r="L420" i="4"/>
  <c r="K420" i="4"/>
  <c r="B420" i="4"/>
  <c r="AE419" i="4"/>
  <c r="X419" i="4"/>
  <c r="S419" i="4"/>
  <c r="AM419" i="4" s="1"/>
  <c r="AQ419" i="4" s="1"/>
  <c r="J419" i="4"/>
  <c r="G419" i="4"/>
  <c r="F419" i="4"/>
  <c r="E419" i="4"/>
  <c r="D419" i="4"/>
  <c r="Y417" i="4"/>
  <c r="Y415" i="4" s="1"/>
  <c r="V417" i="4"/>
  <c r="V415" i="4" s="1"/>
  <c r="U417" i="4"/>
  <c r="S417" i="4"/>
  <c r="S415" i="4" s="1"/>
  <c r="R417" i="4"/>
  <c r="R415" i="4" s="1"/>
  <c r="P417" i="4"/>
  <c r="P415" i="4" s="1"/>
  <c r="O417" i="4"/>
  <c r="N417" i="4"/>
  <c r="M417" i="4"/>
  <c r="L417" i="4"/>
  <c r="K417" i="4"/>
  <c r="B417" i="4"/>
  <c r="Y416" i="4"/>
  <c r="V416" i="4"/>
  <c r="U416" i="4"/>
  <c r="S416" i="4"/>
  <c r="R416" i="4"/>
  <c r="P416" i="4"/>
  <c r="O416" i="4"/>
  <c r="N416" i="4"/>
  <c r="M416" i="4"/>
  <c r="B416" i="4"/>
  <c r="AO415" i="4"/>
  <c r="AS415" i="4" s="1"/>
  <c r="AJ415" i="4"/>
  <c r="X415" i="4"/>
  <c r="AA415" i="4" s="1"/>
  <c r="U415" i="4"/>
  <c r="O415" i="4"/>
  <c r="Y413" i="4"/>
  <c r="V413" i="4"/>
  <c r="V411" i="4" s="1"/>
  <c r="U413" i="4"/>
  <c r="U411" i="4" s="1"/>
  <c r="S413" i="4"/>
  <c r="S411" i="4" s="1"/>
  <c r="AM411" i="4" s="1"/>
  <c r="AQ411" i="4" s="1"/>
  <c r="R413" i="4"/>
  <c r="R411" i="4" s="1"/>
  <c r="P413" i="4"/>
  <c r="P411" i="4" s="1"/>
  <c r="O413" i="4"/>
  <c r="O411" i="4" s="1"/>
  <c r="N413" i="4"/>
  <c r="M413" i="4"/>
  <c r="L413" i="4"/>
  <c r="K413" i="4"/>
  <c r="B413" i="4"/>
  <c r="Y412" i="4"/>
  <c r="V412" i="4"/>
  <c r="U412" i="4"/>
  <c r="S412" i="4"/>
  <c r="R412" i="4"/>
  <c r="P412" i="4"/>
  <c r="O412" i="4"/>
  <c r="N412" i="4"/>
  <c r="M412" i="4"/>
  <c r="L412" i="4"/>
  <c r="K412" i="4"/>
  <c r="B412" i="4"/>
  <c r="AJ411" i="4"/>
  <c r="AA411" i="4"/>
  <c r="Y411" i="4"/>
  <c r="AO411" i="4" s="1"/>
  <c r="AS411" i="4" s="1"/>
  <c r="X411" i="4"/>
  <c r="J411" i="4"/>
  <c r="G411" i="4"/>
  <c r="F411" i="4"/>
  <c r="E411" i="4"/>
  <c r="D411" i="4"/>
  <c r="Y410" i="4"/>
  <c r="V410" i="4"/>
  <c r="V408" i="4" s="1"/>
  <c r="U410" i="4"/>
  <c r="U408" i="4" s="1"/>
  <c r="S410" i="4"/>
  <c r="S408" i="4" s="1"/>
  <c r="AH408" i="4" s="1"/>
  <c r="R410" i="4"/>
  <c r="P410" i="4"/>
  <c r="P408" i="4" s="1"/>
  <c r="O410" i="4"/>
  <c r="O408" i="4" s="1"/>
  <c r="N410" i="4"/>
  <c r="M410" i="4"/>
  <c r="L410" i="4"/>
  <c r="K410" i="4"/>
  <c r="B410" i="4"/>
  <c r="Y409" i="4"/>
  <c r="V409" i="4"/>
  <c r="U409" i="4"/>
  <c r="S409" i="4"/>
  <c r="R409" i="4"/>
  <c r="P409" i="4"/>
  <c r="O409" i="4"/>
  <c r="N409" i="4"/>
  <c r="M409" i="4"/>
  <c r="L409" i="4"/>
  <c r="K409" i="4"/>
  <c r="B409" i="4"/>
  <c r="Y408" i="4"/>
  <c r="X408" i="4"/>
  <c r="T408" i="4"/>
  <c r="T411" i="4" s="1"/>
  <c r="R408" i="4"/>
  <c r="M408" i="4"/>
  <c r="G408" i="4"/>
  <c r="F408" i="4"/>
  <c r="E408" i="4"/>
  <c r="D408" i="4"/>
  <c r="Y406" i="4"/>
  <c r="Y404" i="4" s="1"/>
  <c r="V406" i="4"/>
  <c r="V404" i="4" s="1"/>
  <c r="U406" i="4"/>
  <c r="U404" i="4" s="1"/>
  <c r="S406" i="4"/>
  <c r="S404" i="4" s="1"/>
  <c r="R406" i="4"/>
  <c r="R404" i="4" s="1"/>
  <c r="P406" i="4"/>
  <c r="P404" i="4" s="1"/>
  <c r="O406" i="4"/>
  <c r="N406" i="4"/>
  <c r="M406" i="4"/>
  <c r="L406" i="4"/>
  <c r="K406" i="4"/>
  <c r="B406" i="4"/>
  <c r="Y405" i="4"/>
  <c r="V405" i="4"/>
  <c r="U405" i="4"/>
  <c r="S405" i="4"/>
  <c r="R405" i="4"/>
  <c r="P405" i="4"/>
  <c r="O405" i="4"/>
  <c r="N405" i="4"/>
  <c r="M405" i="4"/>
  <c r="L405" i="4"/>
  <c r="K405" i="4"/>
  <c r="B405" i="4"/>
  <c r="AO404" i="4"/>
  <c r="AS404" i="4" s="1"/>
  <c r="X404" i="4"/>
  <c r="O404" i="4"/>
  <c r="J404" i="4"/>
  <c r="Y402" i="4"/>
  <c r="Y400" i="4" s="1"/>
  <c r="V402" i="4"/>
  <c r="V400" i="4" s="1"/>
  <c r="AN400" i="4" s="1"/>
  <c r="AR400" i="4" s="1"/>
  <c r="U402" i="4"/>
  <c r="U400" i="4" s="1"/>
  <c r="S402" i="4"/>
  <c r="R402" i="4"/>
  <c r="P402" i="4"/>
  <c r="P400" i="4" s="1"/>
  <c r="O402" i="4"/>
  <c r="O400" i="4" s="1"/>
  <c r="N402" i="4"/>
  <c r="M402" i="4"/>
  <c r="L402" i="4"/>
  <c r="K402" i="4"/>
  <c r="B402" i="4"/>
  <c r="Y401" i="4"/>
  <c r="V401" i="4"/>
  <c r="U401" i="4"/>
  <c r="S401" i="4"/>
  <c r="R401" i="4"/>
  <c r="P401" i="4"/>
  <c r="O401" i="4"/>
  <c r="N401" i="4"/>
  <c r="M401" i="4"/>
  <c r="L401" i="4"/>
  <c r="K401" i="4"/>
  <c r="B401" i="4"/>
  <c r="X400" i="4"/>
  <c r="S400" i="4"/>
  <c r="R400" i="4"/>
  <c r="J400" i="4"/>
  <c r="G400" i="4"/>
  <c r="F400" i="4"/>
  <c r="E400" i="4"/>
  <c r="Y398" i="4"/>
  <c r="Y396" i="4" s="1"/>
  <c r="AO396" i="4" s="1"/>
  <c r="AS396" i="4" s="1"/>
  <c r="V398" i="4"/>
  <c r="V396" i="4" s="1"/>
  <c r="U398" i="4"/>
  <c r="S398" i="4"/>
  <c r="S396" i="4" s="1"/>
  <c r="R398" i="4"/>
  <c r="R396" i="4" s="1"/>
  <c r="P398" i="4"/>
  <c r="P396" i="4" s="1"/>
  <c r="O398" i="4"/>
  <c r="O396" i="4" s="1"/>
  <c r="N398" i="4"/>
  <c r="B398" i="4"/>
  <c r="Y397" i="4"/>
  <c r="V397" i="4"/>
  <c r="U397" i="4"/>
  <c r="S397" i="4"/>
  <c r="R397" i="4"/>
  <c r="P397" i="4"/>
  <c r="O397" i="4"/>
  <c r="N397" i="4"/>
  <c r="M397" i="4"/>
  <c r="B397" i="4"/>
  <c r="AN396" i="4"/>
  <c r="AR396" i="4" s="1"/>
  <c r="X396" i="4"/>
  <c r="U396" i="4"/>
  <c r="N396" i="4"/>
  <c r="V394" i="4"/>
  <c r="V393" i="4" s="1"/>
  <c r="U394" i="4"/>
  <c r="U393" i="4" s="1"/>
  <c r="S394" i="4"/>
  <c r="S393" i="4" s="1"/>
  <c r="R394" i="4"/>
  <c r="R393" i="4" s="1"/>
  <c r="AD393" i="4" s="1"/>
  <c r="P394" i="4"/>
  <c r="O394" i="4"/>
  <c r="O393" i="4" s="1"/>
  <c r="N394" i="4"/>
  <c r="N393" i="4" s="1"/>
  <c r="L394" i="4"/>
  <c r="L393" i="4" s="1"/>
  <c r="K394" i="4"/>
  <c r="B394" i="4"/>
  <c r="AO393" i="4"/>
  <c r="AS393" i="4" s="1"/>
  <c r="AJ393" i="4"/>
  <c r="X393" i="4"/>
  <c r="AF393" i="4" s="1"/>
  <c r="P393" i="4"/>
  <c r="K393" i="4"/>
  <c r="Y391" i="4"/>
  <c r="V391" i="4"/>
  <c r="V389" i="4" s="1"/>
  <c r="U391" i="4"/>
  <c r="S391" i="4"/>
  <c r="S389" i="4" s="1"/>
  <c r="R391" i="4"/>
  <c r="P391" i="4"/>
  <c r="P389" i="4" s="1"/>
  <c r="AG389" i="4" s="1"/>
  <c r="O391" i="4"/>
  <c r="O389" i="4" s="1"/>
  <c r="N391" i="4"/>
  <c r="M391" i="4"/>
  <c r="L391" i="4"/>
  <c r="K391" i="4"/>
  <c r="B391" i="4"/>
  <c r="Y390" i="4"/>
  <c r="V390" i="4"/>
  <c r="U390" i="4"/>
  <c r="S390" i="4"/>
  <c r="R390" i="4"/>
  <c r="P390" i="4"/>
  <c r="O390" i="4"/>
  <c r="N390" i="4"/>
  <c r="M390" i="4"/>
  <c r="B390" i="4"/>
  <c r="Y389" i="4"/>
  <c r="AO389" i="4" s="1"/>
  <c r="AS389" i="4" s="1"/>
  <c r="X389" i="4"/>
  <c r="U389" i="4"/>
  <c r="R389" i="4"/>
  <c r="Y388" i="4"/>
  <c r="Y386" i="4" s="1"/>
  <c r="V388" i="4"/>
  <c r="V386" i="4" s="1"/>
  <c r="AN386" i="4" s="1"/>
  <c r="AR386" i="4" s="1"/>
  <c r="U388" i="4"/>
  <c r="S388" i="4"/>
  <c r="S386" i="4" s="1"/>
  <c r="R388" i="4"/>
  <c r="R386" i="4" s="1"/>
  <c r="P388" i="4"/>
  <c r="P386" i="4" s="1"/>
  <c r="O388" i="4"/>
  <c r="N388" i="4"/>
  <c r="M388" i="4"/>
  <c r="L388" i="4"/>
  <c r="K388" i="4"/>
  <c r="B388" i="4"/>
  <c r="Y387" i="4"/>
  <c r="V387" i="4"/>
  <c r="U387" i="4"/>
  <c r="S387" i="4"/>
  <c r="R387" i="4"/>
  <c r="P387" i="4"/>
  <c r="O387" i="4"/>
  <c r="N387" i="4"/>
  <c r="M387" i="4"/>
  <c r="B387" i="4"/>
  <c r="X386" i="4"/>
  <c r="U386" i="4"/>
  <c r="O386" i="4"/>
  <c r="Y385" i="4"/>
  <c r="Y383" i="4" s="1"/>
  <c r="AO383" i="4" s="1"/>
  <c r="AS383" i="4" s="1"/>
  <c r="V385" i="4"/>
  <c r="U385" i="4"/>
  <c r="U383" i="4" s="1"/>
  <c r="S385" i="4"/>
  <c r="S383" i="4" s="1"/>
  <c r="R385" i="4"/>
  <c r="R383" i="4" s="1"/>
  <c r="AD383" i="4" s="1"/>
  <c r="P385" i="4"/>
  <c r="P383" i="4" s="1"/>
  <c r="AL383" i="4" s="1"/>
  <c r="AP383" i="4" s="1"/>
  <c r="O385" i="4"/>
  <c r="N385" i="4"/>
  <c r="M385" i="4"/>
  <c r="L385" i="4"/>
  <c r="K385" i="4"/>
  <c r="B385" i="4"/>
  <c r="Y384" i="4"/>
  <c r="V384" i="4"/>
  <c r="U384" i="4"/>
  <c r="S384" i="4"/>
  <c r="R384" i="4"/>
  <c r="P384" i="4"/>
  <c r="O384" i="4"/>
  <c r="N384" i="4"/>
  <c r="M384" i="4"/>
  <c r="K384" i="4"/>
  <c r="B384" i="4"/>
  <c r="AM383" i="4"/>
  <c r="AQ383" i="4" s="1"/>
  <c r="AH383" i="4"/>
  <c r="X383" i="4"/>
  <c r="V383" i="4"/>
  <c r="O383" i="4"/>
  <c r="Y381" i="4"/>
  <c r="Y379" i="4" s="1"/>
  <c r="V381" i="4"/>
  <c r="V379" i="4" s="1"/>
  <c r="U381" i="4"/>
  <c r="U379" i="4" s="1"/>
  <c r="S381" i="4"/>
  <c r="S379" i="4" s="1"/>
  <c r="R381" i="4"/>
  <c r="R379" i="4" s="1"/>
  <c r="P381" i="4"/>
  <c r="O381" i="4"/>
  <c r="N381" i="4"/>
  <c r="M381" i="4"/>
  <c r="L381" i="4"/>
  <c r="K381" i="4"/>
  <c r="B381" i="4"/>
  <c r="Y380" i="4"/>
  <c r="V380" i="4"/>
  <c r="U380" i="4"/>
  <c r="S380" i="4"/>
  <c r="R380" i="4"/>
  <c r="P380" i="4"/>
  <c r="O380" i="4"/>
  <c r="N380" i="4"/>
  <c r="M380" i="4"/>
  <c r="L380" i="4"/>
  <c r="K380" i="4"/>
  <c r="B380" i="4"/>
  <c r="X379" i="4"/>
  <c r="P379" i="4"/>
  <c r="O379" i="4"/>
  <c r="N379" i="4"/>
  <c r="J379" i="4"/>
  <c r="G379" i="4"/>
  <c r="F379" i="4"/>
  <c r="E379" i="4"/>
  <c r="D379" i="4"/>
  <c r="Y377" i="4"/>
  <c r="Y375" i="4" s="1"/>
  <c r="V377" i="4"/>
  <c r="V375" i="4" s="1"/>
  <c r="AN375" i="4" s="1"/>
  <c r="AR375" i="4" s="1"/>
  <c r="U377" i="4"/>
  <c r="U375" i="4" s="1"/>
  <c r="S377" i="4"/>
  <c r="S375" i="4" s="1"/>
  <c r="R377" i="4"/>
  <c r="R375" i="4" s="1"/>
  <c r="P377" i="4"/>
  <c r="P375" i="4" s="1"/>
  <c r="O377" i="4"/>
  <c r="N377" i="4"/>
  <c r="M377" i="4"/>
  <c r="L377" i="4"/>
  <c r="K377" i="4"/>
  <c r="B377" i="4"/>
  <c r="Y376" i="4"/>
  <c r="V376" i="4"/>
  <c r="U376" i="4"/>
  <c r="S376" i="4"/>
  <c r="R376" i="4"/>
  <c r="P376" i="4"/>
  <c r="O376" i="4"/>
  <c r="N376" i="4"/>
  <c r="M376" i="4"/>
  <c r="L376" i="4"/>
  <c r="K376" i="4"/>
  <c r="B376" i="4"/>
  <c r="AL375" i="4"/>
  <c r="AP375" i="4" s="1"/>
  <c r="X375" i="4"/>
  <c r="T375" i="4"/>
  <c r="O375" i="4"/>
  <c r="M375" i="4"/>
  <c r="Y373" i="4"/>
  <c r="Y372" i="4" s="1"/>
  <c r="V373" i="4"/>
  <c r="U373" i="4"/>
  <c r="U372" i="4" s="1"/>
  <c r="S373" i="4"/>
  <c r="S372" i="4" s="1"/>
  <c r="R373" i="4"/>
  <c r="R372" i="4" s="1"/>
  <c r="P373" i="4"/>
  <c r="P372" i="4" s="1"/>
  <c r="O373" i="4"/>
  <c r="O372" i="4" s="1"/>
  <c r="N373" i="4"/>
  <c r="N372" i="4" s="1"/>
  <c r="M373" i="4"/>
  <c r="M372" i="4" s="1"/>
  <c r="L373" i="4"/>
  <c r="L372" i="4" s="1"/>
  <c r="K373" i="4"/>
  <c r="K372" i="4" s="1"/>
  <c r="B373" i="4"/>
  <c r="X372" i="4"/>
  <c r="V372" i="4"/>
  <c r="J372" i="4"/>
  <c r="G372" i="4"/>
  <c r="F372" i="4"/>
  <c r="E372" i="4"/>
  <c r="D372" i="4"/>
  <c r="Y371" i="4"/>
  <c r="V371" i="4"/>
  <c r="V369" i="4" s="1"/>
  <c r="U371" i="4"/>
  <c r="U369" i="4" s="1"/>
  <c r="S371" i="4"/>
  <c r="R371" i="4"/>
  <c r="P371" i="4"/>
  <c r="P369" i="4" s="1"/>
  <c r="AG369" i="4" s="1"/>
  <c r="O371" i="4"/>
  <c r="O369" i="4" s="1"/>
  <c r="N371" i="4"/>
  <c r="M371" i="4"/>
  <c r="L371" i="4"/>
  <c r="K371" i="4"/>
  <c r="B371" i="4"/>
  <c r="Y370" i="4"/>
  <c r="V370" i="4"/>
  <c r="U370" i="4"/>
  <c r="S370" i="4"/>
  <c r="R370" i="4"/>
  <c r="P370" i="4"/>
  <c r="O370" i="4"/>
  <c r="N370" i="4"/>
  <c r="M370" i="4"/>
  <c r="L370" i="4"/>
  <c r="K370" i="4"/>
  <c r="B370" i="4"/>
  <c r="Y369" i="4"/>
  <c r="X369" i="4"/>
  <c r="S369" i="4"/>
  <c r="R369" i="4"/>
  <c r="M369" i="4"/>
  <c r="J369" i="4"/>
  <c r="G369" i="4"/>
  <c r="F369" i="4"/>
  <c r="E369" i="4"/>
  <c r="D369" i="4"/>
  <c r="Y367" i="4"/>
  <c r="Y365" i="4" s="1"/>
  <c r="V367" i="4"/>
  <c r="V365" i="4" s="1"/>
  <c r="U367" i="4"/>
  <c r="U365" i="4" s="1"/>
  <c r="S367" i="4"/>
  <c r="S365" i="4" s="1"/>
  <c r="R367" i="4"/>
  <c r="R365" i="4" s="1"/>
  <c r="P367" i="4"/>
  <c r="P365" i="4" s="1"/>
  <c r="O367" i="4"/>
  <c r="N367" i="4"/>
  <c r="M367" i="4"/>
  <c r="L367" i="4"/>
  <c r="K367" i="4"/>
  <c r="B367" i="4"/>
  <c r="Y366" i="4"/>
  <c r="V366" i="4"/>
  <c r="U366" i="4"/>
  <c r="S366" i="4"/>
  <c r="R366" i="4"/>
  <c r="P366" i="4"/>
  <c r="O366" i="4"/>
  <c r="N366" i="4"/>
  <c r="M366" i="4"/>
  <c r="L366" i="4"/>
  <c r="K366" i="4"/>
  <c r="B366" i="4"/>
  <c r="X365" i="4"/>
  <c r="T365" i="4"/>
  <c r="O365" i="4"/>
  <c r="L365" i="4"/>
  <c r="J365" i="4"/>
  <c r="G365" i="4"/>
  <c r="F365" i="4"/>
  <c r="E365" i="4"/>
  <c r="D365" i="4"/>
  <c r="Y364" i="4"/>
  <c r="Y363" i="4" s="1"/>
  <c r="AJ363" i="4" s="1"/>
  <c r="V364" i="4"/>
  <c r="V363" i="4" s="1"/>
  <c r="U364" i="4"/>
  <c r="U363" i="4" s="1"/>
  <c r="S364" i="4"/>
  <c r="S363" i="4" s="1"/>
  <c r="R364" i="4"/>
  <c r="R363" i="4" s="1"/>
  <c r="P364" i="4"/>
  <c r="P363" i="4" s="1"/>
  <c r="O364" i="4"/>
  <c r="O363" i="4" s="1"/>
  <c r="N364" i="4"/>
  <c r="N363" i="4" s="1"/>
  <c r="M364" i="4"/>
  <c r="M363" i="4" s="1"/>
  <c r="L364" i="4"/>
  <c r="L363" i="4" s="1"/>
  <c r="K364" i="4"/>
  <c r="K363" i="4" s="1"/>
  <c r="B364" i="4"/>
  <c r="X363" i="4"/>
  <c r="J363" i="4"/>
  <c r="G363" i="4"/>
  <c r="F363" i="4"/>
  <c r="E363" i="4"/>
  <c r="D363" i="4"/>
  <c r="Y361" i="4"/>
  <c r="V361" i="4"/>
  <c r="V360" i="4" s="1"/>
  <c r="AI360" i="4" s="1"/>
  <c r="U361" i="4"/>
  <c r="U360" i="4" s="1"/>
  <c r="S361" i="4"/>
  <c r="S360" i="4" s="1"/>
  <c r="R361" i="4"/>
  <c r="R360" i="4" s="1"/>
  <c r="P361" i="4"/>
  <c r="P360" i="4" s="1"/>
  <c r="AL360" i="4" s="1"/>
  <c r="AP360" i="4" s="1"/>
  <c r="O361" i="4"/>
  <c r="O360" i="4" s="1"/>
  <c r="N361" i="4"/>
  <c r="N360" i="4" s="1"/>
  <c r="M361" i="4"/>
  <c r="M360" i="4" s="1"/>
  <c r="L361" i="4"/>
  <c r="L360" i="4" s="1"/>
  <c r="K361" i="4"/>
  <c r="K360" i="4" s="1"/>
  <c r="B361" i="4"/>
  <c r="Y360" i="4"/>
  <c r="X360" i="4"/>
  <c r="J360" i="4"/>
  <c r="G360" i="4"/>
  <c r="F360" i="4"/>
  <c r="E360" i="4"/>
  <c r="D360" i="4"/>
  <c r="X359" i="4"/>
  <c r="Y358" i="4"/>
  <c r="Y357" i="4" s="1"/>
  <c r="V358" i="4"/>
  <c r="V357" i="4" s="1"/>
  <c r="U358" i="4"/>
  <c r="U357" i="4" s="1"/>
  <c r="S358" i="4"/>
  <c r="S357" i="4" s="1"/>
  <c r="AM357" i="4" s="1"/>
  <c r="AQ357" i="4" s="1"/>
  <c r="R358" i="4"/>
  <c r="R357" i="4" s="1"/>
  <c r="P358" i="4"/>
  <c r="P357" i="4" s="1"/>
  <c r="AL357" i="4" s="1"/>
  <c r="AP357" i="4" s="1"/>
  <c r="O358" i="4"/>
  <c r="N358" i="4"/>
  <c r="N357" i="4" s="1"/>
  <c r="M358" i="4"/>
  <c r="M357" i="4" s="1"/>
  <c r="L358" i="4"/>
  <c r="L357" i="4" s="1"/>
  <c r="K358" i="4"/>
  <c r="K357" i="4" s="1"/>
  <c r="B358" i="4"/>
  <c r="X357" i="4"/>
  <c r="O357" i="4"/>
  <c r="J357" i="4"/>
  <c r="G357" i="4"/>
  <c r="F357" i="4"/>
  <c r="E357" i="4"/>
  <c r="D357" i="4"/>
  <c r="X356" i="4"/>
  <c r="Y355" i="4"/>
  <c r="V355" i="4"/>
  <c r="V354" i="4" s="1"/>
  <c r="U355" i="4"/>
  <c r="S355" i="4"/>
  <c r="R355" i="4"/>
  <c r="R354" i="4" s="1"/>
  <c r="P355" i="4"/>
  <c r="P354" i="4" s="1"/>
  <c r="O355" i="4"/>
  <c r="O354" i="4" s="1"/>
  <c r="N355" i="4"/>
  <c r="M355" i="4"/>
  <c r="M354" i="4" s="1"/>
  <c r="L355" i="4"/>
  <c r="L354" i="4" s="1"/>
  <c r="K355" i="4"/>
  <c r="B355" i="4"/>
  <c r="Y354" i="4"/>
  <c r="X354" i="4"/>
  <c r="U354" i="4"/>
  <c r="S354" i="4"/>
  <c r="N354" i="4"/>
  <c r="K354" i="4"/>
  <c r="J354" i="4"/>
  <c r="G354" i="4"/>
  <c r="F354" i="4"/>
  <c r="E354" i="4"/>
  <c r="D354" i="4"/>
  <c r="X353" i="4"/>
  <c r="Y352" i="4"/>
  <c r="Y351" i="4" s="1"/>
  <c r="AJ351" i="4" s="1"/>
  <c r="V352" i="4"/>
  <c r="V351" i="4" s="1"/>
  <c r="AE351" i="4" s="1"/>
  <c r="U352" i="4"/>
  <c r="U351" i="4" s="1"/>
  <c r="S352" i="4"/>
  <c r="S351" i="4" s="1"/>
  <c r="AM351" i="4" s="1"/>
  <c r="AQ351" i="4" s="1"/>
  <c r="R352" i="4"/>
  <c r="R351" i="4" s="1"/>
  <c r="P352" i="4"/>
  <c r="P351" i="4" s="1"/>
  <c r="AL351" i="4" s="1"/>
  <c r="AP351" i="4" s="1"/>
  <c r="O352" i="4"/>
  <c r="O351" i="4" s="1"/>
  <c r="N352" i="4"/>
  <c r="N351" i="4" s="1"/>
  <c r="M352" i="4"/>
  <c r="M351" i="4" s="1"/>
  <c r="L352" i="4"/>
  <c r="L351" i="4" s="1"/>
  <c r="K352" i="4"/>
  <c r="K351" i="4" s="1"/>
  <c r="B352" i="4"/>
  <c r="AF351" i="4"/>
  <c r="X351" i="4"/>
  <c r="J351" i="4"/>
  <c r="G351" i="4"/>
  <c r="F351" i="4"/>
  <c r="E351" i="4"/>
  <c r="D351" i="4"/>
  <c r="Y349" i="4"/>
  <c r="V349" i="4"/>
  <c r="V348" i="4" s="1"/>
  <c r="U349" i="4"/>
  <c r="U348" i="4" s="1"/>
  <c r="S349" i="4"/>
  <c r="S348" i="4" s="1"/>
  <c r="R349" i="4"/>
  <c r="R348" i="4" s="1"/>
  <c r="P349" i="4"/>
  <c r="P348" i="4" s="1"/>
  <c r="O349" i="4"/>
  <c r="O348" i="4" s="1"/>
  <c r="N349" i="4"/>
  <c r="N348" i="4" s="1"/>
  <c r="M349" i="4"/>
  <c r="M348" i="4" s="1"/>
  <c r="L349" i="4"/>
  <c r="L348" i="4" s="1"/>
  <c r="K349" i="4"/>
  <c r="K348" i="4" s="1"/>
  <c r="B349" i="4"/>
  <c r="Y348" i="4"/>
  <c r="AF348" i="4" s="1"/>
  <c r="X348" i="4"/>
  <c r="J348" i="4"/>
  <c r="G348" i="4"/>
  <c r="F348" i="4"/>
  <c r="E348" i="4"/>
  <c r="D348" i="4"/>
  <c r="X347" i="4"/>
  <c r="Y346" i="4"/>
  <c r="V346" i="4"/>
  <c r="V345" i="4" s="1"/>
  <c r="U346" i="4"/>
  <c r="S346" i="4"/>
  <c r="S345" i="4" s="1"/>
  <c r="R346" i="4"/>
  <c r="R345" i="4" s="1"/>
  <c r="P346" i="4"/>
  <c r="O346" i="4"/>
  <c r="N346" i="4"/>
  <c r="N345" i="4" s="1"/>
  <c r="M346" i="4"/>
  <c r="M345" i="4" s="1"/>
  <c r="L346" i="4"/>
  <c r="L345" i="4" s="1"/>
  <c r="K346" i="4"/>
  <c r="B346" i="4"/>
  <c r="AF345" i="4"/>
  <c r="X345" i="4"/>
  <c r="U345" i="4"/>
  <c r="P345" i="4"/>
  <c r="O345" i="4"/>
  <c r="K345" i="4"/>
  <c r="J345" i="4"/>
  <c r="G345" i="4"/>
  <c r="AJ345" i="4" s="1"/>
  <c r="F345" i="4"/>
  <c r="E345" i="4"/>
  <c r="D345" i="4"/>
  <c r="AO345" i="4" s="1"/>
  <c r="AS345" i="4" s="1"/>
  <c r="X344" i="4"/>
  <c r="Y343" i="4"/>
  <c r="Y342" i="4" s="1"/>
  <c r="V343" i="4"/>
  <c r="U343" i="4"/>
  <c r="U342" i="4" s="1"/>
  <c r="S343" i="4"/>
  <c r="R343" i="4"/>
  <c r="R342" i="4" s="1"/>
  <c r="P343" i="4"/>
  <c r="P342" i="4" s="1"/>
  <c r="O343" i="4"/>
  <c r="O342" i="4" s="1"/>
  <c r="N343" i="4"/>
  <c r="N342" i="4" s="1"/>
  <c r="M343" i="4"/>
  <c r="M342" i="4" s="1"/>
  <c r="L343" i="4"/>
  <c r="L342" i="4" s="1"/>
  <c r="K343" i="4"/>
  <c r="K342" i="4" s="1"/>
  <c r="B343" i="4"/>
  <c r="X342" i="4"/>
  <c r="V342" i="4"/>
  <c r="S342" i="4"/>
  <c r="AM342" i="4" s="1"/>
  <c r="AQ342" i="4" s="1"/>
  <c r="J342" i="4"/>
  <c r="G342" i="4"/>
  <c r="F342" i="4"/>
  <c r="E342" i="4"/>
  <c r="D342" i="4"/>
  <c r="X341" i="4"/>
  <c r="Y340" i="4"/>
  <c r="V340" i="4"/>
  <c r="U340" i="4"/>
  <c r="U339" i="4" s="1"/>
  <c r="S340" i="4"/>
  <c r="S339" i="4" s="1"/>
  <c r="R340" i="4"/>
  <c r="R339" i="4" s="1"/>
  <c r="P340" i="4"/>
  <c r="O340" i="4"/>
  <c r="O339" i="4" s="1"/>
  <c r="N340" i="4"/>
  <c r="N339" i="4" s="1"/>
  <c r="M340" i="4"/>
  <c r="M339" i="4" s="1"/>
  <c r="L340" i="4"/>
  <c r="K340" i="4"/>
  <c r="B340" i="4"/>
  <c r="AO339" i="4"/>
  <c r="AS339" i="4" s="1"/>
  <c r="X339" i="4"/>
  <c r="AF339" i="4" s="1"/>
  <c r="V339" i="4"/>
  <c r="P339" i="4"/>
  <c r="L339" i="4"/>
  <c r="K339" i="4"/>
  <c r="J339" i="4"/>
  <c r="G339" i="4"/>
  <c r="AJ339" i="4" s="1"/>
  <c r="F339" i="4"/>
  <c r="E339" i="4"/>
  <c r="D339" i="4"/>
  <c r="X338" i="4"/>
  <c r="Y337" i="4"/>
  <c r="Y336" i="4" s="1"/>
  <c r="V337" i="4"/>
  <c r="V336" i="4" s="1"/>
  <c r="AI336" i="4" s="1"/>
  <c r="U337" i="4"/>
  <c r="U336" i="4" s="1"/>
  <c r="S337" i="4"/>
  <c r="S336" i="4" s="1"/>
  <c r="AM336" i="4" s="1"/>
  <c r="AQ336" i="4" s="1"/>
  <c r="R337" i="4"/>
  <c r="R336" i="4" s="1"/>
  <c r="P337" i="4"/>
  <c r="P336" i="4" s="1"/>
  <c r="O337" i="4"/>
  <c r="O336" i="4" s="1"/>
  <c r="N337" i="4"/>
  <c r="N336" i="4" s="1"/>
  <c r="M337" i="4"/>
  <c r="M336" i="4" s="1"/>
  <c r="L337" i="4"/>
  <c r="L336" i="4" s="1"/>
  <c r="K337" i="4"/>
  <c r="K336" i="4" s="1"/>
  <c r="B337" i="4"/>
  <c r="AL336" i="4"/>
  <c r="AP336" i="4" s="1"/>
  <c r="X336" i="4"/>
  <c r="J336" i="4"/>
  <c r="G336" i="4"/>
  <c r="F336" i="4"/>
  <c r="E336" i="4"/>
  <c r="D336" i="4"/>
  <c r="X335" i="4"/>
  <c r="Y334" i="4"/>
  <c r="V334" i="4"/>
  <c r="V333" i="4" s="1"/>
  <c r="U334" i="4"/>
  <c r="S334" i="4"/>
  <c r="R334" i="4"/>
  <c r="P334" i="4"/>
  <c r="P333" i="4" s="1"/>
  <c r="O334" i="4"/>
  <c r="O333" i="4" s="1"/>
  <c r="N334" i="4"/>
  <c r="N333" i="4" s="1"/>
  <c r="M334" i="4"/>
  <c r="L334" i="4"/>
  <c r="L333" i="4" s="1"/>
  <c r="K334" i="4"/>
  <c r="K333" i="4" s="1"/>
  <c r="B334" i="4"/>
  <c r="Y333" i="4"/>
  <c r="X333" i="4"/>
  <c r="U333" i="4"/>
  <c r="S333" i="4"/>
  <c r="R333" i="4"/>
  <c r="M333" i="4"/>
  <c r="J333" i="4"/>
  <c r="G333" i="4"/>
  <c r="F333" i="4"/>
  <c r="E333" i="4"/>
  <c r="D333" i="4"/>
  <c r="X332" i="4"/>
  <c r="Y331" i="4"/>
  <c r="Y330" i="4" s="1"/>
  <c r="V331" i="4"/>
  <c r="U331" i="4"/>
  <c r="S331" i="4"/>
  <c r="S330" i="4" s="1"/>
  <c r="AM330" i="4" s="1"/>
  <c r="AQ330" i="4" s="1"/>
  <c r="R331" i="4"/>
  <c r="R330" i="4" s="1"/>
  <c r="P331" i="4"/>
  <c r="P330" i="4" s="1"/>
  <c r="AL330" i="4" s="1"/>
  <c r="AP330" i="4" s="1"/>
  <c r="O331" i="4"/>
  <c r="O330" i="4" s="1"/>
  <c r="N331" i="4"/>
  <c r="N330" i="4" s="1"/>
  <c r="M331" i="4"/>
  <c r="M330" i="4" s="1"/>
  <c r="L331" i="4"/>
  <c r="L330" i="4" s="1"/>
  <c r="K331" i="4"/>
  <c r="K330" i="4" s="1"/>
  <c r="B331" i="4"/>
  <c r="X330" i="4"/>
  <c r="V330" i="4"/>
  <c r="AI330" i="4" s="1"/>
  <c r="U330" i="4"/>
  <c r="J330" i="4"/>
  <c r="G330" i="4"/>
  <c r="F330" i="4"/>
  <c r="E330" i="4"/>
  <c r="D330" i="4"/>
  <c r="X329" i="4"/>
  <c r="Y328" i="4"/>
  <c r="V328" i="4"/>
  <c r="V327" i="4" s="1"/>
  <c r="U328" i="4"/>
  <c r="S328" i="4"/>
  <c r="R328" i="4"/>
  <c r="P328" i="4"/>
  <c r="P327" i="4" s="1"/>
  <c r="O328" i="4"/>
  <c r="O327" i="4" s="1"/>
  <c r="N328" i="4"/>
  <c r="M328" i="4"/>
  <c r="M327" i="4" s="1"/>
  <c r="L328" i="4"/>
  <c r="L327" i="4" s="1"/>
  <c r="K328" i="4"/>
  <c r="K327" i="4" s="1"/>
  <c r="B328" i="4"/>
  <c r="Y327" i="4"/>
  <c r="X327" i="4"/>
  <c r="U327" i="4"/>
  <c r="S327" i="4"/>
  <c r="R327" i="4"/>
  <c r="N327" i="4"/>
  <c r="J327" i="4"/>
  <c r="G327" i="4"/>
  <c r="F327" i="4"/>
  <c r="E327" i="4"/>
  <c r="D327" i="4"/>
  <c r="AM327" i="4" s="1"/>
  <c r="AQ327" i="4" s="1"/>
  <c r="X326" i="4"/>
  <c r="Y325" i="4"/>
  <c r="V325" i="4"/>
  <c r="U325" i="4"/>
  <c r="U324" i="4" s="1"/>
  <c r="S325" i="4"/>
  <c r="S324" i="4" s="1"/>
  <c r="AM324" i="4" s="1"/>
  <c r="AQ324" i="4" s="1"/>
  <c r="R325" i="4"/>
  <c r="P325" i="4"/>
  <c r="O325" i="4"/>
  <c r="O324" i="4" s="1"/>
  <c r="N325" i="4"/>
  <c r="N324" i="4" s="1"/>
  <c r="M325" i="4"/>
  <c r="M324" i="4" s="1"/>
  <c r="L325" i="4"/>
  <c r="K325" i="4"/>
  <c r="K324" i="4" s="1"/>
  <c r="B325" i="4"/>
  <c r="Y324" i="4"/>
  <c r="X324" i="4"/>
  <c r="V324" i="4"/>
  <c r="AI324" i="4" s="1"/>
  <c r="R324" i="4"/>
  <c r="P324" i="4"/>
  <c r="AL324" i="4" s="1"/>
  <c r="AP324" i="4" s="1"/>
  <c r="L324" i="4"/>
  <c r="J324" i="4"/>
  <c r="G324" i="4"/>
  <c r="F324" i="4"/>
  <c r="E324" i="4"/>
  <c r="D324" i="4"/>
  <c r="X323" i="4"/>
  <c r="Y322" i="4"/>
  <c r="V322" i="4"/>
  <c r="V321" i="4" s="1"/>
  <c r="U322" i="4"/>
  <c r="S322" i="4"/>
  <c r="R322" i="4"/>
  <c r="P322" i="4"/>
  <c r="P321" i="4" s="1"/>
  <c r="O322" i="4"/>
  <c r="O321" i="4" s="1"/>
  <c r="N322" i="4"/>
  <c r="M322" i="4"/>
  <c r="M321" i="4" s="1"/>
  <c r="L322" i="4"/>
  <c r="L321" i="4" s="1"/>
  <c r="K322" i="4"/>
  <c r="B322" i="4"/>
  <c r="Y321" i="4"/>
  <c r="AF321" i="4" s="1"/>
  <c r="X321" i="4"/>
  <c r="U321" i="4"/>
  <c r="S321" i="4"/>
  <c r="R321" i="4"/>
  <c r="N321" i="4"/>
  <c r="K321" i="4"/>
  <c r="J321" i="4"/>
  <c r="G321" i="4"/>
  <c r="F321" i="4"/>
  <c r="E321" i="4"/>
  <c r="D321" i="4"/>
  <c r="AM321" i="4" s="1"/>
  <c r="AQ321" i="4" s="1"/>
  <c r="X320" i="4"/>
  <c r="Y319" i="4"/>
  <c r="Y318" i="4" s="1"/>
  <c r="V319" i="4"/>
  <c r="V318" i="4" s="1"/>
  <c r="AI318" i="4" s="1"/>
  <c r="U319" i="4"/>
  <c r="U318" i="4" s="1"/>
  <c r="S319" i="4"/>
  <c r="S318" i="4" s="1"/>
  <c r="AM318" i="4" s="1"/>
  <c r="AQ318" i="4" s="1"/>
  <c r="R319" i="4"/>
  <c r="R318" i="4" s="1"/>
  <c r="P319" i="4"/>
  <c r="P318" i="4" s="1"/>
  <c r="AL318" i="4" s="1"/>
  <c r="AP318" i="4" s="1"/>
  <c r="O319" i="4"/>
  <c r="O318" i="4" s="1"/>
  <c r="N319" i="4"/>
  <c r="N318" i="4" s="1"/>
  <c r="M319" i="4"/>
  <c r="L319" i="4"/>
  <c r="L318" i="4" s="1"/>
  <c r="K319" i="4"/>
  <c r="K318" i="4" s="1"/>
  <c r="B319" i="4"/>
  <c r="X318" i="4"/>
  <c r="M318" i="4"/>
  <c r="J318" i="4"/>
  <c r="G318" i="4"/>
  <c r="F318" i="4"/>
  <c r="E318" i="4"/>
  <c r="D318" i="4"/>
  <c r="X317" i="4"/>
  <c r="Y316" i="4"/>
  <c r="V316" i="4"/>
  <c r="V315" i="4" s="1"/>
  <c r="U316" i="4"/>
  <c r="S316" i="4"/>
  <c r="R316" i="4"/>
  <c r="P316" i="4"/>
  <c r="P315" i="4" s="1"/>
  <c r="O316" i="4"/>
  <c r="N316" i="4"/>
  <c r="N315" i="4" s="1"/>
  <c r="M316" i="4"/>
  <c r="L316" i="4"/>
  <c r="L315" i="4" s="1"/>
  <c r="K316" i="4"/>
  <c r="K315" i="4" s="1"/>
  <c r="B316" i="4"/>
  <c r="Y315" i="4"/>
  <c r="X315" i="4"/>
  <c r="U315" i="4"/>
  <c r="S315" i="4"/>
  <c r="R315" i="4"/>
  <c r="O315" i="4"/>
  <c r="M315" i="4"/>
  <c r="J315" i="4"/>
  <c r="G315" i="4"/>
  <c r="F315" i="4"/>
  <c r="E315" i="4"/>
  <c r="D315" i="4"/>
  <c r="Y313" i="4"/>
  <c r="V313" i="4"/>
  <c r="V312" i="4" s="1"/>
  <c r="AI312" i="4" s="1"/>
  <c r="U313" i="4"/>
  <c r="U312" i="4" s="1"/>
  <c r="S313" i="4"/>
  <c r="S312" i="4" s="1"/>
  <c r="R313" i="4"/>
  <c r="R312" i="4" s="1"/>
  <c r="P313" i="4"/>
  <c r="P312" i="4" s="1"/>
  <c r="O313" i="4"/>
  <c r="N313" i="4"/>
  <c r="M313" i="4"/>
  <c r="M312" i="4" s="1"/>
  <c r="L313" i="4"/>
  <c r="L312" i="4" s="1"/>
  <c r="K313" i="4"/>
  <c r="B313" i="4"/>
  <c r="Y312" i="4"/>
  <c r="X312" i="4"/>
  <c r="O312" i="4"/>
  <c r="N312" i="4"/>
  <c r="K312" i="4"/>
  <c r="J312" i="4"/>
  <c r="G312" i="4"/>
  <c r="F312" i="4"/>
  <c r="E312" i="4"/>
  <c r="D312" i="4"/>
  <c r="Y310" i="4"/>
  <c r="Y308" i="4" s="1"/>
  <c r="AO308" i="4" s="1"/>
  <c r="AS308" i="4" s="1"/>
  <c r="V310" i="4"/>
  <c r="V308" i="4" s="1"/>
  <c r="AN308" i="4" s="1"/>
  <c r="AR308" i="4" s="1"/>
  <c r="U310" i="4"/>
  <c r="U308" i="4" s="1"/>
  <c r="S310" i="4"/>
  <c r="S308" i="4" s="1"/>
  <c r="R310" i="4"/>
  <c r="R308" i="4" s="1"/>
  <c r="P310" i="4"/>
  <c r="O310" i="4"/>
  <c r="O308" i="4" s="1"/>
  <c r="N310" i="4"/>
  <c r="N308" i="4" s="1"/>
  <c r="K310" i="4"/>
  <c r="B310" i="4"/>
  <c r="Y309" i="4"/>
  <c r="V309" i="4"/>
  <c r="U309" i="4"/>
  <c r="S309" i="4"/>
  <c r="R309" i="4"/>
  <c r="P309" i="4"/>
  <c r="O309" i="4"/>
  <c r="N309" i="4"/>
  <c r="B309" i="4"/>
  <c r="X308" i="4"/>
  <c r="P308" i="4"/>
  <c r="K308" i="4"/>
  <c r="Y306" i="4"/>
  <c r="Y304" i="4" s="1"/>
  <c r="V306" i="4"/>
  <c r="U306" i="4"/>
  <c r="S306" i="4"/>
  <c r="S304" i="4" s="1"/>
  <c r="R306" i="4"/>
  <c r="R304" i="4" s="1"/>
  <c r="P306" i="4"/>
  <c r="P304" i="4" s="1"/>
  <c r="AG304" i="4" s="1"/>
  <c r="O306" i="4"/>
  <c r="O304" i="4" s="1"/>
  <c r="N306" i="4"/>
  <c r="N304" i="4" s="1"/>
  <c r="M306" i="4"/>
  <c r="B306" i="4"/>
  <c r="Y305" i="4"/>
  <c r="V305" i="4"/>
  <c r="U305" i="4"/>
  <c r="S305" i="4"/>
  <c r="R305" i="4"/>
  <c r="P305" i="4"/>
  <c r="O305" i="4"/>
  <c r="N305" i="4"/>
  <c r="M305" i="4"/>
  <c r="B305" i="4"/>
  <c r="X304" i="4"/>
  <c r="V304" i="4"/>
  <c r="AN304" i="4" s="1"/>
  <c r="AR304" i="4" s="1"/>
  <c r="U304" i="4"/>
  <c r="Y303" i="4"/>
  <c r="Y301" i="4" s="1"/>
  <c r="AJ301" i="4" s="1"/>
  <c r="V303" i="4"/>
  <c r="V301" i="4" s="1"/>
  <c r="U303" i="4"/>
  <c r="S303" i="4"/>
  <c r="S301" i="4" s="1"/>
  <c r="AM301" i="4" s="1"/>
  <c r="AQ301" i="4" s="1"/>
  <c r="R303" i="4"/>
  <c r="R301" i="4" s="1"/>
  <c r="P303" i="4"/>
  <c r="P301" i="4" s="1"/>
  <c r="O303" i="4"/>
  <c r="N303" i="4"/>
  <c r="N301" i="4" s="1"/>
  <c r="M303" i="4"/>
  <c r="L303" i="4"/>
  <c r="B303" i="4"/>
  <c r="Y302" i="4"/>
  <c r="V302" i="4"/>
  <c r="U302" i="4"/>
  <c r="S302" i="4"/>
  <c r="R302" i="4"/>
  <c r="P302" i="4"/>
  <c r="O302" i="4"/>
  <c r="N302" i="4"/>
  <c r="M302" i="4"/>
  <c r="L302" i="4"/>
  <c r="B302" i="4"/>
  <c r="X301" i="4"/>
  <c r="U301" i="4"/>
  <c r="O301" i="4"/>
  <c r="Y300" i="4"/>
  <c r="Y298" i="4" s="1"/>
  <c r="AO298" i="4" s="1"/>
  <c r="AS298" i="4" s="1"/>
  <c r="V300" i="4"/>
  <c r="V298" i="4" s="1"/>
  <c r="U300" i="4"/>
  <c r="U298" i="4" s="1"/>
  <c r="S300" i="4"/>
  <c r="R300" i="4"/>
  <c r="R298" i="4" s="1"/>
  <c r="P300" i="4"/>
  <c r="P298" i="4" s="1"/>
  <c r="O300" i="4"/>
  <c r="O298" i="4" s="1"/>
  <c r="N300" i="4"/>
  <c r="M300" i="4"/>
  <c r="L300" i="4"/>
  <c r="K300" i="4"/>
  <c r="K298" i="4" s="1"/>
  <c r="B300" i="4"/>
  <c r="Y299" i="4"/>
  <c r="V299" i="4"/>
  <c r="U299" i="4"/>
  <c r="S299" i="4"/>
  <c r="R299" i="4"/>
  <c r="P299" i="4"/>
  <c r="O299" i="4"/>
  <c r="N299" i="4"/>
  <c r="M299" i="4"/>
  <c r="K299" i="4"/>
  <c r="B299" i="4"/>
  <c r="X298" i="4"/>
  <c r="W298" i="4"/>
  <c r="W285" i="4" s="1"/>
  <c r="S298" i="4"/>
  <c r="AM298" i="4" s="1"/>
  <c r="AQ298" i="4" s="1"/>
  <c r="N298" i="4"/>
  <c r="Y296" i="4"/>
  <c r="V296" i="4"/>
  <c r="V294" i="4" s="1"/>
  <c r="U296" i="4"/>
  <c r="S296" i="4"/>
  <c r="R296" i="4"/>
  <c r="R294" i="4" s="1"/>
  <c r="P296" i="4"/>
  <c r="P294" i="4" s="1"/>
  <c r="O296" i="4"/>
  <c r="O294" i="4" s="1"/>
  <c r="N296" i="4"/>
  <c r="M296" i="4"/>
  <c r="L296" i="4"/>
  <c r="K296" i="4"/>
  <c r="B296" i="4"/>
  <c r="Y295" i="4"/>
  <c r="V295" i="4"/>
  <c r="U295" i="4"/>
  <c r="S295" i="4"/>
  <c r="R295" i="4"/>
  <c r="P295" i="4"/>
  <c r="O295" i="4"/>
  <c r="N295" i="4"/>
  <c r="M295" i="4"/>
  <c r="L295" i="4"/>
  <c r="K295" i="4"/>
  <c r="B295" i="4"/>
  <c r="Y294" i="4"/>
  <c r="AJ294" i="4" s="1"/>
  <c r="X294" i="4"/>
  <c r="U294" i="4"/>
  <c r="S294" i="4"/>
  <c r="AM294" i="4" s="1"/>
  <c r="AQ294" i="4" s="1"/>
  <c r="F294" i="4"/>
  <c r="E294" i="4"/>
  <c r="D294" i="4"/>
  <c r="Y292" i="4"/>
  <c r="Y290" i="4" s="1"/>
  <c r="AO290" i="4" s="1"/>
  <c r="AS290" i="4" s="1"/>
  <c r="V292" i="4"/>
  <c r="V290" i="4" s="1"/>
  <c r="U292" i="4"/>
  <c r="S292" i="4"/>
  <c r="S290" i="4" s="1"/>
  <c r="AM290" i="4" s="1"/>
  <c r="AQ290" i="4" s="1"/>
  <c r="R292" i="4"/>
  <c r="P292" i="4"/>
  <c r="P290" i="4" s="1"/>
  <c r="O292" i="4"/>
  <c r="O290" i="4" s="1"/>
  <c r="N292" i="4"/>
  <c r="M292" i="4"/>
  <c r="M290" i="4" s="1"/>
  <c r="L292" i="4"/>
  <c r="L290" i="4" s="1"/>
  <c r="B292" i="4"/>
  <c r="Y291" i="4"/>
  <c r="V291" i="4"/>
  <c r="U291" i="4"/>
  <c r="S291" i="4"/>
  <c r="R291" i="4"/>
  <c r="P291" i="4"/>
  <c r="O291" i="4"/>
  <c r="N291" i="4"/>
  <c r="M291" i="4"/>
  <c r="L291" i="4"/>
  <c r="B291" i="4"/>
  <c r="X290" i="4"/>
  <c r="U290" i="4"/>
  <c r="R290" i="4"/>
  <c r="N290" i="4"/>
  <c r="Y289" i="4"/>
  <c r="Y287" i="4" s="1"/>
  <c r="V289" i="4"/>
  <c r="U289" i="4"/>
  <c r="S289" i="4"/>
  <c r="S287" i="4" s="1"/>
  <c r="R289" i="4"/>
  <c r="R287" i="4" s="1"/>
  <c r="P289" i="4"/>
  <c r="O289" i="4"/>
  <c r="N289" i="4"/>
  <c r="M289" i="4"/>
  <c r="L289" i="4"/>
  <c r="K289" i="4"/>
  <c r="B289" i="4"/>
  <c r="Y288" i="4"/>
  <c r="V288" i="4"/>
  <c r="U288" i="4"/>
  <c r="S288" i="4"/>
  <c r="R288" i="4"/>
  <c r="P288" i="4"/>
  <c r="O288" i="4"/>
  <c r="N288" i="4"/>
  <c r="M288" i="4"/>
  <c r="L288" i="4"/>
  <c r="K288" i="4"/>
  <c r="B288" i="4"/>
  <c r="X287" i="4"/>
  <c r="V287" i="4"/>
  <c r="AN287" i="4" s="1"/>
  <c r="AR287" i="4" s="1"/>
  <c r="U287" i="4"/>
  <c r="P287" i="4"/>
  <c r="AL287" i="4" s="1"/>
  <c r="AP287" i="4" s="1"/>
  <c r="O287" i="4"/>
  <c r="L287" i="4"/>
  <c r="K287" i="4"/>
  <c r="G287" i="4"/>
  <c r="F287" i="4"/>
  <c r="E287" i="4"/>
  <c r="D287" i="4"/>
  <c r="Z285" i="4"/>
  <c r="Q285" i="4"/>
  <c r="Y284" i="4"/>
  <c r="V284" i="4"/>
  <c r="V283" i="4" s="1"/>
  <c r="U284" i="4"/>
  <c r="U283" i="4" s="1"/>
  <c r="S284" i="4"/>
  <c r="R284" i="4"/>
  <c r="P284" i="4"/>
  <c r="P283" i="4" s="1"/>
  <c r="O284" i="4"/>
  <c r="O283" i="4" s="1"/>
  <c r="N284" i="4"/>
  <c r="N283" i="4" s="1"/>
  <c r="M284" i="4"/>
  <c r="L284" i="4"/>
  <c r="L283" i="4" s="1"/>
  <c r="K284" i="4"/>
  <c r="K283" i="4" s="1"/>
  <c r="B284" i="4"/>
  <c r="AS283" i="4"/>
  <c r="AR283" i="4"/>
  <c r="AQ283" i="4"/>
  <c r="AP283" i="4"/>
  <c r="Y283" i="4"/>
  <c r="X283" i="4"/>
  <c r="S283" i="4"/>
  <c r="R283" i="4"/>
  <c r="M283" i="4"/>
  <c r="J283" i="4"/>
  <c r="G283" i="4"/>
  <c r="F283" i="4"/>
  <c r="E283" i="4"/>
  <c r="D283" i="4"/>
  <c r="Y281" i="4"/>
  <c r="V281" i="4"/>
  <c r="V279" i="4" s="1"/>
  <c r="U281" i="4"/>
  <c r="S281" i="4"/>
  <c r="R281" i="4"/>
  <c r="R279" i="4" s="1"/>
  <c r="P281" i="4"/>
  <c r="O281" i="4"/>
  <c r="N281" i="4"/>
  <c r="M281" i="4"/>
  <c r="L281" i="4"/>
  <c r="K281" i="4"/>
  <c r="B281" i="4"/>
  <c r="Y280" i="4"/>
  <c r="V280" i="4"/>
  <c r="U280" i="4"/>
  <c r="S280" i="4"/>
  <c r="R280" i="4"/>
  <c r="P280" i="4"/>
  <c r="O280" i="4"/>
  <c r="N280" i="4"/>
  <c r="M280" i="4"/>
  <c r="L280" i="4"/>
  <c r="K280" i="4"/>
  <c r="B280" i="4"/>
  <c r="Y279" i="4"/>
  <c r="AF279" i="4" s="1"/>
  <c r="X279" i="4"/>
  <c r="U279" i="4"/>
  <c r="S279" i="4"/>
  <c r="AM279" i="4" s="1"/>
  <c r="AQ279" i="4" s="1"/>
  <c r="O279" i="4"/>
  <c r="K279" i="4"/>
  <c r="D279" i="4"/>
  <c r="Y278" i="4"/>
  <c r="V278" i="4"/>
  <c r="V276" i="4" s="1"/>
  <c r="AN276" i="4" s="1"/>
  <c r="AR276" i="4" s="1"/>
  <c r="U278" i="4"/>
  <c r="U276" i="4" s="1"/>
  <c r="S278" i="4"/>
  <c r="S276" i="4" s="1"/>
  <c r="R278" i="4"/>
  <c r="R276" i="4" s="1"/>
  <c r="P278" i="4"/>
  <c r="P276" i="4" s="1"/>
  <c r="AG276" i="4" s="1"/>
  <c r="O278" i="4"/>
  <c r="N278" i="4"/>
  <c r="M278" i="4"/>
  <c r="L278" i="4"/>
  <c r="K278" i="4"/>
  <c r="B278" i="4"/>
  <c r="Y277" i="4"/>
  <c r="V277" i="4"/>
  <c r="U277" i="4"/>
  <c r="S277" i="4"/>
  <c r="R277" i="4"/>
  <c r="P277" i="4"/>
  <c r="O277" i="4"/>
  <c r="N277" i="4"/>
  <c r="M277" i="4"/>
  <c r="L277" i="4"/>
  <c r="K277" i="4"/>
  <c r="B277" i="4"/>
  <c r="Y276" i="4"/>
  <c r="AO276" i="4" s="1"/>
  <c r="AS276" i="4" s="1"/>
  <c r="X276" i="4"/>
  <c r="D276" i="4"/>
  <c r="Y275" i="4"/>
  <c r="V275" i="4"/>
  <c r="V273" i="4" s="1"/>
  <c r="U275" i="4"/>
  <c r="S275" i="4"/>
  <c r="R275" i="4"/>
  <c r="P275" i="4"/>
  <c r="O275" i="4"/>
  <c r="N275" i="4"/>
  <c r="M275" i="4"/>
  <c r="L275" i="4"/>
  <c r="K275" i="4"/>
  <c r="B275" i="4"/>
  <c r="Y274" i="4"/>
  <c r="V274" i="4"/>
  <c r="U274" i="4"/>
  <c r="S274" i="4"/>
  <c r="R274" i="4"/>
  <c r="P274" i="4"/>
  <c r="O274" i="4"/>
  <c r="N274" i="4"/>
  <c r="M274" i="4"/>
  <c r="L274" i="4"/>
  <c r="K274" i="4"/>
  <c r="B274" i="4"/>
  <c r="Y273" i="4"/>
  <c r="AJ273" i="4" s="1"/>
  <c r="X273" i="4"/>
  <c r="U273" i="4"/>
  <c r="S273" i="4"/>
  <c r="AM273" i="4" s="1"/>
  <c r="AQ273" i="4" s="1"/>
  <c r="O273" i="4"/>
  <c r="K273" i="4"/>
  <c r="Y272" i="4"/>
  <c r="Y270" i="4" s="1"/>
  <c r="V272" i="4"/>
  <c r="U272" i="4"/>
  <c r="S272" i="4"/>
  <c r="S270" i="4" s="1"/>
  <c r="R272" i="4"/>
  <c r="R270" i="4" s="1"/>
  <c r="P272" i="4"/>
  <c r="O272" i="4"/>
  <c r="O270" i="4" s="1"/>
  <c r="N272" i="4"/>
  <c r="M272" i="4"/>
  <c r="L272" i="4"/>
  <c r="L270" i="4" s="1"/>
  <c r="K272" i="4"/>
  <c r="B272" i="4"/>
  <c r="Y271" i="4"/>
  <c r="V271" i="4"/>
  <c r="U271" i="4"/>
  <c r="S271" i="4"/>
  <c r="R271" i="4"/>
  <c r="P271" i="4"/>
  <c r="O271" i="4"/>
  <c r="N271" i="4"/>
  <c r="M271" i="4"/>
  <c r="L271" i="4"/>
  <c r="K271" i="4"/>
  <c r="B271" i="4"/>
  <c r="X270" i="4"/>
  <c r="V270" i="4"/>
  <c r="AN270" i="4" s="1"/>
  <c r="AR270" i="4" s="1"/>
  <c r="U270" i="4"/>
  <c r="K270" i="4"/>
  <c r="Y268" i="4"/>
  <c r="V268" i="4"/>
  <c r="V266" i="4" s="1"/>
  <c r="AN266" i="4" s="1"/>
  <c r="AR266" i="4" s="1"/>
  <c r="U268" i="4"/>
  <c r="U266" i="4" s="1"/>
  <c r="S268" i="4"/>
  <c r="S266" i="4" s="1"/>
  <c r="R268" i="4"/>
  <c r="R266" i="4" s="1"/>
  <c r="P268" i="4"/>
  <c r="P266" i="4" s="1"/>
  <c r="AC266" i="4" s="1"/>
  <c r="O268" i="4"/>
  <c r="O266" i="4" s="1"/>
  <c r="N268" i="4"/>
  <c r="M268" i="4"/>
  <c r="L268" i="4"/>
  <c r="K268" i="4"/>
  <c r="B268" i="4"/>
  <c r="Y267" i="4"/>
  <c r="V267" i="4"/>
  <c r="U267" i="4"/>
  <c r="S267" i="4"/>
  <c r="R267" i="4"/>
  <c r="P267" i="4"/>
  <c r="O267" i="4"/>
  <c r="N267" i="4"/>
  <c r="M267" i="4"/>
  <c r="L267" i="4"/>
  <c r="K267" i="4"/>
  <c r="B267" i="4"/>
  <c r="Y266" i="4"/>
  <c r="AO266" i="4" s="1"/>
  <c r="AS266" i="4" s="1"/>
  <c r="X266" i="4"/>
  <c r="M266" i="4"/>
  <c r="Y264" i="4"/>
  <c r="V264" i="4"/>
  <c r="V262" i="4" s="1"/>
  <c r="U264" i="4"/>
  <c r="U262" i="4" s="1"/>
  <c r="S264" i="4"/>
  <c r="S262" i="4" s="1"/>
  <c r="R264" i="4"/>
  <c r="R262" i="4" s="1"/>
  <c r="P264" i="4"/>
  <c r="O264" i="4"/>
  <c r="N264" i="4"/>
  <c r="N262" i="4" s="1"/>
  <c r="M264" i="4"/>
  <c r="L264" i="4"/>
  <c r="K264" i="4"/>
  <c r="B264" i="4"/>
  <c r="Y263" i="4"/>
  <c r="V263" i="4"/>
  <c r="U263" i="4"/>
  <c r="S263" i="4"/>
  <c r="R263" i="4"/>
  <c r="P263" i="4"/>
  <c r="O263" i="4"/>
  <c r="N263" i="4"/>
  <c r="M263" i="4"/>
  <c r="L263" i="4"/>
  <c r="K263" i="4"/>
  <c r="B263" i="4"/>
  <c r="Y262" i="4"/>
  <c r="AO262" i="4" s="1"/>
  <c r="AS262" i="4" s="1"/>
  <c r="X262" i="4"/>
  <c r="M262" i="4"/>
  <c r="V261" i="4"/>
  <c r="V259" i="4" s="1"/>
  <c r="AN259" i="4" s="1"/>
  <c r="AR259" i="4" s="1"/>
  <c r="U261" i="4"/>
  <c r="U259" i="4" s="1"/>
  <c r="S261" i="4"/>
  <c r="S259" i="4" s="1"/>
  <c r="AH259" i="4" s="1"/>
  <c r="R261" i="4"/>
  <c r="R259" i="4" s="1"/>
  <c r="P261" i="4"/>
  <c r="P259" i="4" s="1"/>
  <c r="AG259" i="4" s="1"/>
  <c r="O261" i="4"/>
  <c r="O259" i="4" s="1"/>
  <c r="N261" i="4"/>
  <c r="M261" i="4"/>
  <c r="M259" i="4" s="1"/>
  <c r="L261" i="4"/>
  <c r="K261" i="4"/>
  <c r="B261" i="4"/>
  <c r="V260" i="4"/>
  <c r="U260" i="4"/>
  <c r="S260" i="4"/>
  <c r="R260" i="4"/>
  <c r="P260" i="4"/>
  <c r="O260" i="4"/>
  <c r="N260" i="4"/>
  <c r="M260" i="4"/>
  <c r="L260" i="4"/>
  <c r="K260" i="4"/>
  <c r="B260" i="4"/>
  <c r="AM259" i="4"/>
  <c r="AQ259" i="4" s="1"/>
  <c r="Y259" i="4"/>
  <c r="AO259" i="4" s="1"/>
  <c r="AS259" i="4" s="1"/>
  <c r="X259" i="4"/>
  <c r="L259" i="4"/>
  <c r="Y257" i="4"/>
  <c r="V257" i="4"/>
  <c r="V255" i="4" s="1"/>
  <c r="U257" i="4"/>
  <c r="U255" i="4" s="1"/>
  <c r="S257" i="4"/>
  <c r="S255" i="4" s="1"/>
  <c r="R257" i="4"/>
  <c r="R255" i="4" s="1"/>
  <c r="P257" i="4"/>
  <c r="O257" i="4"/>
  <c r="N257" i="4"/>
  <c r="N255" i="4" s="1"/>
  <c r="M257" i="4"/>
  <c r="L257" i="4"/>
  <c r="K257" i="4"/>
  <c r="B257" i="4"/>
  <c r="Y256" i="4"/>
  <c r="V256" i="4"/>
  <c r="U256" i="4"/>
  <c r="S256" i="4"/>
  <c r="R256" i="4"/>
  <c r="P256" i="4"/>
  <c r="O256" i="4"/>
  <c r="N256" i="4"/>
  <c r="M256" i="4"/>
  <c r="L256" i="4"/>
  <c r="K256" i="4"/>
  <c r="B256" i="4"/>
  <c r="Y255" i="4"/>
  <c r="AO255" i="4" s="1"/>
  <c r="AS255" i="4" s="1"/>
  <c r="X255" i="4"/>
  <c r="M255" i="4"/>
  <c r="D255" i="4"/>
  <c r="Y254" i="4"/>
  <c r="Y252" i="4" s="1"/>
  <c r="V254" i="4"/>
  <c r="U254" i="4"/>
  <c r="S254" i="4"/>
  <c r="S252" i="4" s="1"/>
  <c r="R254" i="4"/>
  <c r="R252" i="4" s="1"/>
  <c r="P254" i="4"/>
  <c r="O254" i="4"/>
  <c r="O252" i="4" s="1"/>
  <c r="N254" i="4"/>
  <c r="M254" i="4"/>
  <c r="L254" i="4"/>
  <c r="K254" i="4"/>
  <c r="K252" i="4" s="1"/>
  <c r="B254" i="4"/>
  <c r="Y253" i="4"/>
  <c r="V253" i="4"/>
  <c r="U253" i="4"/>
  <c r="S253" i="4"/>
  <c r="R253" i="4"/>
  <c r="P253" i="4"/>
  <c r="O253" i="4"/>
  <c r="N253" i="4"/>
  <c r="M253" i="4"/>
  <c r="L253" i="4"/>
  <c r="K253" i="4"/>
  <c r="B253" i="4"/>
  <c r="X252" i="4"/>
  <c r="V252" i="4"/>
  <c r="AN252" i="4" s="1"/>
  <c r="AR252" i="4" s="1"/>
  <c r="U252" i="4"/>
  <c r="D252" i="4"/>
  <c r="Y251" i="4"/>
  <c r="V251" i="4"/>
  <c r="V249" i="4" s="1"/>
  <c r="U251" i="4"/>
  <c r="U249" i="4" s="1"/>
  <c r="S251" i="4"/>
  <c r="S249" i="4" s="1"/>
  <c r="AM249" i="4" s="1"/>
  <c r="AQ249" i="4" s="1"/>
  <c r="R251" i="4"/>
  <c r="P251" i="4"/>
  <c r="O251" i="4"/>
  <c r="N251" i="4"/>
  <c r="M251" i="4"/>
  <c r="L251" i="4"/>
  <c r="K251" i="4"/>
  <c r="B251" i="4"/>
  <c r="Y250" i="4"/>
  <c r="V250" i="4"/>
  <c r="U250" i="4"/>
  <c r="S250" i="4"/>
  <c r="R250" i="4"/>
  <c r="P250" i="4"/>
  <c r="O250" i="4"/>
  <c r="N250" i="4"/>
  <c r="M250" i="4"/>
  <c r="L250" i="4"/>
  <c r="K250" i="4"/>
  <c r="B250" i="4"/>
  <c r="Y249" i="4"/>
  <c r="AO249" i="4" s="1"/>
  <c r="AS249" i="4" s="1"/>
  <c r="X249" i="4"/>
  <c r="R249" i="4"/>
  <c r="AD249" i="4" s="1"/>
  <c r="N249" i="4"/>
  <c r="M249" i="4"/>
  <c r="D249" i="4"/>
  <c r="Y248" i="4"/>
  <c r="Y246" i="4" s="1"/>
  <c r="V248" i="4"/>
  <c r="U248" i="4"/>
  <c r="S248" i="4"/>
  <c r="S246" i="4" s="1"/>
  <c r="R248" i="4"/>
  <c r="P248" i="4"/>
  <c r="O248" i="4"/>
  <c r="N248" i="4"/>
  <c r="M248" i="4"/>
  <c r="L248" i="4"/>
  <c r="K248" i="4"/>
  <c r="B248" i="4"/>
  <c r="Y247" i="4"/>
  <c r="V247" i="4"/>
  <c r="U247" i="4"/>
  <c r="S247" i="4"/>
  <c r="R247" i="4"/>
  <c r="P247" i="4"/>
  <c r="O247" i="4"/>
  <c r="N247" i="4"/>
  <c r="M247" i="4"/>
  <c r="L247" i="4"/>
  <c r="K247" i="4"/>
  <c r="B247" i="4"/>
  <c r="X246" i="4"/>
  <c r="V246" i="4"/>
  <c r="AN246" i="4" s="1"/>
  <c r="AR246" i="4" s="1"/>
  <c r="U246" i="4"/>
  <c r="O246" i="4"/>
  <c r="L246" i="4"/>
  <c r="K246" i="4"/>
  <c r="Y244" i="4"/>
  <c r="V244" i="4"/>
  <c r="V242" i="4" s="1"/>
  <c r="AN242" i="4" s="1"/>
  <c r="AR242" i="4" s="1"/>
  <c r="U244" i="4"/>
  <c r="U242" i="4" s="1"/>
  <c r="S244" i="4"/>
  <c r="S242" i="4" s="1"/>
  <c r="R244" i="4"/>
  <c r="P244" i="4"/>
  <c r="P242" i="4" s="1"/>
  <c r="AG242" i="4" s="1"/>
  <c r="O244" i="4"/>
  <c r="O242" i="4" s="1"/>
  <c r="N244" i="4"/>
  <c r="M244" i="4"/>
  <c r="L244" i="4"/>
  <c r="K244" i="4"/>
  <c r="B244" i="4"/>
  <c r="Y243" i="4"/>
  <c r="V243" i="4"/>
  <c r="U243" i="4"/>
  <c r="S243" i="4"/>
  <c r="R243" i="4"/>
  <c r="P243" i="4"/>
  <c r="O243" i="4"/>
  <c r="N243" i="4"/>
  <c r="M243" i="4"/>
  <c r="L243" i="4"/>
  <c r="K243" i="4"/>
  <c r="B243" i="4"/>
  <c r="Y242" i="4"/>
  <c r="AO242" i="4" s="1"/>
  <c r="AS242" i="4" s="1"/>
  <c r="X242" i="4"/>
  <c r="R242" i="4"/>
  <c r="M242" i="4"/>
  <c r="J242" i="4"/>
  <c r="G242" i="4"/>
  <c r="F242" i="4"/>
  <c r="E242" i="4"/>
  <c r="D242" i="4"/>
  <c r="Y240" i="4"/>
  <c r="V240" i="4"/>
  <c r="V238" i="4" s="1"/>
  <c r="U240" i="4"/>
  <c r="S240" i="4"/>
  <c r="R240" i="4"/>
  <c r="R238" i="4" s="1"/>
  <c r="P240" i="4"/>
  <c r="P238" i="4" s="1"/>
  <c r="O240" i="4"/>
  <c r="O238" i="4" s="1"/>
  <c r="N240" i="4"/>
  <c r="M240" i="4"/>
  <c r="M238" i="4" s="1"/>
  <c r="L240" i="4"/>
  <c r="K240" i="4"/>
  <c r="B240" i="4"/>
  <c r="Y239" i="4"/>
  <c r="V239" i="4"/>
  <c r="U239" i="4"/>
  <c r="S239" i="4"/>
  <c r="R239" i="4"/>
  <c r="P239" i="4"/>
  <c r="O239" i="4"/>
  <c r="N239" i="4"/>
  <c r="M239" i="4"/>
  <c r="L239" i="4"/>
  <c r="K239" i="4"/>
  <c r="B239" i="4"/>
  <c r="Y238" i="4"/>
  <c r="AJ238" i="4" s="1"/>
  <c r="X238" i="4"/>
  <c r="U238" i="4"/>
  <c r="S238" i="4"/>
  <c r="AM238" i="4" s="1"/>
  <c r="AQ238" i="4" s="1"/>
  <c r="N238" i="4"/>
  <c r="K238" i="4"/>
  <c r="D238" i="4"/>
  <c r="Y236" i="4"/>
  <c r="V236" i="4"/>
  <c r="V234" i="4" s="1"/>
  <c r="AN234" i="4" s="1"/>
  <c r="AR234" i="4" s="1"/>
  <c r="U236" i="4"/>
  <c r="U234" i="4" s="1"/>
  <c r="S236" i="4"/>
  <c r="S234" i="4" s="1"/>
  <c r="R236" i="4"/>
  <c r="P236" i="4"/>
  <c r="P234" i="4" s="1"/>
  <c r="AC234" i="4" s="1"/>
  <c r="O236" i="4"/>
  <c r="O234" i="4" s="1"/>
  <c r="N236" i="4"/>
  <c r="M236" i="4"/>
  <c r="K236" i="4"/>
  <c r="K234" i="4" s="1"/>
  <c r="B236" i="4"/>
  <c r="Y235" i="4"/>
  <c r="V235" i="4"/>
  <c r="U235" i="4"/>
  <c r="S235" i="4"/>
  <c r="R235" i="4"/>
  <c r="P235" i="4"/>
  <c r="O235" i="4"/>
  <c r="N235" i="4"/>
  <c r="M235" i="4"/>
  <c r="K235" i="4"/>
  <c r="B235" i="4"/>
  <c r="Y234" i="4"/>
  <c r="AO234" i="4" s="1"/>
  <c r="AS234" i="4" s="1"/>
  <c r="X234" i="4"/>
  <c r="R234" i="4"/>
  <c r="M234" i="4"/>
  <c r="Y233" i="4"/>
  <c r="Y231" i="4" s="1"/>
  <c r="AO231" i="4" s="1"/>
  <c r="AS231" i="4" s="1"/>
  <c r="V233" i="4"/>
  <c r="V231" i="4" s="1"/>
  <c r="U233" i="4"/>
  <c r="U231" i="4" s="1"/>
  <c r="S233" i="4"/>
  <c r="S231" i="4" s="1"/>
  <c r="AM231" i="4" s="1"/>
  <c r="AQ231" i="4" s="1"/>
  <c r="R233" i="4"/>
  <c r="R231" i="4" s="1"/>
  <c r="P233" i="4"/>
  <c r="P231" i="4" s="1"/>
  <c r="O233" i="4"/>
  <c r="O231" i="4" s="1"/>
  <c r="N233" i="4"/>
  <c r="M233" i="4"/>
  <c r="L233" i="4"/>
  <c r="L231" i="4" s="1"/>
  <c r="K233" i="4"/>
  <c r="K231" i="4" s="1"/>
  <c r="B233" i="4"/>
  <c r="Y232" i="4"/>
  <c r="V232" i="4"/>
  <c r="U232" i="4"/>
  <c r="S232" i="4"/>
  <c r="R232" i="4"/>
  <c r="P232" i="4"/>
  <c r="O232" i="4"/>
  <c r="N232" i="4"/>
  <c r="K232" i="4"/>
  <c r="B232" i="4"/>
  <c r="X231" i="4"/>
  <c r="Y230" i="4"/>
  <c r="Y228" i="4" s="1"/>
  <c r="AO228" i="4" s="1"/>
  <c r="AS228" i="4" s="1"/>
  <c r="V230" i="4"/>
  <c r="V228" i="4" s="1"/>
  <c r="U230" i="4"/>
  <c r="U228" i="4" s="1"/>
  <c r="S230" i="4"/>
  <c r="S228" i="4" s="1"/>
  <c r="AM228" i="4" s="1"/>
  <c r="AQ228" i="4" s="1"/>
  <c r="R230" i="4"/>
  <c r="R228" i="4" s="1"/>
  <c r="P230" i="4"/>
  <c r="P228" i="4" s="1"/>
  <c r="O230" i="4"/>
  <c r="N230" i="4"/>
  <c r="M230" i="4"/>
  <c r="L230" i="4"/>
  <c r="L228" i="4" s="1"/>
  <c r="B230" i="4"/>
  <c r="Y229" i="4"/>
  <c r="V229" i="4"/>
  <c r="U229" i="4"/>
  <c r="S229" i="4"/>
  <c r="R229" i="4"/>
  <c r="P229" i="4"/>
  <c r="O229" i="4"/>
  <c r="N229" i="4"/>
  <c r="M229" i="4"/>
  <c r="K229" i="4"/>
  <c r="B229" i="4"/>
  <c r="X228" i="4"/>
  <c r="O228" i="4"/>
  <c r="N228" i="4"/>
  <c r="Y226" i="4"/>
  <c r="Y224" i="4" s="1"/>
  <c r="V226" i="4"/>
  <c r="V224" i="4" s="1"/>
  <c r="AN224" i="4" s="1"/>
  <c r="AR224" i="4" s="1"/>
  <c r="U226" i="4"/>
  <c r="U224" i="4" s="1"/>
  <c r="S226" i="4"/>
  <c r="S224" i="4" s="1"/>
  <c r="R226" i="4"/>
  <c r="R224" i="4" s="1"/>
  <c r="P226" i="4"/>
  <c r="O226" i="4"/>
  <c r="O224" i="4" s="1"/>
  <c r="N226" i="4"/>
  <c r="M226" i="4"/>
  <c r="L226" i="4"/>
  <c r="K226" i="4"/>
  <c r="B226" i="4"/>
  <c r="Y225" i="4"/>
  <c r="V225" i="4"/>
  <c r="U225" i="4"/>
  <c r="S225" i="4"/>
  <c r="R225" i="4"/>
  <c r="P225" i="4"/>
  <c r="O225" i="4"/>
  <c r="N225" i="4"/>
  <c r="M225" i="4"/>
  <c r="L225" i="4"/>
  <c r="K225" i="4"/>
  <c r="D225" i="4"/>
  <c r="B225" i="4"/>
  <c r="X224" i="4"/>
  <c r="P224" i="4"/>
  <c r="AL224" i="4" s="1"/>
  <c r="AP224" i="4" s="1"/>
  <c r="Y223" i="4"/>
  <c r="Y221" i="4" s="1"/>
  <c r="AO221" i="4" s="1"/>
  <c r="AS221" i="4" s="1"/>
  <c r="V223" i="4"/>
  <c r="V221" i="4" s="1"/>
  <c r="U223" i="4"/>
  <c r="U221" i="4" s="1"/>
  <c r="S223" i="4"/>
  <c r="S221" i="4" s="1"/>
  <c r="AH221" i="4" s="1"/>
  <c r="R223" i="4"/>
  <c r="R221" i="4" s="1"/>
  <c r="P223" i="4"/>
  <c r="P221" i="4" s="1"/>
  <c r="O223" i="4"/>
  <c r="O221" i="4" s="1"/>
  <c r="N223" i="4"/>
  <c r="M223" i="4"/>
  <c r="L223" i="4"/>
  <c r="K223" i="4"/>
  <c r="B223" i="4"/>
  <c r="Y222" i="4"/>
  <c r="V222" i="4"/>
  <c r="U222" i="4"/>
  <c r="S222" i="4"/>
  <c r="R222" i="4"/>
  <c r="P222" i="4"/>
  <c r="O222" i="4"/>
  <c r="N222" i="4"/>
  <c r="M222" i="4"/>
  <c r="L222" i="4"/>
  <c r="K222" i="4"/>
  <c r="B222" i="4"/>
  <c r="X221" i="4"/>
  <c r="N221" i="4"/>
  <c r="J221" i="4"/>
  <c r="Y220" i="4"/>
  <c r="Y218" i="4" s="1"/>
  <c r="V220" i="4"/>
  <c r="U220" i="4"/>
  <c r="S220" i="4"/>
  <c r="S218" i="4" s="1"/>
  <c r="R220" i="4"/>
  <c r="R218" i="4" s="1"/>
  <c r="P220" i="4"/>
  <c r="O220" i="4"/>
  <c r="O218" i="4" s="1"/>
  <c r="N220" i="4"/>
  <c r="M220" i="4"/>
  <c r="L220" i="4"/>
  <c r="K220" i="4"/>
  <c r="B220" i="4"/>
  <c r="Y219" i="4"/>
  <c r="V219" i="4"/>
  <c r="U219" i="4"/>
  <c r="S219" i="4"/>
  <c r="R219" i="4"/>
  <c r="P219" i="4"/>
  <c r="O219" i="4"/>
  <c r="N219" i="4"/>
  <c r="M219" i="4"/>
  <c r="L219" i="4"/>
  <c r="K219" i="4"/>
  <c r="B219" i="4"/>
  <c r="X218" i="4"/>
  <c r="V218" i="4"/>
  <c r="AN218" i="4" s="1"/>
  <c r="AR218" i="4" s="1"/>
  <c r="U218" i="4"/>
  <c r="P218" i="4"/>
  <c r="L218" i="4"/>
  <c r="K218" i="4"/>
  <c r="J218" i="4"/>
  <c r="G218" i="4"/>
  <c r="F218" i="4"/>
  <c r="E218" i="4"/>
  <c r="D218" i="4"/>
  <c r="Y217" i="4"/>
  <c r="Y215" i="4" s="1"/>
  <c r="AO215" i="4" s="1"/>
  <c r="AS215" i="4" s="1"/>
  <c r="V217" i="4"/>
  <c r="V215" i="4" s="1"/>
  <c r="U217" i="4"/>
  <c r="U215" i="4" s="1"/>
  <c r="S217" i="4"/>
  <c r="S215" i="4" s="1"/>
  <c r="R217" i="4"/>
  <c r="R215" i="4" s="1"/>
  <c r="P217" i="4"/>
  <c r="P215" i="4" s="1"/>
  <c r="O217" i="4"/>
  <c r="O215" i="4" s="1"/>
  <c r="N217" i="4"/>
  <c r="M217" i="4"/>
  <c r="M215" i="4" s="1"/>
  <c r="L217" i="4"/>
  <c r="K217" i="4"/>
  <c r="B217" i="4"/>
  <c r="Y216" i="4"/>
  <c r="V216" i="4"/>
  <c r="U216" i="4"/>
  <c r="S216" i="4"/>
  <c r="R216" i="4"/>
  <c r="P216" i="4"/>
  <c r="O216" i="4"/>
  <c r="N216" i="4"/>
  <c r="M216" i="4"/>
  <c r="L216" i="4"/>
  <c r="K216" i="4"/>
  <c r="B216" i="4"/>
  <c r="X215" i="4"/>
  <c r="D215" i="4"/>
  <c r="Y214" i="4"/>
  <c r="Y212" i="4" s="1"/>
  <c r="V214" i="4"/>
  <c r="U214" i="4"/>
  <c r="S214" i="4"/>
  <c r="S212" i="4" s="1"/>
  <c r="R214" i="4"/>
  <c r="R212" i="4" s="1"/>
  <c r="P214" i="4"/>
  <c r="O214" i="4"/>
  <c r="O212" i="4" s="1"/>
  <c r="N214" i="4"/>
  <c r="M214" i="4"/>
  <c r="L214" i="4"/>
  <c r="K214" i="4"/>
  <c r="B214" i="4"/>
  <c r="Y213" i="4"/>
  <c r="V213" i="4"/>
  <c r="U213" i="4"/>
  <c r="S213" i="4"/>
  <c r="R213" i="4"/>
  <c r="P213" i="4"/>
  <c r="O213" i="4"/>
  <c r="N213" i="4"/>
  <c r="M213" i="4"/>
  <c r="L213" i="4"/>
  <c r="K213" i="4"/>
  <c r="B213" i="4"/>
  <c r="X212" i="4"/>
  <c r="V212" i="4"/>
  <c r="AN212" i="4" s="1"/>
  <c r="AR212" i="4" s="1"/>
  <c r="U212" i="4"/>
  <c r="P212" i="4"/>
  <c r="AL212" i="4" s="1"/>
  <c r="AP212" i="4" s="1"/>
  <c r="L212" i="4"/>
  <c r="D212" i="4"/>
  <c r="Y211" i="4"/>
  <c r="Y209" i="4" s="1"/>
  <c r="AO209" i="4" s="1"/>
  <c r="AS209" i="4" s="1"/>
  <c r="V211" i="4"/>
  <c r="U211" i="4"/>
  <c r="U209" i="4" s="1"/>
  <c r="AE209" i="4" s="1"/>
  <c r="S211" i="4"/>
  <c r="R211" i="4"/>
  <c r="P211" i="4"/>
  <c r="O211" i="4"/>
  <c r="O209" i="4" s="1"/>
  <c r="N211" i="4"/>
  <c r="M211" i="4"/>
  <c r="L211" i="4"/>
  <c r="L209" i="4" s="1"/>
  <c r="K211" i="4"/>
  <c r="B211" i="4"/>
  <c r="Y210" i="4"/>
  <c r="V210" i="4"/>
  <c r="U210" i="4"/>
  <c r="S210" i="4"/>
  <c r="R210" i="4"/>
  <c r="P210" i="4"/>
  <c r="O210" i="4"/>
  <c r="N210" i="4"/>
  <c r="M210" i="4"/>
  <c r="L210" i="4"/>
  <c r="K210" i="4"/>
  <c r="B210" i="4"/>
  <c r="AN209" i="4"/>
  <c r="AR209" i="4" s="1"/>
  <c r="AI209" i="4"/>
  <c r="X209" i="4"/>
  <c r="S209" i="4"/>
  <c r="AH209" i="4" s="1"/>
  <c r="R209" i="4"/>
  <c r="P209" i="4"/>
  <c r="AL209" i="4" s="1"/>
  <c r="AP209" i="4" s="1"/>
  <c r="N209" i="4"/>
  <c r="M209" i="4"/>
  <c r="D209" i="4"/>
  <c r="Y207" i="4"/>
  <c r="V207" i="4"/>
  <c r="V205" i="4" s="1"/>
  <c r="U207" i="4"/>
  <c r="S207" i="4"/>
  <c r="R207" i="4"/>
  <c r="R205" i="4" s="1"/>
  <c r="P207" i="4"/>
  <c r="O207" i="4"/>
  <c r="N207" i="4"/>
  <c r="N205" i="4" s="1"/>
  <c r="M207" i="4"/>
  <c r="L207" i="4"/>
  <c r="K207" i="4"/>
  <c r="B207" i="4"/>
  <c r="Y206" i="4"/>
  <c r="V206" i="4"/>
  <c r="U206" i="4"/>
  <c r="S206" i="4"/>
  <c r="R206" i="4"/>
  <c r="P206" i="4"/>
  <c r="O206" i="4"/>
  <c r="N206" i="4"/>
  <c r="M206" i="4"/>
  <c r="L206" i="4"/>
  <c r="K206" i="4"/>
  <c r="B206" i="4"/>
  <c r="Y205" i="4"/>
  <c r="AO205" i="4" s="1"/>
  <c r="AS205" i="4" s="1"/>
  <c r="X205" i="4"/>
  <c r="U205" i="4"/>
  <c r="S205" i="4"/>
  <c r="AM205" i="4" s="1"/>
  <c r="AQ205" i="4" s="1"/>
  <c r="O205" i="4"/>
  <c r="K205" i="4"/>
  <c r="D205" i="4"/>
  <c r="Y204" i="4"/>
  <c r="Y202" i="4" s="1"/>
  <c r="V204" i="4"/>
  <c r="U204" i="4"/>
  <c r="S204" i="4"/>
  <c r="S202" i="4" s="1"/>
  <c r="R204" i="4"/>
  <c r="R202" i="4" s="1"/>
  <c r="P204" i="4"/>
  <c r="O204" i="4"/>
  <c r="N204" i="4"/>
  <c r="M204" i="4"/>
  <c r="L204" i="4"/>
  <c r="K204" i="4"/>
  <c r="B204" i="4"/>
  <c r="Y203" i="4"/>
  <c r="V203" i="4"/>
  <c r="U203" i="4"/>
  <c r="S203" i="4"/>
  <c r="R203" i="4"/>
  <c r="P203" i="4"/>
  <c r="O203" i="4"/>
  <c r="N203" i="4"/>
  <c r="M203" i="4"/>
  <c r="L203" i="4"/>
  <c r="K203" i="4"/>
  <c r="AJ202" i="4"/>
  <c r="X202" i="4"/>
  <c r="V202" i="4"/>
  <c r="AN202" i="4" s="1"/>
  <c r="AR202" i="4" s="1"/>
  <c r="U202" i="4"/>
  <c r="P202" i="4"/>
  <c r="AG202" i="4" s="1"/>
  <c r="O202" i="4"/>
  <c r="K202" i="4"/>
  <c r="Y201" i="4"/>
  <c r="V201" i="4"/>
  <c r="U201" i="4"/>
  <c r="S201" i="4"/>
  <c r="S199" i="4" s="1"/>
  <c r="R201" i="4"/>
  <c r="P201" i="4"/>
  <c r="P199" i="4" s="1"/>
  <c r="O201" i="4"/>
  <c r="O199" i="4" s="1"/>
  <c r="N201" i="4"/>
  <c r="M201" i="4"/>
  <c r="L201" i="4"/>
  <c r="K201" i="4"/>
  <c r="B201" i="4"/>
  <c r="Y200" i="4"/>
  <c r="V200" i="4"/>
  <c r="U200" i="4"/>
  <c r="S200" i="4"/>
  <c r="R200" i="4"/>
  <c r="P200" i="4"/>
  <c r="O200" i="4"/>
  <c r="N200" i="4"/>
  <c r="M200" i="4"/>
  <c r="L200" i="4"/>
  <c r="K200" i="4"/>
  <c r="B200" i="4"/>
  <c r="AN199" i="4"/>
  <c r="AR199" i="4" s="1"/>
  <c r="AI199" i="4"/>
  <c r="Y199" i="4"/>
  <c r="AO199" i="4" s="1"/>
  <c r="AS199" i="4" s="1"/>
  <c r="X199" i="4"/>
  <c r="U199" i="4"/>
  <c r="AE199" i="4" s="1"/>
  <c r="R199" i="4"/>
  <c r="L199" i="4"/>
  <c r="K199" i="4"/>
  <c r="Y198" i="4"/>
  <c r="V198" i="4"/>
  <c r="U198" i="4"/>
  <c r="U196" i="4" s="1"/>
  <c r="S198" i="4"/>
  <c r="S196" i="4" s="1"/>
  <c r="R198" i="4"/>
  <c r="P198" i="4"/>
  <c r="O198" i="4"/>
  <c r="O196" i="4" s="1"/>
  <c r="N198" i="4"/>
  <c r="M198" i="4"/>
  <c r="L198" i="4"/>
  <c r="K198" i="4"/>
  <c r="B198" i="4"/>
  <c r="Y197" i="4"/>
  <c r="V197" i="4"/>
  <c r="U197" i="4"/>
  <c r="S197" i="4"/>
  <c r="R197" i="4"/>
  <c r="P197" i="4"/>
  <c r="O197" i="4"/>
  <c r="N197" i="4"/>
  <c r="M197" i="4"/>
  <c r="L197" i="4"/>
  <c r="K197" i="4"/>
  <c r="B197" i="4"/>
  <c r="Y196" i="4"/>
  <c r="AO196" i="4" s="1"/>
  <c r="AS196" i="4" s="1"/>
  <c r="X196" i="4"/>
  <c r="V196" i="4"/>
  <c r="AN196" i="4" s="1"/>
  <c r="AR196" i="4" s="1"/>
  <c r="R196" i="4"/>
  <c r="P196" i="4"/>
  <c r="L196" i="4"/>
  <c r="Y195" i="4"/>
  <c r="Y193" i="4" s="1"/>
  <c r="AO193" i="4" s="1"/>
  <c r="AS193" i="4" s="1"/>
  <c r="V195" i="4"/>
  <c r="V193" i="4" s="1"/>
  <c r="U195" i="4"/>
  <c r="U193" i="4" s="1"/>
  <c r="S195" i="4"/>
  <c r="S193" i="4" s="1"/>
  <c r="R195" i="4"/>
  <c r="R193" i="4" s="1"/>
  <c r="P195" i="4"/>
  <c r="P193" i="4" s="1"/>
  <c r="O195" i="4"/>
  <c r="O193" i="4" s="1"/>
  <c r="N195" i="4"/>
  <c r="M195" i="4"/>
  <c r="M193" i="4" s="1"/>
  <c r="L195" i="4"/>
  <c r="K195" i="4"/>
  <c r="B195" i="4"/>
  <c r="Y194" i="4"/>
  <c r="V194" i="4"/>
  <c r="U194" i="4"/>
  <c r="S194" i="4"/>
  <c r="R194" i="4"/>
  <c r="P194" i="4"/>
  <c r="O194" i="4"/>
  <c r="N194" i="4"/>
  <c r="M194" i="4"/>
  <c r="L194" i="4"/>
  <c r="K194" i="4"/>
  <c r="B194" i="4"/>
  <c r="X193" i="4"/>
  <c r="Y192" i="4"/>
  <c r="V192" i="4"/>
  <c r="V190" i="4" s="1"/>
  <c r="U192" i="4"/>
  <c r="S192" i="4"/>
  <c r="R192" i="4"/>
  <c r="R190" i="4" s="1"/>
  <c r="P192" i="4"/>
  <c r="O192" i="4"/>
  <c r="O190" i="4" s="1"/>
  <c r="N192" i="4"/>
  <c r="M192" i="4"/>
  <c r="L192" i="4"/>
  <c r="K192" i="4"/>
  <c r="K190" i="4" s="1"/>
  <c r="B192" i="4"/>
  <c r="Y191" i="4"/>
  <c r="V191" i="4"/>
  <c r="U191" i="4"/>
  <c r="S191" i="4"/>
  <c r="R191" i="4"/>
  <c r="P191" i="4"/>
  <c r="O191" i="4"/>
  <c r="N191" i="4"/>
  <c r="M191" i="4"/>
  <c r="L191" i="4"/>
  <c r="K191" i="4"/>
  <c r="B191" i="4"/>
  <c r="Y190" i="4"/>
  <c r="AA190" i="4" s="1"/>
  <c r="X190" i="4"/>
  <c r="U190" i="4"/>
  <c r="S190" i="4"/>
  <c r="AM190" i="4" s="1"/>
  <c r="AQ190" i="4" s="1"/>
  <c r="D190" i="4"/>
  <c r="Y189" i="4"/>
  <c r="V189" i="4"/>
  <c r="V187" i="4" s="1"/>
  <c r="AN187" i="4" s="1"/>
  <c r="AR187" i="4" s="1"/>
  <c r="U189" i="4"/>
  <c r="U187" i="4" s="1"/>
  <c r="S189" i="4"/>
  <c r="S187" i="4" s="1"/>
  <c r="R189" i="4"/>
  <c r="R187" i="4" s="1"/>
  <c r="P189" i="4"/>
  <c r="O189" i="4"/>
  <c r="O187" i="4" s="1"/>
  <c r="N189" i="4"/>
  <c r="M189" i="4"/>
  <c r="L189" i="4"/>
  <c r="K189" i="4"/>
  <c r="B189" i="4"/>
  <c r="Y188" i="4"/>
  <c r="V188" i="4"/>
  <c r="U188" i="4"/>
  <c r="S188" i="4"/>
  <c r="R188" i="4"/>
  <c r="P188" i="4"/>
  <c r="O188" i="4"/>
  <c r="N188" i="4"/>
  <c r="M188" i="4"/>
  <c r="L188" i="4"/>
  <c r="K188" i="4"/>
  <c r="B188" i="4"/>
  <c r="Y187" i="4"/>
  <c r="AO187" i="4" s="1"/>
  <c r="AS187" i="4" s="1"/>
  <c r="X187" i="4"/>
  <c r="P187" i="4"/>
  <c r="Y185" i="4"/>
  <c r="Y183" i="4" s="1"/>
  <c r="AO183" i="4" s="1"/>
  <c r="AS183" i="4" s="1"/>
  <c r="V185" i="4"/>
  <c r="V183" i="4" s="1"/>
  <c r="U185" i="4"/>
  <c r="U183" i="4" s="1"/>
  <c r="S185" i="4"/>
  <c r="S183" i="4" s="1"/>
  <c r="AH183" i="4" s="1"/>
  <c r="R185" i="4"/>
  <c r="R183" i="4" s="1"/>
  <c r="P185" i="4"/>
  <c r="P183" i="4" s="1"/>
  <c r="O185" i="4"/>
  <c r="O183" i="4" s="1"/>
  <c r="N185" i="4"/>
  <c r="N183" i="4" s="1"/>
  <c r="M185" i="4"/>
  <c r="L185" i="4"/>
  <c r="K185" i="4"/>
  <c r="B185" i="4"/>
  <c r="Y184" i="4"/>
  <c r="V184" i="4"/>
  <c r="U184" i="4"/>
  <c r="S184" i="4"/>
  <c r="R184" i="4"/>
  <c r="P184" i="4"/>
  <c r="O184" i="4"/>
  <c r="N184" i="4"/>
  <c r="M184" i="4"/>
  <c r="L184" i="4"/>
  <c r="K184" i="4"/>
  <c r="B184" i="4"/>
  <c r="X183" i="4"/>
  <c r="Y181" i="4"/>
  <c r="V181" i="4"/>
  <c r="V179" i="4" s="1"/>
  <c r="U181" i="4"/>
  <c r="S181" i="4"/>
  <c r="R181" i="4"/>
  <c r="R179" i="4" s="1"/>
  <c r="P181" i="4"/>
  <c r="O181" i="4"/>
  <c r="N181" i="4"/>
  <c r="M181" i="4"/>
  <c r="L181" i="4"/>
  <c r="K181" i="4"/>
  <c r="B181" i="4"/>
  <c r="Y180" i="4"/>
  <c r="V180" i="4"/>
  <c r="U180" i="4"/>
  <c r="S180" i="4"/>
  <c r="R180" i="4"/>
  <c r="P180" i="4"/>
  <c r="O180" i="4"/>
  <c r="N180" i="4"/>
  <c r="M180" i="4"/>
  <c r="L180" i="4"/>
  <c r="K180" i="4"/>
  <c r="B180" i="4"/>
  <c r="Y179" i="4"/>
  <c r="AJ179" i="4" s="1"/>
  <c r="X179" i="4"/>
  <c r="U179" i="4"/>
  <c r="S179" i="4"/>
  <c r="AM179" i="4" s="1"/>
  <c r="AQ179" i="4" s="1"/>
  <c r="O179" i="4"/>
  <c r="N179" i="4"/>
  <c r="K179" i="4"/>
  <c r="Y178" i="4"/>
  <c r="Y176" i="4" s="1"/>
  <c r="V178" i="4"/>
  <c r="U178" i="4"/>
  <c r="S178" i="4"/>
  <c r="S176" i="4" s="1"/>
  <c r="R178" i="4"/>
  <c r="R176" i="4" s="1"/>
  <c r="P178" i="4"/>
  <c r="O178" i="4"/>
  <c r="O176" i="4" s="1"/>
  <c r="N178" i="4"/>
  <c r="M178" i="4"/>
  <c r="L178" i="4"/>
  <c r="L176" i="4" s="1"/>
  <c r="K178" i="4"/>
  <c r="K176" i="4" s="1"/>
  <c r="B178" i="4"/>
  <c r="Y177" i="4"/>
  <c r="V177" i="4"/>
  <c r="U177" i="4"/>
  <c r="S177" i="4"/>
  <c r="R177" i="4"/>
  <c r="P177" i="4"/>
  <c r="O177" i="4"/>
  <c r="N177" i="4"/>
  <c r="M177" i="4"/>
  <c r="L177" i="4"/>
  <c r="K177" i="4"/>
  <c r="B177" i="4"/>
  <c r="X176" i="4"/>
  <c r="V176" i="4"/>
  <c r="AN176" i="4" s="1"/>
  <c r="AR176" i="4" s="1"/>
  <c r="U176" i="4"/>
  <c r="Y175" i="4"/>
  <c r="Y173" i="4" s="1"/>
  <c r="AO173" i="4" s="1"/>
  <c r="AS173" i="4" s="1"/>
  <c r="V175" i="4"/>
  <c r="U175" i="4"/>
  <c r="U173" i="4" s="1"/>
  <c r="S175" i="4"/>
  <c r="S173" i="4" s="1"/>
  <c r="R175" i="4"/>
  <c r="R173" i="4" s="1"/>
  <c r="P175" i="4"/>
  <c r="P173" i="4" s="1"/>
  <c r="AL173" i="4" s="1"/>
  <c r="AP173" i="4" s="1"/>
  <c r="O175" i="4"/>
  <c r="O173" i="4" s="1"/>
  <c r="N175" i="4"/>
  <c r="N173" i="4" s="1"/>
  <c r="K175" i="4"/>
  <c r="K173" i="4" s="1"/>
  <c r="B175" i="4"/>
  <c r="Y174" i="4"/>
  <c r="V174" i="4"/>
  <c r="U174" i="4"/>
  <c r="S174" i="4"/>
  <c r="R174" i="4"/>
  <c r="P174" i="4"/>
  <c r="O174" i="4"/>
  <c r="N174" i="4"/>
  <c r="B174" i="4"/>
  <c r="X173" i="4"/>
  <c r="V173" i="4"/>
  <c r="AN173" i="4" s="1"/>
  <c r="AR173" i="4" s="1"/>
  <c r="Y171" i="4"/>
  <c r="V171" i="4"/>
  <c r="V169" i="4" s="1"/>
  <c r="U171" i="4"/>
  <c r="U169" i="4" s="1"/>
  <c r="S171" i="4"/>
  <c r="S169" i="4" s="1"/>
  <c r="R171" i="4"/>
  <c r="R169" i="4" s="1"/>
  <c r="AD169" i="4" s="1"/>
  <c r="P171" i="4"/>
  <c r="P169" i="4" s="1"/>
  <c r="O171" i="4"/>
  <c r="O169" i="4" s="1"/>
  <c r="N171" i="4"/>
  <c r="M171" i="4"/>
  <c r="M169" i="4" s="1"/>
  <c r="L171" i="4"/>
  <c r="K171" i="4"/>
  <c r="B171" i="4"/>
  <c r="Y170" i="4"/>
  <c r="V170" i="4"/>
  <c r="U170" i="4"/>
  <c r="S170" i="4"/>
  <c r="R170" i="4"/>
  <c r="P170" i="4"/>
  <c r="O170" i="4"/>
  <c r="N170" i="4"/>
  <c r="M170" i="4"/>
  <c r="L170" i="4"/>
  <c r="K170" i="4"/>
  <c r="B170" i="4"/>
  <c r="Y169" i="4"/>
  <c r="AO169" i="4" s="1"/>
  <c r="AS169" i="4" s="1"/>
  <c r="X169" i="4"/>
  <c r="N169" i="4"/>
  <c r="Y167" i="4"/>
  <c r="V167" i="4"/>
  <c r="V165" i="4" s="1"/>
  <c r="U167" i="4"/>
  <c r="S167" i="4"/>
  <c r="R167" i="4"/>
  <c r="R165" i="4" s="1"/>
  <c r="P167" i="4"/>
  <c r="P165" i="4" s="1"/>
  <c r="O167" i="4"/>
  <c r="O165" i="4" s="1"/>
  <c r="N167" i="4"/>
  <c r="M167" i="4"/>
  <c r="L167" i="4"/>
  <c r="K167" i="4"/>
  <c r="B167" i="4"/>
  <c r="Y166" i="4"/>
  <c r="V166" i="4"/>
  <c r="U166" i="4"/>
  <c r="S166" i="4"/>
  <c r="R166" i="4"/>
  <c r="P166" i="4"/>
  <c r="O166" i="4"/>
  <c r="N166" i="4"/>
  <c r="M166" i="4"/>
  <c r="L166" i="4"/>
  <c r="K166" i="4"/>
  <c r="B166" i="4"/>
  <c r="Y165" i="4"/>
  <c r="AJ165" i="4" s="1"/>
  <c r="X165" i="4"/>
  <c r="U165" i="4"/>
  <c r="S165" i="4"/>
  <c r="AM165" i="4" s="1"/>
  <c r="AQ165" i="4" s="1"/>
  <c r="Y163" i="4"/>
  <c r="Y161" i="4" s="1"/>
  <c r="V163" i="4"/>
  <c r="U163" i="4"/>
  <c r="S163" i="4"/>
  <c r="S161" i="4" s="1"/>
  <c r="R163" i="4"/>
  <c r="R161" i="4" s="1"/>
  <c r="P163" i="4"/>
  <c r="P161" i="4" s="1"/>
  <c r="AL161" i="4" s="1"/>
  <c r="AP161" i="4" s="1"/>
  <c r="O163" i="4"/>
  <c r="N163" i="4"/>
  <c r="M163" i="4"/>
  <c r="L163" i="4"/>
  <c r="K163" i="4"/>
  <c r="B163" i="4"/>
  <c r="Y162" i="4"/>
  <c r="V162" i="4"/>
  <c r="U162" i="4"/>
  <c r="S162" i="4"/>
  <c r="R162" i="4"/>
  <c r="P162" i="4"/>
  <c r="O162" i="4"/>
  <c r="N162" i="4"/>
  <c r="M162" i="4"/>
  <c r="L162" i="4"/>
  <c r="K162" i="4"/>
  <c r="B162" i="4"/>
  <c r="X161" i="4"/>
  <c r="V161" i="4"/>
  <c r="AN161" i="4" s="1"/>
  <c r="AR161" i="4" s="1"/>
  <c r="U161" i="4"/>
  <c r="O161" i="4"/>
  <c r="L161" i="4"/>
  <c r="K161" i="4"/>
  <c r="Y160" i="4"/>
  <c r="Y158" i="4" s="1"/>
  <c r="AO158" i="4" s="1"/>
  <c r="AS158" i="4" s="1"/>
  <c r="V160" i="4"/>
  <c r="V158" i="4" s="1"/>
  <c r="AN158" i="4" s="1"/>
  <c r="AR158" i="4" s="1"/>
  <c r="U160" i="4"/>
  <c r="U158" i="4" s="1"/>
  <c r="S160" i="4"/>
  <c r="S158" i="4" s="1"/>
  <c r="R160" i="4"/>
  <c r="P160" i="4"/>
  <c r="O160" i="4"/>
  <c r="N160" i="4"/>
  <c r="M160" i="4"/>
  <c r="L160" i="4"/>
  <c r="K160" i="4"/>
  <c r="B160" i="4"/>
  <c r="Y159" i="4"/>
  <c r="V159" i="4"/>
  <c r="U159" i="4"/>
  <c r="S159" i="4"/>
  <c r="R159" i="4"/>
  <c r="P159" i="4"/>
  <c r="O159" i="4"/>
  <c r="N159" i="4"/>
  <c r="M159" i="4"/>
  <c r="K159" i="4"/>
  <c r="B159" i="4"/>
  <c r="X158" i="4"/>
  <c r="R158" i="4"/>
  <c r="P158" i="4"/>
  <c r="AL158" i="4" s="1"/>
  <c r="AP158" i="4" s="1"/>
  <c r="Y157" i="4"/>
  <c r="V157" i="4"/>
  <c r="V155" i="4" s="1"/>
  <c r="U157" i="4"/>
  <c r="U155" i="4" s="1"/>
  <c r="S157" i="4"/>
  <c r="S155" i="4" s="1"/>
  <c r="AM155" i="4" s="1"/>
  <c r="AQ155" i="4" s="1"/>
  <c r="R157" i="4"/>
  <c r="R155" i="4" s="1"/>
  <c r="AD155" i="4" s="1"/>
  <c r="P157" i="4"/>
  <c r="O157" i="4"/>
  <c r="N157" i="4"/>
  <c r="M157" i="4"/>
  <c r="L157" i="4"/>
  <c r="K157" i="4"/>
  <c r="B157" i="4"/>
  <c r="Y156" i="4"/>
  <c r="V156" i="4"/>
  <c r="U156" i="4"/>
  <c r="S156" i="4"/>
  <c r="R156" i="4"/>
  <c r="P156" i="4"/>
  <c r="O156" i="4"/>
  <c r="N156" i="4"/>
  <c r="M156" i="4"/>
  <c r="L156" i="4"/>
  <c r="K156" i="4"/>
  <c r="B156" i="4"/>
  <c r="Y155" i="4"/>
  <c r="AO155" i="4" s="1"/>
  <c r="AS155" i="4" s="1"/>
  <c r="X155" i="4"/>
  <c r="N155" i="4"/>
  <c r="M155" i="4"/>
  <c r="Y154" i="4"/>
  <c r="V154" i="4"/>
  <c r="V152" i="4" s="1"/>
  <c r="U154" i="4"/>
  <c r="S154" i="4"/>
  <c r="R154" i="4"/>
  <c r="P154" i="4"/>
  <c r="O154" i="4"/>
  <c r="N154" i="4"/>
  <c r="N152" i="4" s="1"/>
  <c r="M154" i="4"/>
  <c r="L154" i="4"/>
  <c r="K154" i="4"/>
  <c r="K152" i="4" s="1"/>
  <c r="B154" i="4"/>
  <c r="Y153" i="4"/>
  <c r="V153" i="4"/>
  <c r="U153" i="4"/>
  <c r="S153" i="4"/>
  <c r="R153" i="4"/>
  <c r="P153" i="4"/>
  <c r="O153" i="4"/>
  <c r="N153" i="4"/>
  <c r="M153" i="4"/>
  <c r="L153" i="4"/>
  <c r="K153" i="4"/>
  <c r="B153" i="4"/>
  <c r="Y152" i="4"/>
  <c r="X152" i="4"/>
  <c r="U152" i="4"/>
  <c r="S152" i="4"/>
  <c r="AM152" i="4" s="1"/>
  <c r="AQ152" i="4" s="1"/>
  <c r="D152" i="4"/>
  <c r="Y150" i="4"/>
  <c r="V150" i="4"/>
  <c r="V148" i="4" s="1"/>
  <c r="AN148" i="4" s="1"/>
  <c r="AR148" i="4" s="1"/>
  <c r="U150" i="4"/>
  <c r="S150" i="4"/>
  <c r="S148" i="4" s="1"/>
  <c r="R150" i="4"/>
  <c r="R148" i="4" s="1"/>
  <c r="P150" i="4"/>
  <c r="O150" i="4"/>
  <c r="N150" i="4"/>
  <c r="M150" i="4"/>
  <c r="L150" i="4"/>
  <c r="K150" i="4"/>
  <c r="B150" i="4"/>
  <c r="Y149" i="4"/>
  <c r="V149" i="4"/>
  <c r="U149" i="4"/>
  <c r="S149" i="4"/>
  <c r="R149" i="4"/>
  <c r="P149" i="4"/>
  <c r="O149" i="4"/>
  <c r="N149" i="4"/>
  <c r="M149" i="4"/>
  <c r="L149" i="4"/>
  <c r="K149" i="4"/>
  <c r="B149" i="4"/>
  <c r="Y148" i="4"/>
  <c r="AO148" i="4" s="1"/>
  <c r="AS148" i="4" s="1"/>
  <c r="X148" i="4"/>
  <c r="M148" i="4"/>
  <c r="Z146" i="4"/>
  <c r="W146" i="4"/>
  <c r="T146" i="4"/>
  <c r="Q146" i="4"/>
  <c r="Y144" i="4"/>
  <c r="V144" i="4"/>
  <c r="V142" i="4" s="1"/>
  <c r="AN142" i="4" s="1"/>
  <c r="AR142" i="4" s="1"/>
  <c r="U144" i="4"/>
  <c r="U142" i="4" s="1"/>
  <c r="S144" i="4"/>
  <c r="S142" i="4" s="1"/>
  <c r="R144" i="4"/>
  <c r="P144" i="4"/>
  <c r="O144" i="4"/>
  <c r="O142" i="4" s="1"/>
  <c r="N144" i="4"/>
  <c r="M144" i="4"/>
  <c r="L144" i="4"/>
  <c r="K144" i="4"/>
  <c r="B144" i="4"/>
  <c r="Y143" i="4"/>
  <c r="V143" i="4"/>
  <c r="U143" i="4"/>
  <c r="S143" i="4"/>
  <c r="R143" i="4"/>
  <c r="P143" i="4"/>
  <c r="O143" i="4"/>
  <c r="N143" i="4"/>
  <c r="M143" i="4"/>
  <c r="L143" i="4"/>
  <c r="K143" i="4"/>
  <c r="B143" i="4"/>
  <c r="Y142" i="4"/>
  <c r="AO142" i="4" s="1"/>
  <c r="AS142" i="4" s="1"/>
  <c r="X142" i="4"/>
  <c r="R142" i="4"/>
  <c r="P142" i="4"/>
  <c r="AG142" i="4" s="1"/>
  <c r="L142" i="4"/>
  <c r="Y140" i="4"/>
  <c r="Y138" i="4" s="1"/>
  <c r="AO138" i="4" s="1"/>
  <c r="AS138" i="4" s="1"/>
  <c r="V140" i="4"/>
  <c r="V138" i="4" s="1"/>
  <c r="AN138" i="4" s="1"/>
  <c r="AR138" i="4" s="1"/>
  <c r="U140" i="4"/>
  <c r="U138" i="4" s="1"/>
  <c r="S140" i="4"/>
  <c r="S138" i="4" s="1"/>
  <c r="AH138" i="4" s="1"/>
  <c r="R140" i="4"/>
  <c r="R138" i="4" s="1"/>
  <c r="P140" i="4"/>
  <c r="P138" i="4" s="1"/>
  <c r="AG138" i="4" s="1"/>
  <c r="O140" i="4"/>
  <c r="O138" i="4" s="1"/>
  <c r="N140" i="4"/>
  <c r="M140" i="4"/>
  <c r="L140" i="4"/>
  <c r="L138" i="4" s="1"/>
  <c r="K140" i="4"/>
  <c r="B140" i="4"/>
  <c r="Y139" i="4"/>
  <c r="V139" i="4"/>
  <c r="U139" i="4"/>
  <c r="S139" i="4"/>
  <c r="R139" i="4"/>
  <c r="P139" i="4"/>
  <c r="O139" i="4"/>
  <c r="N139" i="4"/>
  <c r="M139" i="4"/>
  <c r="L139" i="4"/>
  <c r="K139" i="4"/>
  <c r="G139" i="4"/>
  <c r="F139" i="4"/>
  <c r="E139" i="4"/>
  <c r="B139" i="4"/>
  <c r="X138" i="4"/>
  <c r="M138" i="4"/>
  <c r="G138" i="4"/>
  <c r="F138" i="4"/>
  <c r="E138" i="4"/>
  <c r="D138" i="4"/>
  <c r="Y136" i="4"/>
  <c r="V136" i="4"/>
  <c r="V134" i="4" s="1"/>
  <c r="U136" i="4"/>
  <c r="U134" i="4" s="1"/>
  <c r="S136" i="4"/>
  <c r="S134" i="4" s="1"/>
  <c r="AM134" i="4" s="1"/>
  <c r="AQ134" i="4" s="1"/>
  <c r="R136" i="4"/>
  <c r="P136" i="4"/>
  <c r="P134" i="4" s="1"/>
  <c r="O136" i="4"/>
  <c r="O134" i="4" s="1"/>
  <c r="N136" i="4"/>
  <c r="M136" i="4"/>
  <c r="L136" i="4"/>
  <c r="K136" i="4"/>
  <c r="B136" i="4"/>
  <c r="Y135" i="4"/>
  <c r="V135" i="4"/>
  <c r="U135" i="4"/>
  <c r="S135" i="4"/>
  <c r="R135" i="4"/>
  <c r="P135" i="4"/>
  <c r="O135" i="4"/>
  <c r="N135" i="4"/>
  <c r="M135" i="4"/>
  <c r="L135" i="4"/>
  <c r="K135" i="4"/>
  <c r="B135" i="4"/>
  <c r="Y134" i="4"/>
  <c r="AO134" i="4" s="1"/>
  <c r="AS134" i="4" s="1"/>
  <c r="X134" i="4"/>
  <c r="R134" i="4"/>
  <c r="AD134" i="4" s="1"/>
  <c r="N134" i="4"/>
  <c r="M134" i="4"/>
  <c r="Y133" i="4"/>
  <c r="V133" i="4"/>
  <c r="V131" i="4" s="1"/>
  <c r="U133" i="4"/>
  <c r="S133" i="4"/>
  <c r="R133" i="4"/>
  <c r="R131" i="4" s="1"/>
  <c r="P133" i="4"/>
  <c r="P131" i="4" s="1"/>
  <c r="O133" i="4"/>
  <c r="O131" i="4" s="1"/>
  <c r="N133" i="4"/>
  <c r="N131" i="4" s="1"/>
  <c r="M133" i="4"/>
  <c r="L133" i="4"/>
  <c r="K133" i="4"/>
  <c r="B133" i="4"/>
  <c r="Y132" i="4"/>
  <c r="V132" i="4"/>
  <c r="U132" i="4"/>
  <c r="S132" i="4"/>
  <c r="R132" i="4"/>
  <c r="P132" i="4"/>
  <c r="O132" i="4"/>
  <c r="N132" i="4"/>
  <c r="M132" i="4"/>
  <c r="L132" i="4"/>
  <c r="K132" i="4"/>
  <c r="B132" i="4"/>
  <c r="Y131" i="4"/>
  <c r="AJ131" i="4" s="1"/>
  <c r="X131" i="4"/>
  <c r="U131" i="4"/>
  <c r="S131" i="4"/>
  <c r="AM131" i="4" s="1"/>
  <c r="AQ131" i="4" s="1"/>
  <c r="K131" i="4"/>
  <c r="Y130" i="4"/>
  <c r="Y128" i="4" s="1"/>
  <c r="V130" i="4"/>
  <c r="U130" i="4"/>
  <c r="S130" i="4"/>
  <c r="S128" i="4" s="1"/>
  <c r="R130" i="4"/>
  <c r="R128" i="4" s="1"/>
  <c r="P130" i="4"/>
  <c r="O130" i="4"/>
  <c r="O128" i="4" s="1"/>
  <c r="N130" i="4"/>
  <c r="M130" i="4"/>
  <c r="L130" i="4"/>
  <c r="K130" i="4"/>
  <c r="B130" i="4"/>
  <c r="Y129" i="4"/>
  <c r="V129" i="4"/>
  <c r="U129" i="4"/>
  <c r="S129" i="4"/>
  <c r="R129" i="4"/>
  <c r="P129" i="4"/>
  <c r="O129" i="4"/>
  <c r="N129" i="4"/>
  <c r="M129" i="4"/>
  <c r="L129" i="4"/>
  <c r="K129" i="4"/>
  <c r="B129" i="4"/>
  <c r="X128" i="4"/>
  <c r="V128" i="4"/>
  <c r="AN128" i="4" s="1"/>
  <c r="AR128" i="4" s="1"/>
  <c r="U128" i="4"/>
  <c r="P128" i="4"/>
  <c r="AL128" i="4" s="1"/>
  <c r="AP128" i="4" s="1"/>
  <c r="L128" i="4"/>
  <c r="E128" i="4"/>
  <c r="D128" i="4"/>
  <c r="Y127" i="4"/>
  <c r="V127" i="4"/>
  <c r="V125" i="4" s="1"/>
  <c r="U127" i="4"/>
  <c r="U125" i="4" s="1"/>
  <c r="S127" i="4"/>
  <c r="S125" i="4" s="1"/>
  <c r="R127" i="4"/>
  <c r="R125" i="4" s="1"/>
  <c r="P127" i="4"/>
  <c r="P125" i="4" s="1"/>
  <c r="O127" i="4"/>
  <c r="N127" i="4"/>
  <c r="M127" i="4"/>
  <c r="L127" i="4"/>
  <c r="K127" i="4"/>
  <c r="B127" i="4"/>
  <c r="Y126" i="4"/>
  <c r="V126" i="4"/>
  <c r="U126" i="4"/>
  <c r="S126" i="4"/>
  <c r="R126" i="4"/>
  <c r="P126" i="4"/>
  <c r="O126" i="4"/>
  <c r="N126" i="4"/>
  <c r="M126" i="4"/>
  <c r="L126" i="4"/>
  <c r="K126" i="4"/>
  <c r="B126" i="4"/>
  <c r="Y125" i="4"/>
  <c r="X125" i="4"/>
  <c r="O125" i="4"/>
  <c r="N125" i="4"/>
  <c r="Y124" i="4"/>
  <c r="V124" i="4"/>
  <c r="U124" i="4"/>
  <c r="S124" i="4"/>
  <c r="R124" i="4"/>
  <c r="P124" i="4"/>
  <c r="O124" i="4"/>
  <c r="N124" i="4"/>
  <c r="M124" i="4"/>
  <c r="L124" i="4"/>
  <c r="K124" i="4"/>
  <c r="B124" i="4"/>
  <c r="Y123" i="4"/>
  <c r="Y122" i="4" s="1"/>
  <c r="V123" i="4"/>
  <c r="U123" i="4"/>
  <c r="S123" i="4"/>
  <c r="S122" i="4" s="1"/>
  <c r="R123" i="4"/>
  <c r="R122" i="4" s="1"/>
  <c r="P123" i="4"/>
  <c r="P122" i="4" s="1"/>
  <c r="O123" i="4"/>
  <c r="O122" i="4" s="1"/>
  <c r="N123" i="4"/>
  <c r="N122" i="4" s="1"/>
  <c r="M123" i="4"/>
  <c r="M122" i="4" s="1"/>
  <c r="L123" i="4"/>
  <c r="L122" i="4" s="1"/>
  <c r="K123" i="4"/>
  <c r="K122" i="4" s="1"/>
  <c r="B123" i="4"/>
  <c r="AO122" i="4"/>
  <c r="AS122" i="4" s="1"/>
  <c r="V122" i="4"/>
  <c r="U122" i="4"/>
  <c r="J122" i="4"/>
  <c r="I122" i="4"/>
  <c r="H122" i="4"/>
  <c r="G122" i="4"/>
  <c r="F122" i="4"/>
  <c r="E122" i="4"/>
  <c r="D122" i="4"/>
  <c r="Y120" i="4"/>
  <c r="Y118" i="4" s="1"/>
  <c r="AJ118" i="4" s="1"/>
  <c r="V120" i="4"/>
  <c r="V118" i="4" s="1"/>
  <c r="AN118" i="4" s="1"/>
  <c r="AR118" i="4" s="1"/>
  <c r="U120" i="4"/>
  <c r="S120" i="4"/>
  <c r="S118" i="4" s="1"/>
  <c r="R120" i="4"/>
  <c r="R118" i="4" s="1"/>
  <c r="P120" i="4"/>
  <c r="P118" i="4" s="1"/>
  <c r="AG118" i="4" s="1"/>
  <c r="O120" i="4"/>
  <c r="O118" i="4" s="1"/>
  <c r="N120" i="4"/>
  <c r="N118" i="4" s="1"/>
  <c r="B120" i="4"/>
  <c r="Y119" i="4"/>
  <c r="V119" i="4"/>
  <c r="U119" i="4"/>
  <c r="S119" i="4"/>
  <c r="R119" i="4"/>
  <c r="P119" i="4"/>
  <c r="O119" i="4"/>
  <c r="N119" i="4"/>
  <c r="B119" i="4"/>
  <c r="AO118" i="4"/>
  <c r="AS118" i="4" s="1"/>
  <c r="X118" i="4"/>
  <c r="U118" i="4"/>
  <c r="M118" i="4"/>
  <c r="Y117" i="4"/>
  <c r="V117" i="4"/>
  <c r="V116" i="4" s="1"/>
  <c r="U117" i="4"/>
  <c r="U116" i="4" s="1"/>
  <c r="S117" i="4"/>
  <c r="S116" i="4" s="1"/>
  <c r="R117" i="4"/>
  <c r="R116" i="4" s="1"/>
  <c r="P117" i="4"/>
  <c r="P116" i="4" s="1"/>
  <c r="O117" i="4"/>
  <c r="O116" i="4" s="1"/>
  <c r="N117" i="4"/>
  <c r="N116" i="4" s="1"/>
  <c r="M117" i="4"/>
  <c r="M116" i="4" s="1"/>
  <c r="L117" i="4"/>
  <c r="L116" i="4" s="1"/>
  <c r="K117" i="4"/>
  <c r="K116" i="4" s="1"/>
  <c r="B117" i="4"/>
  <c r="Y116" i="4"/>
  <c r="AO116" i="4" s="1"/>
  <c r="AS116" i="4" s="1"/>
  <c r="X116" i="4"/>
  <c r="J116" i="4"/>
  <c r="G116" i="4"/>
  <c r="F116" i="4"/>
  <c r="E116" i="4"/>
  <c r="D116" i="4"/>
  <c r="Y114" i="4"/>
  <c r="Y112" i="4" s="1"/>
  <c r="V114" i="4"/>
  <c r="V112" i="4" s="1"/>
  <c r="AI112" i="4" s="1"/>
  <c r="U114" i="4"/>
  <c r="U112" i="4" s="1"/>
  <c r="S114" i="4"/>
  <c r="R114" i="4"/>
  <c r="R112" i="4" s="1"/>
  <c r="P114" i="4"/>
  <c r="P112" i="4" s="1"/>
  <c r="O114" i="4"/>
  <c r="N114" i="4"/>
  <c r="N112" i="4" s="1"/>
  <c r="M114" i="4"/>
  <c r="L114" i="4"/>
  <c r="K114" i="4"/>
  <c r="B114" i="4"/>
  <c r="Y113" i="4"/>
  <c r="V113" i="4"/>
  <c r="U113" i="4"/>
  <c r="S113" i="4"/>
  <c r="R113" i="4"/>
  <c r="P113" i="4"/>
  <c r="O113" i="4"/>
  <c r="N113" i="4"/>
  <c r="M113" i="4"/>
  <c r="L113" i="4"/>
  <c r="K113" i="4"/>
  <c r="B113" i="4"/>
  <c r="AN112" i="4"/>
  <c r="AR112" i="4" s="1"/>
  <c r="X112" i="4"/>
  <c r="S112" i="4"/>
  <c r="O112" i="4"/>
  <c r="G112" i="4"/>
  <c r="Y111" i="4"/>
  <c r="Y109" i="4" s="1"/>
  <c r="AO109" i="4" s="1"/>
  <c r="AS109" i="4" s="1"/>
  <c r="V111" i="4"/>
  <c r="V109" i="4" s="1"/>
  <c r="U111" i="4"/>
  <c r="U109" i="4" s="1"/>
  <c r="S111" i="4"/>
  <c r="S109" i="4" s="1"/>
  <c r="R111" i="4"/>
  <c r="R109" i="4" s="1"/>
  <c r="P111" i="4"/>
  <c r="O111" i="4"/>
  <c r="O109" i="4" s="1"/>
  <c r="N111" i="4"/>
  <c r="M111" i="4"/>
  <c r="L111" i="4"/>
  <c r="K111" i="4"/>
  <c r="B111" i="4"/>
  <c r="Y110" i="4"/>
  <c r="V110" i="4"/>
  <c r="U110" i="4"/>
  <c r="S110" i="4"/>
  <c r="R110" i="4"/>
  <c r="P110" i="4"/>
  <c r="O110" i="4"/>
  <c r="N110" i="4"/>
  <c r="M110" i="4"/>
  <c r="L110" i="4"/>
  <c r="K110" i="4"/>
  <c r="B110" i="4"/>
  <c r="X109" i="4"/>
  <c r="P109" i="4"/>
  <c r="AG109" i="4" s="1"/>
  <c r="L109" i="4"/>
  <c r="G109" i="4"/>
  <c r="Y108" i="4"/>
  <c r="Y106" i="4" s="1"/>
  <c r="V108" i="4"/>
  <c r="V106" i="4" s="1"/>
  <c r="AI106" i="4" s="1"/>
  <c r="U108" i="4"/>
  <c r="S108" i="4"/>
  <c r="S106" i="4" s="1"/>
  <c r="R108" i="4"/>
  <c r="R106" i="4" s="1"/>
  <c r="P108" i="4"/>
  <c r="P106" i="4" s="1"/>
  <c r="O108" i="4"/>
  <c r="O106" i="4" s="1"/>
  <c r="N108" i="4"/>
  <c r="M108" i="4"/>
  <c r="L108" i="4"/>
  <c r="K108" i="4"/>
  <c r="K106" i="4" s="1"/>
  <c r="B108" i="4"/>
  <c r="Y107" i="4"/>
  <c r="V107" i="4"/>
  <c r="U107" i="4"/>
  <c r="S107" i="4"/>
  <c r="R107" i="4"/>
  <c r="P107" i="4"/>
  <c r="O107" i="4"/>
  <c r="N107" i="4"/>
  <c r="M107" i="4"/>
  <c r="L107" i="4"/>
  <c r="K107" i="4"/>
  <c r="B107" i="4"/>
  <c r="X106" i="4"/>
  <c r="U106" i="4"/>
  <c r="N106" i="4"/>
  <c r="Y105" i="4"/>
  <c r="Y103" i="4" s="1"/>
  <c r="AJ103" i="4" s="1"/>
  <c r="V105" i="4"/>
  <c r="V103" i="4" s="1"/>
  <c r="AN103" i="4" s="1"/>
  <c r="AR103" i="4" s="1"/>
  <c r="U105" i="4"/>
  <c r="U103" i="4" s="1"/>
  <c r="S105" i="4"/>
  <c r="S103" i="4" s="1"/>
  <c r="R105" i="4"/>
  <c r="R103" i="4" s="1"/>
  <c r="P105" i="4"/>
  <c r="P103" i="4" s="1"/>
  <c r="O105" i="4"/>
  <c r="O103" i="4" s="1"/>
  <c r="N105" i="4"/>
  <c r="M105" i="4"/>
  <c r="L105" i="4"/>
  <c r="K105" i="4"/>
  <c r="B105" i="4"/>
  <c r="Y104" i="4"/>
  <c r="V104" i="4"/>
  <c r="U104" i="4"/>
  <c r="S104" i="4"/>
  <c r="R104" i="4"/>
  <c r="P104" i="4"/>
  <c r="O104" i="4"/>
  <c r="N104" i="4"/>
  <c r="M104" i="4"/>
  <c r="L104" i="4"/>
  <c r="K104" i="4"/>
  <c r="B104" i="4"/>
  <c r="AO103" i="4"/>
  <c r="AS103" i="4" s="1"/>
  <c r="X103" i="4"/>
  <c r="L103" i="4"/>
  <c r="Y102" i="4"/>
  <c r="Y100" i="4" s="1"/>
  <c r="AO100" i="4" s="1"/>
  <c r="AS100" i="4" s="1"/>
  <c r="V102" i="4"/>
  <c r="V100" i="4" s="1"/>
  <c r="U102" i="4"/>
  <c r="U100" i="4" s="1"/>
  <c r="S102" i="4"/>
  <c r="S100" i="4" s="1"/>
  <c r="R102" i="4"/>
  <c r="P102" i="4"/>
  <c r="P100" i="4" s="1"/>
  <c r="AC100" i="4" s="1"/>
  <c r="O102" i="4"/>
  <c r="O100" i="4" s="1"/>
  <c r="N102" i="4"/>
  <c r="M102" i="4"/>
  <c r="L102" i="4"/>
  <c r="K102" i="4"/>
  <c r="B102" i="4"/>
  <c r="Y101" i="4"/>
  <c r="V101" i="4"/>
  <c r="U101" i="4"/>
  <c r="S101" i="4"/>
  <c r="R101" i="4"/>
  <c r="P101" i="4"/>
  <c r="O101" i="4"/>
  <c r="N101" i="4"/>
  <c r="M101" i="4"/>
  <c r="L101" i="4"/>
  <c r="K101" i="4"/>
  <c r="B101" i="4"/>
  <c r="AL100" i="4"/>
  <c r="AP100" i="4" s="1"/>
  <c r="AG100" i="4"/>
  <c r="X100" i="4"/>
  <c r="R100" i="4"/>
  <c r="L100" i="4"/>
  <c r="Y99" i="4"/>
  <c r="Y97" i="4" s="1"/>
  <c r="AO97" i="4" s="1"/>
  <c r="AS97" i="4" s="1"/>
  <c r="V99" i="4"/>
  <c r="V97" i="4" s="1"/>
  <c r="U99" i="4"/>
  <c r="U97" i="4" s="1"/>
  <c r="S99" i="4"/>
  <c r="S97" i="4" s="1"/>
  <c r="AH97" i="4" s="1"/>
  <c r="R99" i="4"/>
  <c r="R97" i="4" s="1"/>
  <c r="P99" i="4"/>
  <c r="P97" i="4" s="1"/>
  <c r="O99" i="4"/>
  <c r="O97" i="4" s="1"/>
  <c r="N99" i="4"/>
  <c r="M99" i="4"/>
  <c r="L99" i="4"/>
  <c r="K99" i="4"/>
  <c r="B99" i="4"/>
  <c r="Y98" i="4"/>
  <c r="V98" i="4"/>
  <c r="U98" i="4"/>
  <c r="S98" i="4"/>
  <c r="R98" i="4"/>
  <c r="P98" i="4"/>
  <c r="O98" i="4"/>
  <c r="N98" i="4"/>
  <c r="M98" i="4"/>
  <c r="L98" i="4"/>
  <c r="K98" i="4"/>
  <c r="B98" i="4"/>
  <c r="X97" i="4"/>
  <c r="M97" i="4"/>
  <c r="Y96" i="4"/>
  <c r="Y94" i="4" s="1"/>
  <c r="V96" i="4"/>
  <c r="V94" i="4" s="1"/>
  <c r="AI94" i="4" s="1"/>
  <c r="U96" i="4"/>
  <c r="S96" i="4"/>
  <c r="R96" i="4"/>
  <c r="R94" i="4" s="1"/>
  <c r="P96" i="4"/>
  <c r="P94" i="4" s="1"/>
  <c r="O96" i="4"/>
  <c r="N96" i="4"/>
  <c r="M96" i="4"/>
  <c r="L96" i="4"/>
  <c r="K96" i="4"/>
  <c r="B96" i="4"/>
  <c r="Y95" i="4"/>
  <c r="V95" i="4"/>
  <c r="U95" i="4"/>
  <c r="S95" i="4"/>
  <c r="R95" i="4"/>
  <c r="P95" i="4"/>
  <c r="O95" i="4"/>
  <c r="N95" i="4"/>
  <c r="M95" i="4"/>
  <c r="L95" i="4"/>
  <c r="K95" i="4"/>
  <c r="B95" i="4"/>
  <c r="AN94" i="4"/>
  <c r="AR94" i="4" s="1"/>
  <c r="X94" i="4"/>
  <c r="U94" i="4"/>
  <c r="S94" i="4"/>
  <c r="O94" i="4"/>
  <c r="K94" i="4"/>
  <c r="Y93" i="4"/>
  <c r="Y91" i="4" s="1"/>
  <c r="V93" i="4"/>
  <c r="V91" i="4" s="1"/>
  <c r="AN91" i="4" s="1"/>
  <c r="AR91" i="4" s="1"/>
  <c r="U93" i="4"/>
  <c r="U91" i="4" s="1"/>
  <c r="S93" i="4"/>
  <c r="S91" i="4" s="1"/>
  <c r="R93" i="4"/>
  <c r="R91" i="4" s="1"/>
  <c r="P93" i="4"/>
  <c r="P91" i="4" s="1"/>
  <c r="AL91" i="4" s="1"/>
  <c r="AP91" i="4" s="1"/>
  <c r="O93" i="4"/>
  <c r="O91" i="4" s="1"/>
  <c r="N93" i="4"/>
  <c r="M93" i="4"/>
  <c r="L93" i="4"/>
  <c r="K93" i="4"/>
  <c r="B93" i="4"/>
  <c r="Y92" i="4"/>
  <c r="V92" i="4"/>
  <c r="U92" i="4"/>
  <c r="S92" i="4"/>
  <c r="R92" i="4"/>
  <c r="P92" i="4"/>
  <c r="O92" i="4"/>
  <c r="N92" i="4"/>
  <c r="M92" i="4"/>
  <c r="L92" i="4"/>
  <c r="K92" i="4"/>
  <c r="B92" i="4"/>
  <c r="AO91" i="4"/>
  <c r="AS91" i="4" s="1"/>
  <c r="X91" i="4"/>
  <c r="L91" i="4"/>
  <c r="K91" i="4"/>
  <c r="Y89" i="4"/>
  <c r="V89" i="4"/>
  <c r="U89" i="4"/>
  <c r="S89" i="4"/>
  <c r="S88" i="4" s="1"/>
  <c r="AM88" i="4" s="1"/>
  <c r="AQ88" i="4" s="1"/>
  <c r="R89" i="4"/>
  <c r="P89" i="4"/>
  <c r="P88" i="4" s="1"/>
  <c r="O89" i="4"/>
  <c r="O88" i="4" s="1"/>
  <c r="N89" i="4"/>
  <c r="N88" i="4" s="1"/>
  <c r="B89" i="4"/>
  <c r="AH88" i="4"/>
  <c r="Y88" i="4"/>
  <c r="AO88" i="4" s="1"/>
  <c r="AS88" i="4" s="1"/>
  <c r="X88" i="4"/>
  <c r="V88" i="4"/>
  <c r="M88" i="4"/>
  <c r="L88" i="4"/>
  <c r="K88" i="4"/>
  <c r="J88" i="4"/>
  <c r="G88" i="4"/>
  <c r="U88" i="4" s="1"/>
  <c r="F88" i="4"/>
  <c r="E88" i="4"/>
  <c r="D88" i="4"/>
  <c r="Y87" i="4"/>
  <c r="Y86" i="4" s="1"/>
  <c r="V87" i="4"/>
  <c r="V86" i="4" s="1"/>
  <c r="U87" i="4"/>
  <c r="S87" i="4"/>
  <c r="S86" i="4" s="1"/>
  <c r="AH86" i="4" s="1"/>
  <c r="R87" i="4"/>
  <c r="P87" i="4"/>
  <c r="P86" i="4" s="1"/>
  <c r="O87" i="4"/>
  <c r="O86" i="4" s="1"/>
  <c r="N87" i="4"/>
  <c r="N86" i="4" s="1"/>
  <c r="M87" i="4"/>
  <c r="M86" i="4" s="1"/>
  <c r="L87" i="4"/>
  <c r="L86" i="4" s="1"/>
  <c r="K87" i="4"/>
  <c r="K86" i="4" s="1"/>
  <c r="B87" i="4"/>
  <c r="AO86" i="4"/>
  <c r="AS86" i="4" s="1"/>
  <c r="AN86" i="4"/>
  <c r="AR86" i="4" s="1"/>
  <c r="AM86" i="4"/>
  <c r="AQ86" i="4" s="1"/>
  <c r="AL86" i="4"/>
  <c r="AP86" i="4" s="1"/>
  <c r="X86" i="4"/>
  <c r="J86" i="4"/>
  <c r="G86" i="4"/>
  <c r="U86" i="4" s="1"/>
  <c r="F86" i="4"/>
  <c r="E86" i="4"/>
  <c r="D86" i="4"/>
  <c r="Y85" i="4"/>
  <c r="Y83" i="4" s="1"/>
  <c r="AJ83" i="4" s="1"/>
  <c r="V85" i="4"/>
  <c r="V83" i="4" s="1"/>
  <c r="AN83" i="4" s="1"/>
  <c r="AR83" i="4" s="1"/>
  <c r="U85" i="4"/>
  <c r="U83" i="4" s="1"/>
  <c r="S85" i="4"/>
  <c r="S83" i="4" s="1"/>
  <c r="R85" i="4"/>
  <c r="R83" i="4" s="1"/>
  <c r="P85" i="4"/>
  <c r="P83" i="4" s="1"/>
  <c r="AL83" i="4" s="1"/>
  <c r="AP83" i="4" s="1"/>
  <c r="O85" i="4"/>
  <c r="O83" i="4" s="1"/>
  <c r="N85" i="4"/>
  <c r="M85" i="4"/>
  <c r="L85" i="4"/>
  <c r="K85" i="4"/>
  <c r="B85" i="4"/>
  <c r="Y84" i="4"/>
  <c r="V84" i="4"/>
  <c r="U84" i="4"/>
  <c r="S84" i="4"/>
  <c r="R84" i="4"/>
  <c r="P84" i="4"/>
  <c r="O84" i="4"/>
  <c r="N84" i="4"/>
  <c r="M84" i="4"/>
  <c r="L84" i="4"/>
  <c r="K84" i="4"/>
  <c r="B84" i="4"/>
  <c r="AO83" i="4"/>
  <c r="AS83" i="4" s="1"/>
  <c r="AA83" i="4"/>
  <c r="X83" i="4"/>
  <c r="Y82" i="4"/>
  <c r="Y80" i="4" s="1"/>
  <c r="AO80" i="4" s="1"/>
  <c r="AS80" i="4" s="1"/>
  <c r="V82" i="4"/>
  <c r="V80" i="4" s="1"/>
  <c r="U82" i="4"/>
  <c r="U80" i="4" s="1"/>
  <c r="S82" i="4"/>
  <c r="S80" i="4" s="1"/>
  <c r="R82" i="4"/>
  <c r="R80" i="4" s="1"/>
  <c r="P82" i="4"/>
  <c r="O82" i="4"/>
  <c r="O80" i="4" s="1"/>
  <c r="N82" i="4"/>
  <c r="M82" i="4"/>
  <c r="L82" i="4"/>
  <c r="K82" i="4"/>
  <c r="B82" i="4"/>
  <c r="Y81" i="4"/>
  <c r="V81" i="4"/>
  <c r="U81" i="4"/>
  <c r="S81" i="4"/>
  <c r="R81" i="4"/>
  <c r="P81" i="4"/>
  <c r="O81" i="4"/>
  <c r="N81" i="4"/>
  <c r="M81" i="4"/>
  <c r="L81" i="4"/>
  <c r="K81" i="4"/>
  <c r="B81" i="4"/>
  <c r="X80" i="4"/>
  <c r="P80" i="4"/>
  <c r="AG80" i="4" s="1"/>
  <c r="G80" i="4"/>
  <c r="Y79" i="4"/>
  <c r="Y77" i="4" s="1"/>
  <c r="V79" i="4"/>
  <c r="V77" i="4" s="1"/>
  <c r="AI77" i="4" s="1"/>
  <c r="U79" i="4"/>
  <c r="S79" i="4"/>
  <c r="R79" i="4"/>
  <c r="R77" i="4" s="1"/>
  <c r="P79" i="4"/>
  <c r="P77" i="4" s="1"/>
  <c r="O79" i="4"/>
  <c r="N79" i="4"/>
  <c r="M79" i="4"/>
  <c r="L79" i="4"/>
  <c r="K79" i="4"/>
  <c r="B79" i="4"/>
  <c r="Y78" i="4"/>
  <c r="V78" i="4"/>
  <c r="U78" i="4"/>
  <c r="S78" i="4"/>
  <c r="R78" i="4"/>
  <c r="P78" i="4"/>
  <c r="O78" i="4"/>
  <c r="N78" i="4"/>
  <c r="M78" i="4"/>
  <c r="L78" i="4"/>
  <c r="K78" i="4"/>
  <c r="B78" i="4"/>
  <c r="AN77" i="4"/>
  <c r="AR77" i="4" s="1"/>
  <c r="X77" i="4"/>
  <c r="U77" i="4"/>
  <c r="S77" i="4"/>
  <c r="O77" i="4"/>
  <c r="K77" i="4"/>
  <c r="G77" i="4"/>
  <c r="Y76" i="4"/>
  <c r="Y74" i="4" s="1"/>
  <c r="AO74" i="4" s="1"/>
  <c r="AS74" i="4" s="1"/>
  <c r="V76" i="4"/>
  <c r="V74" i="4" s="1"/>
  <c r="U76" i="4"/>
  <c r="U74" i="4" s="1"/>
  <c r="S76" i="4"/>
  <c r="S74" i="4" s="1"/>
  <c r="R76" i="4"/>
  <c r="R74" i="4" s="1"/>
  <c r="P76" i="4"/>
  <c r="O76" i="4"/>
  <c r="O74" i="4" s="1"/>
  <c r="N76" i="4"/>
  <c r="M76" i="4"/>
  <c r="M74" i="4" s="1"/>
  <c r="L76" i="4"/>
  <c r="L74" i="4" s="1"/>
  <c r="K76" i="4"/>
  <c r="B76" i="4"/>
  <c r="Y75" i="4"/>
  <c r="V75" i="4"/>
  <c r="U75" i="4"/>
  <c r="S75" i="4"/>
  <c r="R75" i="4"/>
  <c r="P75" i="4"/>
  <c r="O75" i="4"/>
  <c r="N75" i="4"/>
  <c r="M75" i="4"/>
  <c r="L75" i="4"/>
  <c r="K75" i="4"/>
  <c r="B75" i="4"/>
  <c r="X74" i="4"/>
  <c r="P74" i="4"/>
  <c r="AG74" i="4" s="1"/>
  <c r="G74" i="4"/>
  <c r="Y73" i="4"/>
  <c r="Y71" i="4" s="1"/>
  <c r="AO71" i="4" s="1"/>
  <c r="AS71" i="4" s="1"/>
  <c r="V73" i="4"/>
  <c r="V71" i="4" s="1"/>
  <c r="U73" i="4"/>
  <c r="S73" i="4"/>
  <c r="R73" i="4"/>
  <c r="R71" i="4" s="1"/>
  <c r="P73" i="4"/>
  <c r="P71" i="4" s="1"/>
  <c r="O73" i="4"/>
  <c r="N73" i="4"/>
  <c r="M73" i="4"/>
  <c r="M71" i="4" s="1"/>
  <c r="L73" i="4"/>
  <c r="K73" i="4"/>
  <c r="B73" i="4"/>
  <c r="Y72" i="4"/>
  <c r="V72" i="4"/>
  <c r="U72" i="4"/>
  <c r="S72" i="4"/>
  <c r="R72" i="4"/>
  <c r="P72" i="4"/>
  <c r="O72" i="4"/>
  <c r="N72" i="4"/>
  <c r="B72" i="4"/>
  <c r="AM71" i="4"/>
  <c r="AQ71" i="4" s="1"/>
  <c r="X71" i="4"/>
  <c r="U71" i="4"/>
  <c r="S71" i="4"/>
  <c r="O71" i="4"/>
  <c r="N71" i="4"/>
  <c r="Y68" i="4"/>
  <c r="V68" i="4"/>
  <c r="V66" i="4" s="1"/>
  <c r="U68" i="4"/>
  <c r="U66" i="4" s="1"/>
  <c r="S68" i="4"/>
  <c r="S66" i="4" s="1"/>
  <c r="R68" i="4"/>
  <c r="P68" i="4"/>
  <c r="P66" i="4" s="1"/>
  <c r="AL66" i="4" s="1"/>
  <c r="AP66" i="4" s="1"/>
  <c r="O68" i="4"/>
  <c r="O66" i="4" s="1"/>
  <c r="N68" i="4"/>
  <c r="M68" i="4"/>
  <c r="L68" i="4"/>
  <c r="L120" i="4" s="1"/>
  <c r="L118" i="4" s="1"/>
  <c r="K68" i="4"/>
  <c r="K120" i="4" s="1"/>
  <c r="K118" i="4" s="1"/>
  <c r="B68" i="4"/>
  <c r="Y67" i="4"/>
  <c r="V67" i="4"/>
  <c r="U67" i="4"/>
  <c r="S67" i="4"/>
  <c r="R67" i="4"/>
  <c r="P67" i="4"/>
  <c r="O67" i="4"/>
  <c r="N67" i="4"/>
  <c r="M67" i="4"/>
  <c r="L67" i="4"/>
  <c r="K67" i="4"/>
  <c r="B67" i="4"/>
  <c r="AC66" i="4"/>
  <c r="Y66" i="4"/>
  <c r="AO66" i="4" s="1"/>
  <c r="AS66" i="4" s="1"/>
  <c r="X66" i="4"/>
  <c r="R66" i="4"/>
  <c r="M66" i="4"/>
  <c r="Y65" i="4"/>
  <c r="Y63" i="4" s="1"/>
  <c r="AO63" i="4" s="1"/>
  <c r="AS63" i="4" s="1"/>
  <c r="V65" i="4"/>
  <c r="V63" i="4" s="1"/>
  <c r="U65" i="4"/>
  <c r="U63" i="4" s="1"/>
  <c r="S65" i="4"/>
  <c r="R65" i="4"/>
  <c r="P65" i="4"/>
  <c r="P63" i="4" s="1"/>
  <c r="O65" i="4"/>
  <c r="O63" i="4" s="1"/>
  <c r="N65" i="4"/>
  <c r="M65" i="4"/>
  <c r="L65" i="4"/>
  <c r="K65" i="4"/>
  <c r="B65" i="4"/>
  <c r="Y64" i="4"/>
  <c r="V64" i="4"/>
  <c r="U64" i="4"/>
  <c r="S64" i="4"/>
  <c r="R64" i="4"/>
  <c r="P64" i="4"/>
  <c r="O64" i="4"/>
  <c r="N64" i="4"/>
  <c r="M64" i="4"/>
  <c r="L64" i="4"/>
  <c r="K64" i="4"/>
  <c r="B64" i="4"/>
  <c r="X63" i="4"/>
  <c r="S63" i="4"/>
  <c r="AM63" i="4" s="1"/>
  <c r="AQ63" i="4" s="1"/>
  <c r="R63" i="4"/>
  <c r="J63" i="4"/>
  <c r="G63" i="4"/>
  <c r="AH63" i="4" s="1"/>
  <c r="F63" i="4"/>
  <c r="E63" i="4"/>
  <c r="D63" i="4"/>
  <c r="Y62" i="4"/>
  <c r="Y60" i="4" s="1"/>
  <c r="AO60" i="4" s="1"/>
  <c r="AS60" i="4" s="1"/>
  <c r="V62" i="4"/>
  <c r="V60" i="4" s="1"/>
  <c r="AN60" i="4" s="1"/>
  <c r="AR60" i="4" s="1"/>
  <c r="U62" i="4"/>
  <c r="U60" i="4" s="1"/>
  <c r="S62" i="4"/>
  <c r="S60" i="4" s="1"/>
  <c r="R62" i="4"/>
  <c r="R60" i="4" s="1"/>
  <c r="P62" i="4"/>
  <c r="P60" i="4" s="1"/>
  <c r="AL60" i="4" s="1"/>
  <c r="AP60" i="4" s="1"/>
  <c r="O62" i="4"/>
  <c r="N62" i="4"/>
  <c r="M62" i="4"/>
  <c r="L62" i="4"/>
  <c r="K62" i="4"/>
  <c r="B62" i="4"/>
  <c r="Y61" i="4"/>
  <c r="V61" i="4"/>
  <c r="U61" i="4"/>
  <c r="S61" i="4"/>
  <c r="R61" i="4"/>
  <c r="P61" i="4"/>
  <c r="O61" i="4"/>
  <c r="N61" i="4"/>
  <c r="M61" i="4"/>
  <c r="L61" i="4"/>
  <c r="K61" i="4"/>
  <c r="B61" i="4"/>
  <c r="X60" i="4"/>
  <c r="O60" i="4"/>
  <c r="L60" i="4"/>
  <c r="Y59" i="4"/>
  <c r="V59" i="4"/>
  <c r="V58" i="4" s="1"/>
  <c r="U59" i="4"/>
  <c r="U58" i="4" s="1"/>
  <c r="S59" i="4"/>
  <c r="S58" i="4" s="1"/>
  <c r="R59" i="4"/>
  <c r="P59" i="4"/>
  <c r="P58" i="4" s="1"/>
  <c r="O59" i="4"/>
  <c r="O58" i="4" s="1"/>
  <c r="N59" i="4"/>
  <c r="N58" i="4" s="1"/>
  <c r="M59" i="4"/>
  <c r="L59" i="4"/>
  <c r="L58" i="4" s="1"/>
  <c r="K59" i="4"/>
  <c r="K58" i="4" s="1"/>
  <c r="B59" i="4"/>
  <c r="Y58" i="4"/>
  <c r="AO58" i="4" s="1"/>
  <c r="AS58" i="4" s="1"/>
  <c r="X58" i="4"/>
  <c r="R58" i="4"/>
  <c r="M58" i="4"/>
  <c r="J58" i="4"/>
  <c r="G58" i="4"/>
  <c r="F58" i="4"/>
  <c r="E58" i="4"/>
  <c r="D58" i="4"/>
  <c r="Y57" i="4"/>
  <c r="V57" i="4"/>
  <c r="V56" i="4" s="1"/>
  <c r="AI56" i="4" s="1"/>
  <c r="U57" i="4"/>
  <c r="S57" i="4"/>
  <c r="R57" i="4"/>
  <c r="R56" i="4" s="1"/>
  <c r="P57" i="4"/>
  <c r="P56" i="4" s="1"/>
  <c r="O57" i="4"/>
  <c r="O56" i="4" s="1"/>
  <c r="N57" i="4"/>
  <c r="N56" i="4" s="1"/>
  <c r="M57" i="4"/>
  <c r="M56" i="4" s="1"/>
  <c r="L57" i="4"/>
  <c r="L56" i="4" s="1"/>
  <c r="K57" i="4"/>
  <c r="B57" i="4"/>
  <c r="Y56" i="4"/>
  <c r="X56" i="4"/>
  <c r="U56" i="4"/>
  <c r="S56" i="4"/>
  <c r="K56" i="4"/>
  <c r="J56" i="4"/>
  <c r="G56" i="4"/>
  <c r="F56" i="4"/>
  <c r="E56" i="4"/>
  <c r="D56" i="4"/>
  <c r="Y55" i="4"/>
  <c r="V55" i="4"/>
  <c r="V53" i="4" s="1"/>
  <c r="U55" i="4"/>
  <c r="U53" i="4" s="1"/>
  <c r="S55" i="4"/>
  <c r="S53" i="4" s="1"/>
  <c r="R55" i="4"/>
  <c r="P55" i="4"/>
  <c r="P53" i="4" s="1"/>
  <c r="O55" i="4"/>
  <c r="O53" i="4" s="1"/>
  <c r="N55" i="4"/>
  <c r="M55" i="4"/>
  <c r="L55" i="4"/>
  <c r="K55" i="4"/>
  <c r="B55" i="4"/>
  <c r="Y54" i="4"/>
  <c r="V54" i="4"/>
  <c r="U54" i="4"/>
  <c r="S54" i="4"/>
  <c r="R54" i="4"/>
  <c r="P54" i="4"/>
  <c r="O54" i="4"/>
  <c r="N54" i="4"/>
  <c r="M54" i="4"/>
  <c r="L54" i="4"/>
  <c r="K54" i="4"/>
  <c r="B54" i="4"/>
  <c r="Y53" i="4"/>
  <c r="AO53" i="4" s="1"/>
  <c r="AS53" i="4" s="1"/>
  <c r="X53" i="4"/>
  <c r="R53" i="4"/>
  <c r="M53" i="4"/>
  <c r="Y52" i="4"/>
  <c r="Y50" i="4" s="1"/>
  <c r="AO50" i="4" s="1"/>
  <c r="AS50" i="4" s="1"/>
  <c r="V52" i="4"/>
  <c r="U52" i="4"/>
  <c r="S52" i="4"/>
  <c r="R52" i="4"/>
  <c r="R50" i="4" s="1"/>
  <c r="P52" i="4"/>
  <c r="O52" i="4"/>
  <c r="O50" i="4" s="1"/>
  <c r="N52" i="4"/>
  <c r="B52" i="4"/>
  <c r="Y51" i="4"/>
  <c r="V51" i="4"/>
  <c r="U51" i="4"/>
  <c r="S51" i="4"/>
  <c r="R51" i="4"/>
  <c r="P51" i="4"/>
  <c r="O51" i="4"/>
  <c r="N51" i="4"/>
  <c r="B51" i="4"/>
  <c r="AJ50" i="4"/>
  <c r="AF50" i="4"/>
  <c r="X50" i="4"/>
  <c r="V50" i="4"/>
  <c r="AN50" i="4" s="1"/>
  <c r="AR50" i="4" s="1"/>
  <c r="U50" i="4"/>
  <c r="S50" i="4"/>
  <c r="AM50" i="4" s="1"/>
  <c r="AQ50" i="4" s="1"/>
  <c r="P50" i="4"/>
  <c r="AG50" i="4" s="1"/>
  <c r="M50" i="4"/>
  <c r="L50" i="4"/>
  <c r="K50" i="4"/>
  <c r="Y49" i="4"/>
  <c r="V49" i="4"/>
  <c r="V47" i="4" s="1"/>
  <c r="U49" i="4"/>
  <c r="U47" i="4" s="1"/>
  <c r="S49" i="4"/>
  <c r="S47" i="4" s="1"/>
  <c r="R49" i="4"/>
  <c r="P49" i="4"/>
  <c r="O49" i="4"/>
  <c r="O47" i="4" s="1"/>
  <c r="N49" i="4"/>
  <c r="M49" i="4"/>
  <c r="L49" i="4"/>
  <c r="L47" i="4" s="1"/>
  <c r="K49" i="4"/>
  <c r="B49" i="4"/>
  <c r="Y48" i="4"/>
  <c r="V48" i="4"/>
  <c r="U48" i="4"/>
  <c r="S48" i="4"/>
  <c r="R48" i="4"/>
  <c r="P48" i="4"/>
  <c r="O48" i="4"/>
  <c r="N48" i="4"/>
  <c r="M48" i="4"/>
  <c r="L48" i="4"/>
  <c r="K48" i="4"/>
  <c r="B48" i="4"/>
  <c r="Y47" i="4"/>
  <c r="AO47" i="4" s="1"/>
  <c r="AS47" i="4" s="1"/>
  <c r="X47" i="4"/>
  <c r="R47" i="4"/>
  <c r="P47" i="4"/>
  <c r="AL47" i="4" s="1"/>
  <c r="AP47" i="4" s="1"/>
  <c r="M47" i="4"/>
  <c r="Y46" i="4"/>
  <c r="V46" i="4"/>
  <c r="V44" i="4" s="1"/>
  <c r="U46" i="4"/>
  <c r="U44" i="4" s="1"/>
  <c r="S46" i="4"/>
  <c r="S44" i="4" s="1"/>
  <c r="AM44" i="4" s="1"/>
  <c r="AQ44" i="4" s="1"/>
  <c r="R46" i="4"/>
  <c r="P46" i="4"/>
  <c r="P44" i="4" s="1"/>
  <c r="O46" i="4"/>
  <c r="O44" i="4" s="1"/>
  <c r="M46" i="4"/>
  <c r="L46" i="4"/>
  <c r="B46" i="4"/>
  <c r="Y45" i="4"/>
  <c r="V45" i="4"/>
  <c r="U45" i="4"/>
  <c r="S45" i="4"/>
  <c r="R45" i="4"/>
  <c r="P45" i="4"/>
  <c r="O45" i="4"/>
  <c r="N45" i="4"/>
  <c r="M45" i="4"/>
  <c r="L45" i="4"/>
  <c r="B45" i="4"/>
  <c r="AH44" i="4"/>
  <c r="Y44" i="4"/>
  <c r="AO44" i="4" s="1"/>
  <c r="AS44" i="4" s="1"/>
  <c r="X44" i="4"/>
  <c r="R44" i="4"/>
  <c r="M44" i="4"/>
  <c r="Y43" i="4"/>
  <c r="V43" i="4"/>
  <c r="V41" i="4" s="1"/>
  <c r="U43" i="4"/>
  <c r="S43" i="4"/>
  <c r="S41" i="4" s="1"/>
  <c r="AM41" i="4" s="1"/>
  <c r="AQ41" i="4" s="1"/>
  <c r="R43" i="4"/>
  <c r="P43" i="4"/>
  <c r="P41" i="4" s="1"/>
  <c r="O43" i="4"/>
  <c r="O41" i="4" s="1"/>
  <c r="N43" i="4"/>
  <c r="N41" i="4" s="1"/>
  <c r="B43" i="4"/>
  <c r="Y42" i="4"/>
  <c r="V42" i="4"/>
  <c r="U42" i="4"/>
  <c r="S42" i="4"/>
  <c r="R42" i="4"/>
  <c r="P42" i="4"/>
  <c r="O42" i="4"/>
  <c r="N42" i="4"/>
  <c r="K42" i="4"/>
  <c r="K41" i="4" s="1"/>
  <c r="B42" i="4"/>
  <c r="Y41" i="4"/>
  <c r="AO41" i="4" s="1"/>
  <c r="AS41" i="4" s="1"/>
  <c r="X41" i="4"/>
  <c r="U41" i="4"/>
  <c r="R41" i="4"/>
  <c r="M41" i="4"/>
  <c r="L41" i="4"/>
  <c r="J41" i="4"/>
  <c r="G41" i="4"/>
  <c r="D41" i="4"/>
  <c r="Y40" i="4"/>
  <c r="Y38" i="4" s="1"/>
  <c r="AO38" i="4" s="1"/>
  <c r="AS38" i="4" s="1"/>
  <c r="V40" i="4"/>
  <c r="V38" i="4" s="1"/>
  <c r="U40" i="4"/>
  <c r="U38" i="4" s="1"/>
  <c r="S40" i="4"/>
  <c r="R40" i="4"/>
  <c r="R38" i="4" s="1"/>
  <c r="P40" i="4"/>
  <c r="P38" i="4" s="1"/>
  <c r="O40" i="4"/>
  <c r="O38" i="4" s="1"/>
  <c r="N40" i="4"/>
  <c r="M40" i="4"/>
  <c r="L40" i="4"/>
  <c r="K40" i="4"/>
  <c r="B40" i="4"/>
  <c r="Y39" i="4"/>
  <c r="V39" i="4"/>
  <c r="U39" i="4"/>
  <c r="S39" i="4"/>
  <c r="R39" i="4"/>
  <c r="P39" i="4"/>
  <c r="O39" i="4"/>
  <c r="N39" i="4"/>
  <c r="M39" i="4"/>
  <c r="L39" i="4"/>
  <c r="K39" i="4"/>
  <c r="B39" i="4"/>
  <c r="X38" i="4"/>
  <c r="S38" i="4"/>
  <c r="AH38" i="4" s="1"/>
  <c r="N38" i="4"/>
  <c r="D38" i="4"/>
  <c r="Y37" i="4"/>
  <c r="V37" i="4"/>
  <c r="U37" i="4"/>
  <c r="S37" i="4"/>
  <c r="R37" i="4"/>
  <c r="P37" i="4"/>
  <c r="O37" i="4"/>
  <c r="N37" i="4"/>
  <c r="M37" i="4"/>
  <c r="L37" i="4"/>
  <c r="K37" i="4"/>
  <c r="B37" i="4"/>
  <c r="Y36" i="4"/>
  <c r="Y35" i="4" s="1"/>
  <c r="V36" i="4"/>
  <c r="V35" i="4" s="1"/>
  <c r="AN35" i="4" s="1"/>
  <c r="AR35" i="4" s="1"/>
  <c r="U36" i="4"/>
  <c r="U35" i="4" s="1"/>
  <c r="S36" i="4"/>
  <c r="S35" i="4" s="1"/>
  <c r="R36" i="4"/>
  <c r="R35" i="4" s="1"/>
  <c r="P36" i="4"/>
  <c r="P35" i="4" s="1"/>
  <c r="AL35" i="4" s="1"/>
  <c r="AP35" i="4" s="1"/>
  <c r="O36" i="4"/>
  <c r="N36" i="4"/>
  <c r="M36" i="4"/>
  <c r="L36" i="4"/>
  <c r="K36" i="4"/>
  <c r="B36" i="4"/>
  <c r="AO35" i="4"/>
  <c r="AS35" i="4" s="1"/>
  <c r="AJ35" i="4"/>
  <c r="AA35" i="4"/>
  <c r="X35" i="4"/>
  <c r="O35" i="4"/>
  <c r="Y34" i="4"/>
  <c r="V34" i="4"/>
  <c r="U34" i="4"/>
  <c r="S34" i="4"/>
  <c r="R34" i="4"/>
  <c r="P34" i="4"/>
  <c r="O34" i="4"/>
  <c r="N34" i="4"/>
  <c r="B34" i="4"/>
  <c r="Y33" i="4"/>
  <c r="Y32" i="4" s="1"/>
  <c r="V33" i="4"/>
  <c r="V32" i="4" s="1"/>
  <c r="AN32" i="4" s="1"/>
  <c r="AR32" i="4" s="1"/>
  <c r="U33" i="4"/>
  <c r="U32" i="4" s="1"/>
  <c r="S33" i="4"/>
  <c r="R33" i="4"/>
  <c r="R32" i="4" s="1"/>
  <c r="P33" i="4"/>
  <c r="P32" i="4" s="1"/>
  <c r="O33" i="4"/>
  <c r="O32" i="4" s="1"/>
  <c r="N33" i="4"/>
  <c r="B33" i="4"/>
  <c r="X32" i="4"/>
  <c r="S32" i="4"/>
  <c r="M32" i="4"/>
  <c r="L32" i="4"/>
  <c r="K32" i="4"/>
  <c r="Y31" i="4"/>
  <c r="V31" i="4"/>
  <c r="U31" i="4"/>
  <c r="S31" i="4"/>
  <c r="R31" i="4"/>
  <c r="P31" i="4"/>
  <c r="O31" i="4"/>
  <c r="N31" i="4"/>
  <c r="M31" i="4"/>
  <c r="L31" i="4"/>
  <c r="K31" i="4"/>
  <c r="K29" i="4" s="1"/>
  <c r="B31" i="4"/>
  <c r="Y30" i="4"/>
  <c r="Y29" i="4" s="1"/>
  <c r="AO29" i="4" s="1"/>
  <c r="AS29" i="4" s="1"/>
  <c r="V30" i="4"/>
  <c r="U30" i="4"/>
  <c r="S30" i="4"/>
  <c r="S29" i="4" s="1"/>
  <c r="R30" i="4"/>
  <c r="R29" i="4" s="1"/>
  <c r="P30" i="4"/>
  <c r="P29" i="4" s="1"/>
  <c r="AL29" i="4" s="1"/>
  <c r="AP29" i="4" s="1"/>
  <c r="O30" i="4"/>
  <c r="O29" i="4" s="1"/>
  <c r="N30" i="4"/>
  <c r="M30" i="4"/>
  <c r="L30" i="4"/>
  <c r="K30" i="4"/>
  <c r="B30" i="4"/>
  <c r="X29" i="4"/>
  <c r="AA29" i="4" s="1"/>
  <c r="V29" i="4"/>
  <c r="AN29" i="4" s="1"/>
  <c r="AR29" i="4" s="1"/>
  <c r="U29" i="4"/>
  <c r="Y28" i="4"/>
  <c r="V28" i="4"/>
  <c r="U28" i="4"/>
  <c r="S28" i="4"/>
  <c r="R28" i="4"/>
  <c r="P28" i="4"/>
  <c r="O28" i="4"/>
  <c r="N28" i="4"/>
  <c r="M28" i="4"/>
  <c r="M26" i="4" s="1"/>
  <c r="L28" i="4"/>
  <c r="K28" i="4"/>
  <c r="B28" i="4"/>
  <c r="Y27" i="4"/>
  <c r="V27" i="4"/>
  <c r="V26" i="4" s="1"/>
  <c r="U27" i="4"/>
  <c r="U26" i="4" s="1"/>
  <c r="S27" i="4"/>
  <c r="S26" i="4" s="1"/>
  <c r="R27" i="4"/>
  <c r="R26" i="4" s="1"/>
  <c r="P27" i="4"/>
  <c r="P26" i="4" s="1"/>
  <c r="AL26" i="4" s="1"/>
  <c r="AP26" i="4" s="1"/>
  <c r="O27" i="4"/>
  <c r="O26" i="4" s="1"/>
  <c r="N27" i="4"/>
  <c r="M27" i="4"/>
  <c r="L27" i="4"/>
  <c r="K27" i="4"/>
  <c r="B27" i="4"/>
  <c r="Y26" i="4"/>
  <c r="AO26" i="4" s="1"/>
  <c r="AS26" i="4" s="1"/>
  <c r="X26" i="4"/>
  <c r="L26" i="4"/>
  <c r="Y25" i="4"/>
  <c r="V25" i="4"/>
  <c r="V23" i="4" s="1"/>
  <c r="U25" i="4"/>
  <c r="U23" i="4" s="1"/>
  <c r="S25" i="4"/>
  <c r="S23" i="4" s="1"/>
  <c r="AH23" i="4" s="1"/>
  <c r="R25" i="4"/>
  <c r="R23" i="4" s="1"/>
  <c r="P25" i="4"/>
  <c r="P23" i="4" s="1"/>
  <c r="O25" i="4"/>
  <c r="O23" i="4" s="1"/>
  <c r="N25" i="4"/>
  <c r="M25" i="4"/>
  <c r="L25" i="4"/>
  <c r="K25" i="4"/>
  <c r="B25" i="4"/>
  <c r="Y24" i="4"/>
  <c r="V24" i="4"/>
  <c r="U24" i="4"/>
  <c r="S24" i="4"/>
  <c r="R24" i="4"/>
  <c r="P24" i="4"/>
  <c r="O24" i="4"/>
  <c r="N24" i="4"/>
  <c r="M24" i="4"/>
  <c r="L24" i="4"/>
  <c r="K24" i="4"/>
  <c r="B24" i="4"/>
  <c r="Y23" i="4"/>
  <c r="AO23" i="4" s="1"/>
  <c r="AS23" i="4" s="1"/>
  <c r="X23" i="4"/>
  <c r="N23" i="4"/>
  <c r="M23" i="4"/>
  <c r="Y22" i="4"/>
  <c r="V22" i="4"/>
  <c r="V20" i="4" s="1"/>
  <c r="U22" i="4"/>
  <c r="U20" i="4" s="1"/>
  <c r="S22" i="4"/>
  <c r="S20" i="4" s="1"/>
  <c r="R22" i="4"/>
  <c r="R20" i="4" s="1"/>
  <c r="P22" i="4"/>
  <c r="P20" i="4" s="1"/>
  <c r="O22" i="4"/>
  <c r="O20" i="4" s="1"/>
  <c r="N22" i="4"/>
  <c r="M22" i="4"/>
  <c r="L22" i="4"/>
  <c r="K22" i="4"/>
  <c r="K20" i="4" s="1"/>
  <c r="B22" i="4"/>
  <c r="Y21" i="4"/>
  <c r="V21" i="4"/>
  <c r="U21" i="4"/>
  <c r="S21" i="4"/>
  <c r="R21" i="4"/>
  <c r="P21" i="4"/>
  <c r="O21" i="4"/>
  <c r="N21" i="4"/>
  <c r="M21" i="4"/>
  <c r="L21" i="4"/>
  <c r="K21" i="4"/>
  <c r="B21" i="4"/>
  <c r="AN20" i="4"/>
  <c r="AR20" i="4" s="1"/>
  <c r="AI20" i="4"/>
  <c r="AE20" i="4"/>
  <c r="Y20" i="4"/>
  <c r="X20" i="4"/>
  <c r="N20" i="4"/>
  <c r="Y19" i="4"/>
  <c r="Y17" i="4" s="1"/>
  <c r="AO17" i="4" s="1"/>
  <c r="AS17" i="4" s="1"/>
  <c r="V19" i="4"/>
  <c r="V17" i="4" s="1"/>
  <c r="AN17" i="4" s="1"/>
  <c r="AR17" i="4" s="1"/>
  <c r="U19" i="4"/>
  <c r="S19" i="4"/>
  <c r="S17" i="4" s="1"/>
  <c r="R19" i="4"/>
  <c r="R17" i="4" s="1"/>
  <c r="P19" i="4"/>
  <c r="O19" i="4"/>
  <c r="N19" i="4"/>
  <c r="M19" i="4"/>
  <c r="L19" i="4"/>
  <c r="L17" i="4" s="1"/>
  <c r="K19" i="4"/>
  <c r="B19" i="4"/>
  <c r="Y18" i="4"/>
  <c r="V18" i="4"/>
  <c r="U18" i="4"/>
  <c r="S18" i="4"/>
  <c r="R18" i="4"/>
  <c r="P18" i="4"/>
  <c r="O18" i="4"/>
  <c r="N18" i="4"/>
  <c r="M18" i="4"/>
  <c r="L18" i="4"/>
  <c r="K18" i="4"/>
  <c r="B18" i="4"/>
  <c r="AA17" i="4"/>
  <c r="X17" i="4"/>
  <c r="U17" i="4"/>
  <c r="P17" i="4"/>
  <c r="AL17" i="4" s="1"/>
  <c r="AP17" i="4" s="1"/>
  <c r="O17" i="4"/>
  <c r="K17" i="4"/>
  <c r="Y16" i="4"/>
  <c r="V16" i="4"/>
  <c r="V14" i="4" s="1"/>
  <c r="U16" i="4"/>
  <c r="U14" i="4" s="1"/>
  <c r="S16" i="4"/>
  <c r="S14" i="4" s="1"/>
  <c r="R16" i="4"/>
  <c r="P16" i="4"/>
  <c r="O16" i="4"/>
  <c r="O14" i="4" s="1"/>
  <c r="N16" i="4"/>
  <c r="M16" i="4"/>
  <c r="L16" i="4"/>
  <c r="K16" i="4"/>
  <c r="B16" i="4"/>
  <c r="Y15" i="4"/>
  <c r="V15" i="4"/>
  <c r="U15" i="4"/>
  <c r="S15" i="4"/>
  <c r="R15" i="4"/>
  <c r="P15" i="4"/>
  <c r="O15" i="4"/>
  <c r="N15" i="4"/>
  <c r="M15" i="4"/>
  <c r="L15" i="4"/>
  <c r="K15" i="4"/>
  <c r="B15" i="4"/>
  <c r="Y14" i="4"/>
  <c r="AO14" i="4" s="1"/>
  <c r="AS14" i="4" s="1"/>
  <c r="X14" i="4"/>
  <c r="R14" i="4"/>
  <c r="P14" i="4"/>
  <c r="AL14" i="4" s="1"/>
  <c r="AP14" i="4" s="1"/>
  <c r="L14" i="4"/>
  <c r="Y12" i="4"/>
  <c r="Y10" i="4" s="1"/>
  <c r="AO10" i="4" s="1"/>
  <c r="AS10" i="4" s="1"/>
  <c r="V12" i="4"/>
  <c r="V10" i="4" s="1"/>
  <c r="U12" i="4"/>
  <c r="U10" i="4" s="1"/>
  <c r="S12" i="4"/>
  <c r="R12" i="4"/>
  <c r="R10" i="4" s="1"/>
  <c r="P12" i="4"/>
  <c r="P10" i="4" s="1"/>
  <c r="O12" i="4"/>
  <c r="O10" i="4" s="1"/>
  <c r="N12" i="4"/>
  <c r="M12" i="4"/>
  <c r="L12" i="4"/>
  <c r="K12" i="4"/>
  <c r="B12" i="4"/>
  <c r="Y11" i="4"/>
  <c r="V11" i="4"/>
  <c r="U11" i="4"/>
  <c r="S11" i="4"/>
  <c r="R11" i="4"/>
  <c r="P11" i="4"/>
  <c r="O11" i="4"/>
  <c r="N11" i="4"/>
  <c r="N10" i="4" s="1"/>
  <c r="M11" i="4"/>
  <c r="L11" i="4"/>
  <c r="K11" i="4"/>
  <c r="B11" i="4"/>
  <c r="X10" i="4"/>
  <c r="S10" i="4"/>
  <c r="AH10" i="4" s="1"/>
  <c r="Y9" i="4"/>
  <c r="Y7" i="4" s="1"/>
  <c r="V9" i="4"/>
  <c r="V7" i="4" s="1"/>
  <c r="U9" i="4"/>
  <c r="S9" i="4"/>
  <c r="S7" i="4" s="1"/>
  <c r="R9" i="4"/>
  <c r="R7" i="4" s="1"/>
  <c r="P9" i="4"/>
  <c r="P7" i="4" s="1"/>
  <c r="O9" i="4"/>
  <c r="N9" i="4"/>
  <c r="N7" i="4" s="1"/>
  <c r="M9" i="4"/>
  <c r="L9" i="4"/>
  <c r="K9" i="4"/>
  <c r="B9" i="4"/>
  <c r="Y8" i="4"/>
  <c r="V8" i="4"/>
  <c r="U8" i="4"/>
  <c r="S8" i="4"/>
  <c r="R8" i="4"/>
  <c r="P8" i="4"/>
  <c r="O8" i="4"/>
  <c r="N8" i="4"/>
  <c r="M8" i="4"/>
  <c r="L8" i="4"/>
  <c r="K8" i="4"/>
  <c r="B8" i="4"/>
  <c r="AN7" i="4"/>
  <c r="AR7" i="4" s="1"/>
  <c r="AI7" i="4"/>
  <c r="X7" i="4"/>
  <c r="U7" i="4"/>
  <c r="O7" i="4"/>
  <c r="K7" i="4"/>
  <c r="Z5" i="4"/>
  <c r="W5" i="4"/>
  <c r="T5" i="4"/>
  <c r="Q5" i="4"/>
  <c r="M1414" i="4"/>
  <c r="M1413" i="4" s="1"/>
  <c r="L1414" i="4"/>
  <c r="L1413" i="4" s="1"/>
  <c r="K1414" i="4"/>
  <c r="K1413" i="4" s="1"/>
  <c r="L1404" i="4"/>
  <c r="L1386" i="4"/>
  <c r="L1387" i="4"/>
  <c r="K1609" i="4"/>
  <c r="K1585" i="4"/>
  <c r="K1586" i="4"/>
  <c r="K1394" i="4"/>
  <c r="K1588" i="4"/>
  <c r="K1624" i="4"/>
  <c r="L1571" i="4"/>
  <c r="K1571" i="4"/>
  <c r="K1570" i="4" s="1"/>
  <c r="L1578" i="4"/>
  <c r="K1578" i="4"/>
  <c r="L1573" i="4"/>
  <c r="K1573" i="4"/>
  <c r="L1572" i="4"/>
  <c r="K1572" i="4"/>
  <c r="L1577" i="4"/>
  <c r="K1577" i="4"/>
  <c r="L1539" i="4"/>
  <c r="K1539" i="4"/>
  <c r="L1549" i="4"/>
  <c r="K1549" i="4"/>
  <c r="L1581" i="4"/>
  <c r="K1581" i="4"/>
  <c r="L1568" i="4"/>
  <c r="K1568" i="4"/>
  <c r="L1540" i="4"/>
  <c r="K1540" i="4"/>
  <c r="L1576" i="4"/>
  <c r="K1576" i="4"/>
  <c r="L1552" i="4"/>
  <c r="K1552" i="4"/>
  <c r="L1553" i="4"/>
  <c r="K1553" i="4"/>
  <c r="L1567" i="4"/>
  <c r="K1567" i="4"/>
  <c r="L1547" i="4"/>
  <c r="K1547" i="4"/>
  <c r="L1546" i="4"/>
  <c r="K1546" i="4"/>
  <c r="L1579" i="4"/>
  <c r="K1579" i="4"/>
  <c r="L1535" i="4"/>
  <c r="K1535" i="4"/>
  <c r="L1536" i="4"/>
  <c r="K1536" i="4"/>
  <c r="L1533" i="4"/>
  <c r="K1533" i="4"/>
  <c r="L1532" i="4"/>
  <c r="K1532" i="4"/>
  <c r="L1556" i="4"/>
  <c r="K1556" i="4"/>
  <c r="L1548" i="4"/>
  <c r="K1548" i="4"/>
  <c r="L1580" i="4"/>
  <c r="K1580" i="4"/>
  <c r="L1484" i="4"/>
  <c r="K1484" i="4"/>
  <c r="K1482" i="4" s="1"/>
  <c r="L1514" i="4"/>
  <c r="K1514" i="4"/>
  <c r="K1512" i="4" s="1"/>
  <c r="L1507" i="4"/>
  <c r="K1507" i="4"/>
  <c r="K1505" i="4" s="1"/>
  <c r="L1517" i="4"/>
  <c r="K1517" i="4"/>
  <c r="K1515" i="4" s="1"/>
  <c r="L1520" i="4"/>
  <c r="K1520" i="4"/>
  <c r="K1518" i="4" s="1"/>
  <c r="L1487" i="4"/>
  <c r="K1487" i="4"/>
  <c r="K1485" i="4" s="1"/>
  <c r="L1510" i="4"/>
  <c r="K1510" i="4"/>
  <c r="K1508" i="4" s="1"/>
  <c r="L1493" i="4"/>
  <c r="K1493" i="4"/>
  <c r="K1491" i="4" s="1"/>
  <c r="L1490" i="4"/>
  <c r="K1490" i="4"/>
  <c r="K1488" i="4" s="1"/>
  <c r="L1500" i="4"/>
  <c r="K1500" i="4"/>
  <c r="K1498" i="4" s="1"/>
  <c r="L1453" i="4"/>
  <c r="K1453" i="4"/>
  <c r="L1450" i="4"/>
  <c r="K1450" i="4"/>
  <c r="L1454" i="4"/>
  <c r="K1454" i="4"/>
  <c r="K1452" i="4" s="1"/>
  <c r="L1458" i="4"/>
  <c r="K1458" i="4"/>
  <c r="K1456" i="4" s="1"/>
  <c r="L1475" i="4"/>
  <c r="K1475" i="4"/>
  <c r="K1473" i="4" s="1"/>
  <c r="L1438" i="4"/>
  <c r="K1438" i="4"/>
  <c r="K1436" i="4" s="1"/>
  <c r="L1465" i="4"/>
  <c r="K1465" i="4"/>
  <c r="K1463" i="4" s="1"/>
  <c r="L1464" i="4"/>
  <c r="K1464" i="4"/>
  <c r="L1441" i="4"/>
  <c r="K1441" i="4"/>
  <c r="K1444" i="4"/>
  <c r="K1445" i="4"/>
  <c r="K1443" i="4" s="1"/>
  <c r="L1451" i="4"/>
  <c r="K1451" i="4"/>
  <c r="K1449" i="4" s="1"/>
  <c r="L1470" i="4"/>
  <c r="K1470" i="4"/>
  <c r="L1471" i="4"/>
  <c r="K1471" i="4"/>
  <c r="K1469" i="4" s="1"/>
  <c r="L1474" i="4"/>
  <c r="K1474" i="4"/>
  <c r="L1457" i="4"/>
  <c r="K1457" i="4"/>
  <c r="L1437" i="4"/>
  <c r="K1437" i="4"/>
  <c r="L1447" i="4"/>
  <c r="K1447" i="4"/>
  <c r="L1448" i="4"/>
  <c r="K1448" i="4"/>
  <c r="K1446" i="4" s="1"/>
  <c r="L1461" i="4"/>
  <c r="L1460" i="4" s="1"/>
  <c r="K1461" i="4"/>
  <c r="K1460" i="4" s="1"/>
  <c r="L942" i="4"/>
  <c r="L940" i="4" s="1"/>
  <c r="K942" i="4"/>
  <c r="K940" i="4" s="1"/>
  <c r="L1370" i="4"/>
  <c r="K1370" i="4"/>
  <c r="K1368" i="4" s="1"/>
  <c r="L1369" i="4"/>
  <c r="K1369" i="4"/>
  <c r="M616" i="4"/>
  <c r="L616" i="4"/>
  <c r="L597" i="4"/>
  <c r="K597" i="4"/>
  <c r="K596" i="4"/>
  <c r="L590" i="4"/>
  <c r="K590" i="4"/>
  <c r="L589" i="4"/>
  <c r="K589" i="4"/>
  <c r="L568" i="4"/>
  <c r="K568" i="4"/>
  <c r="L1614" i="4"/>
  <c r="K1614" i="4"/>
  <c r="K1613" i="4" s="1"/>
  <c r="L1606" i="4"/>
  <c r="K1606" i="4"/>
  <c r="L1607" i="4"/>
  <c r="K1607" i="4"/>
  <c r="M1349" i="4"/>
  <c r="K1349" i="4"/>
  <c r="K1348" i="4" s="1"/>
  <c r="L1380" i="4"/>
  <c r="K1380" i="4"/>
  <c r="K1379" i="4" s="1"/>
  <c r="M1345" i="4"/>
  <c r="M1344" i="4" s="1"/>
  <c r="L1345" i="4"/>
  <c r="L1344" i="4" s="1"/>
  <c r="K1345" i="4"/>
  <c r="K1344" i="4" s="1"/>
  <c r="L710" i="4"/>
  <c r="K710" i="4"/>
  <c r="K708" i="4" s="1"/>
  <c r="L705" i="4"/>
  <c r="K705" i="4"/>
  <c r="K703" i="4" s="1"/>
  <c r="L709" i="4"/>
  <c r="K709" i="4"/>
  <c r="L704" i="4"/>
  <c r="K704" i="4"/>
  <c r="K707" i="4"/>
  <c r="K706" i="4" s="1"/>
  <c r="K702" i="4"/>
  <c r="K701" i="4" s="1"/>
  <c r="K743" i="4"/>
  <c r="K742" i="4" s="1"/>
  <c r="K745" i="4"/>
  <c r="K744" i="4" s="1"/>
  <c r="K1240" i="4"/>
  <c r="K1239" i="4" s="1"/>
  <c r="K1188" i="4"/>
  <c r="K1187" i="4" s="1"/>
  <c r="L1212" i="4"/>
  <c r="K1212" i="4"/>
  <c r="L1236" i="4"/>
  <c r="K1236" i="4"/>
  <c r="L1173" i="4"/>
  <c r="K1173" i="4"/>
  <c r="L1174" i="4"/>
  <c r="L1172" i="4" s="1"/>
  <c r="K1174" i="4"/>
  <c r="K1172" i="4" s="1"/>
  <c r="L1181" i="4"/>
  <c r="K1181" i="4"/>
  <c r="L1184" i="4"/>
  <c r="K1184" i="4"/>
  <c r="K1267" i="4"/>
  <c r="K1266" i="4" s="1"/>
  <c r="K1258" i="4"/>
  <c r="K1257" i="4" s="1"/>
  <c r="K1260" i="4"/>
  <c r="K1259" i="4" s="1"/>
  <c r="K1263" i="4"/>
  <c r="K1262" i="4" s="1"/>
  <c r="K1265" i="4"/>
  <c r="K1264" i="4" s="1"/>
  <c r="K1179" i="4"/>
  <c r="K1178" i="4" s="1"/>
  <c r="M1250" i="4"/>
  <c r="L1250" i="4"/>
  <c r="K1250" i="4"/>
  <c r="K1247" i="4"/>
  <c r="K1248" i="4"/>
  <c r="K1246" i="4"/>
  <c r="K1245" i="4" s="1"/>
  <c r="M1251" i="4"/>
  <c r="M1249" i="4" s="1"/>
  <c r="L1251" i="4"/>
  <c r="K1251" i="4"/>
  <c r="L1219" i="4"/>
  <c r="K1219" i="4"/>
  <c r="L1242" i="4"/>
  <c r="K1242" i="4"/>
  <c r="L1230" i="4"/>
  <c r="K1230" i="4"/>
  <c r="L1216" i="4"/>
  <c r="K1216" i="4"/>
  <c r="K1176" i="4"/>
  <c r="K1175" i="4" s="1"/>
  <c r="K1233" i="4"/>
  <c r="K1232" i="4" s="1"/>
  <c r="K1227" i="4"/>
  <c r="K1226" i="4" s="1"/>
  <c r="L1223" i="4"/>
  <c r="K1223" i="4"/>
  <c r="L1224" i="4"/>
  <c r="K1224" i="4"/>
  <c r="K1222" i="4" s="1"/>
  <c r="K1256" i="4"/>
  <c r="K1255" i="4" s="1"/>
  <c r="K1254" i="4"/>
  <c r="K1253" i="4" s="1"/>
  <c r="M1157" i="4"/>
  <c r="M1156" i="4" s="1"/>
  <c r="L1157" i="4"/>
  <c r="L1156" i="4" s="1"/>
  <c r="K1157" i="4"/>
  <c r="K1156" i="4" s="1"/>
  <c r="M1039" i="4"/>
  <c r="M1050" i="4"/>
  <c r="M1051" i="4"/>
  <c r="M1049" i="4" s="1"/>
  <c r="K1008" i="4"/>
  <c r="K1006" i="4" s="1"/>
  <c r="L1005" i="4"/>
  <c r="L1003" i="4" s="1"/>
  <c r="K1005" i="4"/>
  <c r="K1003" i="4" s="1"/>
  <c r="K1281" i="4"/>
  <c r="K1280" i="4"/>
  <c r="K1294" i="4"/>
  <c r="K1292" i="4" s="1"/>
  <c r="L1293" i="4"/>
  <c r="K1293" i="4"/>
  <c r="K982" i="4"/>
  <c r="K981" i="4" s="1"/>
  <c r="K976" i="4"/>
  <c r="K974" i="4" s="1"/>
  <c r="K975" i="4"/>
  <c r="K1312" i="4"/>
  <c r="K1311" i="4" s="1"/>
  <c r="K1271" i="4"/>
  <c r="K1272" i="4"/>
  <c r="K1283" i="4"/>
  <c r="K1284" i="4"/>
  <c r="K979" i="4"/>
  <c r="K977" i="4" s="1"/>
  <c r="K978" i="4"/>
  <c r="K985" i="4"/>
  <c r="K986" i="4"/>
  <c r="K984" i="4" s="1"/>
  <c r="K993" i="4"/>
  <c r="K991" i="4" s="1"/>
  <c r="K997" i="4"/>
  <c r="K996" i="4" s="1"/>
  <c r="K992" i="4"/>
  <c r="K1290" i="4"/>
  <c r="K1289" i="4" s="1"/>
  <c r="M1299" i="4"/>
  <c r="L1299" i="4"/>
  <c r="K1299" i="4"/>
  <c r="M1300" i="4"/>
  <c r="M1298" i="4" s="1"/>
  <c r="L1300" i="4"/>
  <c r="L1298" i="4" s="1"/>
  <c r="K1300" i="4"/>
  <c r="K1298" i="4" s="1"/>
  <c r="K1297" i="4"/>
  <c r="K1296" i="4" s="1"/>
  <c r="M1278" i="4"/>
  <c r="M1276" i="4" s="1"/>
  <c r="L1278" i="4"/>
  <c r="K1278" i="4"/>
  <c r="K1276" i="4" s="1"/>
  <c r="M1277" i="4"/>
  <c r="L1277" i="4"/>
  <c r="K1277" i="4"/>
  <c r="K965" i="4"/>
  <c r="K964" i="4" s="1"/>
  <c r="K1064" i="4"/>
  <c r="K1063" i="4" s="1"/>
  <c r="K1069" i="4"/>
  <c r="K1068" i="4" s="1"/>
  <c r="K961" i="4"/>
  <c r="K960" i="4" s="1"/>
  <c r="K971" i="4"/>
  <c r="K970" i="4" s="1"/>
  <c r="K953" i="4"/>
  <c r="K952" i="4" s="1"/>
  <c r="L1060" i="4"/>
  <c r="K1060" i="4"/>
  <c r="K1058" i="4" s="1"/>
  <c r="L1059" i="4"/>
  <c r="K1059" i="4"/>
  <c r="K967" i="4"/>
  <c r="K966" i="4" s="1"/>
  <c r="K963" i="4"/>
  <c r="K962" i="4" s="1"/>
  <c r="K950" i="4"/>
  <c r="K948" i="4"/>
  <c r="K947" i="4" s="1"/>
  <c r="K958" i="4"/>
  <c r="K957" i="4" s="1"/>
  <c r="L768" i="4"/>
  <c r="L766" i="4" s="1"/>
  <c r="K768" i="4"/>
  <c r="K766" i="4" s="1"/>
  <c r="L767" i="4"/>
  <c r="K767" i="4"/>
  <c r="L756" i="4"/>
  <c r="L754" i="4" s="1"/>
  <c r="K756" i="4"/>
  <c r="K754" i="4" s="1"/>
  <c r="L755" i="4"/>
  <c r="K755" i="4"/>
  <c r="K741" i="4"/>
  <c r="K740" i="4" s="1"/>
  <c r="K718" i="4"/>
  <c r="K729" i="4"/>
  <c r="K728" i="4" s="1"/>
  <c r="K732" i="4"/>
  <c r="K731" i="4" s="1"/>
  <c r="K714" i="4"/>
  <c r="K713" i="4" s="1"/>
  <c r="L432" i="4"/>
  <c r="L416" i="4"/>
  <c r="K416" i="4"/>
  <c r="K726" i="4"/>
  <c r="K724" i="4" s="1"/>
  <c r="K721" i="4"/>
  <c r="K725" i="4"/>
  <c r="L786" i="4"/>
  <c r="K786" i="4"/>
  <c r="K784" i="4" s="1"/>
  <c r="L787" i="4"/>
  <c r="K787" i="4"/>
  <c r="K627" i="4"/>
  <c r="K625" i="4" s="1"/>
  <c r="L626" i="4"/>
  <c r="K626" i="4"/>
  <c r="M1324" i="4"/>
  <c r="L1324" i="4"/>
  <c r="K1324" i="4"/>
  <c r="L642" i="4"/>
  <c r="K642" i="4"/>
  <c r="L643" i="4"/>
  <c r="K643" i="4"/>
  <c r="L637" i="4"/>
  <c r="K637" i="4"/>
  <c r="K635" i="4" s="1"/>
  <c r="L636" i="4"/>
  <c r="K636" i="4"/>
  <c r="L649" i="4"/>
  <c r="K649" i="4"/>
  <c r="M650" i="4"/>
  <c r="K650" i="4"/>
  <c r="M692" i="4"/>
  <c r="M690" i="4" s="1"/>
  <c r="M1325" i="4"/>
  <c r="M1323" i="4" s="1"/>
  <c r="L1325" i="4"/>
  <c r="K1325" i="4"/>
  <c r="L629" i="4"/>
  <c r="K629" i="4"/>
  <c r="L639" i="4"/>
  <c r="K639" i="4"/>
  <c r="L632" i="4"/>
  <c r="K632" i="4"/>
  <c r="M697" i="4"/>
  <c r="K697" i="4"/>
  <c r="M698" i="4"/>
  <c r="K698" i="4"/>
  <c r="L236" i="4"/>
  <c r="L234" i="4" s="1"/>
  <c r="K230" i="4"/>
  <c r="K228" i="4" s="1"/>
  <c r="M175" i="4"/>
  <c r="M173" i="4" s="1"/>
  <c r="L175" i="4"/>
  <c r="L173" i="4" s="1"/>
  <c r="K621" i="4"/>
  <c r="K619" i="4" s="1"/>
  <c r="K620" i="4"/>
  <c r="M617" i="4"/>
  <c r="K613" i="4"/>
  <c r="K611" i="4" s="1"/>
  <c r="K612" i="4"/>
  <c r="K604" i="4"/>
  <c r="K603" i="4"/>
  <c r="K600" i="4"/>
  <c r="K599" i="4"/>
  <c r="K593" i="4"/>
  <c r="K592" i="4"/>
  <c r="L566" i="4"/>
  <c r="K566" i="4"/>
  <c r="K564" i="4" s="1"/>
  <c r="L565" i="4"/>
  <c r="K565" i="4"/>
  <c r="L574" i="4"/>
  <c r="K574" i="4"/>
  <c r="K572" i="4" s="1"/>
  <c r="K571" i="4"/>
  <c r="K570" i="4" s="1"/>
  <c r="L573" i="4"/>
  <c r="K573" i="4"/>
  <c r="K562" i="4"/>
  <c r="K561" i="4" s="1"/>
  <c r="M581" i="4"/>
  <c r="M580" i="4" s="1"/>
  <c r="L578" i="4"/>
  <c r="L577" i="4" s="1"/>
  <c r="K578" i="4"/>
  <c r="K577" i="4" s="1"/>
  <c r="K479" i="4"/>
  <c r="M556" i="4"/>
  <c r="M555" i="4" s="1"/>
  <c r="L556" i="4"/>
  <c r="L555" i="4" s="1"/>
  <c r="K556" i="4"/>
  <c r="K555" i="4" s="1"/>
  <c r="K576" i="4"/>
  <c r="K575" i="4" s="1"/>
  <c r="M398" i="4"/>
  <c r="M396" i="4" s="1"/>
  <c r="L398" i="4"/>
  <c r="L396" i="4" s="1"/>
  <c r="K398" i="4"/>
  <c r="K396" i="4" s="1"/>
  <c r="L397" i="4"/>
  <c r="K397" i="4"/>
  <c r="L384" i="4"/>
  <c r="M310" i="4"/>
  <c r="M308" i="4" s="1"/>
  <c r="L310" i="4"/>
  <c r="K303" i="4"/>
  <c r="K291" i="4"/>
  <c r="K292" i="4"/>
  <c r="K290" i="4" s="1"/>
  <c r="L306" i="4"/>
  <c r="K306" i="4"/>
  <c r="L305" i="4"/>
  <c r="K305" i="4"/>
  <c r="L390" i="4"/>
  <c r="K390" i="4"/>
  <c r="L387" i="4"/>
  <c r="K387" i="4"/>
  <c r="M394" i="4"/>
  <c r="M393" i="4" s="1"/>
  <c r="M309" i="4"/>
  <c r="L309" i="4"/>
  <c r="K302" i="4"/>
  <c r="L299" i="4"/>
  <c r="L229" i="4"/>
  <c r="L235" i="4"/>
  <c r="M232" i="4"/>
  <c r="M231" i="4" s="1"/>
  <c r="L232" i="4"/>
  <c r="L159" i="4"/>
  <c r="L158" i="4" s="1"/>
  <c r="M174" i="4"/>
  <c r="L174" i="4"/>
  <c r="K174" i="4"/>
  <c r="E87" i="2"/>
  <c r="K45" i="4" s="1"/>
  <c r="H86" i="2"/>
  <c r="N46" i="4" s="1"/>
  <c r="N44" i="4" s="1"/>
  <c r="E86" i="2"/>
  <c r="K46" i="4" s="1"/>
  <c r="K44" i="4" s="1"/>
  <c r="E77" i="2"/>
  <c r="K830" i="4" s="1"/>
  <c r="K828" i="4" s="1"/>
  <c r="G69" i="2"/>
  <c r="F49" i="2"/>
  <c r="L72" i="4" s="1"/>
  <c r="E49" i="2"/>
  <c r="K72" i="4" s="1"/>
  <c r="L4" i="2"/>
  <c r="J4" i="2"/>
  <c r="AL199" i="4" l="1"/>
  <c r="AP199" i="4" s="1"/>
  <c r="AG199" i="4"/>
  <c r="AJ318" i="4"/>
  <c r="AF318" i="4"/>
  <c r="N17" i="4"/>
  <c r="L35" i="4"/>
  <c r="AL74" i="4"/>
  <c r="AP74" i="4" s="1"/>
  <c r="P176" i="4"/>
  <c r="AL176" i="4" s="1"/>
  <c r="AP176" i="4" s="1"/>
  <c r="K196" i="4"/>
  <c r="N202" i="4"/>
  <c r="K215" i="4"/>
  <c r="P249" i="4"/>
  <c r="AL249" i="4" s="1"/>
  <c r="AP249" i="4" s="1"/>
  <c r="N273" i="4"/>
  <c r="L294" i="4"/>
  <c r="L493" i="4"/>
  <c r="L499" i="4"/>
  <c r="AJ512" i="4"/>
  <c r="AA512" i="4"/>
  <c r="M518" i="4"/>
  <c r="AL611" i="4"/>
  <c r="AP611" i="4" s="1"/>
  <c r="AG611" i="4"/>
  <c r="AL109" i="4"/>
  <c r="AP109" i="4" s="1"/>
  <c r="M179" i="4"/>
  <c r="N187" i="4"/>
  <c r="K221" i="4"/>
  <c r="K224" i="4"/>
  <c r="N231" i="4"/>
  <c r="L242" i="4"/>
  <c r="P270" i="4"/>
  <c r="AL270" i="4" s="1"/>
  <c r="AP270" i="4" s="1"/>
  <c r="M276" i="4"/>
  <c r="N279" i="4"/>
  <c r="N287" i="4"/>
  <c r="N408" i="4"/>
  <c r="AN411" i="4"/>
  <c r="AR411" i="4" s="1"/>
  <c r="AI411" i="4"/>
  <c r="N422" i="4"/>
  <c r="P493" i="4"/>
  <c r="P499" i="4"/>
  <c r="AL886" i="4"/>
  <c r="AP886" i="4" s="1"/>
  <c r="AG886" i="4"/>
  <c r="L784" i="4"/>
  <c r="M10" i="4"/>
  <c r="AD10" i="4"/>
  <c r="K14" i="4"/>
  <c r="AG47" i="4"/>
  <c r="L53" i="4"/>
  <c r="AG66" i="4"/>
  <c r="AN106" i="4"/>
  <c r="AR106" i="4" s="1"/>
  <c r="K112" i="4"/>
  <c r="AJ122" i="4"/>
  <c r="K128" i="4"/>
  <c r="K148" i="4"/>
  <c r="O148" i="4"/>
  <c r="U148" i="4"/>
  <c r="L152" i="4"/>
  <c r="P152" i="4"/>
  <c r="K155" i="4"/>
  <c r="O155" i="4"/>
  <c r="M158" i="4"/>
  <c r="N161" i="4"/>
  <c r="N165" i="4"/>
  <c r="M176" i="4"/>
  <c r="K183" i="4"/>
  <c r="K187" i="4"/>
  <c r="L190" i="4"/>
  <c r="P190" i="4"/>
  <c r="N193" i="4"/>
  <c r="M199" i="4"/>
  <c r="K212" i="4"/>
  <c r="L215" i="4"/>
  <c r="L221" i="4"/>
  <c r="L224" i="4"/>
  <c r="M228" i="4"/>
  <c r="L252" i="4"/>
  <c r="P252" i="4"/>
  <c r="AG252" i="4" s="1"/>
  <c r="K255" i="4"/>
  <c r="O255" i="4"/>
  <c r="K262" i="4"/>
  <c r="O262" i="4"/>
  <c r="K266" i="4"/>
  <c r="M270" i="4"/>
  <c r="N276" i="4"/>
  <c r="M304" i="4"/>
  <c r="AC308" i="4"/>
  <c r="AF315" i="4"/>
  <c r="AE342" i="4"/>
  <c r="AO357" i="4"/>
  <c r="AS357" i="4" s="1"/>
  <c r="L369" i="4"/>
  <c r="AC375" i="4"/>
  <c r="N386" i="4"/>
  <c r="L404" i="4"/>
  <c r="N419" i="4"/>
  <c r="K426" i="4"/>
  <c r="N431" i="4"/>
  <c r="O459" i="4"/>
  <c r="L462" i="4"/>
  <c r="AN473" i="4"/>
  <c r="AR473" i="4" s="1"/>
  <c r="AI473" i="4"/>
  <c r="K521" i="4"/>
  <c r="O521" i="4"/>
  <c r="AD570" i="4"/>
  <c r="AM605" i="4"/>
  <c r="AQ605" i="4" s="1"/>
  <c r="AH605" i="4"/>
  <c r="N148" i="4"/>
  <c r="O152" i="4"/>
  <c r="M161" i="4"/>
  <c r="N212" i="4"/>
  <c r="N266" i="4"/>
  <c r="M298" i="4"/>
  <c r="M365" i="4"/>
  <c r="AM389" i="4"/>
  <c r="AQ389" i="4" s="1"/>
  <c r="AH389" i="4"/>
  <c r="L411" i="4"/>
  <c r="AE7" i="4"/>
  <c r="AE5" i="4" s="1"/>
  <c r="M20" i="4"/>
  <c r="L23" i="4"/>
  <c r="AM38" i="4"/>
  <c r="AQ38" i="4" s="1"/>
  <c r="M38" i="4"/>
  <c r="AD38" i="4"/>
  <c r="N50" i="4"/>
  <c r="K60" i="4"/>
  <c r="AD63" i="4"/>
  <c r="M63" i="4"/>
  <c r="AD71" i="4"/>
  <c r="AH71" i="4"/>
  <c r="M80" i="4"/>
  <c r="AN122" i="4"/>
  <c r="AR122" i="4" s="1"/>
  <c r="N138" i="4"/>
  <c r="L148" i="4"/>
  <c r="P148" i="4"/>
  <c r="AC148" i="4" s="1"/>
  <c r="M152" i="4"/>
  <c r="R152" i="4"/>
  <c r="L155" i="4"/>
  <c r="P155" i="4"/>
  <c r="N158" i="4"/>
  <c r="K165" i="4"/>
  <c r="K169" i="4"/>
  <c r="N176" i="4"/>
  <c r="L183" i="4"/>
  <c r="L187" i="4"/>
  <c r="M190" i="4"/>
  <c r="K193" i="4"/>
  <c r="M196" i="4"/>
  <c r="N199" i="4"/>
  <c r="L202" i="4"/>
  <c r="L205" i="4"/>
  <c r="P205" i="4"/>
  <c r="AL205" i="4" s="1"/>
  <c r="AP205" i="4" s="1"/>
  <c r="M218" i="4"/>
  <c r="M221" i="4"/>
  <c r="M224" i="4"/>
  <c r="N234" i="4"/>
  <c r="N242" i="4"/>
  <c r="P246" i="4"/>
  <c r="AG246" i="4" s="1"/>
  <c r="M252" i="4"/>
  <c r="L255" i="4"/>
  <c r="P255" i="4"/>
  <c r="K259" i="4"/>
  <c r="L262" i="4"/>
  <c r="P262" i="4"/>
  <c r="AL262" i="4" s="1"/>
  <c r="AP262" i="4" s="1"/>
  <c r="L266" i="4"/>
  <c r="N270" i="4"/>
  <c r="L273" i="4"/>
  <c r="P273" i="4"/>
  <c r="AC273" i="4" s="1"/>
  <c r="K276" i="4"/>
  <c r="O276" i="4"/>
  <c r="N294" i="4"/>
  <c r="AE318" i="4"/>
  <c r="K365" i="4"/>
  <c r="L379" i="4"/>
  <c r="AE396" i="4"/>
  <c r="AI396" i="4"/>
  <c r="M400" i="4"/>
  <c r="AN408" i="4"/>
  <c r="AR408" i="4" s="1"/>
  <c r="AE408" i="4"/>
  <c r="N411" i="4"/>
  <c r="AE533" i="4"/>
  <c r="AN533" i="4"/>
  <c r="AR533" i="4" s="1"/>
  <c r="AD553" i="4"/>
  <c r="N561" i="4"/>
  <c r="AN645" i="4"/>
  <c r="AR645" i="4" s="1"/>
  <c r="AI645" i="4"/>
  <c r="M165" i="4"/>
  <c r="N246" i="4"/>
  <c r="L249" i="4"/>
  <c r="M7" i="4"/>
  <c r="M14" i="4"/>
  <c r="L29" i="4"/>
  <c r="K35" i="4"/>
  <c r="AA103" i="4"/>
  <c r="M142" i="4"/>
  <c r="K158" i="4"/>
  <c r="O158" i="4"/>
  <c r="L165" i="4"/>
  <c r="L169" i="4"/>
  <c r="L179" i="4"/>
  <c r="P179" i="4"/>
  <c r="M183" i="4"/>
  <c r="M187" i="4"/>
  <c r="N190" i="4"/>
  <c r="L193" i="4"/>
  <c r="N196" i="4"/>
  <c r="M202" i="4"/>
  <c r="M205" i="4"/>
  <c r="K209" i="4"/>
  <c r="M212" i="4"/>
  <c r="N215" i="4"/>
  <c r="AC218" i="4"/>
  <c r="N218" i="4"/>
  <c r="N224" i="4"/>
  <c r="L238" i="4"/>
  <c r="K242" i="4"/>
  <c r="M246" i="4"/>
  <c r="R246" i="4"/>
  <c r="K249" i="4"/>
  <c r="O249" i="4"/>
  <c r="N252" i="4"/>
  <c r="M273" i="4"/>
  <c r="R273" i="4"/>
  <c r="L276" i="4"/>
  <c r="M279" i="4"/>
  <c r="M287" i="4"/>
  <c r="K294" i="4"/>
  <c r="AE324" i="4"/>
  <c r="N369" i="4"/>
  <c r="N375" i="4"/>
  <c r="M383" i="4"/>
  <c r="AI419" i="4"/>
  <c r="AN419" i="4"/>
  <c r="AR419" i="4" s="1"/>
  <c r="M426" i="4"/>
  <c r="AO453" i="4"/>
  <c r="AS453" i="4" s="1"/>
  <c r="AF453" i="4"/>
  <c r="M490" i="4"/>
  <c r="M496" i="4"/>
  <c r="M502" i="4"/>
  <c r="AM524" i="4"/>
  <c r="AQ524" i="4" s="1"/>
  <c r="AH524" i="4"/>
  <c r="K539" i="4"/>
  <c r="AH553" i="4"/>
  <c r="M557" i="4"/>
  <c r="N567" i="4"/>
  <c r="AC607" i="4"/>
  <c r="AD607" i="4"/>
  <c r="AE641" i="4"/>
  <c r="AI641" i="4"/>
  <c r="AI648" i="4"/>
  <c r="AN648" i="4"/>
  <c r="AR648" i="4" s="1"/>
  <c r="N665" i="4"/>
  <c r="S665" i="4"/>
  <c r="AH701" i="4"/>
  <c r="AM701" i="4"/>
  <c r="AQ701" i="4" s="1"/>
  <c r="M748" i="4"/>
  <c r="L751" i="4"/>
  <c r="M771" i="4"/>
  <c r="M777" i="4"/>
  <c r="N791" i="4"/>
  <c r="K908" i="4"/>
  <c r="L966" i="4"/>
  <c r="AH1026" i="4"/>
  <c r="AM1026" i="4"/>
  <c r="AQ1026" i="4" s="1"/>
  <c r="AO1482" i="4"/>
  <c r="AS1482" i="4" s="1"/>
  <c r="AF1482" i="4"/>
  <c r="L279" i="4"/>
  <c r="P279" i="4"/>
  <c r="AL279" i="4" s="1"/>
  <c r="AP279" i="4" s="1"/>
  <c r="M294" i="4"/>
  <c r="AF333" i="4"/>
  <c r="AO351" i="4"/>
  <c r="AS351" i="4" s="1"/>
  <c r="K375" i="4"/>
  <c r="M386" i="4"/>
  <c r="M389" i="4"/>
  <c r="N400" i="4"/>
  <c r="AA404" i="4"/>
  <c r="AI408" i="4"/>
  <c r="K411" i="4"/>
  <c r="AE411" i="4"/>
  <c r="AF415" i="4"/>
  <c r="N426" i="4"/>
  <c r="AI459" i="4"/>
  <c r="N459" i="4"/>
  <c r="M466" i="4"/>
  <c r="AI478" i="4"/>
  <c r="N490" i="4"/>
  <c r="M493" i="4"/>
  <c r="L505" i="4"/>
  <c r="P505" i="4"/>
  <c r="V505" i="4"/>
  <c r="AG521" i="4"/>
  <c r="N530" i="4"/>
  <c r="AE555" i="4"/>
  <c r="AM607" i="4"/>
  <c r="AQ607" i="4" s="1"/>
  <c r="L607" i="4"/>
  <c r="AE628" i="4"/>
  <c r="M631" i="4"/>
  <c r="AC635" i="4"/>
  <c r="AD638" i="4"/>
  <c r="M641" i="4"/>
  <c r="AA648" i="4"/>
  <c r="AA671" i="4"/>
  <c r="AE677" i="4"/>
  <c r="M677" i="4"/>
  <c r="AD677" i="4"/>
  <c r="AJ680" i="4"/>
  <c r="N680" i="4"/>
  <c r="S680" i="4"/>
  <c r="AH680" i="4" s="1"/>
  <c r="L690" i="4"/>
  <c r="AD701" i="4"/>
  <c r="AD699" i="4" s="1"/>
  <c r="AE724" i="4"/>
  <c r="AN757" i="4"/>
  <c r="AR757" i="4" s="1"/>
  <c r="AF763" i="4"/>
  <c r="AJ763" i="4"/>
  <c r="L788" i="4"/>
  <c r="M799" i="4"/>
  <c r="N803" i="4"/>
  <c r="M820" i="4"/>
  <c r="N838" i="4"/>
  <c r="M859" i="4"/>
  <c r="AG874" i="4"/>
  <c r="AL874" i="4"/>
  <c r="AP874" i="4" s="1"/>
  <c r="N911" i="4"/>
  <c r="S911" i="4"/>
  <c r="AD911" i="4" s="1"/>
  <c r="L917" i="4"/>
  <c r="M920" i="4"/>
  <c r="AM940" i="4"/>
  <c r="AQ940" i="4" s="1"/>
  <c r="AH940" i="4"/>
  <c r="AF1103" i="4"/>
  <c r="AO1103" i="4"/>
  <c r="AS1103" i="4" s="1"/>
  <c r="AN1218" i="4"/>
  <c r="AR1218" i="4" s="1"/>
  <c r="AI1218" i="4"/>
  <c r="AL1241" i="4"/>
  <c r="AP1241" i="4" s="1"/>
  <c r="AG1241" i="4"/>
  <c r="AF1318" i="4"/>
  <c r="AA1318" i="4"/>
  <c r="K481" i="4"/>
  <c r="O481" i="4"/>
  <c r="K496" i="4"/>
  <c r="O496" i="4"/>
  <c r="AC496" i="4" s="1"/>
  <c r="K502" i="4"/>
  <c r="K505" i="4"/>
  <c r="O505" i="4"/>
  <c r="U505" i="4"/>
  <c r="AE505" i="4" s="1"/>
  <c r="M536" i="4"/>
  <c r="K542" i="4"/>
  <c r="M583" i="4"/>
  <c r="N595" i="4"/>
  <c r="N631" i="4"/>
  <c r="N641" i="4"/>
  <c r="AG671" i="4"/>
  <c r="K671" i="4"/>
  <c r="N677" i="4"/>
  <c r="L683" i="4"/>
  <c r="AF686" i="4"/>
  <c r="L696" i="4"/>
  <c r="AI717" i="4"/>
  <c r="AN717" i="4"/>
  <c r="AR717" i="4" s="1"/>
  <c r="AI724" i="4"/>
  <c r="AC736" i="4"/>
  <c r="AL736" i="4"/>
  <c r="AP736" i="4" s="1"/>
  <c r="N757" i="4"/>
  <c r="AH757" i="4"/>
  <c r="AM757" i="4"/>
  <c r="AQ757" i="4" s="1"/>
  <c r="K771" i="4"/>
  <c r="K777" i="4"/>
  <c r="N781" i="4"/>
  <c r="N795" i="4"/>
  <c r="N816" i="4"/>
  <c r="S816" i="4"/>
  <c r="N832" i="4"/>
  <c r="S832" i="4"/>
  <c r="AH832" i="4" s="1"/>
  <c r="N835" i="4"/>
  <c r="AI841" i="4"/>
  <c r="AE841" i="4"/>
  <c r="L862" i="4"/>
  <c r="P862" i="4"/>
  <c r="AI868" i="4"/>
  <c r="AN868" i="4"/>
  <c r="AR868" i="4" s="1"/>
  <c r="AG1207" i="4"/>
  <c r="AL1207" i="4"/>
  <c r="AP1207" i="4" s="1"/>
  <c r="AD375" i="4"/>
  <c r="K379" i="4"/>
  <c r="K404" i="4"/>
  <c r="K408" i="4"/>
  <c r="M419" i="4"/>
  <c r="K439" i="4"/>
  <c r="AE439" i="4"/>
  <c r="K462" i="4"/>
  <c r="O462" i="4"/>
  <c r="AE473" i="4"/>
  <c r="M475" i="4"/>
  <c r="M478" i="4"/>
  <c r="L496" i="4"/>
  <c r="K499" i="4"/>
  <c r="O499" i="4"/>
  <c r="AC499" i="4" s="1"/>
  <c r="P502" i="4"/>
  <c r="AL502" i="4" s="1"/>
  <c r="AP502" i="4" s="1"/>
  <c r="AA521" i="4"/>
  <c r="M524" i="4"/>
  <c r="AD524" i="4"/>
  <c r="K533" i="4"/>
  <c r="AL542" i="4"/>
  <c r="AP542" i="4" s="1"/>
  <c r="AE557" i="4"/>
  <c r="N591" i="4"/>
  <c r="M625" i="4"/>
  <c r="AN628" i="4"/>
  <c r="AR628" i="4" s="1"/>
  <c r="AE648" i="4"/>
  <c r="AM660" i="4"/>
  <c r="AQ660" i="4" s="1"/>
  <c r="M660" i="4"/>
  <c r="M668" i="4"/>
  <c r="N674" i="4"/>
  <c r="S674" i="4"/>
  <c r="AD674" i="4" s="1"/>
  <c r="AM677" i="4"/>
  <c r="AQ677" i="4" s="1"/>
  <c r="L680" i="4"/>
  <c r="P680" i="4"/>
  <c r="AC680" i="4" s="1"/>
  <c r="M683" i="4"/>
  <c r="L760" i="4"/>
  <c r="N812" i="4"/>
  <c r="S812" i="4"/>
  <c r="M824" i="4"/>
  <c r="L847" i="4"/>
  <c r="P847" i="4"/>
  <c r="K865" i="4"/>
  <c r="N880" i="4"/>
  <c r="L903" i="4"/>
  <c r="P903" i="4"/>
  <c r="AL903" i="4" s="1"/>
  <c r="AP903" i="4" s="1"/>
  <c r="M932" i="4"/>
  <c r="AO1073" i="4"/>
  <c r="AS1073" i="4" s="1"/>
  <c r="AJ1073" i="4"/>
  <c r="AF1073" i="4"/>
  <c r="AM1149" i="4"/>
  <c r="AQ1149" i="4" s="1"/>
  <c r="AH1149" i="4"/>
  <c r="L693" i="4"/>
  <c r="AC693" i="4"/>
  <c r="AJ701" i="4"/>
  <c r="M708" i="4"/>
  <c r="AF728" i="4"/>
  <c r="AL740" i="4"/>
  <c r="AP740" i="4" s="1"/>
  <c r="AE754" i="4"/>
  <c r="AE757" i="4"/>
  <c r="L763" i="4"/>
  <c r="K781" i="4"/>
  <c r="M788" i="4"/>
  <c r="K795" i="4"/>
  <c r="K803" i="4"/>
  <c r="K816" i="4"/>
  <c r="N820" i="4"/>
  <c r="AD828" i="4"/>
  <c r="M844" i="4"/>
  <c r="M850" i="4"/>
  <c r="N856" i="4"/>
  <c r="S856" i="4"/>
  <c r="AM856" i="4" s="1"/>
  <c r="AQ856" i="4" s="1"/>
  <c r="N859" i="4"/>
  <c r="S859" i="4"/>
  <c r="M862" i="4"/>
  <c r="AJ865" i="4"/>
  <c r="AE868" i="4"/>
  <c r="AE883" i="4"/>
  <c r="AI892" i="4"/>
  <c r="K895" i="4"/>
  <c r="M903" i="4"/>
  <c r="N920" i="4"/>
  <c r="AA936" i="4"/>
  <c r="M949" i="4"/>
  <c r="M966" i="4"/>
  <c r="AJ988" i="4"/>
  <c r="O991" i="4"/>
  <c r="M1003" i="4"/>
  <c r="R1029" i="4"/>
  <c r="N1042" i="4"/>
  <c r="K1049" i="4"/>
  <c r="AN1235" i="4"/>
  <c r="AR1235" i="4" s="1"/>
  <c r="AI1235" i="4"/>
  <c r="AN1255" i="4"/>
  <c r="AR1255" i="4" s="1"/>
  <c r="AI1255" i="4"/>
  <c r="L1332" i="4"/>
  <c r="AE1358" i="4"/>
  <c r="AI1388" i="4"/>
  <c r="AN1388" i="4"/>
  <c r="AR1388" i="4" s="1"/>
  <c r="AH1611" i="4"/>
  <c r="AM1611" i="4"/>
  <c r="AQ1611" i="4" s="1"/>
  <c r="AH1622" i="4"/>
  <c r="AM1622" i="4"/>
  <c r="AQ1622" i="4" s="1"/>
  <c r="L791" i="4"/>
  <c r="L795" i="4"/>
  <c r="P795" i="4"/>
  <c r="K799" i="4"/>
  <c r="L812" i="4"/>
  <c r="P812" i="4"/>
  <c r="L832" i="4"/>
  <c r="P832" i="4"/>
  <c r="AL832" i="4" s="1"/>
  <c r="AP832" i="4" s="1"/>
  <c r="L835" i="4"/>
  <c r="L838" i="4"/>
  <c r="N850" i="4"/>
  <c r="N868" i="4"/>
  <c r="N917" i="4"/>
  <c r="K920" i="4"/>
  <c r="AC932" i="4"/>
  <c r="K932" i="4"/>
  <c r="AD940" i="4"/>
  <c r="AD938" i="4" s="1"/>
  <c r="L991" i="4"/>
  <c r="AD1036" i="4"/>
  <c r="N1045" i="4"/>
  <c r="AD1106" i="4"/>
  <c r="AM1106" i="4"/>
  <c r="AQ1106" i="4" s="1"/>
  <c r="AO1226" i="4"/>
  <c r="AS1226" i="4" s="1"/>
  <c r="AJ1226" i="4"/>
  <c r="AJ1232" i="4"/>
  <c r="AO1232" i="4"/>
  <c r="AS1232" i="4" s="1"/>
  <c r="AI1273" i="4"/>
  <c r="AM1393" i="4"/>
  <c r="AQ1393" i="4" s="1"/>
  <c r="AH1393" i="4"/>
  <c r="AC740" i="4"/>
  <c r="N763" i="4"/>
  <c r="AN781" i="4"/>
  <c r="AR781" i="4" s="1"/>
  <c r="M781" i="4"/>
  <c r="AI803" i="4"/>
  <c r="N808" i="4"/>
  <c r="L824" i="4"/>
  <c r="P824" i="4"/>
  <c r="AL824" i="4" s="1"/>
  <c r="AP824" i="4" s="1"/>
  <c r="M835" i="4"/>
  <c r="K841" i="4"/>
  <c r="K850" i="4"/>
  <c r="M874" i="4"/>
  <c r="AC874" i="4"/>
  <c r="AJ883" i="4"/>
  <c r="M895" i="4"/>
  <c r="N908" i="4"/>
  <c r="S908" i="4"/>
  <c r="M911" i="4"/>
  <c r="M926" i="4"/>
  <c r="AF954" i="4"/>
  <c r="AD964" i="4"/>
  <c r="N984" i="4"/>
  <c r="N988" i="4"/>
  <c r="M991" i="4"/>
  <c r="O1006" i="4"/>
  <c r="AD1009" i="4"/>
  <c r="M1026" i="4"/>
  <c r="AD1026" i="4"/>
  <c r="M1033" i="4"/>
  <c r="AC1126" i="4"/>
  <c r="AL1126" i="4"/>
  <c r="AP1126" i="4" s="1"/>
  <c r="AD1282" i="4"/>
  <c r="AJ1508" i="4"/>
  <c r="AO1508" i="4"/>
  <c r="AS1508" i="4" s="1"/>
  <c r="M1526" i="4"/>
  <c r="L1049" i="4"/>
  <c r="AE1068" i="4"/>
  <c r="N1092" i="4"/>
  <c r="AE1092" i="4"/>
  <c r="AC1096" i="4"/>
  <c r="L1100" i="4"/>
  <c r="AO1109" i="4"/>
  <c r="AS1109" i="4" s="1"/>
  <c r="K1117" i="4"/>
  <c r="M1126" i="4"/>
  <c r="AH1132" i="4"/>
  <c r="N1149" i="4"/>
  <c r="O1149" i="4"/>
  <c r="N1153" i="4"/>
  <c r="AD1187" i="4"/>
  <c r="L1193" i="4"/>
  <c r="N1211" i="4"/>
  <c r="N1235" i="4"/>
  <c r="M1241" i="4"/>
  <c r="N1285" i="4"/>
  <c r="L1302" i="4"/>
  <c r="P1302" i="4"/>
  <c r="AL1302" i="4" s="1"/>
  <c r="AP1302" i="4" s="1"/>
  <c r="L1307" i="4"/>
  <c r="M1314" i="4"/>
  <c r="N1318" i="4"/>
  <c r="K1318" i="4"/>
  <c r="AV1321" i="4"/>
  <c r="P1335" i="4"/>
  <c r="AL1335" i="4" s="1"/>
  <c r="AP1335" i="4" s="1"/>
  <c r="AF1350" i="4"/>
  <c r="O1355" i="4"/>
  <c r="L1361" i="4"/>
  <c r="N1375" i="4"/>
  <c r="AE1399" i="4"/>
  <c r="AL1466" i="4"/>
  <c r="AP1466" i="4" s="1"/>
  <c r="AG1466" i="4"/>
  <c r="AO1488" i="4"/>
  <c r="AS1488" i="4" s="1"/>
  <c r="AJ1488" i="4"/>
  <c r="N1053" i="4"/>
  <c r="AJ1063" i="4"/>
  <c r="AN1068" i="4"/>
  <c r="AR1068" i="4" s="1"/>
  <c r="N1073" i="4"/>
  <c r="L1109" i="4"/>
  <c r="M1120" i="4"/>
  <c r="K1126" i="4"/>
  <c r="L1149" i="4"/>
  <c r="M1172" i="4"/>
  <c r="AG1229" i="4"/>
  <c r="Y1245" i="4"/>
  <c r="N1249" i="4"/>
  <c r="AF1253" i="4"/>
  <c r="L1282" i="4"/>
  <c r="P1282" i="4"/>
  <c r="M1302" i="4"/>
  <c r="AE1323" i="4"/>
  <c r="N1332" i="4"/>
  <c r="M1335" i="4"/>
  <c r="N1358" i="4"/>
  <c r="M1361" i="4"/>
  <c r="O1375" i="4"/>
  <c r="AE1388" i="4"/>
  <c r="AE1391" i="4"/>
  <c r="AC1466" i="4"/>
  <c r="L1478" i="4"/>
  <c r="AE1512" i="4"/>
  <c r="P1545" i="4"/>
  <c r="AL1545" i="4" s="1"/>
  <c r="AP1545" i="4" s="1"/>
  <c r="O1570" i="4"/>
  <c r="U1570" i="4"/>
  <c r="AH1596" i="4"/>
  <c r="AM1596" i="4"/>
  <c r="AQ1596" i="4" s="1"/>
  <c r="N1058" i="4"/>
  <c r="AI1092" i="4"/>
  <c r="M1092" i="4"/>
  <c r="AI1096" i="4"/>
  <c r="AE1096" i="4"/>
  <c r="AF1098" i="4"/>
  <c r="K1100" i="4"/>
  <c r="M1106" i="4"/>
  <c r="N1112" i="4"/>
  <c r="M1117" i="4"/>
  <c r="AD1117" i="4"/>
  <c r="AD1115" i="4" s="1"/>
  <c r="N1120" i="4"/>
  <c r="L1126" i="4"/>
  <c r="K1129" i="4"/>
  <c r="N1142" i="4"/>
  <c r="L1146" i="4"/>
  <c r="P1146" i="4"/>
  <c r="AD1149" i="4"/>
  <c r="L1153" i="4"/>
  <c r="P1163" i="4"/>
  <c r="AL1163" i="4" s="1"/>
  <c r="AP1163" i="4" s="1"/>
  <c r="N1172" i="4"/>
  <c r="AD1175" i="4"/>
  <c r="AD1170" i="4" s="1"/>
  <c r="AE1193" i="4"/>
  <c r="K1193" i="4"/>
  <c r="AC1207" i="4"/>
  <c r="M1229" i="4"/>
  <c r="AE1235" i="4"/>
  <c r="AE1239" i="4"/>
  <c r="P1276" i="4"/>
  <c r="P1285" i="4"/>
  <c r="AL1285" i="4" s="1"/>
  <c r="AP1285" i="4" s="1"/>
  <c r="AE1352" i="4"/>
  <c r="O1358" i="4"/>
  <c r="N1364" i="4"/>
  <c r="K1382" i="4"/>
  <c r="AN1399" i="4"/>
  <c r="AR1399" i="4" s="1"/>
  <c r="AI1399" i="4"/>
  <c r="AN1408" i="4"/>
  <c r="AR1408" i="4" s="1"/>
  <c r="AI1408" i="4"/>
  <c r="AI1413" i="4"/>
  <c r="AE1413" i="4"/>
  <c r="AE1485" i="4"/>
  <c r="M1522" i="4"/>
  <c r="AG1526" i="4"/>
  <c r="AL1526" i="4"/>
  <c r="AP1526" i="4" s="1"/>
  <c r="AL1587" i="4"/>
  <c r="AP1587" i="4" s="1"/>
  <c r="AG1587" i="4"/>
  <c r="AC1587" i="4"/>
  <c r="M1587" i="4"/>
  <c r="AD1611" i="4"/>
  <c r="AC1382" i="4"/>
  <c r="K1408" i="4"/>
  <c r="AO1417" i="4"/>
  <c r="AS1417" i="4" s="1"/>
  <c r="N1417" i="4"/>
  <c r="K1420" i="4"/>
  <c r="O1420" i="4"/>
  <c r="M1424" i="4"/>
  <c r="L1427" i="4"/>
  <c r="P1427" i="4"/>
  <c r="AM1443" i="4"/>
  <c r="AQ1443" i="4" s="1"/>
  <c r="L1443" i="4"/>
  <c r="M1478" i="4"/>
  <c r="R1478" i="4"/>
  <c r="Y1478" i="4"/>
  <c r="AJ1478" i="4" s="1"/>
  <c r="AJ1476" i="4" s="1"/>
  <c r="N1494" i="4"/>
  <c r="K1494" i="4"/>
  <c r="K1501" i="4"/>
  <c r="O1501" i="4"/>
  <c r="P1501" i="4"/>
  <c r="AC1501" i="4" s="1"/>
  <c r="AN1515" i="4"/>
  <c r="AR1515" i="4" s="1"/>
  <c r="O1515" i="4"/>
  <c r="AE1515" i="4"/>
  <c r="N1526" i="4"/>
  <c r="P1538" i="4"/>
  <c r="AL1538" i="4" s="1"/>
  <c r="AP1538" i="4" s="1"/>
  <c r="M1570" i="4"/>
  <c r="R1570" i="4"/>
  <c r="Y1570" i="4"/>
  <c r="AF1570" i="4" s="1"/>
  <c r="AD1584" i="4"/>
  <c r="AO1393" i="4"/>
  <c r="AS1393" i="4" s="1"/>
  <c r="L1396" i="4"/>
  <c r="N1396" i="4"/>
  <c r="M1443" i="4"/>
  <c r="AD1443" i="4"/>
  <c r="N1469" i="4"/>
  <c r="AD1479" i="4"/>
  <c r="AD1476" i="4" s="1"/>
  <c r="AH1479" i="4"/>
  <c r="AJ1480" i="4"/>
  <c r="O1488" i="4"/>
  <c r="P1494" i="4"/>
  <c r="AG1494" i="4" s="1"/>
  <c r="M1501" i="4"/>
  <c r="N1505" i="4"/>
  <c r="P1508" i="4"/>
  <c r="AF1515" i="4"/>
  <c r="AO1515" i="4"/>
  <c r="AS1515" i="4" s="1"/>
  <c r="M1515" i="4"/>
  <c r="AM1518" i="4"/>
  <c r="AQ1518" i="4" s="1"/>
  <c r="AM1531" i="4"/>
  <c r="AQ1531" i="4" s="1"/>
  <c r="P1531" i="4"/>
  <c r="N1538" i="4"/>
  <c r="N1555" i="4"/>
  <c r="P1566" i="4"/>
  <c r="AL1566" i="4" s="1"/>
  <c r="AP1566" i="4" s="1"/>
  <c r="N1570" i="4"/>
  <c r="S1570" i="4"/>
  <c r="P1570" i="4"/>
  <c r="V1570" i="4"/>
  <c r="AI1570" i="4" s="1"/>
  <c r="L1608" i="4"/>
  <c r="M1393" i="4"/>
  <c r="AD1393" i="4"/>
  <c r="Y1402" i="4"/>
  <c r="AO1402" i="4" s="1"/>
  <c r="AS1402" i="4" s="1"/>
  <c r="N1405" i="4"/>
  <c r="AD1413" i="4"/>
  <c r="AA1417" i="4"/>
  <c r="K1431" i="4"/>
  <c r="AJ1440" i="4"/>
  <c r="M1440" i="4"/>
  <c r="N1449" i="4"/>
  <c r="AF1488" i="4"/>
  <c r="N1515" i="4"/>
  <c r="O1518" i="4"/>
  <c r="S1575" i="4"/>
  <c r="M1575" i="4"/>
  <c r="R1575" i="4"/>
  <c r="Y1575" i="4"/>
  <c r="O1575" i="4"/>
  <c r="U1575" i="4"/>
  <c r="AE1575" i="4" s="1"/>
  <c r="AD1596" i="4"/>
  <c r="M1608" i="4"/>
  <c r="AG116" i="4"/>
  <c r="AL116" i="4"/>
  <c r="AP116" i="4" s="1"/>
  <c r="AJ422" i="4"/>
  <c r="AF422" i="4"/>
  <c r="AO422" i="4"/>
  <c r="AS422" i="4" s="1"/>
  <c r="AG53" i="4"/>
  <c r="AL53" i="4"/>
  <c r="AP53" i="4" s="1"/>
  <c r="AG58" i="4"/>
  <c r="AL58" i="4"/>
  <c r="AP58" i="4" s="1"/>
  <c r="AM442" i="4"/>
  <c r="AQ442" i="4" s="1"/>
  <c r="AH442" i="4"/>
  <c r="L83" i="4"/>
  <c r="K134" i="4"/>
  <c r="AG824" i="4"/>
  <c r="AF91" i="4"/>
  <c r="AJ91" i="4"/>
  <c r="AA91" i="4"/>
  <c r="AE357" i="4"/>
  <c r="AD369" i="4"/>
  <c r="AM369" i="4"/>
  <c r="AQ369" i="4" s="1"/>
  <c r="AM23" i="4"/>
  <c r="AQ23" i="4" s="1"/>
  <c r="AD23" i="4"/>
  <c r="K26" i="4"/>
  <c r="AD44" i="4"/>
  <c r="K47" i="4"/>
  <c r="AJ60" i="4"/>
  <c r="AA60" i="4"/>
  <c r="N63" i="4"/>
  <c r="L66" i="4"/>
  <c r="K74" i="4"/>
  <c r="N91" i="4"/>
  <c r="K103" i="4"/>
  <c r="AI125" i="4"/>
  <c r="AN125" i="4"/>
  <c r="AR125" i="4" s="1"/>
  <c r="L134" i="4"/>
  <c r="AM183" i="4"/>
  <c r="AQ183" i="4" s="1"/>
  <c r="AD183" i="4"/>
  <c r="AF202" i="4"/>
  <c r="AA202" i="4"/>
  <c r="AO202" i="4"/>
  <c r="AS202" i="4" s="1"/>
  <c r="AD215" i="4"/>
  <c r="AD255" i="4"/>
  <c r="AD262" i="4"/>
  <c r="AL308" i="4"/>
  <c r="AP308" i="4" s="1"/>
  <c r="AG308" i="4"/>
  <c r="AO336" i="4"/>
  <c r="AS336" i="4" s="1"/>
  <c r="AM375" i="4"/>
  <c r="AQ375" i="4" s="1"/>
  <c r="AH375" i="4"/>
  <c r="AA436" i="4"/>
  <c r="AJ436" i="4"/>
  <c r="AF436" i="4"/>
  <c r="AE471" i="4"/>
  <c r="AL512" i="4"/>
  <c r="AP512" i="4" s="1"/>
  <c r="AG512" i="4"/>
  <c r="AJ628" i="4"/>
  <c r="AO628" i="4"/>
  <c r="AS628" i="4" s="1"/>
  <c r="AA628" i="4"/>
  <c r="AF628" i="4"/>
  <c r="AL80" i="4"/>
  <c r="AP80" i="4" s="1"/>
  <c r="M100" i="4"/>
  <c r="K125" i="4"/>
  <c r="AM138" i="4"/>
  <c r="AQ138" i="4" s="1"/>
  <c r="AJ324" i="4"/>
  <c r="AF324" i="4"/>
  <c r="AD363" i="4"/>
  <c r="AM363" i="4"/>
  <c r="AQ363" i="4" s="1"/>
  <c r="AM400" i="4"/>
  <c r="AQ400" i="4" s="1"/>
  <c r="AH400" i="4"/>
  <c r="AL404" i="4"/>
  <c r="AP404" i="4" s="1"/>
  <c r="AG404" i="4"/>
  <c r="AE426" i="4"/>
  <c r="AN426" i="4"/>
  <c r="AR426" i="4" s="1"/>
  <c r="AI466" i="4"/>
  <c r="AE466" i="4"/>
  <c r="AE475" i="4"/>
  <c r="AN475" i="4"/>
  <c r="AR475" i="4" s="1"/>
  <c r="AM595" i="4"/>
  <c r="AQ595" i="4" s="1"/>
  <c r="AH595" i="4"/>
  <c r="AH641" i="4"/>
  <c r="AM641" i="4"/>
  <c r="AQ641" i="4" s="1"/>
  <c r="N29" i="4"/>
  <c r="N32" i="4"/>
  <c r="N35" i="4"/>
  <c r="AH41" i="4"/>
  <c r="L44" i="4"/>
  <c r="AC47" i="4"/>
  <c r="AA50" i="4"/>
  <c r="N60" i="4"/>
  <c r="M77" i="4"/>
  <c r="M94" i="4"/>
  <c r="AM97" i="4"/>
  <c r="AQ97" i="4" s="1"/>
  <c r="AD97" i="4"/>
  <c r="M112" i="4"/>
  <c r="AH134" i="4"/>
  <c r="AH155" i="4"/>
  <c r="AJ158" i="4"/>
  <c r="AM169" i="4"/>
  <c r="AQ169" i="4" s="1"/>
  <c r="AH169" i="4"/>
  <c r="AD193" i="4"/>
  <c r="AM215" i="4"/>
  <c r="AQ215" i="4" s="1"/>
  <c r="AH215" i="4"/>
  <c r="AM221" i="4"/>
  <c r="AQ221" i="4" s="1"/>
  <c r="AD221" i="4"/>
  <c r="AH249" i="4"/>
  <c r="AM255" i="4"/>
  <c r="AQ255" i="4" s="1"/>
  <c r="AH255" i="4"/>
  <c r="AD259" i="4"/>
  <c r="AM262" i="4"/>
  <c r="AQ262" i="4" s="1"/>
  <c r="AH262" i="4"/>
  <c r="AJ330" i="4"/>
  <c r="AF330" i="4"/>
  <c r="AJ336" i="4"/>
  <c r="AF336" i="4"/>
  <c r="AI339" i="4"/>
  <c r="AE339" i="4"/>
  <c r="AF360" i="4"/>
  <c r="AJ360" i="4"/>
  <c r="AL369" i="4"/>
  <c r="AP369" i="4" s="1"/>
  <c r="AC369" i="4"/>
  <c r="AI372" i="4"/>
  <c r="AN372" i="4"/>
  <c r="AR372" i="4" s="1"/>
  <c r="AO379" i="4"/>
  <c r="AS379" i="4" s="1"/>
  <c r="AJ379" i="4"/>
  <c r="AM393" i="4"/>
  <c r="AQ393" i="4" s="1"/>
  <c r="AH393" i="4"/>
  <c r="AI422" i="4"/>
  <c r="AN422" i="4"/>
  <c r="AR422" i="4" s="1"/>
  <c r="AE422" i="4"/>
  <c r="AM431" i="4"/>
  <c r="AQ431" i="4" s="1"/>
  <c r="AH431" i="4"/>
  <c r="AD431" i="4"/>
  <c r="AD429" i="4" s="1"/>
  <c r="AE469" i="4"/>
  <c r="AJ505" i="4"/>
  <c r="AF505" i="4"/>
  <c r="AO505" i="4"/>
  <c r="AS505" i="4" s="1"/>
  <c r="AO564" i="4"/>
  <c r="AS564" i="4" s="1"/>
  <c r="AA564" i="4"/>
  <c r="AJ564" i="4"/>
  <c r="AH665" i="4"/>
  <c r="AM665" i="4"/>
  <c r="AQ665" i="4" s="1"/>
  <c r="AM10" i="4"/>
  <c r="AQ10" i="4" s="1"/>
  <c r="N103" i="4"/>
  <c r="L10" i="4"/>
  <c r="AD41" i="4"/>
  <c r="K53" i="4"/>
  <c r="L63" i="4"/>
  <c r="N77" i="4"/>
  <c r="L80" i="4"/>
  <c r="K83" i="4"/>
  <c r="N94" i="4"/>
  <c r="N97" i="4"/>
  <c r="M109" i="4"/>
  <c r="N128" i="4"/>
  <c r="L131" i="4"/>
  <c r="AD138" i="4"/>
  <c r="K142" i="4"/>
  <c r="AM193" i="4"/>
  <c r="AQ193" i="4" s="1"/>
  <c r="AH193" i="4"/>
  <c r="AE312" i="4"/>
  <c r="AJ342" i="4"/>
  <c r="AF342" i="4"/>
  <c r="AI345" i="4"/>
  <c r="AE345" i="4"/>
  <c r="AO365" i="4"/>
  <c r="AS365" i="4" s="1"/>
  <c r="AJ365" i="4"/>
  <c r="AJ404" i="4"/>
  <c r="AF404" i="4"/>
  <c r="AL415" i="4"/>
  <c r="AP415" i="4" s="1"/>
  <c r="AG415" i="4"/>
  <c r="AN466" i="4"/>
  <c r="AR466" i="4" s="1"/>
  <c r="AI475" i="4"/>
  <c r="AH490" i="4"/>
  <c r="AM490" i="4"/>
  <c r="AQ490" i="4" s="1"/>
  <c r="AG914" i="4"/>
  <c r="AL914" i="4"/>
  <c r="AP914" i="4" s="1"/>
  <c r="AO542" i="4"/>
  <c r="AS542" i="4" s="1"/>
  <c r="AF542" i="4"/>
  <c r="AE580" i="4"/>
  <c r="AN580" i="4"/>
  <c r="AR580" i="4" s="1"/>
  <c r="AM588" i="4"/>
  <c r="AQ588" i="4" s="1"/>
  <c r="AH588" i="4"/>
  <c r="AG631" i="4"/>
  <c r="AL631" i="4"/>
  <c r="AP631" i="4" s="1"/>
  <c r="AG760" i="4"/>
  <c r="AL760" i="4"/>
  <c r="AP760" i="4" s="1"/>
  <c r="AF774" i="4"/>
  <c r="AA774" i="4"/>
  <c r="AI816" i="4"/>
  <c r="AE816" i="4"/>
  <c r="AG853" i="4"/>
  <c r="AL853" i="4"/>
  <c r="AP853" i="4" s="1"/>
  <c r="AC853" i="4"/>
  <c r="AL880" i="4"/>
  <c r="AP880" i="4" s="1"/>
  <c r="AG880" i="4"/>
  <c r="AA880" i="4"/>
  <c r="AO880" i="4"/>
  <c r="AS880" i="4" s="1"/>
  <c r="AF883" i="4"/>
  <c r="AO883" i="4"/>
  <c r="AS883" i="4" s="1"/>
  <c r="AA883" i="4"/>
  <c r="AC952" i="4"/>
  <c r="AL952" i="4"/>
  <c r="AP952" i="4" s="1"/>
  <c r="AL977" i="4"/>
  <c r="AP977" i="4" s="1"/>
  <c r="AG977" i="4"/>
  <c r="AC977" i="4"/>
  <c r="AH1084" i="4"/>
  <c r="AD1084" i="4"/>
  <c r="AC1117" i="4"/>
  <c r="AC1115" i="4" s="1"/>
  <c r="AL1117" i="4"/>
  <c r="AP1117" i="4" s="1"/>
  <c r="AG1117" i="4"/>
  <c r="AI1153" i="4"/>
  <c r="AE1153" i="4"/>
  <c r="AO1385" i="4"/>
  <c r="AS1385" i="4" s="1"/>
  <c r="AJ1385" i="4"/>
  <c r="AF1385" i="4"/>
  <c r="AA1385" i="4"/>
  <c r="AE1498" i="4"/>
  <c r="AI1498" i="4"/>
  <c r="AN1498" i="4"/>
  <c r="AR1498" i="4" s="1"/>
  <c r="AF35" i="4"/>
  <c r="L38" i="4"/>
  <c r="AF47" i="4"/>
  <c r="AE86" i="4"/>
  <c r="K109" i="4"/>
  <c r="M125" i="4"/>
  <c r="M131" i="4"/>
  <c r="K138" i="4"/>
  <c r="AF152" i="4"/>
  <c r="AA196" i="4"/>
  <c r="AM209" i="4"/>
  <c r="AQ209" i="4" s="1"/>
  <c r="N259" i="4"/>
  <c r="M301" i="4"/>
  <c r="AF312" i="4"/>
  <c r="AO318" i="4"/>
  <c r="AS318" i="4" s="1"/>
  <c r="AF327" i="4"/>
  <c r="AM333" i="4"/>
  <c r="AQ333" i="4" s="1"/>
  <c r="AL342" i="4"/>
  <c r="AP342" i="4" s="1"/>
  <c r="AM348" i="4"/>
  <c r="AQ348" i="4" s="1"/>
  <c r="AF354" i="4"/>
  <c r="AN360" i="4"/>
  <c r="AR360" i="4" s="1"/>
  <c r="AC379" i="4"/>
  <c r="AL389" i="4"/>
  <c r="AP389" i="4" s="1"/>
  <c r="AC389" i="4"/>
  <c r="T285" i="4"/>
  <c r="AE431" i="4"/>
  <c r="AE429" i="4" s="1"/>
  <c r="AM478" i="4"/>
  <c r="AQ478" i="4" s="1"/>
  <c r="AG502" i="4"/>
  <c r="AF512" i="4"/>
  <c r="AO514" i="4"/>
  <c r="AS514" i="4" s="1"/>
  <c r="AD518" i="4"/>
  <c r="AJ530" i="4"/>
  <c r="AO530" i="4"/>
  <c r="AS530" i="4" s="1"/>
  <c r="AH548" i="4"/>
  <c r="AG553" i="4"/>
  <c r="AF577" i="4"/>
  <c r="AO577" i="4"/>
  <c r="AS577" i="4" s="1"/>
  <c r="AI580" i="4"/>
  <c r="AI591" i="4"/>
  <c r="AN591" i="4"/>
  <c r="AR591" i="4" s="1"/>
  <c r="AD605" i="4"/>
  <c r="AF619" i="4"/>
  <c r="AN641" i="4"/>
  <c r="AR641" i="4" s="1"/>
  <c r="AH690" i="4"/>
  <c r="AE690" i="4"/>
  <c r="AC701" i="4"/>
  <c r="AC699" i="4" s="1"/>
  <c r="AO706" i="4"/>
  <c r="AS706" i="4" s="1"/>
  <c r="AJ706" i="4"/>
  <c r="AA706" i="4"/>
  <c r="AJ713" i="4"/>
  <c r="AF713" i="4"/>
  <c r="AO713" i="4"/>
  <c r="AS713" i="4" s="1"/>
  <c r="AM812" i="4"/>
  <c r="AQ812" i="4" s="1"/>
  <c r="AH812" i="4"/>
  <c r="AN816" i="4"/>
  <c r="AR816" i="4" s="1"/>
  <c r="AH859" i="4"/>
  <c r="AM859" i="4"/>
  <c r="AQ859" i="4" s="1"/>
  <c r="AC966" i="4"/>
  <c r="AG966" i="4"/>
  <c r="AN984" i="4"/>
  <c r="AR984" i="4" s="1"/>
  <c r="AI984" i="4"/>
  <c r="AE984" i="4"/>
  <c r="K80" i="4"/>
  <c r="N83" i="4"/>
  <c r="L97" i="4"/>
  <c r="K100" i="4"/>
  <c r="AF103" i="4"/>
  <c r="M106" i="4"/>
  <c r="M128" i="4"/>
  <c r="AF158" i="4"/>
  <c r="AC199" i="4"/>
  <c r="AD209" i="4"/>
  <c r="AD231" i="4"/>
  <c r="AH231" i="4"/>
  <c r="AA234" i="4"/>
  <c r="AM315" i="4"/>
  <c r="AQ315" i="4" s="1"/>
  <c r="AO324" i="4"/>
  <c r="AS324" i="4" s="1"/>
  <c r="AE330" i="4"/>
  <c r="AN339" i="4"/>
  <c r="AR339" i="4" s="1"/>
  <c r="AI386" i="4"/>
  <c r="AF411" i="4"/>
  <c r="AA431" i="4"/>
  <c r="AH455" i="4"/>
  <c r="AF486" i="4"/>
  <c r="AD490" i="4"/>
  <c r="AE490" i="4"/>
  <c r="AG518" i="4"/>
  <c r="AJ528" i="4"/>
  <c r="AF528" i="4"/>
  <c r="AJ542" i="4"/>
  <c r="AH545" i="4"/>
  <c r="AJ567" i="4"/>
  <c r="AM572" i="4"/>
  <c r="AQ572" i="4" s="1"/>
  <c r="AH572" i="4"/>
  <c r="AM625" i="4"/>
  <c r="AQ625" i="4" s="1"/>
  <c r="AH625" i="4"/>
  <c r="AG680" i="4"/>
  <c r="AL680" i="4"/>
  <c r="AP680" i="4" s="1"/>
  <c r="AG701" i="4"/>
  <c r="AL701" i="4"/>
  <c r="AP701" i="4" s="1"/>
  <c r="AG713" i="4"/>
  <c r="AC713" i="4"/>
  <c r="AC711" i="4" s="1"/>
  <c r="AL713" i="4"/>
  <c r="AP713" i="4" s="1"/>
  <c r="AH760" i="4"/>
  <c r="AD760" i="4"/>
  <c r="AL835" i="4"/>
  <c r="AP835" i="4" s="1"/>
  <c r="AG835" i="4"/>
  <c r="AH889" i="4"/>
  <c r="AD889" i="4"/>
  <c r="AO1092" i="4"/>
  <c r="AS1092" i="4" s="1"/>
  <c r="AF1092" i="4"/>
  <c r="AM1123" i="4"/>
  <c r="AQ1123" i="4" s="1"/>
  <c r="AD1123" i="4"/>
  <c r="AH1123" i="4"/>
  <c r="N142" i="4"/>
  <c r="AN312" i="4"/>
  <c r="AR312" i="4" s="1"/>
  <c r="AO330" i="4"/>
  <c r="AS330" i="4" s="1"/>
  <c r="AE336" i="4"/>
  <c r="AL436" i="4"/>
  <c r="AP436" i="4" s="1"/>
  <c r="L466" i="4"/>
  <c r="P466" i="4"/>
  <c r="AF471" i="4"/>
  <c r="L475" i="4"/>
  <c r="AD478" i="4"/>
  <c r="AE478" i="4"/>
  <c r="AN481" i="4"/>
  <c r="AR481" i="4" s="1"/>
  <c r="AF514" i="4"/>
  <c r="AM518" i="4"/>
  <c r="AQ518" i="4" s="1"/>
  <c r="AO528" i="4"/>
  <c r="AS528" i="4" s="1"/>
  <c r="AI530" i="4"/>
  <c r="AN536" i="4"/>
  <c r="AR536" i="4" s="1"/>
  <c r="AF575" i="4"/>
  <c r="AJ575" i="4"/>
  <c r="AF583" i="4"/>
  <c r="AI588" i="4"/>
  <c r="AI586" i="4" s="1"/>
  <c r="AM602" i="4"/>
  <c r="AQ602" i="4" s="1"/>
  <c r="AH602" i="4"/>
  <c r="AN605" i="4"/>
  <c r="AR605" i="4" s="1"/>
  <c r="AJ645" i="4"/>
  <c r="AF645" i="4"/>
  <c r="AG683" i="4"/>
  <c r="AF754" i="4"/>
  <c r="AO791" i="4"/>
  <c r="AS791" i="4" s="1"/>
  <c r="AJ791" i="4"/>
  <c r="AF791" i="4"/>
  <c r="AM871" i="4"/>
  <c r="AQ871" i="4" s="1"/>
  <c r="AH871" i="4"/>
  <c r="AG877" i="4"/>
  <c r="AC877" i="4"/>
  <c r="AJ886" i="4"/>
  <c r="AF886" i="4"/>
  <c r="AM889" i="4"/>
  <c r="AQ889" i="4" s="1"/>
  <c r="AG932" i="4"/>
  <c r="AG952" i="4"/>
  <c r="AL970" i="4"/>
  <c r="AP970" i="4" s="1"/>
  <c r="AM1042" i="4"/>
  <c r="AQ1042" i="4" s="1"/>
  <c r="AH1042" i="4"/>
  <c r="AI1073" i="4"/>
  <c r="AN1073" i="4"/>
  <c r="AR1073" i="4" s="1"/>
  <c r="AI1086" i="4"/>
  <c r="AN1086" i="4"/>
  <c r="AR1086" i="4" s="1"/>
  <c r="AE1086" i="4"/>
  <c r="AE575" i="4"/>
  <c r="AE583" i="4"/>
  <c r="AD588" i="4"/>
  <c r="AD586" i="4" s="1"/>
  <c r="AD641" i="4"/>
  <c r="AO674" i="4"/>
  <c r="AS674" i="4" s="1"/>
  <c r="AO686" i="4"/>
  <c r="AS686" i="4" s="1"/>
  <c r="AE703" i="4"/>
  <c r="AJ708" i="4"/>
  <c r="N708" i="4"/>
  <c r="AC734" i="4"/>
  <c r="AG736" i="4"/>
  <c r="AO738" i="4"/>
  <c r="AS738" i="4" s="1"/>
  <c r="AN754" i="4"/>
  <c r="AR754" i="4" s="1"/>
  <c r="AE908" i="4"/>
  <c r="AJ936" i="4"/>
  <c r="AG944" i="4"/>
  <c r="AC947" i="4"/>
  <c r="AG947" i="4"/>
  <c r="AI994" i="4"/>
  <c r="AE994" i="4"/>
  <c r="AJ1006" i="4"/>
  <c r="AA1006" i="4"/>
  <c r="AE1021" i="4"/>
  <c r="AN1021" i="4"/>
  <c r="AR1021" i="4" s="1"/>
  <c r="AM1023" i="4"/>
  <c r="AQ1023" i="4" s="1"/>
  <c r="AN1045" i="4"/>
  <c r="AR1045" i="4" s="1"/>
  <c r="AE1045" i="4"/>
  <c r="AN1058" i="4"/>
  <c r="AR1058" i="4" s="1"/>
  <c r="AE1058" i="4"/>
  <c r="AE1056" i="4" s="1"/>
  <c r="AG1109" i="4"/>
  <c r="AC1109" i="4"/>
  <c r="AN1109" i="4"/>
  <c r="AR1109" i="4" s="1"/>
  <c r="AI1109" i="4"/>
  <c r="AH1117" i="4"/>
  <c r="AM1117" i="4"/>
  <c r="AQ1117" i="4" s="1"/>
  <c r="AN1123" i="4"/>
  <c r="AR1123" i="4" s="1"/>
  <c r="AI1123" i="4"/>
  <c r="AC1175" i="4"/>
  <c r="AC1170" i="4" s="1"/>
  <c r="AL1175" i="4"/>
  <c r="AP1175" i="4" s="1"/>
  <c r="AJ1183" i="4"/>
  <c r="AO1183" i="4"/>
  <c r="AS1183" i="4" s="1"/>
  <c r="AF1183" i="4"/>
  <c r="AG1191" i="4"/>
  <c r="AL1191" i="4"/>
  <c r="AP1191" i="4" s="1"/>
  <c r="AC1191" i="4"/>
  <c r="AC1189" i="4" s="1"/>
  <c r="O1245" i="4"/>
  <c r="U1245" i="4"/>
  <c r="AG668" i="4"/>
  <c r="AG696" i="4"/>
  <c r="AI703" i="4"/>
  <c r="AO708" i="4"/>
  <c r="AS708" i="4" s="1"/>
  <c r="AC760" i="4"/>
  <c r="AD859" i="4"/>
  <c r="AL865" i="4"/>
  <c r="AP865" i="4" s="1"/>
  <c r="AG895" i="4"/>
  <c r="AG996" i="4"/>
  <c r="AH1033" i="4"/>
  <c r="AD1112" i="4"/>
  <c r="AM1112" i="4"/>
  <c r="AQ1112" i="4" s="1"/>
  <c r="AI1126" i="4"/>
  <c r="AE1126" i="4"/>
  <c r="AN1132" i="4"/>
  <c r="AR1132" i="4" s="1"/>
  <c r="AE1132" i="4"/>
  <c r="AI1132" i="4"/>
  <c r="AF1146" i="4"/>
  <c r="AA1146" i="4"/>
  <c r="AO1146" i="4"/>
  <c r="AS1146" i="4" s="1"/>
  <c r="AO1279" i="4"/>
  <c r="AS1279" i="4" s="1"/>
  <c r="AF1279" i="4"/>
  <c r="AA1279" i="4"/>
  <c r="AJ1279" i="4"/>
  <c r="AJ1298" i="4"/>
  <c r="AA1298" i="4"/>
  <c r="AC502" i="4"/>
  <c r="AC611" i="4"/>
  <c r="AN619" i="4"/>
  <c r="AR619" i="4" s="1"/>
  <c r="AA635" i="4"/>
  <c r="AF656" i="4"/>
  <c r="AL660" i="4"/>
  <c r="AP660" i="4" s="1"/>
  <c r="AD665" i="4"/>
  <c r="AE686" i="4"/>
  <c r="AN731" i="4"/>
  <c r="AR731" i="4" s="1"/>
  <c r="AO736" i="4"/>
  <c r="AS736" i="4" s="1"/>
  <c r="AF738" i="4"/>
  <c r="AA812" i="4"/>
  <c r="AA847" i="4"/>
  <c r="AC865" i="4"/>
  <c r="AA868" i="4"/>
  <c r="AO868" i="4"/>
  <c r="AS868" i="4" s="1"/>
  <c r="N889" i="4"/>
  <c r="AL895" i="4"/>
  <c r="AP895" i="4" s="1"/>
  <c r="AC903" i="4"/>
  <c r="AG903" i="4"/>
  <c r="AD957" i="4"/>
  <c r="AL1042" i="4"/>
  <c r="AP1042" i="4" s="1"/>
  <c r="AL1049" i="4"/>
  <c r="AP1049" i="4" s="1"/>
  <c r="AM1053" i="4"/>
  <c r="AQ1053" i="4" s="1"/>
  <c r="AD1053" i="4"/>
  <c r="AE1090" i="4"/>
  <c r="AE1100" i="4"/>
  <c r="AE1109" i="4"/>
  <c r="AL1109" i="4"/>
  <c r="AP1109" i="4" s="1"/>
  <c r="AL1178" i="4"/>
  <c r="AP1178" i="4" s="1"/>
  <c r="AC1178" i="4"/>
  <c r="AC1296" i="4"/>
  <c r="AL1296" i="4"/>
  <c r="AP1296" i="4" s="1"/>
  <c r="AG1296" i="4"/>
  <c r="AJ1307" i="4"/>
  <c r="AA1307" i="4"/>
  <c r="AO1307" i="4"/>
  <c r="AS1307" i="4" s="1"/>
  <c r="AF1307" i="4"/>
  <c r="AD1023" i="4"/>
  <c r="L1042" i="4"/>
  <c r="AD1042" i="4"/>
  <c r="L1045" i="4"/>
  <c r="K1053" i="4"/>
  <c r="M1058" i="4"/>
  <c r="K1065" i="4"/>
  <c r="M1068" i="4"/>
  <c r="M1086" i="4"/>
  <c r="N1086" i="4"/>
  <c r="N1103" i="4"/>
  <c r="AC1149" i="4"/>
  <c r="AG1149" i="4"/>
  <c r="AL1149" i="4"/>
  <c r="AP1149" i="4" s="1"/>
  <c r="AF1149" i="4"/>
  <c r="AA1149" i="4"/>
  <c r="AG1187" i="4"/>
  <c r="AC1187" i="4"/>
  <c r="AM1202" i="4"/>
  <c r="AQ1202" i="4" s="1"/>
  <c r="N1241" i="4"/>
  <c r="AJ1253" i="4"/>
  <c r="AA1253" i="4"/>
  <c r="AD1259" i="4"/>
  <c r="AI1264" i="4"/>
  <c r="AJ1273" i="4"/>
  <c r="AO1273" i="4"/>
  <c r="AS1273" i="4" s="1"/>
  <c r="AN1289" i="4"/>
  <c r="AR1289" i="4" s="1"/>
  <c r="AE1289" i="4"/>
  <c r="AJ1314" i="4"/>
  <c r="AO1314" i="4"/>
  <c r="AS1314" i="4" s="1"/>
  <c r="AF1314" i="4"/>
  <c r="AH1355" i="4"/>
  <c r="AD1355" i="4"/>
  <c r="AM1402" i="4"/>
  <c r="AQ1402" i="4" s="1"/>
  <c r="AH1402" i="4"/>
  <c r="V1478" i="4"/>
  <c r="AI1478" i="4" s="1"/>
  <c r="AI1476" i="4" s="1"/>
  <c r="AE1479" i="4"/>
  <c r="AE1476" i="4" s="1"/>
  <c r="AG1488" i="4"/>
  <c r="AL1488" i="4"/>
  <c r="AP1488" i="4" s="1"/>
  <c r="AM1551" i="4"/>
  <c r="AQ1551" i="4" s="1"/>
  <c r="AH1551" i="4"/>
  <c r="AG1166" i="4"/>
  <c r="AC1166" i="4"/>
  <c r="AH1178" i="4"/>
  <c r="AH1170" i="4" s="1"/>
  <c r="AD1178" i="4"/>
  <c r="AJ1180" i="4"/>
  <c r="AO1180" i="4"/>
  <c r="AS1180" i="4" s="1"/>
  <c r="AM1183" i="4"/>
  <c r="AQ1183" i="4" s="1"/>
  <c r="AH1183" i="4"/>
  <c r="AN1191" i="4"/>
  <c r="AR1191" i="4" s="1"/>
  <c r="AI1191" i="4"/>
  <c r="AJ1200" i="4"/>
  <c r="AF1200" i="4"/>
  <c r="AL1253" i="4"/>
  <c r="AP1253" i="4" s="1"/>
  <c r="AC1253" i="4"/>
  <c r="AF1255" i="4"/>
  <c r="AO1255" i="4"/>
  <c r="AS1255" i="4" s="1"/>
  <c r="AA1262" i="4"/>
  <c r="AO1262" i="4"/>
  <c r="AS1262" i="4" s="1"/>
  <c r="AN1264" i="4"/>
  <c r="AR1264" i="4" s="1"/>
  <c r="AF1285" i="4"/>
  <c r="AO1335" i="4"/>
  <c r="AS1335" i="4" s="1"/>
  <c r="AA1335" i="4"/>
  <c r="AJ1335" i="4"/>
  <c r="AD1339" i="4"/>
  <c r="AO1399" i="4"/>
  <c r="AS1399" i="4" s="1"/>
  <c r="AJ1399" i="4"/>
  <c r="AA1399" i="4"/>
  <c r="AN1405" i="4"/>
  <c r="AR1405" i="4" s="1"/>
  <c r="AI1405" i="4"/>
  <c r="AE1405" i="4"/>
  <c r="AM1424" i="4"/>
  <c r="AQ1424" i="4" s="1"/>
  <c r="AH1424" i="4"/>
  <c r="AD1424" i="4"/>
  <c r="AC1436" i="4"/>
  <c r="AG1436" i="4"/>
  <c r="AL1436" i="4"/>
  <c r="AP1436" i="4" s="1"/>
  <c r="AC970" i="4"/>
  <c r="K1015" i="4"/>
  <c r="O1015" i="4"/>
  <c r="AC1015" i="4" s="1"/>
  <c r="U1015" i="4"/>
  <c r="L1015" i="4"/>
  <c r="P1015" i="4"/>
  <c r="V1015" i="4"/>
  <c r="AE1015" i="4" s="1"/>
  <c r="M1015" i="4"/>
  <c r="R1015" i="4"/>
  <c r="Y1015" i="4"/>
  <c r="K1026" i="4"/>
  <c r="L1029" i="4"/>
  <c r="P1029" i="4"/>
  <c r="AC1029" i="4" s="1"/>
  <c r="V1029" i="4"/>
  <c r="AN1029" i="4" s="1"/>
  <c r="AR1029" i="4" s="1"/>
  <c r="L1033" i="4"/>
  <c r="AD1033" i="4"/>
  <c r="AH1036" i="4"/>
  <c r="K1073" i="4"/>
  <c r="AE1073" i="4"/>
  <c r="AE1071" i="4" s="1"/>
  <c r="K1081" i="4"/>
  <c r="L1081" i="4"/>
  <c r="AG1096" i="4"/>
  <c r="K1106" i="4"/>
  <c r="AE1112" i="4"/>
  <c r="AA1117" i="4"/>
  <c r="N1117" i="4"/>
  <c r="AF1123" i="4"/>
  <c r="AO1123" i="4"/>
  <c r="AS1123" i="4" s="1"/>
  <c r="AA1123" i="4"/>
  <c r="L1123" i="4"/>
  <c r="AE1142" i="4"/>
  <c r="AE1140" i="4" s="1"/>
  <c r="AN1142" i="4"/>
  <c r="AR1142" i="4" s="1"/>
  <c r="AE1178" i="4"/>
  <c r="AF1180" i="4"/>
  <c r="AD1232" i="4"/>
  <c r="AG1253" i="4"/>
  <c r="AF1262" i="4"/>
  <c r="AI1266" i="4"/>
  <c r="AE1266" i="4"/>
  <c r="AE1270" i="4"/>
  <c r="AE1268" i="4" s="1"/>
  <c r="AF1273" i="4"/>
  <c r="AM1276" i="4"/>
  <c r="AQ1276" i="4" s="1"/>
  <c r="AH1276" i="4"/>
  <c r="AD1276" i="4"/>
  <c r="AA1292" i="4"/>
  <c r="AO1292" i="4"/>
  <c r="AS1292" i="4" s="1"/>
  <c r="AJ1292" i="4"/>
  <c r="AA1302" i="4"/>
  <c r="AO1302" i="4"/>
  <c r="AS1302" i="4" s="1"/>
  <c r="AJ1302" i="4"/>
  <c r="AA1314" i="4"/>
  <c r="AH1339" i="4"/>
  <c r="AA1344" i="4"/>
  <c r="AF1344" i="4"/>
  <c r="AO1344" i="4"/>
  <c r="AS1344" i="4" s="1"/>
  <c r="AI1440" i="4"/>
  <c r="AN1440" i="4"/>
  <c r="AR1440" i="4" s="1"/>
  <c r="AH1282" i="4"/>
  <c r="AO1285" i="4"/>
  <c r="AS1285" i="4" s="1"/>
  <c r="AJ1318" i="4"/>
  <c r="AM1332" i="4"/>
  <c r="AQ1332" i="4" s="1"/>
  <c r="AD1332" i="4"/>
  <c r="AO1341" i="4"/>
  <c r="AS1341" i="4" s="1"/>
  <c r="AD1364" i="4"/>
  <c r="L1405" i="4"/>
  <c r="AE1408" i="4"/>
  <c r="L1420" i="4"/>
  <c r="P1420" i="4"/>
  <c r="L1424" i="4"/>
  <c r="P1424" i="4"/>
  <c r="AN1427" i="4"/>
  <c r="AR1427" i="4" s="1"/>
  <c r="AI1427" i="4"/>
  <c r="AI1431" i="4"/>
  <c r="AE1431" i="4"/>
  <c r="AO1469" i="4"/>
  <c r="AS1469" i="4" s="1"/>
  <c r="AJ1469" i="4"/>
  <c r="AN1473" i="4"/>
  <c r="AR1473" i="4" s="1"/>
  <c r="AI1473" i="4"/>
  <c r="AI1538" i="4"/>
  <c r="AN1538" i="4"/>
  <c r="AR1538" i="4" s="1"/>
  <c r="AF1599" i="4"/>
  <c r="AA1599" i="4"/>
  <c r="AH1605" i="4"/>
  <c r="AG1613" i="4"/>
  <c r="AC1613" i="4"/>
  <c r="AL1613" i="4"/>
  <c r="AP1613" i="4" s="1"/>
  <c r="AM1625" i="4"/>
  <c r="AQ1625" i="4" s="1"/>
  <c r="AH1625" i="4"/>
  <c r="AD1625" i="4"/>
  <c r="AE1123" i="4"/>
  <c r="M1123" i="4"/>
  <c r="O1126" i="4"/>
  <c r="P1132" i="4"/>
  <c r="AI1142" i="4"/>
  <c r="M1142" i="4"/>
  <c r="M1153" i="4"/>
  <c r="P1158" i="4"/>
  <c r="AG1158" i="4" s="1"/>
  <c r="AH1187" i="4"/>
  <c r="AI1193" i="4"/>
  <c r="AF1197" i="4"/>
  <c r="AI1211" i="4"/>
  <c r="AE1255" i="4"/>
  <c r="AH1259" i="4"/>
  <c r="AM1270" i="4"/>
  <c r="AQ1270" i="4" s="1"/>
  <c r="AE1273" i="4"/>
  <c r="M1279" i="4"/>
  <c r="O1282" i="4"/>
  <c r="AA1285" i="4"/>
  <c r="M1285" i="4"/>
  <c r="AI1289" i="4"/>
  <c r="AC1311" i="4"/>
  <c r="AO1318" i="4"/>
  <c r="AS1318" i="4" s="1"/>
  <c r="AG1348" i="4"/>
  <c r="AC1348" i="4"/>
  <c r="AO1361" i="4"/>
  <c r="AS1361" i="4" s="1"/>
  <c r="AJ1361" i="4"/>
  <c r="AL1364" i="4"/>
  <c r="AP1364" i="4" s="1"/>
  <c r="AO1368" i="4"/>
  <c r="AS1368" i="4" s="1"/>
  <c r="AJ1368" i="4"/>
  <c r="AA1411" i="4"/>
  <c r="AO1411" i="4"/>
  <c r="AS1411" i="4" s="1"/>
  <c r="AI1449" i="4"/>
  <c r="AN1449" i="4"/>
  <c r="AR1449" i="4" s="1"/>
  <c r="AI1491" i="4"/>
  <c r="AE1491" i="4"/>
  <c r="AM1508" i="4"/>
  <c r="AQ1508" i="4" s="1"/>
  <c r="AH1508" i="4"/>
  <c r="AI1584" i="4"/>
  <c r="AN1584" i="4"/>
  <c r="AR1584" i="4" s="1"/>
  <c r="AE1584" i="4"/>
  <c r="AM1587" i="4"/>
  <c r="AQ1587" i="4" s="1"/>
  <c r="AH1587" i="4"/>
  <c r="AM1590" i="4"/>
  <c r="AQ1590" i="4" s="1"/>
  <c r="AH1590" i="4"/>
  <c r="AF1590" i="4"/>
  <c r="AO1590" i="4"/>
  <c r="AS1590" i="4" s="1"/>
  <c r="AA1590" i="4"/>
  <c r="AL1594" i="4"/>
  <c r="AP1594" i="4" s="1"/>
  <c r="AG1594" i="4"/>
  <c r="AC1594" i="4"/>
  <c r="AG1605" i="4"/>
  <c r="AL1605" i="4"/>
  <c r="AP1605" i="4" s="1"/>
  <c r="M1100" i="4"/>
  <c r="N1100" i="4"/>
  <c r="AD1100" i="4"/>
  <c r="K1103" i="4"/>
  <c r="L1103" i="4"/>
  <c r="N1106" i="4"/>
  <c r="K1120" i="4"/>
  <c r="N1123" i="4"/>
  <c r="AF1126" i="4"/>
  <c r="AD1129" i="4"/>
  <c r="M1146" i="4"/>
  <c r="M1166" i="4"/>
  <c r="AH1175" i="4"/>
  <c r="AE1187" i="4"/>
  <c r="AD1193" i="4"/>
  <c r="M1211" i="4"/>
  <c r="M1215" i="4"/>
  <c r="M1218" i="4"/>
  <c r="M1235" i="4"/>
  <c r="AF1298" i="4"/>
  <c r="AG1311" i="4"/>
  <c r="AC1339" i="4"/>
  <c r="AA1341" i="4"/>
  <c r="AD1348" i="4"/>
  <c r="AH1348" i="4"/>
  <c r="AN1358" i="4"/>
  <c r="AR1358" i="4" s="1"/>
  <c r="AI1358" i="4"/>
  <c r="AA1361" i="4"/>
  <c r="AM1364" i="4"/>
  <c r="AQ1364" i="4" s="1"/>
  <c r="AF1368" i="4"/>
  <c r="AM1375" i="4"/>
  <c r="AQ1375" i="4" s="1"/>
  <c r="AL1382" i="4"/>
  <c r="AP1382" i="4" s="1"/>
  <c r="AG1382" i="4"/>
  <c r="AM1388" i="4"/>
  <c r="AQ1388" i="4" s="1"/>
  <c r="AD1402" i="4"/>
  <c r="AJ1411" i="4"/>
  <c r="AN1491" i="4"/>
  <c r="AR1491" i="4" s="1"/>
  <c r="AF1508" i="4"/>
  <c r="AA1508" i="4"/>
  <c r="AO1522" i="4"/>
  <c r="AS1522" i="4" s="1"/>
  <c r="AF1522" i="4"/>
  <c r="AA1522" i="4"/>
  <c r="AJ1526" i="4"/>
  <c r="AF1526" i="4"/>
  <c r="AO1526" i="4"/>
  <c r="AS1526" i="4" s="1"/>
  <c r="AM1584" i="4"/>
  <c r="AQ1584" i="4" s="1"/>
  <c r="AJ1590" i="4"/>
  <c r="N1344" i="4"/>
  <c r="AJ1350" i="4"/>
  <c r="M1358" i="4"/>
  <c r="K1364" i="4"/>
  <c r="O1364" i="4"/>
  <c r="L1375" i="4"/>
  <c r="P1375" i="4"/>
  <c r="V1375" i="4"/>
  <c r="AF1393" i="4"/>
  <c r="M1396" i="4"/>
  <c r="M1399" i="4"/>
  <c r="AH1420" i="4"/>
  <c r="M1427" i="4"/>
  <c r="L1431" i="4"/>
  <c r="P1431" i="4"/>
  <c r="AJ1494" i="4"/>
  <c r="AA1501" i="4"/>
  <c r="AO1501" i="4"/>
  <c r="AS1501" i="4" s="1"/>
  <c r="AJ1501" i="4"/>
  <c r="AO1538" i="4"/>
  <c r="AS1538" i="4" s="1"/>
  <c r="AF1538" i="4"/>
  <c r="AA1538" i="4"/>
  <c r="AJ1555" i="4"/>
  <c r="AF1555" i="4"/>
  <c r="AD1605" i="4"/>
  <c r="AN1619" i="4"/>
  <c r="AR1619" i="4" s="1"/>
  <c r="AE1619" i="4"/>
  <c r="M1375" i="4"/>
  <c r="R1375" i="4"/>
  <c r="AD1375" i="4" s="1"/>
  <c r="Y1375" i="4"/>
  <c r="N1385" i="4"/>
  <c r="AD1388" i="4"/>
  <c r="AI1391" i="4"/>
  <c r="N1399" i="4"/>
  <c r="AD1405" i="4"/>
  <c r="S1431" i="4"/>
  <c r="AE1440" i="4"/>
  <c r="AE1449" i="4"/>
  <c r="AN1452" i="4"/>
  <c r="AR1452" i="4" s="1"/>
  <c r="AI1452" i="4"/>
  <c r="N1478" i="4"/>
  <c r="S1478" i="4"/>
  <c r="AM1478" i="4" s="1"/>
  <c r="AQ1478" i="4" s="1"/>
  <c r="AI1485" i="4"/>
  <c r="AO1494" i="4"/>
  <c r="AS1494" i="4" s="1"/>
  <c r="AI1522" i="4"/>
  <c r="AN1522" i="4"/>
  <c r="AR1522" i="4" s="1"/>
  <c r="AJ1534" i="4"/>
  <c r="AF1534" i="4"/>
  <c r="AA1534" i="4"/>
  <c r="AJ1538" i="4"/>
  <c r="AJ1570" i="4"/>
  <c r="AH1456" i="4"/>
  <c r="AO1478" i="4"/>
  <c r="AS1478" i="4" s="1"/>
  <c r="AJ1482" i="4"/>
  <c r="O1494" i="4"/>
  <c r="AE1505" i="4"/>
  <c r="P1505" i="4"/>
  <c r="AD1508" i="4"/>
  <c r="AE1522" i="4"/>
  <c r="O1545" i="4"/>
  <c r="U1545" i="4"/>
  <c r="M1545" i="4"/>
  <c r="R1545" i="4"/>
  <c r="Y1545" i="4"/>
  <c r="P1575" i="4"/>
  <c r="V1575" i="4"/>
  <c r="N1590" i="4"/>
  <c r="AM1619" i="4"/>
  <c r="AQ1619" i="4" s="1"/>
  <c r="AD1622" i="4"/>
  <c r="L1625" i="4"/>
  <c r="Y1463" i="4"/>
  <c r="AJ1463" i="4" s="1"/>
  <c r="AA1482" i="4"/>
  <c r="N1482" i="4"/>
  <c r="AA1488" i="4"/>
  <c r="N1488" i="4"/>
  <c r="P1491" i="4"/>
  <c r="P1498" i="4"/>
  <c r="AI1505" i="4"/>
  <c r="AD1518" i="4"/>
  <c r="AD1531" i="4"/>
  <c r="AG1555" i="4"/>
  <c r="AH1566" i="4"/>
  <c r="L1584" i="4"/>
  <c r="AD1587" i="4"/>
  <c r="N1599" i="4"/>
  <c r="M1498" i="4"/>
  <c r="N1508" i="4"/>
  <c r="P1518" i="4"/>
  <c r="O1531" i="4"/>
  <c r="O1534" i="4"/>
  <c r="AE1538" i="4"/>
  <c r="AD1551" i="4"/>
  <c r="O1555" i="4"/>
  <c r="O1566" i="4"/>
  <c r="AD1590" i="4"/>
  <c r="M29" i="4"/>
  <c r="AL32" i="4"/>
  <c r="AP32" i="4" s="1"/>
  <c r="AG32" i="4"/>
  <c r="AC32" i="4"/>
  <c r="N47" i="4"/>
  <c r="AL56" i="4"/>
  <c r="AP56" i="4" s="1"/>
  <c r="AG56" i="4"/>
  <c r="AC56" i="4"/>
  <c r="AM66" i="4"/>
  <c r="AQ66" i="4" s="1"/>
  <c r="AD66" i="4"/>
  <c r="AH66" i="4"/>
  <c r="AL77" i="4"/>
  <c r="AP77" i="4" s="1"/>
  <c r="AG77" i="4"/>
  <c r="AC77" i="4"/>
  <c r="AG86" i="4"/>
  <c r="AC86" i="4"/>
  <c r="AL106" i="4"/>
  <c r="AP106" i="4" s="1"/>
  <c r="AG106" i="4"/>
  <c r="AC106" i="4"/>
  <c r="AL125" i="4"/>
  <c r="AP125" i="4" s="1"/>
  <c r="AG125" i="4"/>
  <c r="AC125" i="4"/>
  <c r="AL131" i="4"/>
  <c r="AP131" i="4" s="1"/>
  <c r="AG131" i="4"/>
  <c r="AC131" i="4"/>
  <c r="AN152" i="4"/>
  <c r="AR152" i="4" s="1"/>
  <c r="AI152" i="4"/>
  <c r="AE152" i="4"/>
  <c r="AI155" i="4"/>
  <c r="AE155" i="4"/>
  <c r="AN155" i="4"/>
  <c r="AR155" i="4" s="1"/>
  <c r="AM199" i="4"/>
  <c r="AQ199" i="4" s="1"/>
  <c r="AD199" i="4"/>
  <c r="AH199" i="4"/>
  <c r="AM218" i="4"/>
  <c r="AQ218" i="4" s="1"/>
  <c r="AH218" i="4"/>
  <c r="AD218" i="4"/>
  <c r="AL231" i="4"/>
  <c r="AP231" i="4" s="1"/>
  <c r="AG231" i="4"/>
  <c r="AC231" i="4"/>
  <c r="AH276" i="4"/>
  <c r="AD276" i="4"/>
  <c r="AM276" i="4"/>
  <c r="AQ276" i="4" s="1"/>
  <c r="AO386" i="4"/>
  <c r="AS386" i="4" s="1"/>
  <c r="AF386" i="4"/>
  <c r="AJ386" i="4"/>
  <c r="K695" i="4"/>
  <c r="K693" i="4" s="1"/>
  <c r="K692" i="4"/>
  <c r="K690" i="4" s="1"/>
  <c r="K1557" i="4"/>
  <c r="K1564" i="4"/>
  <c r="K1562" i="4" s="1"/>
  <c r="AC14" i="4"/>
  <c r="N14" i="4"/>
  <c r="AD14" i="4"/>
  <c r="AM14" i="4"/>
  <c r="AQ14" i="4" s="1"/>
  <c r="AH14" i="4"/>
  <c r="AF17" i="4"/>
  <c r="AM17" i="4"/>
  <c r="AQ17" i="4" s="1"/>
  <c r="AH17" i="4"/>
  <c r="AD17" i="4"/>
  <c r="AC26" i="4"/>
  <c r="AD26" i="4"/>
  <c r="AM26" i="4"/>
  <c r="AQ26" i="4" s="1"/>
  <c r="AH26" i="4"/>
  <c r="N26" i="4"/>
  <c r="AF29" i="4"/>
  <c r="AM29" i="4"/>
  <c r="AQ29" i="4" s="1"/>
  <c r="AH29" i="4"/>
  <c r="AD29" i="4"/>
  <c r="AE32" i="4"/>
  <c r="AN47" i="4"/>
  <c r="AR47" i="4" s="1"/>
  <c r="AI47" i="4"/>
  <c r="AE47" i="4"/>
  <c r="AF56" i="4"/>
  <c r="AJ56" i="4"/>
  <c r="AA56" i="4"/>
  <c r="AO56" i="4"/>
  <c r="AS56" i="4" s="1"/>
  <c r="M60" i="4"/>
  <c r="AN66" i="4"/>
  <c r="AR66" i="4" s="1"/>
  <c r="AI66" i="4"/>
  <c r="AE66" i="4"/>
  <c r="AO77" i="4"/>
  <c r="AS77" i="4" s="1"/>
  <c r="AA77" i="4"/>
  <c r="AJ77" i="4"/>
  <c r="AF77" i="4"/>
  <c r="M83" i="4"/>
  <c r="AO94" i="4"/>
  <c r="AS94" i="4" s="1"/>
  <c r="AJ94" i="4"/>
  <c r="AF94" i="4"/>
  <c r="AA94" i="4"/>
  <c r="K97" i="4"/>
  <c r="AO106" i="4"/>
  <c r="AS106" i="4" s="1"/>
  <c r="AA106" i="4"/>
  <c r="AF106" i="4"/>
  <c r="AJ106" i="4"/>
  <c r="AF112" i="4"/>
  <c r="AO112" i="4"/>
  <c r="AS112" i="4" s="1"/>
  <c r="AA112" i="4"/>
  <c r="AJ112" i="4"/>
  <c r="AA118" i="4"/>
  <c r="AM118" i="4"/>
  <c r="AQ118" i="4" s="1"/>
  <c r="AH118" i="4"/>
  <c r="AD118" i="4"/>
  <c r="AI122" i="4"/>
  <c r="AO125" i="4"/>
  <c r="AS125" i="4" s="1"/>
  <c r="AA125" i="4"/>
  <c r="AF125" i="4"/>
  <c r="AJ125" i="4"/>
  <c r="AH158" i="4"/>
  <c r="AM158" i="4"/>
  <c r="AQ158" i="4" s="1"/>
  <c r="AD158" i="4"/>
  <c r="AL165" i="4"/>
  <c r="AP165" i="4" s="1"/>
  <c r="AG165" i="4"/>
  <c r="AC165" i="4"/>
  <c r="AE165" i="4"/>
  <c r="AI165" i="4"/>
  <c r="AN165" i="4"/>
  <c r="AR165" i="4" s="1"/>
  <c r="AL169" i="4"/>
  <c r="AP169" i="4" s="1"/>
  <c r="AG169" i="4"/>
  <c r="AC169" i="4"/>
  <c r="AI169" i="4"/>
  <c r="AN169" i="4"/>
  <c r="AR169" i="4" s="1"/>
  <c r="AE169" i="4"/>
  <c r="AF176" i="4"/>
  <c r="AA176" i="4"/>
  <c r="AO176" i="4"/>
  <c r="AS176" i="4" s="1"/>
  <c r="AJ176" i="4"/>
  <c r="AM202" i="4"/>
  <c r="AQ202" i="4" s="1"/>
  <c r="AH202" i="4"/>
  <c r="AD202" i="4"/>
  <c r="AH224" i="4"/>
  <c r="AM224" i="4"/>
  <c r="AQ224" i="4" s="1"/>
  <c r="AD224" i="4"/>
  <c r="AM246" i="4"/>
  <c r="AQ246" i="4" s="1"/>
  <c r="AH246" i="4"/>
  <c r="AD246" i="4"/>
  <c r="AO252" i="4"/>
  <c r="AS252" i="4" s="1"/>
  <c r="AA252" i="4"/>
  <c r="AJ252" i="4"/>
  <c r="AF252" i="4"/>
  <c r="AL255" i="4"/>
  <c r="AP255" i="4" s="1"/>
  <c r="AG255" i="4"/>
  <c r="AC255" i="4"/>
  <c r="AI255" i="4"/>
  <c r="AE255" i="4"/>
  <c r="AN255" i="4"/>
  <c r="AR255" i="4" s="1"/>
  <c r="AN262" i="4"/>
  <c r="AR262" i="4" s="1"/>
  <c r="AE262" i="4"/>
  <c r="AI262" i="4"/>
  <c r="AM270" i="4"/>
  <c r="AQ270" i="4" s="1"/>
  <c r="AH270" i="4"/>
  <c r="AD270" i="4"/>
  <c r="AL294" i="4"/>
  <c r="AP294" i="4" s="1"/>
  <c r="AG294" i="4"/>
  <c r="AC294" i="4"/>
  <c r="AE294" i="4"/>
  <c r="AI294" i="4"/>
  <c r="AN294" i="4"/>
  <c r="AR294" i="4" s="1"/>
  <c r="AF304" i="4"/>
  <c r="AO304" i="4"/>
  <c r="AS304" i="4" s="1"/>
  <c r="AJ304" i="4"/>
  <c r="AA304" i="4"/>
  <c r="AN333" i="4"/>
  <c r="AR333" i="4" s="1"/>
  <c r="AE333" i="4"/>
  <c r="AI333" i="4"/>
  <c r="AC365" i="4"/>
  <c r="AG365" i="4"/>
  <c r="AL365" i="4"/>
  <c r="AP365" i="4" s="1"/>
  <c r="AI365" i="4"/>
  <c r="AN365" i="4"/>
  <c r="AR365" i="4" s="1"/>
  <c r="AE365" i="4"/>
  <c r="AL372" i="4"/>
  <c r="AP372" i="4" s="1"/>
  <c r="AC372" i="4"/>
  <c r="AG372" i="4"/>
  <c r="AI379" i="4"/>
  <c r="AN379" i="4"/>
  <c r="AR379" i="4" s="1"/>
  <c r="AE379" i="4"/>
  <c r="AE453" i="4"/>
  <c r="AN453" i="4"/>
  <c r="AR453" i="4" s="1"/>
  <c r="AI453" i="4"/>
  <c r="AO533" i="4"/>
  <c r="AS533" i="4" s="1"/>
  <c r="AJ533" i="4"/>
  <c r="AM7" i="4"/>
  <c r="AQ7" i="4" s="1"/>
  <c r="AH7" i="4"/>
  <c r="AD7" i="4"/>
  <c r="AD5" i="4" s="1"/>
  <c r="AL10" i="4"/>
  <c r="AP10" i="4" s="1"/>
  <c r="AG10" i="4"/>
  <c r="AC10" i="4"/>
  <c r="M17" i="4"/>
  <c r="AM20" i="4"/>
  <c r="AQ20" i="4" s="1"/>
  <c r="AH20" i="4"/>
  <c r="AD20" i="4"/>
  <c r="AL23" i="4"/>
  <c r="AP23" i="4" s="1"/>
  <c r="AG23" i="4"/>
  <c r="AC23" i="4"/>
  <c r="AL38" i="4"/>
  <c r="AP38" i="4" s="1"/>
  <c r="AG38" i="4"/>
  <c r="AC38" i="4"/>
  <c r="AH47" i="4"/>
  <c r="AD47" i="4"/>
  <c r="AM47" i="4"/>
  <c r="AQ47" i="4" s="1"/>
  <c r="AE71" i="4"/>
  <c r="AN71" i="4"/>
  <c r="AR71" i="4" s="1"/>
  <c r="AI71" i="4"/>
  <c r="L77" i="4"/>
  <c r="AL94" i="4"/>
  <c r="AP94" i="4" s="1"/>
  <c r="AG94" i="4"/>
  <c r="AC94" i="4"/>
  <c r="AN100" i="4"/>
  <c r="AR100" i="4" s="1"/>
  <c r="AI100" i="4"/>
  <c r="AE100" i="4"/>
  <c r="L112" i="4"/>
  <c r="L125" i="4"/>
  <c r="AN131" i="4"/>
  <c r="AR131" i="4" s="1"/>
  <c r="AI131" i="4"/>
  <c r="AE131" i="4"/>
  <c r="AL134" i="4"/>
  <c r="AP134" i="4" s="1"/>
  <c r="AG134" i="4"/>
  <c r="AC134" i="4"/>
  <c r="AL155" i="4"/>
  <c r="AP155" i="4" s="1"/>
  <c r="AG155" i="4"/>
  <c r="AC155" i="4"/>
  <c r="AM161" i="4"/>
  <c r="AQ161" i="4" s="1"/>
  <c r="AH161" i="4"/>
  <c r="AD161" i="4"/>
  <c r="AN231" i="4"/>
  <c r="AR231" i="4" s="1"/>
  <c r="AE231" i="4"/>
  <c r="AI231" i="4"/>
  <c r="AL238" i="4"/>
  <c r="AP238" i="4" s="1"/>
  <c r="AG238" i="4"/>
  <c r="AC238" i="4"/>
  <c r="AJ246" i="4"/>
  <c r="AO246" i="4"/>
  <c r="AS246" i="4" s="1"/>
  <c r="AA246" i="4"/>
  <c r="AF246" i="4"/>
  <c r="AI249" i="4"/>
  <c r="AE249" i="4"/>
  <c r="AN249" i="4"/>
  <c r="AR249" i="4" s="1"/>
  <c r="AM287" i="4"/>
  <c r="AQ287" i="4" s="1"/>
  <c r="AH287" i="4"/>
  <c r="AD287" i="4"/>
  <c r="AD285" i="4" s="1"/>
  <c r="AJ447" i="4"/>
  <c r="AO447" i="4"/>
  <c r="AS447" i="4" s="1"/>
  <c r="AF447" i="4"/>
  <c r="AA447" i="4"/>
  <c r="AF555" i="4"/>
  <c r="AJ555" i="4"/>
  <c r="AJ734" i="4"/>
  <c r="AO734" i="4"/>
  <c r="AS734" i="4" s="1"/>
  <c r="AF734" i="4"/>
  <c r="K1182" i="4"/>
  <c r="K1180" i="4" s="1"/>
  <c r="K1185" i="4"/>
  <c r="K1183" i="4" s="1"/>
  <c r="AF7" i="4"/>
  <c r="AA7" i="4"/>
  <c r="AJ7" i="4"/>
  <c r="AO7" i="4"/>
  <c r="AS7" i="4" s="1"/>
  <c r="L7" i="4"/>
  <c r="AL7" i="4"/>
  <c r="AP7" i="4" s="1"/>
  <c r="AG7" i="4"/>
  <c r="AC7" i="4"/>
  <c r="AC5" i="4" s="1"/>
  <c r="AN14" i="4"/>
  <c r="AR14" i="4" s="1"/>
  <c r="AI14" i="4"/>
  <c r="AE14" i="4"/>
  <c r="AG14" i="4"/>
  <c r="AJ17" i="4"/>
  <c r="L20" i="4"/>
  <c r="AL20" i="4"/>
  <c r="AP20" i="4" s="1"/>
  <c r="AG20" i="4"/>
  <c r="AC20" i="4"/>
  <c r="AN26" i="4"/>
  <c r="AR26" i="4" s="1"/>
  <c r="AI26" i="4"/>
  <c r="AE26" i="4"/>
  <c r="AG26" i="4"/>
  <c r="AJ29" i="4"/>
  <c r="AM32" i="4"/>
  <c r="AQ32" i="4" s="1"/>
  <c r="AH32" i="4"/>
  <c r="AD32" i="4"/>
  <c r="AI32" i="4"/>
  <c r="M35" i="4"/>
  <c r="AC53" i="4"/>
  <c r="N53" i="4"/>
  <c r="AH53" i="4"/>
  <c r="AD53" i="4"/>
  <c r="AM53" i="4"/>
  <c r="AQ53" i="4" s="1"/>
  <c r="AM56" i="4"/>
  <c r="AQ56" i="4" s="1"/>
  <c r="AH56" i="4"/>
  <c r="AD56" i="4"/>
  <c r="AE56" i="4"/>
  <c r="AC58" i="4"/>
  <c r="AH58" i="4"/>
  <c r="AM58" i="4"/>
  <c r="AQ58" i="4" s="1"/>
  <c r="AD58" i="4"/>
  <c r="AF60" i="4"/>
  <c r="AM60" i="4"/>
  <c r="AQ60" i="4" s="1"/>
  <c r="AH60" i="4"/>
  <c r="AD60" i="4"/>
  <c r="K63" i="4"/>
  <c r="AC74" i="4"/>
  <c r="N74" i="4"/>
  <c r="AM74" i="4"/>
  <c r="AQ74" i="4" s="1"/>
  <c r="AH74" i="4"/>
  <c r="AD74" i="4"/>
  <c r="AM77" i="4"/>
  <c r="AQ77" i="4" s="1"/>
  <c r="AH77" i="4"/>
  <c r="AD77" i="4"/>
  <c r="AE77" i="4"/>
  <c r="AC80" i="4"/>
  <c r="N80" i="4"/>
  <c r="AH80" i="4"/>
  <c r="AM80" i="4"/>
  <c r="AQ80" i="4" s="1"/>
  <c r="AD80" i="4"/>
  <c r="AF83" i="4"/>
  <c r="AM83" i="4"/>
  <c r="AQ83" i="4" s="1"/>
  <c r="AH83" i="4"/>
  <c r="AD83" i="4"/>
  <c r="AF86" i="4"/>
  <c r="AL88" i="4"/>
  <c r="AP88" i="4" s="1"/>
  <c r="AG88" i="4"/>
  <c r="AC88" i="4"/>
  <c r="M91" i="4"/>
  <c r="AM94" i="4"/>
  <c r="AQ94" i="4" s="1"/>
  <c r="AH94" i="4"/>
  <c r="AD94" i="4"/>
  <c r="AE94" i="4"/>
  <c r="AL97" i="4"/>
  <c r="AP97" i="4" s="1"/>
  <c r="AG97" i="4"/>
  <c r="AC97" i="4"/>
  <c r="AI97" i="4"/>
  <c r="AE97" i="4"/>
  <c r="AN97" i="4"/>
  <c r="AR97" i="4" s="1"/>
  <c r="AC103" i="4"/>
  <c r="M103" i="4"/>
  <c r="AM106" i="4"/>
  <c r="AQ106" i="4" s="1"/>
  <c r="AH106" i="4"/>
  <c r="AD106" i="4"/>
  <c r="AE106" i="4"/>
  <c r="AC109" i="4"/>
  <c r="N109" i="4"/>
  <c r="AD109" i="4"/>
  <c r="AM109" i="4"/>
  <c r="AQ109" i="4" s="1"/>
  <c r="AH109" i="4"/>
  <c r="AM112" i="4"/>
  <c r="AQ112" i="4" s="1"/>
  <c r="AH112" i="4"/>
  <c r="AD112" i="4"/>
  <c r="AE112" i="4"/>
  <c r="AC116" i="4"/>
  <c r="AD116" i="4"/>
  <c r="AM116" i="4"/>
  <c r="AQ116" i="4" s="1"/>
  <c r="AH116" i="4"/>
  <c r="AF118" i="4"/>
  <c r="AM125" i="4"/>
  <c r="AQ125" i="4" s="1"/>
  <c r="AH125" i="4"/>
  <c r="AD125" i="4"/>
  <c r="AE125" i="4"/>
  <c r="AJ128" i="4"/>
  <c r="AA128" i="4"/>
  <c r="AO128" i="4"/>
  <c r="AS128" i="4" s="1"/>
  <c r="AF128" i="4"/>
  <c r="AM148" i="4"/>
  <c r="AQ148" i="4" s="1"/>
  <c r="AD148" i="4"/>
  <c r="AH148" i="4"/>
  <c r="AM176" i="4"/>
  <c r="AQ176" i="4" s="1"/>
  <c r="AH176" i="4"/>
  <c r="AD176" i="4"/>
  <c r="AL190" i="4"/>
  <c r="AP190" i="4" s="1"/>
  <c r="AG190" i="4"/>
  <c r="AC190" i="4"/>
  <c r="AE190" i="4"/>
  <c r="AN190" i="4"/>
  <c r="AR190" i="4" s="1"/>
  <c r="AI190" i="4"/>
  <c r="AL193" i="4"/>
  <c r="AP193" i="4" s="1"/>
  <c r="AG193" i="4"/>
  <c r="AC193" i="4"/>
  <c r="AN193" i="4"/>
  <c r="AR193" i="4" s="1"/>
  <c r="AI193" i="4"/>
  <c r="AE193" i="4"/>
  <c r="AC196" i="4"/>
  <c r="AO212" i="4"/>
  <c r="AS212" i="4" s="1"/>
  <c r="AF212" i="4"/>
  <c r="AA212" i="4"/>
  <c r="AJ212" i="4"/>
  <c r="AL215" i="4"/>
  <c r="AP215" i="4" s="1"/>
  <c r="AG215" i="4"/>
  <c r="AC215" i="4"/>
  <c r="AN215" i="4"/>
  <c r="AR215" i="4" s="1"/>
  <c r="AI215" i="4"/>
  <c r="AE215" i="4"/>
  <c r="AM234" i="4"/>
  <c r="AQ234" i="4" s="1"/>
  <c r="AH234" i="4"/>
  <c r="AD234" i="4"/>
  <c r="AM242" i="4"/>
  <c r="AQ242" i="4" s="1"/>
  <c r="AH242" i="4"/>
  <c r="AD242" i="4"/>
  <c r="AM252" i="4"/>
  <c r="AQ252" i="4" s="1"/>
  <c r="AH252" i="4"/>
  <c r="AD252" i="4"/>
  <c r="AM266" i="4"/>
  <c r="AQ266" i="4" s="1"/>
  <c r="AH266" i="4"/>
  <c r="AD266" i="4"/>
  <c r="AG273" i="4"/>
  <c r="AE273" i="4"/>
  <c r="AI273" i="4"/>
  <c r="AN273" i="4"/>
  <c r="AR273" i="4" s="1"/>
  <c r="AE279" i="4"/>
  <c r="AI279" i="4"/>
  <c r="AN279" i="4"/>
  <c r="AR279" i="4" s="1"/>
  <c r="AM304" i="4"/>
  <c r="AQ304" i="4" s="1"/>
  <c r="AH304" i="4"/>
  <c r="AD304" i="4"/>
  <c r="AE315" i="4"/>
  <c r="AN315" i="4"/>
  <c r="AR315" i="4" s="1"/>
  <c r="AI315" i="4"/>
  <c r="AI348" i="4"/>
  <c r="AE348" i="4"/>
  <c r="AN348" i="4"/>
  <c r="AR348" i="4" s="1"/>
  <c r="AN354" i="4"/>
  <c r="AR354" i="4" s="1"/>
  <c r="AE363" i="4"/>
  <c r="AF372" i="4"/>
  <c r="AJ372" i="4"/>
  <c r="AO372" i="4"/>
  <c r="AS372" i="4" s="1"/>
  <c r="AA372" i="4"/>
  <c r="AE393" i="4"/>
  <c r="AO459" i="4"/>
  <c r="AS459" i="4" s="1"/>
  <c r="AJ459" i="4"/>
  <c r="AH703" i="4"/>
  <c r="AD703" i="4"/>
  <c r="AM703" i="4"/>
  <c r="AQ703" i="4" s="1"/>
  <c r="AI10" i="4"/>
  <c r="AE10" i="4"/>
  <c r="AN10" i="4"/>
  <c r="AR10" i="4" s="1"/>
  <c r="AI23" i="4"/>
  <c r="AN23" i="4"/>
  <c r="AR23" i="4" s="1"/>
  <c r="AE23" i="4"/>
  <c r="AO32" i="4"/>
  <c r="AS32" i="4" s="1"/>
  <c r="AF32" i="4"/>
  <c r="AA32" i="4"/>
  <c r="AJ32" i="4"/>
  <c r="AI38" i="4"/>
  <c r="AE38" i="4"/>
  <c r="AN38" i="4"/>
  <c r="AR38" i="4" s="1"/>
  <c r="AN56" i="4"/>
  <c r="AR56" i="4" s="1"/>
  <c r="N66" i="4"/>
  <c r="AL71" i="4"/>
  <c r="AP71" i="4" s="1"/>
  <c r="AG71" i="4"/>
  <c r="AC71" i="4"/>
  <c r="AI86" i="4"/>
  <c r="L94" i="4"/>
  <c r="L106" i="4"/>
  <c r="AL112" i="4"/>
  <c r="AP112" i="4" s="1"/>
  <c r="AG112" i="4"/>
  <c r="AC112" i="4"/>
  <c r="AI134" i="4"/>
  <c r="AE134" i="4"/>
  <c r="AN134" i="4"/>
  <c r="AR134" i="4" s="1"/>
  <c r="AL152" i="4"/>
  <c r="AP152" i="4" s="1"/>
  <c r="AG152" i="4"/>
  <c r="AC152" i="4"/>
  <c r="AC146" i="4" s="1"/>
  <c r="AM187" i="4"/>
  <c r="AQ187" i="4" s="1"/>
  <c r="AD187" i="4"/>
  <c r="AH187" i="4"/>
  <c r="AO224" i="4"/>
  <c r="AS224" i="4" s="1"/>
  <c r="AJ224" i="4"/>
  <c r="AF224" i="4"/>
  <c r="AA224" i="4"/>
  <c r="AN238" i="4"/>
  <c r="AR238" i="4" s="1"/>
  <c r="AE238" i="4"/>
  <c r="AI238" i="4"/>
  <c r="AO270" i="4"/>
  <c r="AS270" i="4" s="1"/>
  <c r="AA270" i="4"/>
  <c r="AF270" i="4"/>
  <c r="AJ270" i="4"/>
  <c r="AI327" i="4"/>
  <c r="AE327" i="4"/>
  <c r="AN327" i="4"/>
  <c r="AR327" i="4" s="1"/>
  <c r="AI354" i="4"/>
  <c r="AE354" i="4"/>
  <c r="AE369" i="4"/>
  <c r="AN369" i="4"/>
  <c r="AR369" i="4" s="1"/>
  <c r="AI369" i="4"/>
  <c r="AJ439" i="4"/>
  <c r="AA439" i="4"/>
  <c r="AO439" i="4"/>
  <c r="AS439" i="4" s="1"/>
  <c r="AF439" i="4"/>
  <c r="AD475" i="4"/>
  <c r="AH475" i="4"/>
  <c r="L1243" i="4"/>
  <c r="L1231" i="4"/>
  <c r="L1220" i="4"/>
  <c r="L1217" i="4"/>
  <c r="K10" i="4"/>
  <c r="AO20" i="4"/>
  <c r="AS20" i="4" s="1"/>
  <c r="AA20" i="4"/>
  <c r="AJ20" i="4"/>
  <c r="AF20" i="4"/>
  <c r="K23" i="4"/>
  <c r="AM35" i="4"/>
  <c r="AQ35" i="4" s="1"/>
  <c r="AH35" i="4"/>
  <c r="AD35" i="4"/>
  <c r="K38" i="4"/>
  <c r="AL41" i="4"/>
  <c r="AP41" i="4" s="1"/>
  <c r="AG41" i="4"/>
  <c r="AC41" i="4"/>
  <c r="AN41" i="4"/>
  <c r="AR41" i="4" s="1"/>
  <c r="AE41" i="4"/>
  <c r="AI41" i="4"/>
  <c r="AL44" i="4"/>
  <c r="AP44" i="4" s="1"/>
  <c r="AG44" i="4"/>
  <c r="AC44" i="4"/>
  <c r="AE44" i="4"/>
  <c r="AI44" i="4"/>
  <c r="AN44" i="4"/>
  <c r="AR44" i="4" s="1"/>
  <c r="AN53" i="4"/>
  <c r="AR53" i="4" s="1"/>
  <c r="AI53" i="4"/>
  <c r="AE53" i="4"/>
  <c r="AN58" i="4"/>
  <c r="AR58" i="4" s="1"/>
  <c r="AI58" i="4"/>
  <c r="AE58" i="4"/>
  <c r="AL63" i="4"/>
  <c r="AP63" i="4" s="1"/>
  <c r="AG63" i="4"/>
  <c r="AC63" i="4"/>
  <c r="AN63" i="4"/>
  <c r="AR63" i="4" s="1"/>
  <c r="AE63" i="4"/>
  <c r="AI63" i="4"/>
  <c r="AN74" i="4"/>
  <c r="AR74" i="4" s="1"/>
  <c r="AI74" i="4"/>
  <c r="AE74" i="4"/>
  <c r="AN80" i="4"/>
  <c r="AR80" i="4" s="1"/>
  <c r="AI80" i="4"/>
  <c r="AE80" i="4"/>
  <c r="R86" i="4"/>
  <c r="AD86" i="4" s="1"/>
  <c r="AI88" i="4"/>
  <c r="AN88" i="4"/>
  <c r="AR88" i="4" s="1"/>
  <c r="AE88" i="4"/>
  <c r="AM91" i="4"/>
  <c r="AQ91" i="4" s="1"/>
  <c r="AH91" i="4"/>
  <c r="AD91" i="4"/>
  <c r="N100" i="4"/>
  <c r="AH100" i="4"/>
  <c r="AM100" i="4"/>
  <c r="AQ100" i="4" s="1"/>
  <c r="AD100" i="4"/>
  <c r="AM103" i="4"/>
  <c r="AQ103" i="4" s="1"/>
  <c r="AH103" i="4"/>
  <c r="AD103" i="4"/>
  <c r="AN109" i="4"/>
  <c r="AR109" i="4" s="1"/>
  <c r="AI109" i="4"/>
  <c r="AE109" i="4"/>
  <c r="AN116" i="4"/>
  <c r="AR116" i="4" s="1"/>
  <c r="AI116" i="4"/>
  <c r="AE116" i="4"/>
  <c r="AC122" i="4"/>
  <c r="AH122" i="4"/>
  <c r="AD122" i="4"/>
  <c r="AM128" i="4"/>
  <c r="AQ128" i="4" s="1"/>
  <c r="AH128" i="4"/>
  <c r="AD128" i="4"/>
  <c r="AH142" i="4"/>
  <c r="AM142" i="4"/>
  <c r="AQ142" i="4" s="1"/>
  <c r="AD142" i="4"/>
  <c r="AF161" i="4"/>
  <c r="AJ161" i="4"/>
  <c r="AA161" i="4"/>
  <c r="AO161" i="4"/>
  <c r="AS161" i="4" s="1"/>
  <c r="AM173" i="4"/>
  <c r="AQ173" i="4" s="1"/>
  <c r="AD173" i="4"/>
  <c r="AH173" i="4"/>
  <c r="AL179" i="4"/>
  <c r="AP179" i="4" s="1"/>
  <c r="AG179" i="4"/>
  <c r="AC179" i="4"/>
  <c r="AN179" i="4"/>
  <c r="AR179" i="4" s="1"/>
  <c r="AI179" i="4"/>
  <c r="AE179" i="4"/>
  <c r="AL183" i="4"/>
  <c r="AP183" i="4" s="1"/>
  <c r="AG183" i="4"/>
  <c r="AC183" i="4"/>
  <c r="AI183" i="4"/>
  <c r="AE183" i="4"/>
  <c r="AN183" i="4"/>
  <c r="AR183" i="4" s="1"/>
  <c r="AC187" i="4"/>
  <c r="AM196" i="4"/>
  <c r="AQ196" i="4" s="1"/>
  <c r="AD196" i="4"/>
  <c r="AH196" i="4"/>
  <c r="AC205" i="4"/>
  <c r="AN205" i="4"/>
  <c r="AR205" i="4" s="1"/>
  <c r="AE205" i="4"/>
  <c r="AI205" i="4"/>
  <c r="AM212" i="4"/>
  <c r="AQ212" i="4" s="1"/>
  <c r="AH212" i="4"/>
  <c r="AD212" i="4"/>
  <c r="AJ218" i="4"/>
  <c r="AF218" i="4"/>
  <c r="AO218" i="4"/>
  <c r="AS218" i="4" s="1"/>
  <c r="AA218" i="4"/>
  <c r="AL221" i="4"/>
  <c r="AP221" i="4" s="1"/>
  <c r="AG221" i="4"/>
  <c r="AC221" i="4"/>
  <c r="AI221" i="4"/>
  <c r="AN221" i="4"/>
  <c r="AR221" i="4" s="1"/>
  <c r="AE221" i="4"/>
  <c r="AL228" i="4"/>
  <c r="AP228" i="4" s="1"/>
  <c r="AG228" i="4"/>
  <c r="AC228" i="4"/>
  <c r="AE228" i="4"/>
  <c r="AI228" i="4"/>
  <c r="AN228" i="4"/>
  <c r="AR228" i="4" s="1"/>
  <c r="AA287" i="4"/>
  <c r="AF287" i="4"/>
  <c r="AO287" i="4"/>
  <c r="AS287" i="4" s="1"/>
  <c r="AJ287" i="4"/>
  <c r="AL290" i="4"/>
  <c r="AP290" i="4" s="1"/>
  <c r="AG290" i="4"/>
  <c r="AC290" i="4"/>
  <c r="AE290" i="4"/>
  <c r="AI290" i="4"/>
  <c r="AN290" i="4"/>
  <c r="AR290" i="4" s="1"/>
  <c r="AL298" i="4"/>
  <c r="AP298" i="4" s="1"/>
  <c r="AG298" i="4"/>
  <c r="AC298" i="4"/>
  <c r="AN298" i="4"/>
  <c r="AR298" i="4" s="1"/>
  <c r="AE298" i="4"/>
  <c r="AI298" i="4"/>
  <c r="AL301" i="4"/>
  <c r="AP301" i="4" s="1"/>
  <c r="AG301" i="4"/>
  <c r="AC301" i="4"/>
  <c r="AI301" i="4"/>
  <c r="AE301" i="4"/>
  <c r="AN301" i="4"/>
  <c r="AR301" i="4" s="1"/>
  <c r="AM308" i="4"/>
  <c r="AQ308" i="4" s="1"/>
  <c r="AD308" i="4"/>
  <c r="AH308" i="4"/>
  <c r="AN321" i="4"/>
  <c r="AR321" i="4" s="1"/>
  <c r="AE321" i="4"/>
  <c r="AI321" i="4"/>
  <c r="AJ357" i="4"/>
  <c r="AF357" i="4"/>
  <c r="AM372" i="4"/>
  <c r="AQ372" i="4" s="1"/>
  <c r="AH372" i="4"/>
  <c r="AD372" i="4"/>
  <c r="AJ475" i="4"/>
  <c r="AF475" i="4"/>
  <c r="AA475" i="4"/>
  <c r="AO539" i="4"/>
  <c r="AS539" i="4" s="1"/>
  <c r="AF539" i="4"/>
  <c r="AA539" i="4"/>
  <c r="AJ539" i="4"/>
  <c r="AM736" i="4"/>
  <c r="AQ736" i="4" s="1"/>
  <c r="AH736" i="4"/>
  <c r="AD736" i="4"/>
  <c r="AL138" i="4"/>
  <c r="AP138" i="4" s="1"/>
  <c r="AC142" i="4"/>
  <c r="AL142" i="4"/>
  <c r="AP142" i="4" s="1"/>
  <c r="AL148" i="4"/>
  <c r="AP148" i="4" s="1"/>
  <c r="AG234" i="4"/>
  <c r="AL242" i="4"/>
  <c r="AP242" i="4" s="1"/>
  <c r="AL259" i="4"/>
  <c r="AP259" i="4" s="1"/>
  <c r="AL276" i="4"/>
  <c r="AP276" i="4" s="1"/>
  <c r="AD298" i="4"/>
  <c r="AJ312" i="4"/>
  <c r="AO312" i="4"/>
  <c r="AS312" i="4" s="1"/>
  <c r="AO354" i="4"/>
  <c r="AS354" i="4" s="1"/>
  <c r="AI375" i="4"/>
  <c r="AN383" i="4"/>
  <c r="AR383" i="4" s="1"/>
  <c r="AI383" i="4"/>
  <c r="AE383" i="4"/>
  <c r="N389" i="4"/>
  <c r="AL400" i="4"/>
  <c r="AP400" i="4" s="1"/>
  <c r="AG400" i="4"/>
  <c r="AC400" i="4"/>
  <c r="AN404" i="4"/>
  <c r="AR404" i="4" s="1"/>
  <c r="AI404" i="4"/>
  <c r="AE404" i="4"/>
  <c r="AD408" i="4"/>
  <c r="AM415" i="4"/>
  <c r="AQ415" i="4" s="1"/>
  <c r="AH415" i="4"/>
  <c r="AD415" i="4"/>
  <c r="AD426" i="4"/>
  <c r="AN431" i="4"/>
  <c r="AR431" i="4" s="1"/>
  <c r="AI451" i="4"/>
  <c r="AG462" i="4"/>
  <c r="AO466" i="4"/>
  <c r="AS466" i="4" s="1"/>
  <c r="AJ466" i="4"/>
  <c r="AF466" i="4"/>
  <c r="AA466" i="4"/>
  <c r="AO473" i="4"/>
  <c r="AS473" i="4" s="1"/>
  <c r="AJ473" i="4"/>
  <c r="AF473" i="4"/>
  <c r="AA473" i="4"/>
  <c r="AL481" i="4"/>
  <c r="AP481" i="4" s="1"/>
  <c r="N481" i="4"/>
  <c r="AN518" i="4"/>
  <c r="AR518" i="4" s="1"/>
  <c r="AI518" i="4"/>
  <c r="AE518" i="4"/>
  <c r="K518" i="4"/>
  <c r="M533" i="4"/>
  <c r="AL545" i="4"/>
  <c r="AP545" i="4" s="1"/>
  <c r="AG545" i="4"/>
  <c r="AC545" i="4"/>
  <c r="AM564" i="4"/>
  <c r="AQ564" i="4" s="1"/>
  <c r="AH564" i="4"/>
  <c r="AD564" i="4"/>
  <c r="AO648" i="4"/>
  <c r="AS648" i="4" s="1"/>
  <c r="AF648" i="4"/>
  <c r="AL706" i="4"/>
  <c r="AP706" i="4" s="1"/>
  <c r="AG706" i="4"/>
  <c r="AC706" i="4"/>
  <c r="AN713" i="4"/>
  <c r="AR713" i="4" s="1"/>
  <c r="AI713" i="4"/>
  <c r="AE713" i="4"/>
  <c r="AE711" i="4" s="1"/>
  <c r="AO717" i="4"/>
  <c r="AS717" i="4" s="1"/>
  <c r="AM754" i="4"/>
  <c r="AQ754" i="4" s="1"/>
  <c r="AH754" i="4"/>
  <c r="AD754" i="4"/>
  <c r="AI777" i="4"/>
  <c r="AE777" i="4"/>
  <c r="AO788" i="4"/>
  <c r="AS788" i="4" s="1"/>
  <c r="AJ788" i="4"/>
  <c r="AF788" i="4"/>
  <c r="AA788" i="4"/>
  <c r="AO824" i="4"/>
  <c r="AS824" i="4" s="1"/>
  <c r="AA824" i="4"/>
  <c r="AM835" i="4"/>
  <c r="AQ835" i="4" s="1"/>
  <c r="AH835" i="4"/>
  <c r="AD835" i="4"/>
  <c r="AL850" i="4"/>
  <c r="AP850" i="4" s="1"/>
  <c r="AG850" i="4"/>
  <c r="AC850" i="4"/>
  <c r="P856" i="4"/>
  <c r="AM1103" i="4"/>
  <c r="AQ1103" i="4" s="1"/>
  <c r="AH1103" i="4"/>
  <c r="AD1103" i="4"/>
  <c r="AC138" i="4"/>
  <c r="AG148" i="4"/>
  <c r="AC158" i="4"/>
  <c r="AG158" i="4"/>
  <c r="AC173" i="4"/>
  <c r="AL187" i="4"/>
  <c r="AP187" i="4" s="1"/>
  <c r="AL196" i="4"/>
  <c r="AP196" i="4" s="1"/>
  <c r="AC224" i="4"/>
  <c r="AL234" i="4"/>
  <c r="AP234" i="4" s="1"/>
  <c r="AC242" i="4"/>
  <c r="AC259" i="4"/>
  <c r="AL266" i="4"/>
  <c r="AP266" i="4" s="1"/>
  <c r="AH298" i="4"/>
  <c r="AL363" i="4"/>
  <c r="AP363" i="4" s="1"/>
  <c r="AG363" i="4"/>
  <c r="AC363" i="4"/>
  <c r="AO369" i="4"/>
  <c r="AS369" i="4" s="1"/>
  <c r="AJ369" i="4"/>
  <c r="AF369" i="4"/>
  <c r="AA369" i="4"/>
  <c r="AN393" i="4"/>
  <c r="AR393" i="4" s="1"/>
  <c r="N415" i="4"/>
  <c r="AL422" i="4"/>
  <c r="AP422" i="4" s="1"/>
  <c r="AG422" i="4"/>
  <c r="AC422" i="4"/>
  <c r="AL442" i="4"/>
  <c r="AP442" i="4" s="1"/>
  <c r="AG442" i="4"/>
  <c r="AC442" i="4"/>
  <c r="AL451" i="4"/>
  <c r="AP451" i="4" s="1"/>
  <c r="AG451" i="4"/>
  <c r="AC451" i="4"/>
  <c r="M459" i="4"/>
  <c r="AH471" i="4"/>
  <c r="AD471" i="4"/>
  <c r="AI484" i="4"/>
  <c r="AL484" i="4"/>
  <c r="AP484" i="4" s="1"/>
  <c r="AG484" i="4"/>
  <c r="AC484" i="4"/>
  <c r="N493" i="4"/>
  <c r="AN512" i="4"/>
  <c r="AR512" i="4" s="1"/>
  <c r="AI512" i="4"/>
  <c r="AE512" i="4"/>
  <c r="O518" i="4"/>
  <c r="AN521" i="4"/>
  <c r="AR521" i="4" s="1"/>
  <c r="AI521" i="4"/>
  <c r="AE521" i="4"/>
  <c r="P524" i="4"/>
  <c r="AM693" i="4"/>
  <c r="AQ693" i="4" s="1"/>
  <c r="AD693" i="4"/>
  <c r="AE706" i="4"/>
  <c r="AO751" i="4"/>
  <c r="AS751" i="4" s="1"/>
  <c r="AF751" i="4"/>
  <c r="AL766" i="4"/>
  <c r="AP766" i="4" s="1"/>
  <c r="AG766" i="4"/>
  <c r="AC766" i="4"/>
  <c r="AO771" i="4"/>
  <c r="AS771" i="4" s="1"/>
  <c r="AJ771" i="4"/>
  <c r="AF771" i="4"/>
  <c r="AA771" i="4"/>
  <c r="AO808" i="4"/>
  <c r="AS808" i="4" s="1"/>
  <c r="AJ808" i="4"/>
  <c r="AF808" i="4"/>
  <c r="AA808" i="4"/>
  <c r="L850" i="4"/>
  <c r="AJ1042" i="4"/>
  <c r="AF1042" i="4"/>
  <c r="AA1042" i="4"/>
  <c r="M1040" i="4"/>
  <c r="M1038" i="4" s="1"/>
  <c r="M1055" i="4"/>
  <c r="M1053" i="4" s="1"/>
  <c r="L1564" i="4"/>
  <c r="L1562" i="4" s="1"/>
  <c r="L1557" i="4"/>
  <c r="AG29" i="4"/>
  <c r="AG60" i="4"/>
  <c r="AG83" i="4"/>
  <c r="AJ86" i="4"/>
  <c r="AG103" i="4"/>
  <c r="AL103" i="4"/>
  <c r="AP103" i="4" s="1"/>
  <c r="AL118" i="4"/>
  <c r="AP118" i="4" s="1"/>
  <c r="AG122" i="4"/>
  <c r="AC128" i="4"/>
  <c r="AF131" i="4"/>
  <c r="AO152" i="4"/>
  <c r="AS152" i="4" s="1"/>
  <c r="AF165" i="4"/>
  <c r="AL202" i="4"/>
  <c r="AP202" i="4" s="1"/>
  <c r="AG212" i="4"/>
  <c r="AG218" i="4"/>
  <c r="AF228" i="4"/>
  <c r="AF238" i="4"/>
  <c r="AG270" i="4"/>
  <c r="AO273" i="4"/>
  <c r="AS273" i="4" s="1"/>
  <c r="AJ279" i="4"/>
  <c r="AG287" i="4"/>
  <c r="AJ290" i="4"/>
  <c r="AO294" i="4"/>
  <c r="AS294" i="4" s="1"/>
  <c r="AO315" i="4"/>
  <c r="AS315" i="4" s="1"/>
  <c r="AJ321" i="4"/>
  <c r="AI342" i="4"/>
  <c r="AJ348" i="4"/>
  <c r="AI351" i="4"/>
  <c r="AH363" i="4"/>
  <c r="L375" i="4"/>
  <c r="AJ396" i="4"/>
  <c r="AO400" i="4"/>
  <c r="AS400" i="4" s="1"/>
  <c r="AJ400" i="4"/>
  <c r="AF400" i="4"/>
  <c r="AA400" i="4"/>
  <c r="AI400" i="4"/>
  <c r="AL411" i="4"/>
  <c r="AP411" i="4" s="1"/>
  <c r="AG411" i="4"/>
  <c r="AC411" i="4"/>
  <c r="AH419" i="4"/>
  <c r="L419" i="4"/>
  <c r="AL419" i="4"/>
  <c r="AP419" i="4" s="1"/>
  <c r="AG419" i="4"/>
  <c r="AC419" i="4"/>
  <c r="AL431" i="4"/>
  <c r="AP431" i="4" s="1"/>
  <c r="AG431" i="4"/>
  <c r="AN436" i="4"/>
  <c r="AR436" i="4" s="1"/>
  <c r="AI436" i="4"/>
  <c r="AE436" i="4"/>
  <c r="AO442" i="4"/>
  <c r="AS442" i="4" s="1"/>
  <c r="AJ442" i="4"/>
  <c r="AF442" i="4"/>
  <c r="AA442" i="4"/>
  <c r="AI442" i="4"/>
  <c r="AC449" i="4"/>
  <c r="AL449" i="4"/>
  <c r="AP449" i="4" s="1"/>
  <c r="AM451" i="4"/>
  <c r="AQ451" i="4" s="1"/>
  <c r="AH451" i="4"/>
  <c r="AD451" i="4"/>
  <c r="AA451" i="4"/>
  <c r="AJ451" i="4"/>
  <c r="AC455" i="4"/>
  <c r="AL455" i="4"/>
  <c r="AP455" i="4" s="1"/>
  <c r="AH459" i="4"/>
  <c r="AD459" i="4"/>
  <c r="AN462" i="4"/>
  <c r="AR462" i="4" s="1"/>
  <c r="M462" i="4"/>
  <c r="AD466" i="4"/>
  <c r="AM466" i="4"/>
  <c r="AQ466" i="4" s="1"/>
  <c r="AA471" i="4"/>
  <c r="AJ471" i="4"/>
  <c r="AD473" i="4"/>
  <c r="AM473" i="4"/>
  <c r="AQ473" i="4" s="1"/>
  <c r="K480" i="4"/>
  <c r="K478" i="4" s="1"/>
  <c r="AJ484" i="4"/>
  <c r="L486" i="4"/>
  <c r="AL486" i="4"/>
  <c r="AP486" i="4" s="1"/>
  <c r="AG486" i="4"/>
  <c r="AC486" i="4"/>
  <c r="AN493" i="4"/>
  <c r="AR493" i="4" s="1"/>
  <c r="AI493" i="4"/>
  <c r="AE493" i="4"/>
  <c r="AD493" i="4"/>
  <c r="AM493" i="4"/>
  <c r="AQ493" i="4" s="1"/>
  <c r="K493" i="4"/>
  <c r="O493" i="4"/>
  <c r="AC493" i="4" s="1"/>
  <c r="AL496" i="4"/>
  <c r="AP496" i="4" s="1"/>
  <c r="N496" i="4"/>
  <c r="AL514" i="4"/>
  <c r="AP514" i="4" s="1"/>
  <c r="AG514" i="4"/>
  <c r="AC514" i="4"/>
  <c r="AO524" i="4"/>
  <c r="AS524" i="4" s="1"/>
  <c r="AJ524" i="4"/>
  <c r="AF524" i="4"/>
  <c r="AA524" i="4"/>
  <c r="AI524" i="4"/>
  <c r="L530" i="4"/>
  <c r="P530" i="4"/>
  <c r="AH533" i="4"/>
  <c r="AD533" i="4"/>
  <c r="AH536" i="4"/>
  <c r="L536" i="4"/>
  <c r="P536" i="4"/>
  <c r="AO545" i="4"/>
  <c r="AS545" i="4" s="1"/>
  <c r="AJ545" i="4"/>
  <c r="AF545" i="4"/>
  <c r="AA545" i="4"/>
  <c r="AI545" i="4"/>
  <c r="AC548" i="4"/>
  <c r="AL548" i="4"/>
  <c r="AP548" i="4" s="1"/>
  <c r="N548" i="4"/>
  <c r="AM551" i="4"/>
  <c r="AQ551" i="4" s="1"/>
  <c r="AH551" i="4"/>
  <c r="AD551" i="4"/>
  <c r="AA551" i="4"/>
  <c r="AJ551" i="4"/>
  <c r="AI561" i="4"/>
  <c r="M561" i="4"/>
  <c r="AL564" i="4"/>
  <c r="AP564" i="4" s="1"/>
  <c r="AG564" i="4"/>
  <c r="AC564" i="4"/>
  <c r="AH567" i="4"/>
  <c r="AD567" i="4"/>
  <c r="AC572" i="4"/>
  <c r="AL572" i="4"/>
  <c r="AP572" i="4" s="1"/>
  <c r="AC577" i="4"/>
  <c r="AL577" i="4"/>
  <c r="AP577" i="4" s="1"/>
  <c r="AF580" i="4"/>
  <c r="AO580" i="4"/>
  <c r="AS580" i="4" s="1"/>
  <c r="AM591" i="4"/>
  <c r="AQ591" i="4" s="1"/>
  <c r="AD591" i="4"/>
  <c r="AH591" i="4"/>
  <c r="AO602" i="4"/>
  <c r="AS602" i="4" s="1"/>
  <c r="AJ602" i="4"/>
  <c r="AF602" i="4"/>
  <c r="AA602" i="4"/>
  <c r="AO631" i="4"/>
  <c r="AS631" i="4" s="1"/>
  <c r="AF631" i="4"/>
  <c r="AM648" i="4"/>
  <c r="AQ648" i="4" s="1"/>
  <c r="AH648" i="4"/>
  <c r="AD648" i="4"/>
  <c r="AA663" i="4"/>
  <c r="AN668" i="4"/>
  <c r="AR668" i="4" s="1"/>
  <c r="AI668" i="4"/>
  <c r="AE668" i="4"/>
  <c r="L674" i="4"/>
  <c r="P674" i="4"/>
  <c r="AN674" i="4"/>
  <c r="AR674" i="4" s="1"/>
  <c r="AE674" i="4"/>
  <c r="AH693" i="4"/>
  <c r="AM696" i="4"/>
  <c r="AQ696" i="4" s="1"/>
  <c r="AD696" i="4"/>
  <c r="AL703" i="4"/>
  <c r="AP703" i="4" s="1"/>
  <c r="AG703" i="4"/>
  <c r="AC703" i="4"/>
  <c r="AO731" i="4"/>
  <c r="AS731" i="4" s="1"/>
  <c r="AM734" i="4"/>
  <c r="AQ734" i="4" s="1"/>
  <c r="AH734" i="4"/>
  <c r="AD734" i="4"/>
  <c r="AL738" i="4"/>
  <c r="AP738" i="4" s="1"/>
  <c r="AC738" i="4"/>
  <c r="AN738" i="4"/>
  <c r="AR738" i="4" s="1"/>
  <c r="AI738" i="4"/>
  <c r="AE738" i="4"/>
  <c r="K748" i="4"/>
  <c r="AC751" i="4"/>
  <c r="N751" i="4"/>
  <c r="AM751" i="4"/>
  <c r="AQ751" i="4" s="1"/>
  <c r="AH751" i="4"/>
  <c r="AH746" i="4" s="1"/>
  <c r="AD751" i="4"/>
  <c r="AO757" i="4"/>
  <c r="AS757" i="4" s="1"/>
  <c r="AJ757" i="4"/>
  <c r="AF757" i="4"/>
  <c r="AA757" i="4"/>
  <c r="N771" i="4"/>
  <c r="AM771" i="4"/>
  <c r="AQ771" i="4" s="1"/>
  <c r="AH771" i="4"/>
  <c r="AD771" i="4"/>
  <c r="AD769" i="4" s="1"/>
  <c r="N788" i="4"/>
  <c r="AM788" i="4"/>
  <c r="AQ788" i="4" s="1"/>
  <c r="AH788" i="4"/>
  <c r="AD788" i="4"/>
  <c r="AO803" i="4"/>
  <c r="AS803" i="4" s="1"/>
  <c r="AJ803" i="4"/>
  <c r="AF803" i="4"/>
  <c r="AA803" i="4"/>
  <c r="K820" i="4"/>
  <c r="AL828" i="4"/>
  <c r="AP828" i="4" s="1"/>
  <c r="AG828" i="4"/>
  <c r="AC828" i="4"/>
  <c r="AN828" i="4"/>
  <c r="AR828" i="4" s="1"/>
  <c r="AE828" i="4"/>
  <c r="N844" i="4"/>
  <c r="AM844" i="4"/>
  <c r="AQ844" i="4" s="1"/>
  <c r="AH844" i="4"/>
  <c r="AD844" i="4"/>
  <c r="L859" i="4"/>
  <c r="P859" i="4"/>
  <c r="AG862" i="4"/>
  <c r="AL862" i="4"/>
  <c r="AP862" i="4" s="1"/>
  <c r="AC862" i="4"/>
  <c r="L949" i="4"/>
  <c r="AL949" i="4"/>
  <c r="AP949" i="4" s="1"/>
  <c r="AG949" i="4"/>
  <c r="AC949" i="4"/>
  <c r="AE949" i="4"/>
  <c r="AN949" i="4"/>
  <c r="AR949" i="4" s="1"/>
  <c r="AI949" i="4"/>
  <c r="AJ981" i="4"/>
  <c r="AF981" i="4"/>
  <c r="AO981" i="4"/>
  <c r="AS981" i="4" s="1"/>
  <c r="AM984" i="4"/>
  <c r="AQ984" i="4" s="1"/>
  <c r="AH984" i="4"/>
  <c r="AD984" i="4"/>
  <c r="AL1013" i="4"/>
  <c r="AP1013" i="4" s="1"/>
  <c r="AG1013" i="4"/>
  <c r="AC1013" i="4"/>
  <c r="AC1011" i="4" s="1"/>
  <c r="AI1013" i="4"/>
  <c r="AE1013" i="4"/>
  <c r="AE1011" i="4" s="1"/>
  <c r="AM1076" i="4"/>
  <c r="AQ1076" i="4" s="1"/>
  <c r="AH1076" i="4"/>
  <c r="AD1076" i="4"/>
  <c r="AM1078" i="4"/>
  <c r="AQ1078" i="4" s="1"/>
  <c r="AH1078" i="4"/>
  <c r="AD1078" i="4"/>
  <c r="AJ1078" i="4"/>
  <c r="AF1078" i="4"/>
  <c r="AO1078" i="4"/>
  <c r="AS1078" i="4" s="1"/>
  <c r="AO1120" i="4"/>
  <c r="AS1120" i="4" s="1"/>
  <c r="AJ1120" i="4"/>
  <c r="AF1120" i="4"/>
  <c r="AA1120" i="4"/>
  <c r="AF1193" i="4"/>
  <c r="AJ1193" i="4"/>
  <c r="AA1193" i="4"/>
  <c r="AO1193" i="4"/>
  <c r="AS1193" i="4" s="1"/>
  <c r="AJ1197" i="4"/>
  <c r="AH1197" i="4"/>
  <c r="AL1215" i="4"/>
  <c r="AP1215" i="4" s="1"/>
  <c r="AC1215" i="4"/>
  <c r="AG1215" i="4"/>
  <c r="AI1215" i="4"/>
  <c r="AE1215" i="4"/>
  <c r="AG1282" i="4"/>
  <c r="AC1282" i="4"/>
  <c r="AL1282" i="4"/>
  <c r="AP1282" i="4" s="1"/>
  <c r="AN1282" i="4"/>
  <c r="AR1282" i="4" s="1"/>
  <c r="AI1282" i="4"/>
  <c r="AE1282" i="4"/>
  <c r="AO1282" i="4"/>
  <c r="AS1282" i="4" s="1"/>
  <c r="AJ1282" i="4"/>
  <c r="AF1282" i="4"/>
  <c r="AA1282" i="4"/>
  <c r="AM1285" i="4"/>
  <c r="AQ1285" i="4" s="1"/>
  <c r="AH1285" i="4"/>
  <c r="AD1285" i="4"/>
  <c r="AM1296" i="4"/>
  <c r="AQ1296" i="4" s="1"/>
  <c r="AH1296" i="4"/>
  <c r="AD1296" i="4"/>
  <c r="AO1296" i="4"/>
  <c r="AS1296" i="4" s="1"/>
  <c r="AF1296" i="4"/>
  <c r="AJ1296" i="4"/>
  <c r="AG173" i="4"/>
  <c r="AG187" i="4"/>
  <c r="AG196" i="4"/>
  <c r="AG224" i="4"/>
  <c r="AG266" i="4"/>
  <c r="AJ354" i="4"/>
  <c r="AF363" i="4"/>
  <c r="L400" i="4"/>
  <c r="AM408" i="4"/>
  <c r="AQ408" i="4" s="1"/>
  <c r="K419" i="4"/>
  <c r="AM426" i="4"/>
  <c r="AQ426" i="4" s="1"/>
  <c r="AM436" i="4"/>
  <c r="AQ436" i="4" s="1"/>
  <c r="AH436" i="4"/>
  <c r="AH429" i="4" s="1"/>
  <c r="AD436" i="4"/>
  <c r="AC481" i="4"/>
  <c r="AH481" i="4"/>
  <c r="AD481" i="4"/>
  <c r="L524" i="4"/>
  <c r="AN542" i="4"/>
  <c r="AR542" i="4" s="1"/>
  <c r="AI542" i="4"/>
  <c r="AE542" i="4"/>
  <c r="AG570" i="4"/>
  <c r="AO588" i="4"/>
  <c r="AS588" i="4" s="1"/>
  <c r="AJ588" i="4"/>
  <c r="AF588" i="4"/>
  <c r="AA588" i="4"/>
  <c r="AM615" i="4"/>
  <c r="AQ615" i="4" s="1"/>
  <c r="AH615" i="4"/>
  <c r="AD615" i="4"/>
  <c r="AN625" i="4"/>
  <c r="AR625" i="4" s="1"/>
  <c r="AE625" i="4"/>
  <c r="AE623" i="4" s="1"/>
  <c r="AC638" i="4"/>
  <c r="AO690" i="4"/>
  <c r="AS690" i="4" s="1"/>
  <c r="AJ690" i="4"/>
  <c r="AF690" i="4"/>
  <c r="AA690" i="4"/>
  <c r="AJ717" i="4"/>
  <c r="AA717" i="4"/>
  <c r="AM731" i="4"/>
  <c r="AQ731" i="4" s="1"/>
  <c r="AH731" i="4"/>
  <c r="AD731" i="4"/>
  <c r="AL838" i="4"/>
  <c r="AP838" i="4" s="1"/>
  <c r="AG838" i="4"/>
  <c r="AC838" i="4"/>
  <c r="AO844" i="4"/>
  <c r="AS844" i="4" s="1"/>
  <c r="AJ844" i="4"/>
  <c r="AF844" i="4"/>
  <c r="AA844" i="4"/>
  <c r="AI850" i="4"/>
  <c r="AE850" i="4"/>
  <c r="AN856" i="4"/>
  <c r="AR856" i="4" s="1"/>
  <c r="AE856" i="4"/>
  <c r="AO871" i="4"/>
  <c r="AS871" i="4" s="1"/>
  <c r="AJ871" i="4"/>
  <c r="AF871" i="4"/>
  <c r="AA871" i="4"/>
  <c r="AD1153" i="4"/>
  <c r="AH1153" i="4"/>
  <c r="AM1153" i="4"/>
  <c r="AQ1153" i="4" s="1"/>
  <c r="AG35" i="4"/>
  <c r="AC50" i="4"/>
  <c r="AL50" i="4"/>
  <c r="AP50" i="4" s="1"/>
  <c r="AL122" i="4"/>
  <c r="AP122" i="4" s="1"/>
  <c r="AG128" i="4"/>
  <c r="AO131" i="4"/>
  <c r="AS131" i="4" s="1"/>
  <c r="AA152" i="4"/>
  <c r="AJ152" i="4"/>
  <c r="AC161" i="4"/>
  <c r="AG161" i="4"/>
  <c r="AA165" i="4"/>
  <c r="AO165" i="4"/>
  <c r="AS165" i="4" s="1"/>
  <c r="AA179" i="4"/>
  <c r="AO179" i="4"/>
  <c r="AS179" i="4" s="1"/>
  <c r="AF190" i="4"/>
  <c r="AJ190" i="4"/>
  <c r="AO190" i="4"/>
  <c r="AS190" i="4" s="1"/>
  <c r="AC202" i="4"/>
  <c r="AA205" i="4"/>
  <c r="AJ205" i="4"/>
  <c r="AC212" i="4"/>
  <c r="AL218" i="4"/>
  <c r="AP218" i="4" s="1"/>
  <c r="AA228" i="4"/>
  <c r="AJ228" i="4"/>
  <c r="AA238" i="4"/>
  <c r="AO238" i="4"/>
  <c r="AS238" i="4" s="1"/>
  <c r="AC246" i="4"/>
  <c r="AL246" i="4"/>
  <c r="AP246" i="4" s="1"/>
  <c r="AL252" i="4"/>
  <c r="AP252" i="4" s="1"/>
  <c r="AC270" i="4"/>
  <c r="AF273" i="4"/>
  <c r="AA279" i="4"/>
  <c r="AO279" i="4"/>
  <c r="AS279" i="4" s="1"/>
  <c r="AC287" i="4"/>
  <c r="AC285" i="4" s="1"/>
  <c r="AA290" i="4"/>
  <c r="AF290" i="4"/>
  <c r="AF294" i="4"/>
  <c r="AF301" i="4"/>
  <c r="AO301" i="4"/>
  <c r="AS301" i="4" s="1"/>
  <c r="AC304" i="4"/>
  <c r="AL304" i="4"/>
  <c r="AP304" i="4" s="1"/>
  <c r="AL312" i="4"/>
  <c r="AP312" i="4" s="1"/>
  <c r="AO321" i="4"/>
  <c r="AS321" i="4" s="1"/>
  <c r="AJ327" i="4"/>
  <c r="AO333" i="4"/>
  <c r="AS333" i="4" s="1"/>
  <c r="AL339" i="4"/>
  <c r="AP339" i="4" s="1"/>
  <c r="AO348" i="4"/>
  <c r="AS348" i="4" s="1"/>
  <c r="AL354" i="4"/>
  <c r="AP354" i="4" s="1"/>
  <c r="AN357" i="4"/>
  <c r="AR357" i="4" s="1"/>
  <c r="AN363" i="4"/>
  <c r="AR363" i="4" s="1"/>
  <c r="AH369" i="4"/>
  <c r="AE375" i="4"/>
  <c r="AF379" i="4"/>
  <c r="AI393" i="4"/>
  <c r="L633" i="4"/>
  <c r="L640" i="4"/>
  <c r="K722" i="4"/>
  <c r="K720" i="4" s="1"/>
  <c r="K719" i="4"/>
  <c r="K717" i="4" s="1"/>
  <c r="K1237" i="4"/>
  <c r="K1235" i="4" s="1"/>
  <c r="K1213" i="4"/>
  <c r="K1211" i="4" s="1"/>
  <c r="K1575" i="4"/>
  <c r="K1598" i="4"/>
  <c r="K1601" i="4"/>
  <c r="AA10" i="4"/>
  <c r="AF10" i="4"/>
  <c r="AJ10" i="4"/>
  <c r="AA23" i="4"/>
  <c r="AF23" i="4"/>
  <c r="AJ23" i="4"/>
  <c r="AA38" i="4"/>
  <c r="AF38" i="4"/>
  <c r="AJ38" i="4"/>
  <c r="AA41" i="4"/>
  <c r="AF41" i="4"/>
  <c r="AJ41" i="4"/>
  <c r="AA44" i="4"/>
  <c r="AF44" i="4"/>
  <c r="AJ44" i="4"/>
  <c r="AD50" i="4"/>
  <c r="AH50" i="4"/>
  <c r="AA63" i="4"/>
  <c r="AF63" i="4"/>
  <c r="AJ63" i="4"/>
  <c r="AA71" i="4"/>
  <c r="AF71" i="4"/>
  <c r="AJ71" i="4"/>
  <c r="AF88" i="4"/>
  <c r="AJ88" i="4"/>
  <c r="AA97" i="4"/>
  <c r="AF97" i="4"/>
  <c r="AJ97" i="4"/>
  <c r="X122" i="4"/>
  <c r="AA122" i="4" s="1"/>
  <c r="AM122" i="4"/>
  <c r="AQ122" i="4" s="1"/>
  <c r="AA134" i="4"/>
  <c r="AF134" i="4"/>
  <c r="AJ134" i="4"/>
  <c r="AE138" i="4"/>
  <c r="AI138" i="4"/>
  <c r="AE142" i="4"/>
  <c r="AI142" i="4"/>
  <c r="AE148" i="4"/>
  <c r="AE146" i="4" s="1"/>
  <c r="AI148" i="4"/>
  <c r="AA155" i="4"/>
  <c r="AF155" i="4"/>
  <c r="AJ155" i="4"/>
  <c r="AE158" i="4"/>
  <c r="AI158" i="4"/>
  <c r="AA169" i="4"/>
  <c r="AF169" i="4"/>
  <c r="AJ169" i="4"/>
  <c r="AE173" i="4"/>
  <c r="AI173" i="4"/>
  <c r="AA183" i="4"/>
  <c r="AF183" i="4"/>
  <c r="AJ183" i="4"/>
  <c r="AE187" i="4"/>
  <c r="AI187" i="4"/>
  <c r="AA193" i="4"/>
  <c r="AF193" i="4"/>
  <c r="AJ193" i="4"/>
  <c r="AE196" i="4"/>
  <c r="AI196" i="4"/>
  <c r="AA209" i="4"/>
  <c r="AF209" i="4"/>
  <c r="AJ209" i="4"/>
  <c r="AA215" i="4"/>
  <c r="AF215" i="4"/>
  <c r="AJ215" i="4"/>
  <c r="AA221" i="4"/>
  <c r="AF221" i="4"/>
  <c r="AJ221" i="4"/>
  <c r="AE224" i="4"/>
  <c r="AI224" i="4"/>
  <c r="AA231" i="4"/>
  <c r="AF231" i="4"/>
  <c r="AJ231" i="4"/>
  <c r="AE234" i="4"/>
  <c r="AI234" i="4"/>
  <c r="AE242" i="4"/>
  <c r="AI242" i="4"/>
  <c r="AA249" i="4"/>
  <c r="AF249" i="4"/>
  <c r="AJ249" i="4"/>
  <c r="AA255" i="4"/>
  <c r="AF255" i="4"/>
  <c r="AJ255" i="4"/>
  <c r="AE259" i="4"/>
  <c r="AI259" i="4"/>
  <c r="AA262" i="4"/>
  <c r="AF262" i="4"/>
  <c r="AJ262" i="4"/>
  <c r="AE266" i="4"/>
  <c r="AI266" i="4"/>
  <c r="AE276" i="4"/>
  <c r="AI276" i="4"/>
  <c r="AA298" i="4"/>
  <c r="AF298" i="4"/>
  <c r="AJ298" i="4"/>
  <c r="AE308" i="4"/>
  <c r="AI308" i="4"/>
  <c r="AM312" i="4"/>
  <c r="AQ312" i="4" s="1"/>
  <c r="AL315" i="4"/>
  <c r="AP315" i="4" s="1"/>
  <c r="AN318" i="4"/>
  <c r="AR318" i="4" s="1"/>
  <c r="AL321" i="4"/>
  <c r="AP321" i="4" s="1"/>
  <c r="AN324" i="4"/>
  <c r="AR324" i="4" s="1"/>
  <c r="AL327" i="4"/>
  <c r="AP327" i="4" s="1"/>
  <c r="AN330" i="4"/>
  <c r="AR330" i="4" s="1"/>
  <c r="AL333" i="4"/>
  <c r="AP333" i="4" s="1"/>
  <c r="AN336" i="4"/>
  <c r="AR336" i="4" s="1"/>
  <c r="AM339" i="4"/>
  <c r="AQ339" i="4" s="1"/>
  <c r="AO342" i="4"/>
  <c r="AS342" i="4" s="1"/>
  <c r="AN345" i="4"/>
  <c r="AR345" i="4" s="1"/>
  <c r="AL348" i="4"/>
  <c r="AP348" i="4" s="1"/>
  <c r="AM354" i="4"/>
  <c r="AQ354" i="4" s="1"/>
  <c r="AE360" i="4"/>
  <c r="AM360" i="4"/>
  <c r="AQ360" i="4" s="1"/>
  <c r="AI363" i="4"/>
  <c r="AO363" i="4"/>
  <c r="AS363" i="4" s="1"/>
  <c r="AA365" i="4"/>
  <c r="K369" i="4"/>
  <c r="AE372" i="4"/>
  <c r="AO375" i="4"/>
  <c r="AS375" i="4" s="1"/>
  <c r="AJ375" i="4"/>
  <c r="AF375" i="4"/>
  <c r="AA375" i="4"/>
  <c r="AG375" i="4"/>
  <c r="AA379" i="4"/>
  <c r="AG379" i="4"/>
  <c r="M379" i="4"/>
  <c r="N383" i="4"/>
  <c r="AM386" i="4"/>
  <c r="AQ386" i="4" s="1"/>
  <c r="AH386" i="4"/>
  <c r="AD386" i="4"/>
  <c r="AE386" i="4"/>
  <c r="AN389" i="4"/>
  <c r="AR389" i="4" s="1"/>
  <c r="AI389" i="4"/>
  <c r="AE389" i="4"/>
  <c r="AD389" i="4"/>
  <c r="AM396" i="4"/>
  <c r="AQ396" i="4" s="1"/>
  <c r="AH396" i="4"/>
  <c r="AD396" i="4"/>
  <c r="AL396" i="4"/>
  <c r="AP396" i="4" s="1"/>
  <c r="AG396" i="4"/>
  <c r="AC396" i="4"/>
  <c r="AD400" i="4"/>
  <c r="M404" i="4"/>
  <c r="L408" i="4"/>
  <c r="AL408" i="4"/>
  <c r="AP408" i="4" s="1"/>
  <c r="AG408" i="4"/>
  <c r="AC408" i="4"/>
  <c r="AC415" i="4"/>
  <c r="AO419" i="4"/>
  <c r="AS419" i="4" s="1"/>
  <c r="AJ419" i="4"/>
  <c r="AF419" i="4"/>
  <c r="AA419" i="4"/>
  <c r="L426" i="4"/>
  <c r="AL426" i="4"/>
  <c r="AP426" i="4" s="1"/>
  <c r="AG426" i="4"/>
  <c r="AC426" i="4"/>
  <c r="AI431" i="4"/>
  <c r="L439" i="4"/>
  <c r="AL439" i="4"/>
  <c r="AP439" i="4" s="1"/>
  <c r="AG439" i="4"/>
  <c r="AC439" i="4"/>
  <c r="AC429" i="4" s="1"/>
  <c r="AD442" i="4"/>
  <c r="AN449" i="4"/>
  <c r="AR449" i="4" s="1"/>
  <c r="AI449" i="4"/>
  <c r="AE449" i="4"/>
  <c r="AD449" i="4"/>
  <c r="AE451" i="4"/>
  <c r="AN455" i="4"/>
  <c r="AR455" i="4" s="1"/>
  <c r="AI455" i="4"/>
  <c r="AE455" i="4"/>
  <c r="AD455" i="4"/>
  <c r="AC462" i="4"/>
  <c r="N462" i="4"/>
  <c r="AH462" i="4"/>
  <c r="AD462" i="4"/>
  <c r="AL466" i="4"/>
  <c r="AP466" i="4" s="1"/>
  <c r="AG466" i="4"/>
  <c r="AC466" i="4"/>
  <c r="AL473" i="4"/>
  <c r="AP473" i="4" s="1"/>
  <c r="AG473" i="4"/>
  <c r="AC473" i="4"/>
  <c r="AL475" i="4"/>
  <c r="AP475" i="4" s="1"/>
  <c r="AO475" i="4"/>
  <c r="AS475" i="4" s="1"/>
  <c r="L478" i="4"/>
  <c r="AG478" i="4"/>
  <c r="AC478" i="4"/>
  <c r="AI481" i="4"/>
  <c r="AE481" i="4"/>
  <c r="AM484" i="4"/>
  <c r="AQ484" i="4" s="1"/>
  <c r="AH484" i="4"/>
  <c r="AD484" i="4"/>
  <c r="AE484" i="4"/>
  <c r="K490" i="4"/>
  <c r="AF493" i="4"/>
  <c r="AA493" i="4"/>
  <c r="AN496" i="4"/>
  <c r="AR496" i="4" s="1"/>
  <c r="AI496" i="4"/>
  <c r="AE496" i="4"/>
  <c r="N499" i="4"/>
  <c r="AM514" i="4"/>
  <c r="AQ514" i="4" s="1"/>
  <c r="AH514" i="4"/>
  <c r="AD514" i="4"/>
  <c r="AA514" i="4"/>
  <c r="M514" i="4"/>
  <c r="M521" i="4"/>
  <c r="AA528" i="4"/>
  <c r="AM530" i="4"/>
  <c r="AQ530" i="4" s="1"/>
  <c r="AH530" i="4"/>
  <c r="AD530" i="4"/>
  <c r="AA530" i="4"/>
  <c r="M530" i="4"/>
  <c r="AO536" i="4"/>
  <c r="AS536" i="4" s="1"/>
  <c r="AJ536" i="4"/>
  <c r="AF536" i="4"/>
  <c r="AA536" i="4"/>
  <c r="M542" i="4"/>
  <c r="AD545" i="4"/>
  <c r="AN548" i="4"/>
  <c r="AR548" i="4" s="1"/>
  <c r="AI548" i="4"/>
  <c r="AE548" i="4"/>
  <c r="AD548" i="4"/>
  <c r="K548" i="4"/>
  <c r="AE551" i="4"/>
  <c r="AN551" i="4"/>
  <c r="AR551" i="4" s="1"/>
  <c r="AC553" i="4"/>
  <c r="L557" i="4"/>
  <c r="AM561" i="4"/>
  <c r="AQ561" i="4" s="1"/>
  <c r="AH561" i="4"/>
  <c r="AD561" i="4"/>
  <c r="AA561" i="4"/>
  <c r="AF564" i="4"/>
  <c r="M564" i="4"/>
  <c r="AG567" i="4"/>
  <c r="AC567" i="4"/>
  <c r="AC570" i="4"/>
  <c r="AD572" i="4"/>
  <c r="AO572" i="4"/>
  <c r="AS572" i="4" s="1"/>
  <c r="AJ572" i="4"/>
  <c r="AF572" i="4"/>
  <c r="AA572" i="4"/>
  <c r="AN577" i="4"/>
  <c r="AR577" i="4" s="1"/>
  <c r="AI577" i="4"/>
  <c r="AE577" i="4"/>
  <c r="M577" i="4"/>
  <c r="L591" i="4"/>
  <c r="P591" i="4"/>
  <c r="AO595" i="4"/>
  <c r="AS595" i="4" s="1"/>
  <c r="AJ595" i="4"/>
  <c r="AF595" i="4"/>
  <c r="AA595" i="4"/>
  <c r="AM598" i="4"/>
  <c r="AQ598" i="4" s="1"/>
  <c r="L602" i="4"/>
  <c r="P602" i="4"/>
  <c r="AN602" i="4"/>
  <c r="AR602" i="4" s="1"/>
  <c r="AE602" i="4"/>
  <c r="AE605" i="4"/>
  <c r="AN607" i="4"/>
  <c r="AR607" i="4" s="1"/>
  <c r="AI607" i="4"/>
  <c r="AE607" i="4"/>
  <c r="AN611" i="4"/>
  <c r="AR611" i="4" s="1"/>
  <c r="AI611" i="4"/>
  <c r="AE611" i="4"/>
  <c r="M611" i="4"/>
  <c r="AJ611" i="4"/>
  <c r="AA611" i="4"/>
  <c r="AG615" i="4"/>
  <c r="L619" i="4"/>
  <c r="P619" i="4"/>
  <c r="L630" i="4"/>
  <c r="AL628" i="4"/>
  <c r="AP628" i="4" s="1"/>
  <c r="AG628" i="4"/>
  <c r="AC628" i="4"/>
  <c r="AC631" i="4"/>
  <c r="AM631" i="4"/>
  <c r="AQ631" i="4" s="1"/>
  <c r="AH631" i="4"/>
  <c r="AD631" i="4"/>
  <c r="AN635" i="4"/>
  <c r="AR635" i="4" s="1"/>
  <c r="AI635" i="4"/>
  <c r="AE635" i="4"/>
  <c r="AL638" i="4"/>
  <c r="AP638" i="4" s="1"/>
  <c r="AJ648" i="4"/>
  <c r="N660" i="4"/>
  <c r="AM663" i="4"/>
  <c r="AQ663" i="4" s="1"/>
  <c r="AD663" i="4"/>
  <c r="AH663" i="4"/>
  <c r="AO665" i="4"/>
  <c r="AS665" i="4" s="1"/>
  <c r="AJ665" i="4"/>
  <c r="AF665" i="4"/>
  <c r="AA665" i="4"/>
  <c r="AJ674" i="4"/>
  <c r="AA674" i="4"/>
  <c r="AL693" i="4"/>
  <c r="AP693" i="4" s="1"/>
  <c r="AH696" i="4"/>
  <c r="AO703" i="4"/>
  <c r="AS703" i="4" s="1"/>
  <c r="AJ703" i="4"/>
  <c r="AF703" i="4"/>
  <c r="AA703" i="4"/>
  <c r="AN706" i="4"/>
  <c r="AR706" i="4" s="1"/>
  <c r="AL708" i="4"/>
  <c r="AP708" i="4" s="1"/>
  <c r="AM720" i="4"/>
  <c r="AQ720" i="4" s="1"/>
  <c r="AH720" i="4"/>
  <c r="AD720" i="4"/>
  <c r="AM724" i="4"/>
  <c r="AQ724" i="4" s="1"/>
  <c r="AH724" i="4"/>
  <c r="AD724" i="4"/>
  <c r="AJ728" i="4"/>
  <c r="AE731" i="4"/>
  <c r="AM748" i="4"/>
  <c r="AQ748" i="4" s="1"/>
  <c r="AJ751" i="4"/>
  <c r="AL754" i="4"/>
  <c r="AP754" i="4" s="1"/>
  <c r="AG754" i="4"/>
  <c r="AC754" i="4"/>
  <c r="AM760" i="4"/>
  <c r="AQ760" i="4" s="1"/>
  <c r="AO766" i="4"/>
  <c r="AS766" i="4" s="1"/>
  <c r="AJ766" i="4"/>
  <c r="AF766" i="4"/>
  <c r="AA766" i="4"/>
  <c r="AL795" i="4"/>
  <c r="AP795" i="4" s="1"/>
  <c r="AG795" i="4"/>
  <c r="AC795" i="4"/>
  <c r="AN795" i="4"/>
  <c r="AR795" i="4" s="1"/>
  <c r="AI795" i="4"/>
  <c r="AE795" i="4"/>
  <c r="AD808" i="4"/>
  <c r="AD806" i="4" s="1"/>
  <c r="AO816" i="4"/>
  <c r="AS816" i="4" s="1"/>
  <c r="AJ816" i="4"/>
  <c r="AF816" i="4"/>
  <c r="AA816" i="4"/>
  <c r="AD820" i="4"/>
  <c r="AI828" i="4"/>
  <c r="AC835" i="4"/>
  <c r="AO900" i="4"/>
  <c r="AS900" i="4" s="1"/>
  <c r="AJ900" i="4"/>
  <c r="AF900" i="4"/>
  <c r="AO914" i="4"/>
  <c r="AS914" i="4" s="1"/>
  <c r="AJ914" i="4"/>
  <c r="AF914" i="4"/>
  <c r="AA914" i="4"/>
  <c r="AL926" i="4"/>
  <c r="AP926" i="4" s="1"/>
  <c r="AG926" i="4"/>
  <c r="AC926" i="4"/>
  <c r="AM974" i="4"/>
  <c r="AQ974" i="4" s="1"/>
  <c r="AH974" i="4"/>
  <c r="AD974" i="4"/>
  <c r="AD972" i="4" s="1"/>
  <c r="AM1009" i="4"/>
  <c r="AQ1009" i="4" s="1"/>
  <c r="AH1009" i="4"/>
  <c r="AN1013" i="4"/>
  <c r="AR1013" i="4" s="1"/>
  <c r="AA1015" i="4"/>
  <c r="AO1015" i="4"/>
  <c r="AS1015" i="4" s="1"/>
  <c r="AJ1015" i="4"/>
  <c r="AF1015" i="4"/>
  <c r="AM1065" i="4"/>
  <c r="AQ1065" i="4" s="1"/>
  <c r="AH1065" i="4"/>
  <c r="AD1065" i="4"/>
  <c r="AC276" i="4"/>
  <c r="AL345" i="4"/>
  <c r="AP345" i="4" s="1"/>
  <c r="AL393" i="4"/>
  <c r="AP393" i="4" s="1"/>
  <c r="AG393" i="4"/>
  <c r="AC393" i="4"/>
  <c r="AM447" i="4"/>
  <c r="AQ447" i="4" s="1"/>
  <c r="AH447" i="4"/>
  <c r="AD447" i="4"/>
  <c r="AD445" i="4" s="1"/>
  <c r="AI462" i="4"/>
  <c r="AE462" i="4"/>
  <c r="AO490" i="4"/>
  <c r="AS490" i="4" s="1"/>
  <c r="AJ490" i="4"/>
  <c r="AF490" i="4"/>
  <c r="AA490" i="4"/>
  <c r="AN502" i="4"/>
  <c r="AR502" i="4" s="1"/>
  <c r="AI502" i="4"/>
  <c r="AE502" i="4"/>
  <c r="AN528" i="4"/>
  <c r="AR528" i="4" s="1"/>
  <c r="AI528" i="4"/>
  <c r="AE528" i="4"/>
  <c r="K536" i="4"/>
  <c r="AM539" i="4"/>
  <c r="AQ539" i="4" s="1"/>
  <c r="AH539" i="4"/>
  <c r="AD539" i="4"/>
  <c r="M539" i="4"/>
  <c r="AL551" i="4"/>
  <c r="AP551" i="4" s="1"/>
  <c r="AG551" i="4"/>
  <c r="AC551" i="4"/>
  <c r="AL561" i="4"/>
  <c r="AP561" i="4" s="1"/>
  <c r="AG561" i="4"/>
  <c r="AC561" i="4"/>
  <c r="AL625" i="4"/>
  <c r="AP625" i="4" s="1"/>
  <c r="AG625" i="4"/>
  <c r="AC625" i="4"/>
  <c r="AC623" i="4" s="1"/>
  <c r="AM628" i="4"/>
  <c r="AQ628" i="4" s="1"/>
  <c r="AH628" i="4"/>
  <c r="AD628" i="4"/>
  <c r="AJ656" i="4"/>
  <c r="AA656" i="4"/>
  <c r="K668" i="4"/>
  <c r="AN671" i="4"/>
  <c r="AR671" i="4" s="1"/>
  <c r="AI671" i="4"/>
  <c r="AE671" i="4"/>
  <c r="AO677" i="4"/>
  <c r="AS677" i="4" s="1"/>
  <c r="AJ677" i="4"/>
  <c r="AF677" i="4"/>
  <c r="AA677" i="4"/>
  <c r="AN683" i="4"/>
  <c r="AR683" i="4" s="1"/>
  <c r="AI683" i="4"/>
  <c r="AE683" i="4"/>
  <c r="AO728" i="4"/>
  <c r="AS728" i="4" s="1"/>
  <c r="M751" i="4"/>
  <c r="K760" i="4"/>
  <c r="AN766" i="4"/>
  <c r="AR766" i="4" s="1"/>
  <c r="AI766" i="4"/>
  <c r="L777" i="4"/>
  <c r="P777" i="4"/>
  <c r="AN838" i="4"/>
  <c r="AR838" i="4" s="1"/>
  <c r="AI838" i="4"/>
  <c r="AE838" i="4"/>
  <c r="L856" i="4"/>
  <c r="BA29" i="5"/>
  <c r="BO29" i="5"/>
  <c r="D52" i="6"/>
  <c r="E5" i="6" s="1"/>
  <c r="K630" i="4"/>
  <c r="K633" i="4"/>
  <c r="L1185" i="4"/>
  <c r="L1183" i="4" s="1"/>
  <c r="L1182" i="4"/>
  <c r="L1180" i="4" s="1"/>
  <c r="AC17" i="4"/>
  <c r="AG17" i="4"/>
  <c r="AC29" i="4"/>
  <c r="AC35" i="4"/>
  <c r="AC60" i="4"/>
  <c r="AC83" i="4"/>
  <c r="R88" i="4"/>
  <c r="AD88" i="4" s="1"/>
  <c r="AC91" i="4"/>
  <c r="AG91" i="4"/>
  <c r="AC118" i="4"/>
  <c r="AA131" i="4"/>
  <c r="AF179" i="4"/>
  <c r="AF205" i="4"/>
  <c r="AA273" i="4"/>
  <c r="AA294" i="4"/>
  <c r="AA301" i="4"/>
  <c r="K309" i="4"/>
  <c r="AJ315" i="4"/>
  <c r="AO327" i="4"/>
  <c r="AS327" i="4" s="1"/>
  <c r="AJ333" i="4"/>
  <c r="AN342" i="4"/>
  <c r="AR342" i="4" s="1"/>
  <c r="AM345" i="4"/>
  <c r="AQ345" i="4" s="1"/>
  <c r="AN351" i="4"/>
  <c r="AR351" i="4" s="1"/>
  <c r="AI357" i="4"/>
  <c r="AA363" i="4"/>
  <c r="AF365" i="4"/>
  <c r="AM379" i="4"/>
  <c r="AQ379" i="4" s="1"/>
  <c r="AH379" i="4"/>
  <c r="AD379" i="4"/>
  <c r="AL379" i="4"/>
  <c r="AP379" i="4" s="1"/>
  <c r="AG383" i="4"/>
  <c r="K1231" i="4"/>
  <c r="K1229" i="4" s="1"/>
  <c r="K1217" i="4"/>
  <c r="K1215" i="4" s="1"/>
  <c r="K1220" i="4"/>
  <c r="K1218" i="4" s="1"/>
  <c r="K1243" i="4"/>
  <c r="K1241" i="4" s="1"/>
  <c r="K1249" i="4"/>
  <c r="L1237" i="4"/>
  <c r="L1213" i="4"/>
  <c r="AA14" i="4"/>
  <c r="AF14" i="4"/>
  <c r="AJ14" i="4"/>
  <c r="AE17" i="4"/>
  <c r="AI17" i="4"/>
  <c r="AA26" i="4"/>
  <c r="AF26" i="4"/>
  <c r="AJ26" i="4"/>
  <c r="AE29" i="4"/>
  <c r="AI29" i="4"/>
  <c r="AE35" i="4"/>
  <c r="AI35" i="4"/>
  <c r="AA47" i="4"/>
  <c r="AJ47" i="4"/>
  <c r="AE50" i="4"/>
  <c r="AI50" i="4"/>
  <c r="AA53" i="4"/>
  <c r="AF53" i="4"/>
  <c r="AJ53" i="4"/>
  <c r="AA58" i="4"/>
  <c r="AF58" i="4"/>
  <c r="AJ58" i="4"/>
  <c r="AE60" i="4"/>
  <c r="AI60" i="4"/>
  <c r="K66" i="4"/>
  <c r="AA66" i="4"/>
  <c r="AF66" i="4"/>
  <c r="AJ66" i="4"/>
  <c r="AA74" i="4"/>
  <c r="AF74" i="4"/>
  <c r="AJ74" i="4"/>
  <c r="AA80" i="4"/>
  <c r="AF80" i="4"/>
  <c r="AJ80" i="4"/>
  <c r="AE83" i="4"/>
  <c r="AI83" i="4"/>
  <c r="AE91" i="4"/>
  <c r="AI91" i="4"/>
  <c r="AA100" i="4"/>
  <c r="AF100" i="4"/>
  <c r="AJ100" i="4"/>
  <c r="AE103" i="4"/>
  <c r="AI103" i="4"/>
  <c r="AA109" i="4"/>
  <c r="AF109" i="4"/>
  <c r="AJ109" i="4"/>
  <c r="AA116" i="4"/>
  <c r="AF116" i="4"/>
  <c r="AJ116" i="4"/>
  <c r="AE118" i="4"/>
  <c r="AI118" i="4"/>
  <c r="AE122" i="4"/>
  <c r="AE128" i="4"/>
  <c r="AI128" i="4"/>
  <c r="AD131" i="4"/>
  <c r="AH131" i="4"/>
  <c r="AA138" i="4"/>
  <c r="AF138" i="4"/>
  <c r="AJ138" i="4"/>
  <c r="AA142" i="4"/>
  <c r="AF142" i="4"/>
  <c r="AJ142" i="4"/>
  <c r="AA148" i="4"/>
  <c r="AF148" i="4"/>
  <c r="AF146" i="4" s="1"/>
  <c r="AJ148" i="4"/>
  <c r="AD152" i="4"/>
  <c r="AH152" i="4"/>
  <c r="AA158" i="4"/>
  <c r="AE161" i="4"/>
  <c r="AI161" i="4"/>
  <c r="AD165" i="4"/>
  <c r="AH165" i="4"/>
  <c r="AA173" i="4"/>
  <c r="AF173" i="4"/>
  <c r="AJ173" i="4"/>
  <c r="AE176" i="4"/>
  <c r="AI176" i="4"/>
  <c r="AD179" i="4"/>
  <c r="AH179" i="4"/>
  <c r="AA187" i="4"/>
  <c r="AF187" i="4"/>
  <c r="AJ187" i="4"/>
  <c r="AD190" i="4"/>
  <c r="AH190" i="4"/>
  <c r="AF196" i="4"/>
  <c r="AJ196" i="4"/>
  <c r="AA199" i="4"/>
  <c r="AF199" i="4"/>
  <c r="AJ199" i="4"/>
  <c r="AE202" i="4"/>
  <c r="AI202" i="4"/>
  <c r="AD205" i="4"/>
  <c r="AH205" i="4"/>
  <c r="AC209" i="4"/>
  <c r="AG209" i="4"/>
  <c r="AE212" i="4"/>
  <c r="AI212" i="4"/>
  <c r="AE218" i="4"/>
  <c r="AI218" i="4"/>
  <c r="AD228" i="4"/>
  <c r="AH228" i="4"/>
  <c r="AF234" i="4"/>
  <c r="AJ234" i="4"/>
  <c r="AD238" i="4"/>
  <c r="AH238" i="4"/>
  <c r="AA242" i="4"/>
  <c r="AF242" i="4"/>
  <c r="AJ242" i="4"/>
  <c r="AE246" i="4"/>
  <c r="AI246" i="4"/>
  <c r="AE252" i="4"/>
  <c r="AI252" i="4"/>
  <c r="AA259" i="4"/>
  <c r="AF259" i="4"/>
  <c r="AJ259" i="4"/>
  <c r="AA266" i="4"/>
  <c r="AF266" i="4"/>
  <c r="AJ266" i="4"/>
  <c r="AE270" i="4"/>
  <c r="AI270" i="4"/>
  <c r="AD273" i="4"/>
  <c r="AH273" i="4"/>
  <c r="AA276" i="4"/>
  <c r="AF276" i="4"/>
  <c r="AJ276" i="4"/>
  <c r="AD279" i="4"/>
  <c r="AH279" i="4"/>
  <c r="AE287" i="4"/>
  <c r="AE285" i="4" s="1"/>
  <c r="AI287" i="4"/>
  <c r="AD290" i="4"/>
  <c r="AH290" i="4"/>
  <c r="AD294" i="4"/>
  <c r="AH294" i="4"/>
  <c r="AD301" i="4"/>
  <c r="AH301" i="4"/>
  <c r="AE304" i="4"/>
  <c r="AI304" i="4"/>
  <c r="AF308" i="4"/>
  <c r="AJ308" i="4"/>
  <c r="AO360" i="4"/>
  <c r="AS360" i="4" s="1"/>
  <c r="N365" i="4"/>
  <c r="AM365" i="4"/>
  <c r="AQ365" i="4" s="1"/>
  <c r="AH365" i="4"/>
  <c r="AD365" i="4"/>
  <c r="AC383" i="4"/>
  <c r="AL386" i="4"/>
  <c r="AP386" i="4" s="1"/>
  <c r="AG386" i="4"/>
  <c r="AC386" i="4"/>
  <c r="AF396" i="4"/>
  <c r="AE400" i="4"/>
  <c r="K400" i="4"/>
  <c r="AC404" i="4"/>
  <c r="N404" i="4"/>
  <c r="AM404" i="4"/>
  <c r="AQ404" i="4" s="1"/>
  <c r="AH404" i="4"/>
  <c r="AD404" i="4"/>
  <c r="AO408" i="4"/>
  <c r="AS408" i="4" s="1"/>
  <c r="AJ408" i="4"/>
  <c r="AF408" i="4"/>
  <c r="AA408" i="4"/>
  <c r="M411" i="4"/>
  <c r="AN415" i="4"/>
  <c r="AR415" i="4" s="1"/>
  <c r="AI415" i="4"/>
  <c r="AE415" i="4"/>
  <c r="M415" i="4"/>
  <c r="AD419" i="4"/>
  <c r="AA422" i="4"/>
  <c r="M422" i="4"/>
  <c r="AO426" i="4"/>
  <c r="AS426" i="4" s="1"/>
  <c r="AJ426" i="4"/>
  <c r="AF426" i="4"/>
  <c r="AA426" i="4"/>
  <c r="AM439" i="4"/>
  <c r="AQ439" i="4" s="1"/>
  <c r="AH439" i="4"/>
  <c r="AD439" i="4"/>
  <c r="M439" i="4"/>
  <c r="AE442" i="4"/>
  <c r="AL447" i="4"/>
  <c r="AP447" i="4" s="1"/>
  <c r="AG447" i="4"/>
  <c r="AC447" i="4"/>
  <c r="AC445" i="4" s="1"/>
  <c r="AF451" i="4"/>
  <c r="AM459" i="4"/>
  <c r="AQ459" i="4" s="1"/>
  <c r="L459" i="4"/>
  <c r="P459" i="4"/>
  <c r="AL459" i="4" s="1"/>
  <c r="AP459" i="4" s="1"/>
  <c r="AF469" i="4"/>
  <c r="AM475" i="4"/>
  <c r="AQ475" i="4" s="1"/>
  <c r="AJ478" i="4"/>
  <c r="AF478" i="4"/>
  <c r="AA478" i="4"/>
  <c r="M481" i="4"/>
  <c r="AF484" i="4"/>
  <c r="AM486" i="4"/>
  <c r="AQ486" i="4" s="1"/>
  <c r="AH486" i="4"/>
  <c r="AD486" i="4"/>
  <c r="AE486" i="4"/>
  <c r="L490" i="4"/>
  <c r="AL490" i="4"/>
  <c r="AP490" i="4" s="1"/>
  <c r="AG490" i="4"/>
  <c r="AC490" i="4"/>
  <c r="AN499" i="4"/>
  <c r="AR499" i="4" s="1"/>
  <c r="AI499" i="4"/>
  <c r="AE499" i="4"/>
  <c r="N502" i="4"/>
  <c r="AM505" i="4"/>
  <c r="AQ505" i="4" s="1"/>
  <c r="AH505" i="4"/>
  <c r="AD505" i="4"/>
  <c r="AA505" i="4"/>
  <c r="AL505" i="4"/>
  <c r="AP505" i="4" s="1"/>
  <c r="AG505" i="4"/>
  <c r="AC505" i="4"/>
  <c r="AC512" i="4"/>
  <c r="AM512" i="4"/>
  <c r="AQ512" i="4" s="1"/>
  <c r="AH512" i="4"/>
  <c r="AD512" i="4"/>
  <c r="AE514" i="4"/>
  <c r="AC518" i="4"/>
  <c r="N518" i="4"/>
  <c r="AC521" i="4"/>
  <c r="N521" i="4"/>
  <c r="AM521" i="4"/>
  <c r="AQ521" i="4" s="1"/>
  <c r="AH521" i="4"/>
  <c r="AD521" i="4"/>
  <c r="AE524" i="4"/>
  <c r="K524" i="4"/>
  <c r="O524" i="4"/>
  <c r="AC528" i="4"/>
  <c r="AL528" i="4"/>
  <c r="AP528" i="4" s="1"/>
  <c r="AM528" i="4"/>
  <c r="AQ528" i="4" s="1"/>
  <c r="AH528" i="4"/>
  <c r="AD528" i="4"/>
  <c r="AE530" i="4"/>
  <c r="AM533" i="4"/>
  <c r="AQ533" i="4" s="1"/>
  <c r="L533" i="4"/>
  <c r="P533" i="4"/>
  <c r="AD536" i="4"/>
  <c r="L539" i="4"/>
  <c r="AL539" i="4"/>
  <c r="AP539" i="4" s="1"/>
  <c r="AG539" i="4"/>
  <c r="AC539" i="4"/>
  <c r="AM542" i="4"/>
  <c r="AQ542" i="4" s="1"/>
  <c r="AH542" i="4"/>
  <c r="AD542" i="4"/>
  <c r="N542" i="4"/>
  <c r="AE545" i="4"/>
  <c r="AF551" i="4"/>
  <c r="AN553" i="4"/>
  <c r="AR553" i="4" s="1"/>
  <c r="AI553" i="4"/>
  <c r="AE553" i="4"/>
  <c r="AE561" i="4"/>
  <c r="AM567" i="4"/>
  <c r="AQ567" i="4" s="1"/>
  <c r="M567" i="4"/>
  <c r="AN570" i="4"/>
  <c r="AR570" i="4" s="1"/>
  <c r="AI570" i="4"/>
  <c r="AE570" i="4"/>
  <c r="AN572" i="4"/>
  <c r="AR572" i="4" s="1"/>
  <c r="AI572" i="4"/>
  <c r="AE572" i="4"/>
  <c r="N572" i="4"/>
  <c r="N577" i="4"/>
  <c r="AM577" i="4"/>
  <c r="AQ577" i="4" s="1"/>
  <c r="AH577" i="4"/>
  <c r="AD577" i="4"/>
  <c r="AJ580" i="4"/>
  <c r="AL595" i="4"/>
  <c r="AP595" i="4" s="1"/>
  <c r="AG595" i="4"/>
  <c r="AC595" i="4"/>
  <c r="AN595" i="4"/>
  <c r="AR595" i="4" s="1"/>
  <c r="AE595" i="4"/>
  <c r="AD598" i="4"/>
  <c r="K607" i="4"/>
  <c r="O607" i="4"/>
  <c r="AM611" i="4"/>
  <c r="AQ611" i="4" s="1"/>
  <c r="AH611" i="4"/>
  <c r="AD611" i="4"/>
  <c r="AJ619" i="4"/>
  <c r="AA619" i="4"/>
  <c r="AO625" i="4"/>
  <c r="AS625" i="4" s="1"/>
  <c r="AJ625" i="4"/>
  <c r="AF625" i="4"/>
  <c r="AA625" i="4"/>
  <c r="AJ631" i="4"/>
  <c r="AM635" i="4"/>
  <c r="AQ635" i="4" s="1"/>
  <c r="AH635" i="4"/>
  <c r="AD635" i="4"/>
  <c r="AO641" i="4"/>
  <c r="AS641" i="4" s="1"/>
  <c r="AJ641" i="4"/>
  <c r="AF641" i="4"/>
  <c r="AA641" i="4"/>
  <c r="AL648" i="4"/>
  <c r="AP648" i="4" s="1"/>
  <c r="AG648" i="4"/>
  <c r="AC648" i="4"/>
  <c r="AO656" i="4"/>
  <c r="AS656" i="4" s="1"/>
  <c r="L656" i="4"/>
  <c r="AL656" i="4"/>
  <c r="AP656" i="4" s="1"/>
  <c r="AG656" i="4"/>
  <c r="AG651" i="4" s="1"/>
  <c r="AC656" i="4"/>
  <c r="AC651" i="4" s="1"/>
  <c r="AN656" i="4"/>
  <c r="AR656" i="4" s="1"/>
  <c r="AE656" i="4"/>
  <c r="AE651" i="4" s="1"/>
  <c r="K660" i="4"/>
  <c r="AL663" i="4"/>
  <c r="AP663" i="4" s="1"/>
  <c r="AC663" i="4"/>
  <c r="AN680" i="4"/>
  <c r="AR680" i="4" s="1"/>
  <c r="AI680" i="4"/>
  <c r="AE680" i="4"/>
  <c r="K683" i="4"/>
  <c r="M695" i="4"/>
  <c r="M693" i="4" s="1"/>
  <c r="AO693" i="4"/>
  <c r="AS693" i="4" s="1"/>
  <c r="AJ693" i="4"/>
  <c r="AF693" i="4"/>
  <c r="AA693" i="4"/>
  <c r="AN696" i="4"/>
  <c r="AR696" i="4" s="1"/>
  <c r="AI696" i="4"/>
  <c r="AE696" i="4"/>
  <c r="AN701" i="4"/>
  <c r="AR701" i="4" s="1"/>
  <c r="AI701" i="4"/>
  <c r="AI699" i="4" s="1"/>
  <c r="AE701" i="4"/>
  <c r="AE699" i="4" s="1"/>
  <c r="AM706" i="4"/>
  <c r="AQ706" i="4" s="1"/>
  <c r="AH706" i="4"/>
  <c r="AH699" i="4" s="1"/>
  <c r="AD706" i="4"/>
  <c r="AN708" i="4"/>
  <c r="AR708" i="4" s="1"/>
  <c r="AI708" i="4"/>
  <c r="AE708" i="4"/>
  <c r="AC708" i="4"/>
  <c r="M717" i="4"/>
  <c r="AL728" i="4"/>
  <c r="AP728" i="4" s="1"/>
  <c r="AG728" i="4"/>
  <c r="AC728" i="4"/>
  <c r="AN728" i="4"/>
  <c r="AR728" i="4" s="1"/>
  <c r="AE728" i="4"/>
  <c r="AF731" i="4"/>
  <c r="AF711" i="4" s="1"/>
  <c r="AL731" i="4"/>
  <c r="AP731" i="4" s="1"/>
  <c r="AG731" i="4"/>
  <c r="AC731" i="4"/>
  <c r="AL751" i="4"/>
  <c r="AP751" i="4" s="1"/>
  <c r="N760" i="4"/>
  <c r="AL763" i="4"/>
  <c r="AP763" i="4" s="1"/>
  <c r="AG763" i="4"/>
  <c r="AC763" i="4"/>
  <c r="AN763" i="4"/>
  <c r="AR763" i="4" s="1"/>
  <c r="AI763" i="4"/>
  <c r="AE763" i="4"/>
  <c r="AE766" i="4"/>
  <c r="AL771" i="4"/>
  <c r="AP771" i="4" s="1"/>
  <c r="AG771" i="4"/>
  <c r="AC771" i="4"/>
  <c r="AC769" i="4" s="1"/>
  <c r="AO777" i="4"/>
  <c r="AS777" i="4" s="1"/>
  <c r="AJ777" i="4"/>
  <c r="AF777" i="4"/>
  <c r="AA777" i="4"/>
  <c r="AL788" i="4"/>
  <c r="AP788" i="4" s="1"/>
  <c r="AG788" i="4"/>
  <c r="AC788" i="4"/>
  <c r="M795" i="4"/>
  <c r="AJ795" i="4"/>
  <c r="AF795" i="4"/>
  <c r="AM799" i="4"/>
  <c r="AQ799" i="4" s="1"/>
  <c r="AH799" i="4"/>
  <c r="AD799" i="4"/>
  <c r="AH808" i="4"/>
  <c r="AG812" i="4"/>
  <c r="AL812" i="4"/>
  <c r="AP812" i="4" s="1"/>
  <c r="AC812" i="4"/>
  <c r="AH820" i="4"/>
  <c r="AD832" i="4"/>
  <c r="AO841" i="4"/>
  <c r="AS841" i="4" s="1"/>
  <c r="AJ841" i="4"/>
  <c r="AF841" i="4"/>
  <c r="AA841" i="4"/>
  <c r="AL844" i="4"/>
  <c r="AP844" i="4" s="1"/>
  <c r="AG844" i="4"/>
  <c r="AC844" i="4"/>
  <c r="AO850" i="4"/>
  <c r="AS850" i="4" s="1"/>
  <c r="AJ850" i="4"/>
  <c r="AF850" i="4"/>
  <c r="AA850" i="4"/>
  <c r="K862" i="4"/>
  <c r="AN865" i="4"/>
  <c r="AR865" i="4" s="1"/>
  <c r="AI865" i="4"/>
  <c r="AE865" i="4"/>
  <c r="N926" i="4"/>
  <c r="AM926" i="4"/>
  <c r="AQ926" i="4" s="1"/>
  <c r="AH926" i="4"/>
  <c r="AD926" i="4"/>
  <c r="AL930" i="4"/>
  <c r="AP930" i="4" s="1"/>
  <c r="AO930" i="4"/>
  <c r="AS930" i="4" s="1"/>
  <c r="AN930" i="4"/>
  <c r="AR930" i="4" s="1"/>
  <c r="I930" i="4"/>
  <c r="AM930" i="4"/>
  <c r="AQ930" i="4" s="1"/>
  <c r="X930" i="4"/>
  <c r="AL936" i="4"/>
  <c r="AP936" i="4" s="1"/>
  <c r="AG936" i="4"/>
  <c r="AC936" i="4"/>
  <c r="AN936" i="4"/>
  <c r="AR936" i="4" s="1"/>
  <c r="AI936" i="4"/>
  <c r="AE936" i="4"/>
  <c r="AO991" i="4"/>
  <c r="AS991" i="4" s="1"/>
  <c r="AJ991" i="4"/>
  <c r="AF991" i="4"/>
  <c r="AA991" i="4"/>
  <c r="AF431" i="4"/>
  <c r="AF429" i="4" s="1"/>
  <c r="AJ431" i="4"/>
  <c r="AJ453" i="4"/>
  <c r="X462" i="4"/>
  <c r="AA462" i="4" s="1"/>
  <c r="AM462" i="4"/>
  <c r="AQ462" i="4" s="1"/>
  <c r="AC471" i="4"/>
  <c r="AO478" i="4"/>
  <c r="AS478" i="4" s="1"/>
  <c r="X481" i="4"/>
  <c r="AM481" i="4"/>
  <c r="AQ481" i="4" s="1"/>
  <c r="AL533" i="4"/>
  <c r="AP533" i="4" s="1"/>
  <c r="AL567" i="4"/>
  <c r="AP567" i="4" s="1"/>
  <c r="AO583" i="4"/>
  <c r="AS583" i="4" s="1"/>
  <c r="AJ583" i="4"/>
  <c r="AA583" i="4"/>
  <c r="AN583" i="4"/>
  <c r="AR583" i="4" s="1"/>
  <c r="AE588" i="4"/>
  <c r="AE586" i="4" s="1"/>
  <c r="AO591" i="4"/>
  <c r="AS591" i="4" s="1"/>
  <c r="AJ591" i="4"/>
  <c r="AF591" i="4"/>
  <c r="AA591" i="4"/>
  <c r="AD595" i="4"/>
  <c r="L598" i="4"/>
  <c r="AL598" i="4"/>
  <c r="AP598" i="4" s="1"/>
  <c r="AG598" i="4"/>
  <c r="AC598" i="4"/>
  <c r="AD602" i="4"/>
  <c r="AL605" i="4"/>
  <c r="AP605" i="4" s="1"/>
  <c r="AG605" i="4"/>
  <c r="AC605" i="4"/>
  <c r="AN615" i="4"/>
  <c r="AR615" i="4" s="1"/>
  <c r="AI615" i="4"/>
  <c r="AE615" i="4"/>
  <c r="AF615" i="4"/>
  <c r="AD625" i="4"/>
  <c r="AD623" i="4" s="1"/>
  <c r="AN631" i="4"/>
  <c r="AR631" i="4" s="1"/>
  <c r="AI631" i="4"/>
  <c r="AE631" i="4"/>
  <c r="AO638" i="4"/>
  <c r="AS638" i="4" s="1"/>
  <c r="AJ638" i="4"/>
  <c r="AF638" i="4"/>
  <c r="AA638" i="4"/>
  <c r="AM645" i="4"/>
  <c r="AQ645" i="4" s="1"/>
  <c r="AH645" i="4"/>
  <c r="AD645" i="4"/>
  <c r="AM656" i="4"/>
  <c r="AQ656" i="4" s="1"/>
  <c r="AH656" i="4"/>
  <c r="AH651" i="4" s="1"/>
  <c r="AD656" i="4"/>
  <c r="AD651" i="4" s="1"/>
  <c r="M656" i="4"/>
  <c r="AC660" i="4"/>
  <c r="K665" i="4"/>
  <c r="AO668" i="4"/>
  <c r="AS668" i="4" s="1"/>
  <c r="AJ668" i="4"/>
  <c r="AF668" i="4"/>
  <c r="AA668" i="4"/>
  <c r="M671" i="4"/>
  <c r="AH674" i="4"/>
  <c r="M674" i="4"/>
  <c r="K677" i="4"/>
  <c r="AF680" i="4"/>
  <c r="AA680" i="4"/>
  <c r="K680" i="4"/>
  <c r="AO683" i="4"/>
  <c r="AS683" i="4" s="1"/>
  <c r="AJ683" i="4"/>
  <c r="AF683" i="4"/>
  <c r="AA683" i="4"/>
  <c r="L686" i="4"/>
  <c r="P686" i="4"/>
  <c r="AD690" i="4"/>
  <c r="AC696" i="4"/>
  <c r="AF701" i="4"/>
  <c r="AA701" i="4"/>
  <c r="AF706" i="4"/>
  <c r="M713" i="4"/>
  <c r="AM717" i="4"/>
  <c r="AQ717" i="4" s="1"/>
  <c r="AH717" i="4"/>
  <c r="AD717" i="4"/>
  <c r="AN736" i="4"/>
  <c r="AR736" i="4" s="1"/>
  <c r="AI736" i="4"/>
  <c r="AE736" i="4"/>
  <c r="L748" i="4"/>
  <c r="AL748" i="4"/>
  <c r="AP748" i="4" s="1"/>
  <c r="AG748" i="4"/>
  <c r="AC748" i="4"/>
  <c r="AC746" i="4" s="1"/>
  <c r="AN751" i="4"/>
  <c r="AR751" i="4" s="1"/>
  <c r="AI751" i="4"/>
  <c r="AI746" i="4" s="1"/>
  <c r="AE751" i="4"/>
  <c r="K757" i="4"/>
  <c r="AN760" i="4"/>
  <c r="AR760" i="4" s="1"/>
  <c r="AI760" i="4"/>
  <c r="AE760" i="4"/>
  <c r="M763" i="4"/>
  <c r="AM766" i="4"/>
  <c r="AQ766" i="4" s="1"/>
  <c r="AH766" i="4"/>
  <c r="AD766" i="4"/>
  <c r="AL774" i="4"/>
  <c r="AP774" i="4" s="1"/>
  <c r="AG774" i="4"/>
  <c r="AC774" i="4"/>
  <c r="AN774" i="4"/>
  <c r="AR774" i="4" s="1"/>
  <c r="AI774" i="4"/>
  <c r="AE774" i="4"/>
  <c r="AO781" i="4"/>
  <c r="AS781" i="4" s="1"/>
  <c r="AJ781" i="4"/>
  <c r="AF781" i="4"/>
  <c r="AA781" i="4"/>
  <c r="AO784" i="4"/>
  <c r="AS784" i="4" s="1"/>
  <c r="AF784" i="4"/>
  <c r="AA784" i="4"/>
  <c r="AL791" i="4"/>
  <c r="AP791" i="4" s="1"/>
  <c r="AG791" i="4"/>
  <c r="AC791" i="4"/>
  <c r="AN791" i="4"/>
  <c r="AR791" i="4" s="1"/>
  <c r="AI791" i="4"/>
  <c r="AE791" i="4"/>
  <c r="L799" i="4"/>
  <c r="AL799" i="4"/>
  <c r="AP799" i="4" s="1"/>
  <c r="AG799" i="4"/>
  <c r="AC799" i="4"/>
  <c r="AM803" i="4"/>
  <c r="AQ803" i="4" s="1"/>
  <c r="AH803" i="4"/>
  <c r="AD803" i="4"/>
  <c r="M812" i="4"/>
  <c r="AM816" i="4"/>
  <c r="AQ816" i="4" s="1"/>
  <c r="AH816" i="4"/>
  <c r="AD816" i="4"/>
  <c r="N824" i="4"/>
  <c r="S824" i="4"/>
  <c r="K832" i="4"/>
  <c r="AN835" i="4"/>
  <c r="AR835" i="4" s="1"/>
  <c r="AI835" i="4"/>
  <c r="AE835" i="4"/>
  <c r="M838" i="4"/>
  <c r="AM841" i="4"/>
  <c r="AQ841" i="4" s="1"/>
  <c r="AH841" i="4"/>
  <c r="AD841" i="4"/>
  <c r="AL847" i="4"/>
  <c r="AP847" i="4" s="1"/>
  <c r="AG847" i="4"/>
  <c r="AC847" i="4"/>
  <c r="AN847" i="4"/>
  <c r="AR847" i="4" s="1"/>
  <c r="AI847" i="4"/>
  <c r="AE847" i="4"/>
  <c r="N874" i="4"/>
  <c r="AH874" i="4"/>
  <c r="AM874" i="4"/>
  <c r="AQ874" i="4" s="1"/>
  <c r="AD874" i="4"/>
  <c r="AL889" i="4"/>
  <c r="AP889" i="4" s="1"/>
  <c r="AC889" i="4"/>
  <c r="AN889" i="4"/>
  <c r="AR889" i="4" s="1"/>
  <c r="AI889" i="4"/>
  <c r="AE889" i="4"/>
  <c r="AO906" i="4"/>
  <c r="AS906" i="4" s="1"/>
  <c r="AJ906" i="4"/>
  <c r="AF906" i="4"/>
  <c r="AM908" i="4"/>
  <c r="AQ908" i="4" s="1"/>
  <c r="AH908" i="4"/>
  <c r="AD908" i="4"/>
  <c r="L920" i="4"/>
  <c r="P920" i="4"/>
  <c r="AI920" i="4"/>
  <c r="AE920" i="4"/>
  <c r="AG954" i="4"/>
  <c r="AC954" i="4"/>
  <c r="AI954" i="4"/>
  <c r="AE954" i="4"/>
  <c r="AJ960" i="4"/>
  <c r="AF960" i="4"/>
  <c r="AA960" i="4"/>
  <c r="AM962" i="4"/>
  <c r="AQ962" i="4" s="1"/>
  <c r="AH962" i="4"/>
  <c r="AD962" i="4"/>
  <c r="AC991" i="4"/>
  <c r="AL1003" i="4"/>
  <c r="AP1003" i="4" s="1"/>
  <c r="AG1003" i="4"/>
  <c r="AC1003" i="4"/>
  <c r="AM1045" i="4"/>
  <c r="AQ1045" i="4" s="1"/>
  <c r="AH1045" i="4"/>
  <c r="AD1045" i="4"/>
  <c r="AM1058" i="4"/>
  <c r="AQ1058" i="4" s="1"/>
  <c r="AH1058" i="4"/>
  <c r="AH1056" i="4" s="1"/>
  <c r="AD1058" i="4"/>
  <c r="AD1056" i="4" s="1"/>
  <c r="AO1058" i="4"/>
  <c r="AS1058" i="4" s="1"/>
  <c r="AJ1058" i="4"/>
  <c r="AJ1056" i="4" s="1"/>
  <c r="AF1058" i="4"/>
  <c r="AF1056" i="4" s="1"/>
  <c r="AA1058" i="4"/>
  <c r="AL1058" i="4"/>
  <c r="AP1058" i="4" s="1"/>
  <c r="AG1058" i="4"/>
  <c r="AG1056" i="4" s="1"/>
  <c r="AC1058" i="4"/>
  <c r="AC1056" i="4" s="1"/>
  <c r="AM1092" i="4"/>
  <c r="AQ1092" i="4" s="1"/>
  <c r="AH1092" i="4"/>
  <c r="AD1092" i="4"/>
  <c r="AM1191" i="4"/>
  <c r="AQ1191" i="4" s="1"/>
  <c r="AH1191" i="4"/>
  <c r="AD1191" i="4"/>
  <c r="AD1189" i="4" s="1"/>
  <c r="AF383" i="4"/>
  <c r="AJ383" i="4"/>
  <c r="AF389" i="4"/>
  <c r="AJ389" i="4"/>
  <c r="AD411" i="4"/>
  <c r="AH411" i="4"/>
  <c r="AD422" i="4"/>
  <c r="AH422" i="4"/>
  <c r="AA449" i="4"/>
  <c r="AF449" i="4"/>
  <c r="AJ449" i="4"/>
  <c r="AA455" i="4"/>
  <c r="AF455" i="4"/>
  <c r="AJ455" i="4"/>
  <c r="X459" i="4"/>
  <c r="AA459" i="4" s="1"/>
  <c r="AC475" i="4"/>
  <c r="AJ493" i="4"/>
  <c r="AA496" i="4"/>
  <c r="AF496" i="4"/>
  <c r="AJ496" i="4"/>
  <c r="AA499" i="4"/>
  <c r="AF499" i="4"/>
  <c r="AJ499" i="4"/>
  <c r="AA502" i="4"/>
  <c r="AF502" i="4"/>
  <c r="AJ502" i="4"/>
  <c r="AA518" i="4"/>
  <c r="AF518" i="4"/>
  <c r="AJ518" i="4"/>
  <c r="X533" i="4"/>
  <c r="AF533" i="4" s="1"/>
  <c r="AF548" i="4"/>
  <c r="AJ548" i="4"/>
  <c r="AA553" i="4"/>
  <c r="AF553" i="4"/>
  <c r="AJ553" i="4"/>
  <c r="X567" i="4"/>
  <c r="AA567" i="4" s="1"/>
  <c r="AA570" i="4"/>
  <c r="AF570" i="4"/>
  <c r="AJ570" i="4"/>
  <c r="AL588" i="4"/>
  <c r="AP588" i="4" s="1"/>
  <c r="AG588" i="4"/>
  <c r="AC588" i="4"/>
  <c r="AC586" i="4" s="1"/>
  <c r="AO598" i="4"/>
  <c r="AS598" i="4" s="1"/>
  <c r="AJ598" i="4"/>
  <c r="AF598" i="4"/>
  <c r="AA598" i="4"/>
  <c r="O602" i="4"/>
  <c r="N607" i="4"/>
  <c r="AM619" i="4"/>
  <c r="AQ619" i="4" s="1"/>
  <c r="AH619" i="4"/>
  <c r="AD619" i="4"/>
  <c r="M635" i="4"/>
  <c r="AN638" i="4"/>
  <c r="AR638" i="4" s="1"/>
  <c r="AI638" i="4"/>
  <c r="AE638" i="4"/>
  <c r="N638" i="4"/>
  <c r="AL641" i="4"/>
  <c r="AP641" i="4" s="1"/>
  <c r="AG641" i="4"/>
  <c r="AC641" i="4"/>
  <c r="AA645" i="4"/>
  <c r="AD660" i="4"/>
  <c r="AO660" i="4"/>
  <c r="AS660" i="4" s="1"/>
  <c r="AA660" i="4"/>
  <c r="L665" i="4"/>
  <c r="P665" i="4"/>
  <c r="AC668" i="4"/>
  <c r="N668" i="4"/>
  <c r="S668" i="4"/>
  <c r="AC671" i="4"/>
  <c r="N671" i="4"/>
  <c r="S671" i="4"/>
  <c r="L677" i="4"/>
  <c r="P677" i="4"/>
  <c r="AC683" i="4"/>
  <c r="N683" i="4"/>
  <c r="S683" i="4"/>
  <c r="AM686" i="4"/>
  <c r="AQ686" i="4" s="1"/>
  <c r="AH686" i="4"/>
  <c r="AD686" i="4"/>
  <c r="AA686" i="4"/>
  <c r="M686" i="4"/>
  <c r="AL690" i="4"/>
  <c r="AP690" i="4" s="1"/>
  <c r="AG690" i="4"/>
  <c r="AC690" i="4"/>
  <c r="AN693" i="4"/>
  <c r="AR693" i="4" s="1"/>
  <c r="AI693" i="4"/>
  <c r="AE693" i="4"/>
  <c r="AO696" i="4"/>
  <c r="AS696" i="4" s="1"/>
  <c r="AJ696" i="4"/>
  <c r="AF696" i="4"/>
  <c r="AA696" i="4"/>
  <c r="AJ699" i="4"/>
  <c r="N713" i="4"/>
  <c r="AM713" i="4"/>
  <c r="AQ713" i="4" s="1"/>
  <c r="AH713" i="4"/>
  <c r="AD713" i="4"/>
  <c r="AD711" i="4" s="1"/>
  <c r="L717" i="4"/>
  <c r="AL717" i="4"/>
  <c r="AP717" i="4" s="1"/>
  <c r="AG717" i="4"/>
  <c r="AG711" i="4" s="1"/>
  <c r="AC717" i="4"/>
  <c r="L720" i="4"/>
  <c r="AL720" i="4"/>
  <c r="AP720" i="4" s="1"/>
  <c r="AG720" i="4"/>
  <c r="AC720" i="4"/>
  <c r="L724" i="4"/>
  <c r="AL724" i="4"/>
  <c r="AP724" i="4" s="1"/>
  <c r="AG724" i="4"/>
  <c r="AC724" i="4"/>
  <c r="AM738" i="4"/>
  <c r="AQ738" i="4" s="1"/>
  <c r="AH738" i="4"/>
  <c r="AD738" i="4"/>
  <c r="AN740" i="4"/>
  <c r="AR740" i="4" s="1"/>
  <c r="AI740" i="4"/>
  <c r="AE740" i="4"/>
  <c r="AO748" i="4"/>
  <c r="AS748" i="4" s="1"/>
  <c r="AJ748" i="4"/>
  <c r="AF748" i="4"/>
  <c r="AA748" i="4"/>
  <c r="L757" i="4"/>
  <c r="AL757" i="4"/>
  <c r="AP757" i="4" s="1"/>
  <c r="AG757" i="4"/>
  <c r="AC757" i="4"/>
  <c r="AO760" i="4"/>
  <c r="AS760" i="4" s="1"/>
  <c r="AJ760" i="4"/>
  <c r="AF760" i="4"/>
  <c r="AA760" i="4"/>
  <c r="AN771" i="4"/>
  <c r="AR771" i="4" s="1"/>
  <c r="AI771" i="4"/>
  <c r="AE771" i="4"/>
  <c r="AE769" i="4" s="1"/>
  <c r="AM777" i="4"/>
  <c r="AQ777" i="4" s="1"/>
  <c r="AH777" i="4"/>
  <c r="AD777" i="4"/>
  <c r="L781" i="4"/>
  <c r="P781" i="4"/>
  <c r="N784" i="4"/>
  <c r="S784" i="4"/>
  <c r="G784" i="4"/>
  <c r="AJ784" i="4" s="1"/>
  <c r="AN788" i="4"/>
  <c r="AR788" i="4" s="1"/>
  <c r="AI788" i="4"/>
  <c r="AE788" i="4"/>
  <c r="M791" i="4"/>
  <c r="AO799" i="4"/>
  <c r="AS799" i="4" s="1"/>
  <c r="AJ799" i="4"/>
  <c r="AF799" i="4"/>
  <c r="AA799" i="4"/>
  <c r="L803" i="4"/>
  <c r="AL803" i="4"/>
  <c r="AP803" i="4" s="1"/>
  <c r="AG803" i="4"/>
  <c r="AC803" i="4"/>
  <c r="L816" i="4"/>
  <c r="P816" i="4"/>
  <c r="AO835" i="4"/>
  <c r="AS835" i="4" s="1"/>
  <c r="AJ835" i="4"/>
  <c r="AF835" i="4"/>
  <c r="AA835" i="4"/>
  <c r="L841" i="4"/>
  <c r="AL841" i="4"/>
  <c r="AP841" i="4" s="1"/>
  <c r="AG841" i="4"/>
  <c r="AC841" i="4"/>
  <c r="AN844" i="4"/>
  <c r="AR844" i="4" s="1"/>
  <c r="AI844" i="4"/>
  <c r="AE844" i="4"/>
  <c r="M847" i="4"/>
  <c r="AM850" i="4"/>
  <c r="AQ850" i="4" s="1"/>
  <c r="AH850" i="4"/>
  <c r="AD850" i="4"/>
  <c r="AO856" i="4"/>
  <c r="AS856" i="4" s="1"/>
  <c r="AF856" i="4"/>
  <c r="AJ856" i="4"/>
  <c r="AA856" i="4"/>
  <c r="AN895" i="4"/>
  <c r="AR895" i="4" s="1"/>
  <c r="AI895" i="4"/>
  <c r="AE895" i="4"/>
  <c r="AN903" i="4"/>
  <c r="AR903" i="4" s="1"/>
  <c r="AI903" i="4"/>
  <c r="AE903" i="4"/>
  <c r="AM947" i="4"/>
  <c r="AQ947" i="4" s="1"/>
  <c r="AH947" i="4"/>
  <c r="AD947" i="4"/>
  <c r="AM949" i="4"/>
  <c r="AQ949" i="4" s="1"/>
  <c r="AH949" i="4"/>
  <c r="AD949" i="4"/>
  <c r="AM952" i="4"/>
  <c r="AQ952" i="4" s="1"/>
  <c r="AH952" i="4"/>
  <c r="AD952" i="4"/>
  <c r="AL962" i="4"/>
  <c r="AP962" i="4" s="1"/>
  <c r="AG962" i="4"/>
  <c r="AC962" i="4"/>
  <c r="AE962" i="4"/>
  <c r="AN962" i="4"/>
  <c r="AR962" i="4" s="1"/>
  <c r="AG1015" i="4"/>
  <c r="AI1015" i="4"/>
  <c r="AM1021" i="4"/>
  <c r="AQ1021" i="4" s="1"/>
  <c r="AH1021" i="4"/>
  <c r="AD1021" i="4"/>
  <c r="AM1086" i="4"/>
  <c r="AQ1086" i="4" s="1"/>
  <c r="AH1086" i="4"/>
  <c r="AD1086" i="4"/>
  <c r="AM1090" i="4"/>
  <c r="AQ1090" i="4" s="1"/>
  <c r="AH1090" i="4"/>
  <c r="AD1090" i="4"/>
  <c r="AJ1090" i="4"/>
  <c r="AF1090" i="4"/>
  <c r="AO1090" i="4"/>
  <c r="AS1090" i="4" s="1"/>
  <c r="AC1129" i="4"/>
  <c r="AG1129" i="4"/>
  <c r="AL1129" i="4"/>
  <c r="AP1129" i="4" s="1"/>
  <c r="AD1226" i="4"/>
  <c r="AH1226" i="4"/>
  <c r="AM1226" i="4"/>
  <c r="AQ1226" i="4" s="1"/>
  <c r="AE784" i="4"/>
  <c r="AI784" i="4"/>
  <c r="AE808" i="4"/>
  <c r="AE806" i="4" s="1"/>
  <c r="AI808" i="4"/>
  <c r="AE820" i="4"/>
  <c r="AI820" i="4"/>
  <c r="AF828" i="4"/>
  <c r="AJ828" i="4"/>
  <c r="AG832" i="4"/>
  <c r="M853" i="4"/>
  <c r="AD856" i="4"/>
  <c r="M856" i="4"/>
  <c r="L868" i="4"/>
  <c r="AL868" i="4"/>
  <c r="AP868" i="4" s="1"/>
  <c r="AG868" i="4"/>
  <c r="AC868" i="4"/>
  <c r="AD871" i="4"/>
  <c r="AN874" i="4"/>
  <c r="AR874" i="4" s="1"/>
  <c r="AI874" i="4"/>
  <c r="AE874" i="4"/>
  <c r="K874" i="4"/>
  <c r="M877" i="4"/>
  <c r="M880" i="4"/>
  <c r="AM883" i="4"/>
  <c r="AQ883" i="4" s="1"/>
  <c r="AH883" i="4"/>
  <c r="AD883" i="4"/>
  <c r="AI883" i="4"/>
  <c r="AO889" i="4"/>
  <c r="AS889" i="4" s="1"/>
  <c r="AJ889" i="4"/>
  <c r="AF889" i="4"/>
  <c r="AA889" i="4"/>
  <c r="AO892" i="4"/>
  <c r="AS892" i="4" s="1"/>
  <c r="AJ892" i="4"/>
  <c r="AF892" i="4"/>
  <c r="AA892" i="4"/>
  <c r="AO895" i="4"/>
  <c r="AS895" i="4" s="1"/>
  <c r="AJ895" i="4"/>
  <c r="AF895" i="4"/>
  <c r="AA895" i="4"/>
  <c r="AM900" i="4"/>
  <c r="AQ900" i="4" s="1"/>
  <c r="AH900" i="4"/>
  <c r="AD900" i="4"/>
  <c r="AD898" i="4" s="1"/>
  <c r="AO903" i="4"/>
  <c r="AS903" i="4" s="1"/>
  <c r="AJ903" i="4"/>
  <c r="AF903" i="4"/>
  <c r="AA903" i="4"/>
  <c r="L908" i="4"/>
  <c r="P908" i="4"/>
  <c r="AC914" i="4"/>
  <c r="AM914" i="4"/>
  <c r="AQ914" i="4" s="1"/>
  <c r="AH914" i="4"/>
  <c r="AD914" i="4"/>
  <c r="AJ917" i="4"/>
  <c r="AO920" i="4"/>
  <c r="AS920" i="4" s="1"/>
  <c r="AJ920" i="4"/>
  <c r="AF920" i="4"/>
  <c r="AA920" i="4"/>
  <c r="AN932" i="4"/>
  <c r="AR932" i="4" s="1"/>
  <c r="AI932" i="4"/>
  <c r="AE932" i="4"/>
  <c r="AL932" i="4"/>
  <c r="AP932" i="4" s="1"/>
  <c r="AL944" i="4"/>
  <c r="AP944" i="4" s="1"/>
  <c r="AN966" i="4"/>
  <c r="AR966" i="4" s="1"/>
  <c r="AI966" i="4"/>
  <c r="AE966" i="4"/>
  <c r="AL966" i="4"/>
  <c r="AP966" i="4" s="1"/>
  <c r="AO966" i="4"/>
  <c r="AS966" i="4" s="1"/>
  <c r="AJ966" i="4"/>
  <c r="AF966" i="4"/>
  <c r="AA966" i="4"/>
  <c r="AM970" i="4"/>
  <c r="AQ970" i="4" s="1"/>
  <c r="AH970" i="4"/>
  <c r="AD970" i="4"/>
  <c r="AN977" i="4"/>
  <c r="AR977" i="4" s="1"/>
  <c r="AI977" i="4"/>
  <c r="AE977" i="4"/>
  <c r="AN991" i="4"/>
  <c r="AR991" i="4" s="1"/>
  <c r="AI991" i="4"/>
  <c r="AE991" i="4"/>
  <c r="AL991" i="4"/>
  <c r="AP991" i="4" s="1"/>
  <c r="N991" i="4"/>
  <c r="AM991" i="4"/>
  <c r="AQ991" i="4" s="1"/>
  <c r="AH991" i="4"/>
  <c r="AD991" i="4"/>
  <c r="AM994" i="4"/>
  <c r="AQ994" i="4" s="1"/>
  <c r="AH994" i="4"/>
  <c r="AD994" i="4"/>
  <c r="AN996" i="4"/>
  <c r="AR996" i="4" s="1"/>
  <c r="AI996" i="4"/>
  <c r="AE996" i="4"/>
  <c r="AL996" i="4"/>
  <c r="AP996" i="4" s="1"/>
  <c r="AO996" i="4"/>
  <c r="AS996" i="4" s="1"/>
  <c r="AJ996" i="4"/>
  <c r="AF996" i="4"/>
  <c r="AA996" i="4"/>
  <c r="AO1003" i="4"/>
  <c r="AS1003" i="4" s="1"/>
  <c r="AX998" i="4" s="1"/>
  <c r="AJ1003" i="4"/>
  <c r="AF1003" i="4"/>
  <c r="AA1003" i="4"/>
  <c r="AF1006" i="4"/>
  <c r="AO1013" i="4"/>
  <c r="AS1013" i="4" s="1"/>
  <c r="AJ1013" i="4"/>
  <c r="AF1013" i="4"/>
  <c r="AA1013" i="4"/>
  <c r="AL1021" i="4"/>
  <c r="AP1021" i="4" s="1"/>
  <c r="AG1021" i="4"/>
  <c r="AC1021" i="4"/>
  <c r="AI1036" i="4"/>
  <c r="AO1045" i="4"/>
  <c r="AS1045" i="4" s="1"/>
  <c r="AJ1045" i="4"/>
  <c r="AF1045" i="4"/>
  <c r="AA1045" i="4"/>
  <c r="AO1053" i="4"/>
  <c r="AS1053" i="4" s="1"/>
  <c r="AJ1053" i="4"/>
  <c r="AF1053" i="4"/>
  <c r="AA1053" i="4"/>
  <c r="AH1063" i="4"/>
  <c r="AL1063" i="4"/>
  <c r="AP1063" i="4" s="1"/>
  <c r="AG1063" i="4"/>
  <c r="AC1063" i="4"/>
  <c r="AC1061" i="4" s="1"/>
  <c r="AN1063" i="4"/>
  <c r="AR1063" i="4" s="1"/>
  <c r="AI1063" i="4"/>
  <c r="AE1063" i="4"/>
  <c r="AE1061" i="4" s="1"/>
  <c r="AJ1092" i="4"/>
  <c r="AN1098" i="4"/>
  <c r="AR1098" i="4" s="1"/>
  <c r="AI1098" i="4"/>
  <c r="AE1098" i="4"/>
  <c r="AL1100" i="4"/>
  <c r="AP1100" i="4" s="1"/>
  <c r="AC1100" i="4"/>
  <c r="AG1100" i="4"/>
  <c r="AC1106" i="4"/>
  <c r="AG1106" i="4"/>
  <c r="AL1106" i="4"/>
  <c r="AP1106" i="4" s="1"/>
  <c r="AN1106" i="4"/>
  <c r="AR1106" i="4" s="1"/>
  <c r="AE1106" i="4"/>
  <c r="AM1109" i="4"/>
  <c r="AQ1109" i="4" s="1"/>
  <c r="AH1109" i="4"/>
  <c r="AD1109" i="4"/>
  <c r="AD1120" i="4"/>
  <c r="AH1120" i="4"/>
  <c r="AM1120" i="4"/>
  <c r="AQ1120" i="4" s="1"/>
  <c r="AD1142" i="4"/>
  <c r="AD1140" i="4" s="1"/>
  <c r="AH1142" i="4"/>
  <c r="AJ1142" i="4"/>
  <c r="AO1142" i="4"/>
  <c r="AS1142" i="4" s="1"/>
  <c r="AA1142" i="4"/>
  <c r="AO1156" i="4"/>
  <c r="AS1156" i="4" s="1"/>
  <c r="AJ1156" i="4"/>
  <c r="AI1166" i="4"/>
  <c r="AN1166" i="4"/>
  <c r="AR1166" i="4" s="1"/>
  <c r="AE1166" i="4"/>
  <c r="AL1183" i="4"/>
  <c r="AP1183" i="4" s="1"/>
  <c r="AG1183" i="4"/>
  <c r="AC1183" i="4"/>
  <c r="AF1205" i="4"/>
  <c r="AL1205" i="4"/>
  <c r="AP1205" i="4" s="1"/>
  <c r="AG1205" i="4"/>
  <c r="AC1205" i="4"/>
  <c r="AN1205" i="4"/>
  <c r="AR1205" i="4" s="1"/>
  <c r="AI1205" i="4"/>
  <c r="AE1205" i="4"/>
  <c r="AM1211" i="4"/>
  <c r="AQ1211" i="4" s="1"/>
  <c r="AH1211" i="4"/>
  <c r="AD1211" i="4"/>
  <c r="AD1209" i="4" s="1"/>
  <c r="AO1211" i="4"/>
  <c r="AS1211" i="4" s="1"/>
  <c r="AJ1211" i="4"/>
  <c r="AF1211" i="4"/>
  <c r="AA1211" i="4"/>
  <c r="AE1222" i="4"/>
  <c r="AO1239" i="4"/>
  <c r="AS1239" i="4" s="1"/>
  <c r="AJ1239" i="4"/>
  <c r="AF1239" i="4"/>
  <c r="AA1239" i="4"/>
  <c r="AO1241" i="4"/>
  <c r="AS1241" i="4" s="1"/>
  <c r="AF1241" i="4"/>
  <c r="AJ1241" i="4"/>
  <c r="AA1241" i="4"/>
  <c r="AF605" i="4"/>
  <c r="AJ605" i="4"/>
  <c r="AC645" i="4"/>
  <c r="AG645" i="4"/>
  <c r="AD708" i="4"/>
  <c r="AH708" i="4"/>
  <c r="AD763" i="4"/>
  <c r="AH763" i="4"/>
  <c r="AD774" i="4"/>
  <c r="AH774" i="4"/>
  <c r="AD791" i="4"/>
  <c r="AH791" i="4"/>
  <c r="AD795" i="4"/>
  <c r="AH795" i="4"/>
  <c r="AD812" i="4"/>
  <c r="AA820" i="4"/>
  <c r="AF820" i="4"/>
  <c r="AJ820" i="4"/>
  <c r="AA832" i="4"/>
  <c r="AD838" i="4"/>
  <c r="AH838" i="4"/>
  <c r="AD847" i="4"/>
  <c r="AH847" i="4"/>
  <c r="N853" i="4"/>
  <c r="S853" i="4"/>
  <c r="M865" i="4"/>
  <c r="AM868" i="4"/>
  <c r="AQ868" i="4" s="1"/>
  <c r="AH868" i="4"/>
  <c r="AD868" i="4"/>
  <c r="M868" i="4"/>
  <c r="AE871" i="4"/>
  <c r="K871" i="4"/>
  <c r="AF874" i="4"/>
  <c r="AA874" i="4"/>
  <c r="AL877" i="4"/>
  <c r="AP877" i="4" s="1"/>
  <c r="AM877" i="4"/>
  <c r="AQ877" i="4" s="1"/>
  <c r="AD877" i="4"/>
  <c r="N877" i="4"/>
  <c r="AN886" i="4"/>
  <c r="AR886" i="4" s="1"/>
  <c r="AI886" i="4"/>
  <c r="AE886" i="4"/>
  <c r="AC886" i="4"/>
  <c r="AM892" i="4"/>
  <c r="AQ892" i="4" s="1"/>
  <c r="AH892" i="4"/>
  <c r="AD892" i="4"/>
  <c r="N895" i="4"/>
  <c r="AM895" i="4"/>
  <c r="AQ895" i="4" s="1"/>
  <c r="AH895" i="4"/>
  <c r="AD895" i="4"/>
  <c r="N903" i="4"/>
  <c r="S903" i="4"/>
  <c r="AO908" i="4"/>
  <c r="AS908" i="4" s="1"/>
  <c r="AJ908" i="4"/>
  <c r="AF908" i="4"/>
  <c r="AA908" i="4"/>
  <c r="AL917" i="4"/>
  <c r="AP917" i="4" s="1"/>
  <c r="AG917" i="4"/>
  <c r="AC917" i="4"/>
  <c r="AN917" i="4"/>
  <c r="AR917" i="4" s="1"/>
  <c r="AI917" i="4"/>
  <c r="AE917" i="4"/>
  <c r="AN926" i="4"/>
  <c r="AR926" i="4" s="1"/>
  <c r="AI926" i="4"/>
  <c r="AE926" i="4"/>
  <c r="AO932" i="4"/>
  <c r="AS932" i="4" s="1"/>
  <c r="AJ932" i="4"/>
  <c r="AF932" i="4"/>
  <c r="AA932" i="4"/>
  <c r="AO949" i="4"/>
  <c r="AS949" i="4" s="1"/>
  <c r="AJ949" i="4"/>
  <c r="AF949" i="4"/>
  <c r="AA949" i="4"/>
  <c r="AO962" i="4"/>
  <c r="AS962" i="4" s="1"/>
  <c r="AJ962" i="4"/>
  <c r="AF962" i="4"/>
  <c r="AA962" i="4"/>
  <c r="N966" i="4"/>
  <c r="AM966" i="4"/>
  <c r="AQ966" i="4" s="1"/>
  <c r="AH966" i="4"/>
  <c r="AD966" i="4"/>
  <c r="AO977" i="4"/>
  <c r="AS977" i="4" s="1"/>
  <c r="AJ977" i="4"/>
  <c r="AF977" i="4"/>
  <c r="AA977" i="4"/>
  <c r="AM981" i="4"/>
  <c r="AQ981" i="4" s="1"/>
  <c r="AH981" i="4"/>
  <c r="AD981" i="4"/>
  <c r="AO984" i="4"/>
  <c r="AS984" i="4" s="1"/>
  <c r="AJ984" i="4"/>
  <c r="AF984" i="4"/>
  <c r="AA984" i="4"/>
  <c r="AF988" i="4"/>
  <c r="AA988" i="4"/>
  <c r="K988" i="4"/>
  <c r="AL994" i="4"/>
  <c r="AP994" i="4" s="1"/>
  <c r="AG994" i="4"/>
  <c r="AC994" i="4"/>
  <c r="AM996" i="4"/>
  <c r="AQ996" i="4" s="1"/>
  <c r="AH996" i="4"/>
  <c r="AD996" i="4"/>
  <c r="AN1003" i="4"/>
  <c r="AR1003" i="4" s="1"/>
  <c r="AI1003" i="4"/>
  <c r="AE1003" i="4"/>
  <c r="N1003" i="4"/>
  <c r="AM1003" i="4"/>
  <c r="AQ1003" i="4" s="1"/>
  <c r="AH1003" i="4"/>
  <c r="AD1003" i="4"/>
  <c r="AL1006" i="4"/>
  <c r="AP1006" i="4" s="1"/>
  <c r="AG1006" i="4"/>
  <c r="AC1006" i="4"/>
  <c r="AN1006" i="4"/>
  <c r="AR1006" i="4" s="1"/>
  <c r="AI1006" i="4"/>
  <c r="AE1006" i="4"/>
  <c r="AF1009" i="4"/>
  <c r="AA1009" i="4"/>
  <c r="AM1015" i="4"/>
  <c r="AQ1015" i="4" s="1"/>
  <c r="AN1049" i="4"/>
  <c r="AR1049" i="4" s="1"/>
  <c r="AI1049" i="4"/>
  <c r="AE1049" i="4"/>
  <c r="AF1063" i="4"/>
  <c r="AA1063" i="4"/>
  <c r="AL1065" i="4"/>
  <c r="AP1065" i="4" s="1"/>
  <c r="AG1065" i="4"/>
  <c r="AC1065" i="4"/>
  <c r="AO1065" i="4"/>
  <c r="AS1065" i="4" s="1"/>
  <c r="AJ1065" i="4"/>
  <c r="AJ1061" i="4" s="1"/>
  <c r="AF1065" i="4"/>
  <c r="AA1065" i="4"/>
  <c r="AM1073" i="4"/>
  <c r="AQ1073" i="4" s="1"/>
  <c r="AH1073" i="4"/>
  <c r="AD1073" i="4"/>
  <c r="AD1071" i="4" s="1"/>
  <c r="AN1076" i="4"/>
  <c r="AR1076" i="4" s="1"/>
  <c r="AI1076" i="4"/>
  <c r="AE1076" i="4"/>
  <c r="AG1103" i="4"/>
  <c r="AL1103" i="4"/>
  <c r="AP1103" i="4" s="1"/>
  <c r="AN1103" i="4"/>
  <c r="AR1103" i="4" s="1"/>
  <c r="AE1103" i="4"/>
  <c r="AO1106" i="4"/>
  <c r="AS1106" i="4" s="1"/>
  <c r="AJ1106" i="4"/>
  <c r="AF1106" i="4"/>
  <c r="AF1115" i="4"/>
  <c r="L1129" i="4"/>
  <c r="AL1132" i="4"/>
  <c r="AP1132" i="4" s="1"/>
  <c r="AG1132" i="4"/>
  <c r="AC1132" i="4"/>
  <c r="AO1132" i="4"/>
  <c r="AS1132" i="4" s="1"/>
  <c r="AA1132" i="4"/>
  <c r="AF1132" i="4"/>
  <c r="AG1146" i="4"/>
  <c r="AL1146" i="4"/>
  <c r="AP1146" i="4" s="1"/>
  <c r="AN1146" i="4"/>
  <c r="AR1146" i="4" s="1"/>
  <c r="AE1146" i="4"/>
  <c r="AC1146" i="4"/>
  <c r="AC1153" i="4"/>
  <c r="AL1158" i="4"/>
  <c r="AP1158" i="4" s="1"/>
  <c r="AC1158" i="4"/>
  <c r="AO1158" i="4"/>
  <c r="AS1158" i="4" s="1"/>
  <c r="AJ1158" i="4"/>
  <c r="AF1158" i="4"/>
  <c r="AA1158" i="4"/>
  <c r="M1163" i="4"/>
  <c r="AO1163" i="4"/>
  <c r="AS1163" i="4" s="1"/>
  <c r="AJ1163" i="4"/>
  <c r="AF1163" i="4"/>
  <c r="AA1163" i="4"/>
  <c r="AN1180" i="4"/>
  <c r="AR1180" i="4" s="1"/>
  <c r="AI1180" i="4"/>
  <c r="AE1180" i="4"/>
  <c r="AL1180" i="4"/>
  <c r="AP1180" i="4" s="1"/>
  <c r="AG1180" i="4"/>
  <c r="AC1180" i="4"/>
  <c r="AF1202" i="4"/>
  <c r="AA1202" i="4"/>
  <c r="AL1222" i="4"/>
  <c r="AP1222" i="4" s="1"/>
  <c r="AC1222" i="4"/>
  <c r="AG1222" i="4"/>
  <c r="AN1222" i="4"/>
  <c r="AR1222" i="4" s="1"/>
  <c r="AM1235" i="4"/>
  <c r="AQ1235" i="4" s="1"/>
  <c r="AH1235" i="4"/>
  <c r="AD1235" i="4"/>
  <c r="AA607" i="4"/>
  <c r="AF607" i="4"/>
  <c r="AJ607" i="4"/>
  <c r="AF740" i="4"/>
  <c r="AJ740" i="4"/>
  <c r="AJ711" i="4" s="1"/>
  <c r="AC784" i="4"/>
  <c r="AG784" i="4"/>
  <c r="AC808" i="4"/>
  <c r="AC806" i="4" s="1"/>
  <c r="AG808" i="4"/>
  <c r="AC820" i="4"/>
  <c r="AG820" i="4"/>
  <c r="AC832" i="4"/>
  <c r="AN853" i="4"/>
  <c r="AR853" i="4" s="1"/>
  <c r="AI853" i="4"/>
  <c r="AE853" i="4"/>
  <c r="AO859" i="4"/>
  <c r="AS859" i="4" s="1"/>
  <c r="AA859" i="4"/>
  <c r="K859" i="4"/>
  <c r="N862" i="4"/>
  <c r="S862" i="4"/>
  <c r="N865" i="4"/>
  <c r="AM865" i="4"/>
  <c r="AQ865" i="4" s="1"/>
  <c r="AH865" i="4"/>
  <c r="AD865" i="4"/>
  <c r="L871" i="4"/>
  <c r="AL871" i="4"/>
  <c r="AP871" i="4" s="1"/>
  <c r="AG871" i="4"/>
  <c r="AC871" i="4"/>
  <c r="AM880" i="4"/>
  <c r="AQ880" i="4" s="1"/>
  <c r="AD880" i="4"/>
  <c r="AL900" i="4"/>
  <c r="AP900" i="4" s="1"/>
  <c r="AG900" i="4"/>
  <c r="AC900" i="4"/>
  <c r="AC898" i="4" s="1"/>
  <c r="AN900" i="4"/>
  <c r="AR900" i="4" s="1"/>
  <c r="AI900" i="4"/>
  <c r="AE900" i="4"/>
  <c r="AE898" i="4" s="1"/>
  <c r="AL906" i="4"/>
  <c r="AP906" i="4" s="1"/>
  <c r="AG906" i="4"/>
  <c r="AC906" i="4"/>
  <c r="AN906" i="4"/>
  <c r="AR906" i="4" s="1"/>
  <c r="AI906" i="4"/>
  <c r="AE906" i="4"/>
  <c r="K911" i="4"/>
  <c r="AN914" i="4"/>
  <c r="AR914" i="4" s="1"/>
  <c r="AI914" i="4"/>
  <c r="AE914" i="4"/>
  <c r="M917" i="4"/>
  <c r="AM920" i="4"/>
  <c r="AQ920" i="4" s="1"/>
  <c r="AH920" i="4"/>
  <c r="AD920" i="4"/>
  <c r="AO926" i="4"/>
  <c r="AS926" i="4" s="1"/>
  <c r="AJ926" i="4"/>
  <c r="AF926" i="4"/>
  <c r="AA926" i="4"/>
  <c r="N932" i="4"/>
  <c r="AM932" i="4"/>
  <c r="AQ932" i="4" s="1"/>
  <c r="AH932" i="4"/>
  <c r="AD932" i="4"/>
  <c r="AN947" i="4"/>
  <c r="AR947" i="4" s="1"/>
  <c r="AI947" i="4"/>
  <c r="AE947" i="4"/>
  <c r="AO947" i="4"/>
  <c r="AS947" i="4" s="1"/>
  <c r="AU938" i="4" s="1"/>
  <c r="AJ947" i="4"/>
  <c r="AF947" i="4"/>
  <c r="AA947" i="4"/>
  <c r="K949" i="4"/>
  <c r="AN952" i="4"/>
  <c r="AR952" i="4" s="1"/>
  <c r="AI952" i="4"/>
  <c r="AE952" i="4"/>
  <c r="AO952" i="4"/>
  <c r="AS952" i="4" s="1"/>
  <c r="AJ952" i="4"/>
  <c r="AF952" i="4"/>
  <c r="AA952" i="4"/>
  <c r="AL960" i="4"/>
  <c r="AP960" i="4" s="1"/>
  <c r="AG960" i="4"/>
  <c r="AC960" i="4"/>
  <c r="AN960" i="4"/>
  <c r="AR960" i="4" s="1"/>
  <c r="AI960" i="4"/>
  <c r="AE960" i="4"/>
  <c r="AO974" i="4"/>
  <c r="AS974" i="4" s="1"/>
  <c r="AJ974" i="4"/>
  <c r="AF974" i="4"/>
  <c r="AA974" i="4"/>
  <c r="N977" i="4"/>
  <c r="AL981" i="4"/>
  <c r="AP981" i="4" s="1"/>
  <c r="AG981" i="4"/>
  <c r="AC981" i="4"/>
  <c r="AN981" i="4"/>
  <c r="AR981" i="4" s="1"/>
  <c r="AI981" i="4"/>
  <c r="AE981" i="4"/>
  <c r="L984" i="4"/>
  <c r="P984" i="4"/>
  <c r="AO994" i="4"/>
  <c r="AS994" i="4" s="1"/>
  <c r="AJ994" i="4"/>
  <c r="AF994" i="4"/>
  <c r="AA994" i="4"/>
  <c r="M1006" i="4"/>
  <c r="AM1013" i="4"/>
  <c r="AQ1013" i="4" s="1"/>
  <c r="AH1013" i="4"/>
  <c r="AD1013" i="4"/>
  <c r="AD1011" i="4" s="1"/>
  <c r="AO1021" i="4"/>
  <c r="AS1021" i="4" s="1"/>
  <c r="AJ1021" i="4"/>
  <c r="AF1021" i="4"/>
  <c r="AA1021" i="4"/>
  <c r="AL1023" i="4"/>
  <c r="AP1023" i="4" s="1"/>
  <c r="AG1023" i="4"/>
  <c r="AC1023" i="4"/>
  <c r="AN1023" i="4"/>
  <c r="AR1023" i="4" s="1"/>
  <c r="AI1023" i="4"/>
  <c r="AE1023" i="4"/>
  <c r="AO1026" i="4"/>
  <c r="AS1026" i="4" s="1"/>
  <c r="AJ1026" i="4"/>
  <c r="AF1026" i="4"/>
  <c r="AA1026" i="4"/>
  <c r="AI1029" i="4"/>
  <c r="AE1029" i="4"/>
  <c r="AO1033" i="4"/>
  <c r="AS1033" i="4" s="1"/>
  <c r="AJ1033" i="4"/>
  <c r="AF1033" i="4"/>
  <c r="AA1033" i="4"/>
  <c r="AO1036" i="4"/>
  <c r="AS1036" i="4" s="1"/>
  <c r="AJ1036" i="4"/>
  <c r="AF1036" i="4"/>
  <c r="AM1068" i="4"/>
  <c r="AQ1068" i="4" s="1"/>
  <c r="AH1068" i="4"/>
  <c r="AD1068" i="4"/>
  <c r="AO1068" i="4"/>
  <c r="AS1068" i="4" s="1"/>
  <c r="AX1061" i="4" s="1"/>
  <c r="AJ1068" i="4"/>
  <c r="AF1068" i="4"/>
  <c r="AA1068" i="4"/>
  <c r="AN1081" i="4"/>
  <c r="AR1081" i="4" s="1"/>
  <c r="AI1081" i="4"/>
  <c r="AE1081" i="4"/>
  <c r="AL1084" i="4"/>
  <c r="AP1084" i="4" s="1"/>
  <c r="AG1084" i="4"/>
  <c r="AC1084" i="4"/>
  <c r="AN1084" i="4"/>
  <c r="AR1084" i="4" s="1"/>
  <c r="AI1084" i="4"/>
  <c r="AE1084" i="4"/>
  <c r="AO1086" i="4"/>
  <c r="AS1086" i="4" s="1"/>
  <c r="AJ1086" i="4"/>
  <c r="AF1086" i="4"/>
  <c r="AH1098" i="4"/>
  <c r="AD1098" i="4"/>
  <c r="AL1112" i="4"/>
  <c r="AP1112" i="4" s="1"/>
  <c r="AC1112" i="4"/>
  <c r="AG1112" i="4"/>
  <c r="AC1120" i="4"/>
  <c r="AM1126" i="4"/>
  <c r="AQ1126" i="4" s="1"/>
  <c r="AH1126" i="4"/>
  <c r="AD1126" i="4"/>
  <c r="AJ1126" i="4"/>
  <c r="AO1126" i="4"/>
  <c r="AS1126" i="4" s="1"/>
  <c r="AA1126" i="4"/>
  <c r="AN1129" i="4"/>
  <c r="AR1129" i="4" s="1"/>
  <c r="AI1129" i="4"/>
  <c r="AE1129" i="4"/>
  <c r="AO1129" i="4"/>
  <c r="AS1129" i="4" s="1"/>
  <c r="AA1129" i="4"/>
  <c r="AF1129" i="4"/>
  <c r="AO1153" i="4"/>
  <c r="AS1153" i="4" s="1"/>
  <c r="AJ1153" i="4"/>
  <c r="AF1153" i="4"/>
  <c r="AA1153" i="4"/>
  <c r="AO1207" i="4"/>
  <c r="AS1207" i="4" s="1"/>
  <c r="AJ1207" i="4"/>
  <c r="AF1207" i="4"/>
  <c r="AA1207" i="4"/>
  <c r="AM1218" i="4"/>
  <c r="AQ1218" i="4" s="1"/>
  <c r="AH1218" i="4"/>
  <c r="AD1218" i="4"/>
  <c r="AO1218" i="4"/>
  <c r="AS1218" i="4" s="1"/>
  <c r="AJ1218" i="4"/>
  <c r="AF1218" i="4"/>
  <c r="AA1218" i="4"/>
  <c r="AL1276" i="4"/>
  <c r="AP1276" i="4" s="1"/>
  <c r="AC1276" i="4"/>
  <c r="AG1276" i="4"/>
  <c r="AN1276" i="4"/>
  <c r="AR1276" i="4" s="1"/>
  <c r="AI1276" i="4"/>
  <c r="AE1276" i="4"/>
  <c r="AO1375" i="4"/>
  <c r="AS1375" i="4" s="1"/>
  <c r="AJ1375" i="4"/>
  <c r="AF1375" i="4"/>
  <c r="AC880" i="4"/>
  <c r="AC883" i="4"/>
  <c r="AG883" i="4"/>
  <c r="AD886" i="4"/>
  <c r="AH886" i="4"/>
  <c r="AE911" i="4"/>
  <c r="AI911" i="4"/>
  <c r="AE924" i="4"/>
  <c r="AI924" i="4"/>
  <c r="AE930" i="4"/>
  <c r="AE940" i="4"/>
  <c r="AE938" i="4" s="1"/>
  <c r="AI940" i="4"/>
  <c r="AD944" i="4"/>
  <c r="AH944" i="4"/>
  <c r="AE957" i="4"/>
  <c r="AI957" i="4"/>
  <c r="AE964" i="4"/>
  <c r="AI964" i="4"/>
  <c r="AE974" i="4"/>
  <c r="AE972" i="4" s="1"/>
  <c r="AI974" i="4"/>
  <c r="AE988" i="4"/>
  <c r="AI988" i="4"/>
  <c r="AE1000" i="4"/>
  <c r="AE998" i="4" s="1"/>
  <c r="AI1000" i="4"/>
  <c r="AE1009" i="4"/>
  <c r="AI1009" i="4"/>
  <c r="AL1015" i="4"/>
  <c r="AP1015" i="4" s="1"/>
  <c r="AE1026" i="4"/>
  <c r="AI1026" i="4"/>
  <c r="AD1029" i="4"/>
  <c r="AM1029" i="4"/>
  <c r="AQ1029" i="4" s="1"/>
  <c r="AE1033" i="4"/>
  <c r="AI1033" i="4"/>
  <c r="AE1042" i="4"/>
  <c r="AN1042" i="4"/>
  <c r="AR1042" i="4" s="1"/>
  <c r="AD1049" i="4"/>
  <c r="AH1049" i="4"/>
  <c r="AE1053" i="4"/>
  <c r="AI1053" i="4"/>
  <c r="AE1065" i="4"/>
  <c r="AI1065" i="4"/>
  <c r="AC1073" i="4"/>
  <c r="AC1071" i="4" s="1"/>
  <c r="AG1073" i="4"/>
  <c r="AC1078" i="4"/>
  <c r="AG1078" i="4"/>
  <c r="AD1081" i="4"/>
  <c r="AH1081" i="4"/>
  <c r="AC1090" i="4"/>
  <c r="AG1090" i="4"/>
  <c r="AC1092" i="4"/>
  <c r="AG1092" i="4"/>
  <c r="AD1096" i="4"/>
  <c r="AH1096" i="4"/>
  <c r="AO1098" i="4"/>
  <c r="AS1098" i="4" s="1"/>
  <c r="AH1100" i="4"/>
  <c r="AN1100" i="4"/>
  <c r="AR1100" i="4" s="1"/>
  <c r="AJ1103" i="4"/>
  <c r="AH1112" i="4"/>
  <c r="AN1112" i="4"/>
  <c r="AR1112" i="4" s="1"/>
  <c r="AG1120" i="4"/>
  <c r="AJ1123" i="4"/>
  <c r="AG1126" i="4"/>
  <c r="AN1126" i="4"/>
  <c r="AR1126" i="4" s="1"/>
  <c r="AJ1146" i="4"/>
  <c r="AG1153" i="4"/>
  <c r="AI1158" i="4"/>
  <c r="AI1163" i="4"/>
  <c r="AE1172" i="4"/>
  <c r="AE1170" i="4" s="1"/>
  <c r="AI1172" i="4"/>
  <c r="AI1170" i="4" s="1"/>
  <c r="AH1180" i="4"/>
  <c r="AI1187" i="4"/>
  <c r="AO1187" i="4"/>
  <c r="AS1187" i="4" s="1"/>
  <c r="AJ1187" i="4"/>
  <c r="AF1187" i="4"/>
  <c r="AE1191" i="4"/>
  <c r="AE1189" i="4" s="1"/>
  <c r="AA1197" i="4"/>
  <c r="AH1205" i="4"/>
  <c r="AI1207" i="4"/>
  <c r="AC1211" i="4"/>
  <c r="AC1209" i="4" s="1"/>
  <c r="AL1211" i="4"/>
  <c r="AP1211" i="4" s="1"/>
  <c r="AC1218" i="4"/>
  <c r="AL1218" i="4"/>
  <c r="AP1218" i="4" s="1"/>
  <c r="AF1226" i="4"/>
  <c r="AM1229" i="4"/>
  <c r="AQ1229" i="4" s="1"/>
  <c r="AH1229" i="4"/>
  <c r="AD1229" i="4"/>
  <c r="AO1229" i="4"/>
  <c r="AS1229" i="4" s="1"/>
  <c r="AJ1229" i="4"/>
  <c r="AF1229" i="4"/>
  <c r="AA1229" i="4"/>
  <c r="AI1229" i="4"/>
  <c r="AF1232" i="4"/>
  <c r="AA1232" i="4"/>
  <c r="AL1232" i="4"/>
  <c r="AP1232" i="4" s="1"/>
  <c r="AG1232" i="4"/>
  <c r="AC1232" i="4"/>
  <c r="AN1232" i="4"/>
  <c r="AR1232" i="4" s="1"/>
  <c r="AI1232" i="4"/>
  <c r="AE1232" i="4"/>
  <c r="AM1241" i="4"/>
  <c r="AQ1241" i="4" s="1"/>
  <c r="AH1241" i="4"/>
  <c r="AD1241" i="4"/>
  <c r="AD1245" i="4"/>
  <c r="AN1253" i="4"/>
  <c r="AR1253" i="4" s="1"/>
  <c r="AI1253" i="4"/>
  <c r="AE1253" i="4"/>
  <c r="AO1257" i="4"/>
  <c r="AS1257" i="4" s="1"/>
  <c r="AJ1257" i="4"/>
  <c r="AF1257" i="4"/>
  <c r="AA1257" i="4"/>
  <c r="AL1259" i="4"/>
  <c r="AP1259" i="4" s="1"/>
  <c r="AC1259" i="4"/>
  <c r="AD1270" i="4"/>
  <c r="AD1268" i="4" s="1"/>
  <c r="AL1368" i="4"/>
  <c r="AP1368" i="4" s="1"/>
  <c r="AG1368" i="4"/>
  <c r="AC1368" i="4"/>
  <c r="AN1368" i="4"/>
  <c r="AR1368" i="4" s="1"/>
  <c r="AI1368" i="4"/>
  <c r="AE1368" i="4"/>
  <c r="AM1408" i="4"/>
  <c r="AQ1408" i="4" s="1"/>
  <c r="AH1408" i="4"/>
  <c r="AD1408" i="4"/>
  <c r="AO1408" i="4"/>
  <c r="AS1408" i="4" s="1"/>
  <c r="AF1408" i="4"/>
  <c r="AJ1408" i="4"/>
  <c r="AA1408" i="4"/>
  <c r="AM1460" i="4"/>
  <c r="AQ1460" i="4" s="1"/>
  <c r="AH1460" i="4"/>
  <c r="AD1460" i="4"/>
  <c r="AL1460" i="4"/>
  <c r="AP1460" i="4" s="1"/>
  <c r="AG1460" i="4"/>
  <c r="AC1460" i="4"/>
  <c r="AN1460" i="4"/>
  <c r="AR1460" i="4" s="1"/>
  <c r="AI1460" i="4"/>
  <c r="AE1460" i="4"/>
  <c r="AL1501" i="4"/>
  <c r="AP1501" i="4" s="1"/>
  <c r="AN1501" i="4"/>
  <c r="AR1501" i="4" s="1"/>
  <c r="AI1501" i="4"/>
  <c r="AE1501" i="4"/>
  <c r="AL1608" i="4"/>
  <c r="AP1608" i="4" s="1"/>
  <c r="AG1608" i="4"/>
  <c r="AC1608" i="4"/>
  <c r="AN1608" i="4"/>
  <c r="AR1608" i="4" s="1"/>
  <c r="AI1608" i="4"/>
  <c r="AE1608" i="4"/>
  <c r="AN1616" i="4"/>
  <c r="AR1616" i="4" s="1"/>
  <c r="AI1616" i="4"/>
  <c r="AE1616" i="4"/>
  <c r="AA862" i="4"/>
  <c r="AJ874" i="4"/>
  <c r="AC892" i="4"/>
  <c r="AG892" i="4"/>
  <c r="AD906" i="4"/>
  <c r="AH906" i="4"/>
  <c r="AA911" i="4"/>
  <c r="AF911" i="4"/>
  <c r="AJ911" i="4"/>
  <c r="AD917" i="4"/>
  <c r="AH917" i="4"/>
  <c r="AA924" i="4"/>
  <c r="AF924" i="4"/>
  <c r="AJ924" i="4"/>
  <c r="AA930" i="4"/>
  <c r="AF930" i="4"/>
  <c r="AD936" i="4"/>
  <c r="AH936" i="4"/>
  <c r="AA940" i="4"/>
  <c r="AF940" i="4"/>
  <c r="AJ940" i="4"/>
  <c r="AE944" i="4"/>
  <c r="AI944" i="4"/>
  <c r="AD954" i="4"/>
  <c r="AA957" i="4"/>
  <c r="AF957" i="4"/>
  <c r="AJ957" i="4"/>
  <c r="AD960" i="4"/>
  <c r="AH960" i="4"/>
  <c r="AA964" i="4"/>
  <c r="AF964" i="4"/>
  <c r="AJ964" i="4"/>
  <c r="AE970" i="4"/>
  <c r="AI970" i="4"/>
  <c r="AA1000" i="4"/>
  <c r="AF1000" i="4"/>
  <c r="AJ1000" i="4"/>
  <c r="AD1006" i="4"/>
  <c r="AH1006" i="4"/>
  <c r="AH998" i="4" s="1"/>
  <c r="AJ1009" i="4"/>
  <c r="AA1023" i="4"/>
  <c r="AF1023" i="4"/>
  <c r="AJ1023" i="4"/>
  <c r="X1029" i="4"/>
  <c r="AF1029" i="4" s="1"/>
  <c r="AC1036" i="4"/>
  <c r="AG1036" i="4"/>
  <c r="AO1042" i="4"/>
  <c r="AS1042" i="4" s="1"/>
  <c r="AC1045" i="4"/>
  <c r="AG1045" i="4"/>
  <c r="AC1068" i="4"/>
  <c r="AG1068" i="4"/>
  <c r="AF1084" i="4"/>
  <c r="AJ1084" i="4"/>
  <c r="AC1086" i="4"/>
  <c r="AG1086" i="4"/>
  <c r="AJ1098" i="4"/>
  <c r="AI1100" i="4"/>
  <c r="AO1100" i="4"/>
  <c r="AS1100" i="4" s="1"/>
  <c r="AJ1100" i="4"/>
  <c r="AF1100" i="4"/>
  <c r="AI1112" i="4"/>
  <c r="AO1112" i="4"/>
  <c r="AS1112" i="4" s="1"/>
  <c r="AJ1112" i="4"/>
  <c r="AF1112" i="4"/>
  <c r="AN1117" i="4"/>
  <c r="AR1117" i="4" s="1"/>
  <c r="AI1117" i="4"/>
  <c r="AE1117" i="4"/>
  <c r="AE1115" i="4" s="1"/>
  <c r="AN1120" i="4"/>
  <c r="AR1120" i="4" s="1"/>
  <c r="AM1146" i="4"/>
  <c r="AQ1146" i="4" s="1"/>
  <c r="AH1146" i="4"/>
  <c r="AD1146" i="4"/>
  <c r="AN1149" i="4"/>
  <c r="AR1149" i="4" s="1"/>
  <c r="AI1149" i="4"/>
  <c r="AI1140" i="4" s="1"/>
  <c r="AE1149" i="4"/>
  <c r="AN1153" i="4"/>
  <c r="AR1153" i="4" s="1"/>
  <c r="AM1158" i="4"/>
  <c r="AQ1158" i="4" s="1"/>
  <c r="AH1158" i="4"/>
  <c r="AD1158" i="4"/>
  <c r="M1158" i="4"/>
  <c r="AM1163" i="4"/>
  <c r="AQ1163" i="4" s="1"/>
  <c r="AH1163" i="4"/>
  <c r="AD1163" i="4"/>
  <c r="O1163" i="4"/>
  <c r="AG1175" i="4"/>
  <c r="AG1178" i="4"/>
  <c r="AD1183" i="4"/>
  <c r="AM1207" i="4"/>
  <c r="AQ1207" i="4" s="1"/>
  <c r="AH1207" i="4"/>
  <c r="AD1207" i="4"/>
  <c r="AE1211" i="4"/>
  <c r="AE1209" i="4" s="1"/>
  <c r="AM1215" i="4"/>
  <c r="AQ1215" i="4" s="1"/>
  <c r="AH1215" i="4"/>
  <c r="AD1215" i="4"/>
  <c r="AO1215" i="4"/>
  <c r="AS1215" i="4" s="1"/>
  <c r="AJ1215" i="4"/>
  <c r="AF1215" i="4"/>
  <c r="AA1215" i="4"/>
  <c r="AE1218" i="4"/>
  <c r="AM1222" i="4"/>
  <c r="AQ1222" i="4" s="1"/>
  <c r="AH1222" i="4"/>
  <c r="AD1222" i="4"/>
  <c r="AO1222" i="4"/>
  <c r="AS1222" i="4" s="1"/>
  <c r="AJ1222" i="4"/>
  <c r="AF1222" i="4"/>
  <c r="AA1222" i="4"/>
  <c r="AC1229" i="4"/>
  <c r="AM1239" i="4"/>
  <c r="AQ1239" i="4" s="1"/>
  <c r="AH1239" i="4"/>
  <c r="AD1239" i="4"/>
  <c r="AJ1255" i="4"/>
  <c r="AA1255" i="4"/>
  <c r="AM1262" i="4"/>
  <c r="AQ1262" i="4" s="1"/>
  <c r="AH1262" i="4"/>
  <c r="AD1262" i="4"/>
  <c r="AO1266" i="4"/>
  <c r="AS1266" i="4" s="1"/>
  <c r="AJ1266" i="4"/>
  <c r="AF1266" i="4"/>
  <c r="AA1266" i="4"/>
  <c r="AH1352" i="4"/>
  <c r="AD1352" i="4"/>
  <c r="AM1358" i="4"/>
  <c r="AQ1358" i="4" s="1"/>
  <c r="AH1358" i="4"/>
  <c r="AD1358" i="4"/>
  <c r="AM1368" i="4"/>
  <c r="AQ1368" i="4" s="1"/>
  <c r="AH1368" i="4"/>
  <c r="AD1368" i="4"/>
  <c r="AO1443" i="4"/>
  <c r="AS1443" i="4" s="1"/>
  <c r="AJ1443" i="4"/>
  <c r="AF1443" i="4"/>
  <c r="AG1508" i="4"/>
  <c r="AL1508" i="4"/>
  <c r="AP1508" i="4" s="1"/>
  <c r="AC1508" i="4"/>
  <c r="AN1508" i="4"/>
  <c r="AR1508" i="4" s="1"/>
  <c r="AI1508" i="4"/>
  <c r="AE1508" i="4"/>
  <c r="AM1512" i="4"/>
  <c r="AQ1512" i="4" s="1"/>
  <c r="AH1512" i="4"/>
  <c r="AD1512" i="4"/>
  <c r="K1526" i="4"/>
  <c r="O1526" i="4"/>
  <c r="AL1534" i="4"/>
  <c r="AP1534" i="4" s="1"/>
  <c r="AC1534" i="4"/>
  <c r="AG1534" i="4"/>
  <c r="AN1534" i="4"/>
  <c r="AR1534" i="4" s="1"/>
  <c r="AI1534" i="4"/>
  <c r="AE1534" i="4"/>
  <c r="AC911" i="4"/>
  <c r="AG911" i="4"/>
  <c r="AC924" i="4"/>
  <c r="AG924" i="4"/>
  <c r="AC930" i="4"/>
  <c r="AC940" i="4"/>
  <c r="AC938" i="4" s="1"/>
  <c r="AG940" i="4"/>
  <c r="AC957" i="4"/>
  <c r="AG957" i="4"/>
  <c r="AC964" i="4"/>
  <c r="AG964" i="4"/>
  <c r="AF970" i="4"/>
  <c r="AJ970" i="4"/>
  <c r="AC974" i="4"/>
  <c r="AC972" i="4" s="1"/>
  <c r="AG974" i="4"/>
  <c r="AC988" i="4"/>
  <c r="AG988" i="4"/>
  <c r="AC1000" i="4"/>
  <c r="AC998" i="4" s="1"/>
  <c r="AG1000" i="4"/>
  <c r="AC1009" i="4"/>
  <c r="AG1009" i="4"/>
  <c r="AC1026" i="4"/>
  <c r="AG1026" i="4"/>
  <c r="AJ1029" i="4"/>
  <c r="AC1033" i="4"/>
  <c r="AG1033" i="4"/>
  <c r="AC1042" i="4"/>
  <c r="AF1049" i="4"/>
  <c r="AJ1049" i="4"/>
  <c r="AC1053" i="4"/>
  <c r="AG1053" i="4"/>
  <c r="AF1076" i="4"/>
  <c r="AJ1076" i="4"/>
  <c r="AJ1071" i="4" s="1"/>
  <c r="AF1081" i="4"/>
  <c r="AJ1081" i="4"/>
  <c r="AF1096" i="4"/>
  <c r="AJ1096" i="4"/>
  <c r="AL1142" i="4"/>
  <c r="AP1142" i="4" s="1"/>
  <c r="AG1142" i="4"/>
  <c r="AC1142" i="4"/>
  <c r="AC1140" i="4" s="1"/>
  <c r="AE1158" i="4"/>
  <c r="AE1163" i="4"/>
  <c r="AM1166" i="4"/>
  <c r="AQ1166" i="4" s="1"/>
  <c r="AH1166" i="4"/>
  <c r="AD1166" i="4"/>
  <c r="AO1166" i="4"/>
  <c r="AS1166" i="4" s="1"/>
  <c r="AJ1166" i="4"/>
  <c r="AF1166" i="4"/>
  <c r="AA1166" i="4"/>
  <c r="AI1175" i="4"/>
  <c r="AO1175" i="4"/>
  <c r="AS1175" i="4" s="1"/>
  <c r="AJ1175" i="4"/>
  <c r="AF1175" i="4"/>
  <c r="AI1178" i="4"/>
  <c r="AO1178" i="4"/>
  <c r="AS1178" i="4" s="1"/>
  <c r="AJ1178" i="4"/>
  <c r="AF1178" i="4"/>
  <c r="AD1180" i="4"/>
  <c r="AN1183" i="4"/>
  <c r="AR1183" i="4" s="1"/>
  <c r="AI1183" i="4"/>
  <c r="AE1183" i="4"/>
  <c r="AO1191" i="4"/>
  <c r="AS1191" i="4" s="1"/>
  <c r="AJ1191" i="4"/>
  <c r="AF1191" i="4"/>
  <c r="AF1189" i="4" s="1"/>
  <c r="AA1191" i="4"/>
  <c r="AL1197" i="4"/>
  <c r="AP1197" i="4" s="1"/>
  <c r="AG1197" i="4"/>
  <c r="AC1197" i="4"/>
  <c r="AN1197" i="4"/>
  <c r="AR1197" i="4" s="1"/>
  <c r="AI1197" i="4"/>
  <c r="AE1197" i="4"/>
  <c r="AI1200" i="4"/>
  <c r="AE1200" i="4"/>
  <c r="AD1205" i="4"/>
  <c r="AE1207" i="4"/>
  <c r="AL1226" i="4"/>
  <c r="AP1226" i="4" s="1"/>
  <c r="AG1226" i="4"/>
  <c r="AC1226" i="4"/>
  <c r="AE1229" i="4"/>
  <c r="AO1235" i="4"/>
  <c r="AS1235" i="4" s="1"/>
  <c r="AJ1235" i="4"/>
  <c r="AF1235" i="4"/>
  <c r="AA1235" i="4"/>
  <c r="AG1245" i="4"/>
  <c r="AC1245" i="4"/>
  <c r="AI1245" i="4"/>
  <c r="AN1245" i="4"/>
  <c r="AR1245" i="4" s="1"/>
  <c r="AE1245" i="4"/>
  <c r="AL1270" i="4"/>
  <c r="AP1270" i="4" s="1"/>
  <c r="AG1270" i="4"/>
  <c r="AC1270" i="4"/>
  <c r="AC1268" i="4" s="1"/>
  <c r="AM1311" i="4"/>
  <c r="AQ1311" i="4" s="1"/>
  <c r="AH1311" i="4"/>
  <c r="AD1311" i="4"/>
  <c r="AO1311" i="4"/>
  <c r="AS1311" i="4" s="1"/>
  <c r="AY1305" i="4" s="1"/>
  <c r="AF1311" i="4"/>
  <c r="AM1341" i="4"/>
  <c r="AQ1341" i="4" s="1"/>
  <c r="AH1341" i="4"/>
  <c r="AD1341" i="4"/>
  <c r="AN1348" i="4"/>
  <c r="AR1348" i="4" s="1"/>
  <c r="AI1348" i="4"/>
  <c r="AE1348" i="4"/>
  <c r="AL1355" i="4"/>
  <c r="AP1355" i="4" s="1"/>
  <c r="AG1355" i="4"/>
  <c r="AC1355" i="4"/>
  <c r="AO1355" i="4"/>
  <c r="AS1355" i="4" s="1"/>
  <c r="AJ1355" i="4"/>
  <c r="AF1355" i="4"/>
  <c r="AA1355" i="4"/>
  <c r="AO1364" i="4"/>
  <c r="AS1364" i="4" s="1"/>
  <c r="AJ1364" i="4"/>
  <c r="AF1364" i="4"/>
  <c r="AA1364" i="4"/>
  <c r="AJ1391" i="4"/>
  <c r="AF1391" i="4"/>
  <c r="AL1393" i="4"/>
  <c r="AP1393" i="4" s="1"/>
  <c r="AC1393" i="4"/>
  <c r="AN1393" i="4"/>
  <c r="AR1393" i="4" s="1"/>
  <c r="AI1393" i="4"/>
  <c r="AE1393" i="4"/>
  <c r="AL1417" i="4"/>
  <c r="AP1417" i="4" s="1"/>
  <c r="AC1417" i="4"/>
  <c r="AC1415" i="4" s="1"/>
  <c r="AN1417" i="4"/>
  <c r="AR1417" i="4" s="1"/>
  <c r="AI1417" i="4"/>
  <c r="AI1415" i="4" s="1"/>
  <c r="AE1417" i="4"/>
  <c r="AE1415" i="4" s="1"/>
  <c r="AL1427" i="4"/>
  <c r="AP1427" i="4" s="1"/>
  <c r="AG1427" i="4"/>
  <c r="AC1427" i="4"/>
  <c r="AL1570" i="4"/>
  <c r="AP1570" i="4" s="1"/>
  <c r="AG1570" i="4"/>
  <c r="AC1570" i="4"/>
  <c r="AN1570" i="4"/>
  <c r="AR1570" i="4" s="1"/>
  <c r="AC1123" i="4"/>
  <c r="AG1123" i="4"/>
  <c r="AC1193" i="4"/>
  <c r="AG1193" i="4"/>
  <c r="AC1202" i="4"/>
  <c r="AG1202" i="4"/>
  <c r="AO1249" i="4"/>
  <c r="AS1249" i="4" s="1"/>
  <c r="AJ1249" i="4"/>
  <c r="AF1249" i="4"/>
  <c r="AA1249" i="4"/>
  <c r="AI1249" i="4"/>
  <c r="AM1255" i="4"/>
  <c r="AQ1255" i="4" s="1"/>
  <c r="AH1255" i="4"/>
  <c r="AD1255" i="4"/>
  <c r="AI1257" i="4"/>
  <c r="AN1262" i="4"/>
  <c r="AR1262" i="4" s="1"/>
  <c r="AI1262" i="4"/>
  <c r="AE1262" i="4"/>
  <c r="AC1262" i="4"/>
  <c r="AL1262" i="4"/>
  <c r="AP1262" i="4" s="1"/>
  <c r="AF1264" i="4"/>
  <c r="AO1264" i="4"/>
  <c r="AS1264" i="4" s="1"/>
  <c r="AH1266" i="4"/>
  <c r="AO1276" i="4"/>
  <c r="AS1276" i="4" s="1"/>
  <c r="AJ1276" i="4"/>
  <c r="AF1276" i="4"/>
  <c r="AA1276" i="4"/>
  <c r="AO1289" i="4"/>
  <c r="AS1289" i="4" s="1"/>
  <c r="AJ1289" i="4"/>
  <c r="AF1289" i="4"/>
  <c r="AY1321" i="4"/>
  <c r="AU1321" i="4"/>
  <c r="AX1321" i="4"/>
  <c r="AW1321" i="4"/>
  <c r="K1332" i="4"/>
  <c r="AN1339" i="4"/>
  <c r="AR1339" i="4" s="1"/>
  <c r="AI1339" i="4"/>
  <c r="AE1339" i="4"/>
  <c r="AG1339" i="4"/>
  <c r="AG1352" i="4"/>
  <c r="AC1352" i="4"/>
  <c r="AC1364" i="4"/>
  <c r="AN1382" i="4"/>
  <c r="AR1382" i="4" s="1"/>
  <c r="AI1382" i="4"/>
  <c r="AE1382" i="4"/>
  <c r="AA1402" i="4"/>
  <c r="AM1427" i="4"/>
  <c r="AQ1427" i="4" s="1"/>
  <c r="AH1427" i="4"/>
  <c r="AD1427" i="4"/>
  <c r="AL1431" i="4"/>
  <c r="AP1431" i="4" s="1"/>
  <c r="AG1431" i="4"/>
  <c r="AC1431" i="4"/>
  <c r="AL1443" i="4"/>
  <c r="AP1443" i="4" s="1"/>
  <c r="AG1443" i="4"/>
  <c r="AC1443" i="4"/>
  <c r="AJ1449" i="4"/>
  <c r="AO1449" i="4"/>
  <c r="AS1449" i="4" s="1"/>
  <c r="AF1449" i="4"/>
  <c r="AO1460" i="4"/>
  <c r="AS1460" i="4" s="1"/>
  <c r="AJ1460" i="4"/>
  <c r="AN1488" i="4"/>
  <c r="AR1488" i="4" s="1"/>
  <c r="AI1488" i="4"/>
  <c r="AE1488" i="4"/>
  <c r="AC1488" i="4"/>
  <c r="AM1491" i="4"/>
  <c r="AQ1491" i="4" s="1"/>
  <c r="AH1491" i="4"/>
  <c r="AD1491" i="4"/>
  <c r="AO1512" i="4"/>
  <c r="AS1512" i="4" s="1"/>
  <c r="AJ1512" i="4"/>
  <c r="AF1512" i="4"/>
  <c r="AA1512" i="4"/>
  <c r="AC1235" i="4"/>
  <c r="AG1235" i="4"/>
  <c r="AC1239" i="4"/>
  <c r="AG1239" i="4"/>
  <c r="AN1241" i="4"/>
  <c r="AR1241" i="4" s="1"/>
  <c r="AI1241" i="4"/>
  <c r="AE1241" i="4"/>
  <c r="AC1241" i="4"/>
  <c r="AL1249" i="4"/>
  <c r="AP1249" i="4" s="1"/>
  <c r="AG1249" i="4"/>
  <c r="AC1249" i="4"/>
  <c r="AD1257" i="4"/>
  <c r="AL1257" i="4"/>
  <c r="AP1257" i="4" s="1"/>
  <c r="AG1257" i="4"/>
  <c r="AC1257" i="4"/>
  <c r="AM1264" i="4"/>
  <c r="AQ1264" i="4" s="1"/>
  <c r="AH1264" i="4"/>
  <c r="AD1264" i="4"/>
  <c r="AF1305" i="4"/>
  <c r="AL1332" i="4"/>
  <c r="AP1332" i="4" s="1"/>
  <c r="AG1332" i="4"/>
  <c r="AC1332" i="4"/>
  <c r="AN1332" i="4"/>
  <c r="AR1332" i="4" s="1"/>
  <c r="AI1332" i="4"/>
  <c r="AE1332" i="4"/>
  <c r="AM1350" i="4"/>
  <c r="AQ1350" i="4" s="1"/>
  <c r="AH1350" i="4"/>
  <c r="AD1350" i="4"/>
  <c r="AO1382" i="4"/>
  <c r="AS1382" i="4" s="1"/>
  <c r="AJ1382" i="4"/>
  <c r="AF1382" i="4"/>
  <c r="AA1382" i="4"/>
  <c r="AG1391" i="4"/>
  <c r="AL1402" i="4"/>
  <c r="AP1402" i="4" s="1"/>
  <c r="AC1402" i="4"/>
  <c r="AG1402" i="4"/>
  <c r="AN1402" i="4"/>
  <c r="AR1402" i="4" s="1"/>
  <c r="AI1402" i="4"/>
  <c r="AE1402" i="4"/>
  <c r="AO1405" i="4"/>
  <c r="AS1405" i="4" s="1"/>
  <c r="AJ1405" i="4"/>
  <c r="AF1405" i="4"/>
  <c r="AA1405" i="4"/>
  <c r="AL1411" i="4"/>
  <c r="AP1411" i="4" s="1"/>
  <c r="AC1411" i="4"/>
  <c r="AG1411" i="4"/>
  <c r="AM1431" i="4"/>
  <c r="AQ1431" i="4" s="1"/>
  <c r="AH1431" i="4"/>
  <c r="AD1431" i="4"/>
  <c r="AM1473" i="4"/>
  <c r="AQ1473" i="4" s="1"/>
  <c r="AH1473" i="4"/>
  <c r="AD1473" i="4"/>
  <c r="AN1494" i="4"/>
  <c r="AR1494" i="4" s="1"/>
  <c r="AI1494" i="4"/>
  <c r="AE1494" i="4"/>
  <c r="AM1498" i="4"/>
  <c r="AQ1498" i="4" s="1"/>
  <c r="AH1498" i="4"/>
  <c r="AD1498" i="4"/>
  <c r="AL1562" i="4"/>
  <c r="AP1562" i="4" s="1"/>
  <c r="AG1562" i="4"/>
  <c r="AC1562" i="4"/>
  <c r="AL1575" i="4"/>
  <c r="AP1575" i="4" s="1"/>
  <c r="AG1575" i="4"/>
  <c r="AC1575" i="4"/>
  <c r="AN1575" i="4"/>
  <c r="AR1575" i="4" s="1"/>
  <c r="AI1575" i="4"/>
  <c r="BP9" i="5"/>
  <c r="BC9" i="5"/>
  <c r="BA11" i="5"/>
  <c r="BO11" i="5"/>
  <c r="AL1245" i="4"/>
  <c r="AP1245" i="4" s="1"/>
  <c r="AJ1245" i="4"/>
  <c r="AF1245" i="4"/>
  <c r="AA1245" i="4"/>
  <c r="AE1249" i="4"/>
  <c r="AM1253" i="4"/>
  <c r="AQ1253" i="4" s="1"/>
  <c r="AH1253" i="4"/>
  <c r="AD1253" i="4"/>
  <c r="AE1257" i="4"/>
  <c r="AN1259" i="4"/>
  <c r="AR1259" i="4" s="1"/>
  <c r="AI1259" i="4"/>
  <c r="AE1259" i="4"/>
  <c r="AA1264" i="4"/>
  <c r="AD1266" i="4"/>
  <c r="AL1266" i="4"/>
  <c r="AP1266" i="4" s="1"/>
  <c r="AG1266" i="4"/>
  <c r="AC1266" i="4"/>
  <c r="AO1270" i="4"/>
  <c r="AS1270" i="4" s="1"/>
  <c r="AJ1270" i="4"/>
  <c r="AF1270" i="4"/>
  <c r="AA1270" i="4"/>
  <c r="AM1273" i="4"/>
  <c r="AQ1273" i="4" s="1"/>
  <c r="AH1273" i="4"/>
  <c r="AD1273" i="4"/>
  <c r="AM1279" i="4"/>
  <c r="AQ1279" i="4" s="1"/>
  <c r="AH1279" i="4"/>
  <c r="AD1279" i="4"/>
  <c r="AJ1305" i="4"/>
  <c r="AM1323" i="4"/>
  <c r="AQ1323" i="4" s="1"/>
  <c r="AH1323" i="4"/>
  <c r="AD1323" i="4"/>
  <c r="AJ1352" i="4"/>
  <c r="AF1352" i="4"/>
  <c r="AA1352" i="4"/>
  <c r="AO1358" i="4"/>
  <c r="AS1358" i="4" s="1"/>
  <c r="AJ1358" i="4"/>
  <c r="AF1358" i="4"/>
  <c r="AA1358" i="4"/>
  <c r="AN1364" i="4"/>
  <c r="AR1364" i="4" s="1"/>
  <c r="AI1364" i="4"/>
  <c r="AE1364" i="4"/>
  <c r="AN1375" i="4"/>
  <c r="AR1375" i="4" s="1"/>
  <c r="AI1375" i="4"/>
  <c r="AE1375" i="4"/>
  <c r="AO1388" i="4"/>
  <c r="AS1388" i="4" s="1"/>
  <c r="AJ1388" i="4"/>
  <c r="AF1388" i="4"/>
  <c r="AA1388" i="4"/>
  <c r="AM1396" i="4"/>
  <c r="AQ1396" i="4" s="1"/>
  <c r="AD1396" i="4"/>
  <c r="AH1396" i="4"/>
  <c r="AL1482" i="4"/>
  <c r="AP1482" i="4" s="1"/>
  <c r="AC1482" i="4"/>
  <c r="AN1482" i="4"/>
  <c r="AR1482" i="4" s="1"/>
  <c r="AI1482" i="4"/>
  <c r="AE1482" i="4"/>
  <c r="AL1498" i="4"/>
  <c r="AP1498" i="4" s="1"/>
  <c r="AG1498" i="4"/>
  <c r="AC1498" i="4"/>
  <c r="AO1551" i="4"/>
  <c r="AS1551" i="4" s="1"/>
  <c r="AJ1551" i="4"/>
  <c r="AF1551" i="4"/>
  <c r="AA1551" i="4"/>
  <c r="AO1619" i="4"/>
  <c r="AS1619" i="4" s="1"/>
  <c r="AJ1619" i="4"/>
  <c r="AF1619" i="4"/>
  <c r="AA1619" i="4"/>
  <c r="AC1622" i="4"/>
  <c r="AL1622" i="4"/>
  <c r="AP1622" i="4" s="1"/>
  <c r="AG1622" i="4"/>
  <c r="AN1622" i="4"/>
  <c r="AR1622" i="4" s="1"/>
  <c r="AI1622" i="4"/>
  <c r="AE1622" i="4"/>
  <c r="AC1285" i="4"/>
  <c r="AG1285" i="4"/>
  <c r="AC1292" i="4"/>
  <c r="AG1292" i="4"/>
  <c r="AE1298" i="4"/>
  <c r="AC1302" i="4"/>
  <c r="AG1302" i="4"/>
  <c r="AC1307" i="4"/>
  <c r="AC1305" i="4" s="1"/>
  <c r="AG1307" i="4"/>
  <c r="AC1314" i="4"/>
  <c r="AG1314" i="4"/>
  <c r="AC1318" i="4"/>
  <c r="AG1318" i="4"/>
  <c r="AF1323" i="4"/>
  <c r="AJ1323" i="4"/>
  <c r="AC1335" i="4"/>
  <c r="AG1335" i="4"/>
  <c r="AC1341" i="4"/>
  <c r="AG1341" i="4"/>
  <c r="AC1344" i="4"/>
  <c r="AG1344" i="4"/>
  <c r="AC1350" i="4"/>
  <c r="AG1350" i="4"/>
  <c r="AC1361" i="4"/>
  <c r="AG1361" i="4"/>
  <c r="AC1385" i="4"/>
  <c r="AG1385" i="4"/>
  <c r="AG1413" i="4"/>
  <c r="AC1413" i="4"/>
  <c r="AL1424" i="4"/>
  <c r="AP1424" i="4" s="1"/>
  <c r="AG1424" i="4"/>
  <c r="AC1424" i="4"/>
  <c r="AO1424" i="4"/>
  <c r="AS1424" i="4" s="1"/>
  <c r="AJ1424" i="4"/>
  <c r="AF1424" i="4"/>
  <c r="AA1424" i="4"/>
  <c r="AN1436" i="4"/>
  <c r="AR1436" i="4" s="1"/>
  <c r="AI1436" i="4"/>
  <c r="AE1436" i="4"/>
  <c r="AM1449" i="4"/>
  <c r="AQ1449" i="4" s="1"/>
  <c r="AH1449" i="4"/>
  <c r="AD1449" i="4"/>
  <c r="AN1456" i="4"/>
  <c r="AR1456" i="4" s="1"/>
  <c r="AI1456" i="4"/>
  <c r="AE1456" i="4"/>
  <c r="AO1456" i="4"/>
  <c r="AS1456" i="4" s="1"/>
  <c r="AJ1456" i="4"/>
  <c r="AF1456" i="4"/>
  <c r="AO1463" i="4"/>
  <c r="AS1463" i="4" s="1"/>
  <c r="AM1485" i="4"/>
  <c r="AQ1485" i="4" s="1"/>
  <c r="AH1485" i="4"/>
  <c r="AD1485" i="4"/>
  <c r="AO1485" i="4"/>
  <c r="AS1485" i="4" s="1"/>
  <c r="AJ1485" i="4"/>
  <c r="AF1485" i="4"/>
  <c r="AA1485" i="4"/>
  <c r="AL1491" i="4"/>
  <c r="AP1491" i="4" s="1"/>
  <c r="AG1491" i="4"/>
  <c r="AC1491" i="4"/>
  <c r="AM1505" i="4"/>
  <c r="AQ1505" i="4" s="1"/>
  <c r="AH1505" i="4"/>
  <c r="AD1505" i="4"/>
  <c r="AO1505" i="4"/>
  <c r="AS1505" i="4" s="1"/>
  <c r="AJ1505" i="4"/>
  <c r="AF1505" i="4"/>
  <c r="AA1505" i="4"/>
  <c r="AL1518" i="4"/>
  <c r="AP1518" i="4" s="1"/>
  <c r="AG1518" i="4"/>
  <c r="AC1518" i="4"/>
  <c r="N1522" i="4"/>
  <c r="AM1522" i="4"/>
  <c r="AQ1522" i="4" s="1"/>
  <c r="AH1522" i="4"/>
  <c r="AD1522" i="4"/>
  <c r="AN1526" i="4"/>
  <c r="AR1526" i="4" s="1"/>
  <c r="AI1526" i="4"/>
  <c r="AE1526" i="4"/>
  <c r="AO1531" i="4"/>
  <c r="AS1531" i="4" s="1"/>
  <c r="AJ1531" i="4"/>
  <c r="AF1531" i="4"/>
  <c r="AA1531" i="4"/>
  <c r="AO1545" i="4"/>
  <c r="AS1545" i="4" s="1"/>
  <c r="AJ1545" i="4"/>
  <c r="AF1545" i="4"/>
  <c r="AA1545" i="4"/>
  <c r="AO1562" i="4"/>
  <c r="AS1562" i="4" s="1"/>
  <c r="AJ1562" i="4"/>
  <c r="AF1562" i="4"/>
  <c r="AA1562" i="4"/>
  <c r="AC1566" i="4"/>
  <c r="AO1575" i="4"/>
  <c r="AS1575" i="4" s="1"/>
  <c r="AJ1575" i="4"/>
  <c r="AF1575" i="4"/>
  <c r="AA1575" i="4"/>
  <c r="AO1584" i="4"/>
  <c r="AS1584" i="4" s="1"/>
  <c r="AJ1584" i="4"/>
  <c r="AF1584" i="4"/>
  <c r="AA1584" i="4"/>
  <c r="AO1594" i="4"/>
  <c r="AS1594" i="4" s="1"/>
  <c r="AJ1594" i="4"/>
  <c r="AF1594" i="4"/>
  <c r="AG1596" i="4"/>
  <c r="AC1596" i="4"/>
  <c r="AL1596" i="4"/>
  <c r="AP1596" i="4" s="1"/>
  <c r="AN1596" i="4"/>
  <c r="AR1596" i="4" s="1"/>
  <c r="AI1596" i="4"/>
  <c r="AE1596" i="4"/>
  <c r="AO1596" i="4"/>
  <c r="AS1596" i="4" s="1"/>
  <c r="AJ1596" i="4"/>
  <c r="AF1596" i="4"/>
  <c r="AA1596" i="4"/>
  <c r="BP11" i="5"/>
  <c r="BC11" i="5"/>
  <c r="BO25" i="5"/>
  <c r="BA25" i="5"/>
  <c r="AO1245" i="4"/>
  <c r="AS1245" i="4" s="1"/>
  <c r="AC1255" i="4"/>
  <c r="AG1255" i="4"/>
  <c r="AC1264" i="4"/>
  <c r="AG1264" i="4"/>
  <c r="AC1273" i="4"/>
  <c r="AG1273" i="4"/>
  <c r="AC1279" i="4"/>
  <c r="AG1279" i="4"/>
  <c r="AC1289" i="4"/>
  <c r="AG1289" i="4"/>
  <c r="AD1292" i="4"/>
  <c r="AH1292" i="4"/>
  <c r="AD1302" i="4"/>
  <c r="AH1302" i="4"/>
  <c r="AD1307" i="4"/>
  <c r="AD1305" i="4" s="1"/>
  <c r="AH1307" i="4"/>
  <c r="AD1314" i="4"/>
  <c r="AH1314" i="4"/>
  <c r="AD1318" i="4"/>
  <c r="AH1318" i="4"/>
  <c r="AC1323" i="4"/>
  <c r="AG1323" i="4"/>
  <c r="AA1332" i="4"/>
  <c r="AF1332" i="4"/>
  <c r="AJ1332" i="4"/>
  <c r="AD1335" i="4"/>
  <c r="AH1335" i="4"/>
  <c r="AD1344" i="4"/>
  <c r="AH1344" i="4"/>
  <c r="AC1358" i="4"/>
  <c r="AG1358" i="4"/>
  <c r="AD1361" i="4"/>
  <c r="AH1361" i="4"/>
  <c r="AD1385" i="4"/>
  <c r="AH1385" i="4"/>
  <c r="AC1391" i="4"/>
  <c r="AO1396" i="4"/>
  <c r="AS1396" i="4" s="1"/>
  <c r="AJ1396" i="4"/>
  <c r="AF1396" i="4"/>
  <c r="AA1396" i="4"/>
  <c r="AF1399" i="4"/>
  <c r="AM1411" i="4"/>
  <c r="AQ1411" i="4" s="1"/>
  <c r="AH1411" i="4"/>
  <c r="AD1411" i="4"/>
  <c r="AJ1413" i="4"/>
  <c r="AF1413" i="4"/>
  <c r="AO1427" i="4"/>
  <c r="AS1427" i="4" s="1"/>
  <c r="AJ1427" i="4"/>
  <c r="AF1427" i="4"/>
  <c r="AA1427" i="4"/>
  <c r="AO1431" i="4"/>
  <c r="AS1431" i="4" s="1"/>
  <c r="AJ1431" i="4"/>
  <c r="AF1431" i="4"/>
  <c r="AA1431" i="4"/>
  <c r="K1440" i="4"/>
  <c r="AO1452" i="4"/>
  <c r="AS1452" i="4" s="1"/>
  <c r="AJ1452" i="4"/>
  <c r="AF1452" i="4"/>
  <c r="AL1456" i="4"/>
  <c r="AP1456" i="4" s="1"/>
  <c r="AG1456" i="4"/>
  <c r="AC1456" i="4"/>
  <c r="AM1469" i="4"/>
  <c r="AQ1469" i="4" s="1"/>
  <c r="AH1469" i="4"/>
  <c r="AD1469" i="4"/>
  <c r="AF1469" i="4"/>
  <c r="AG1479" i="4"/>
  <c r="AC1479" i="4"/>
  <c r="AC1476" i="4" s="1"/>
  <c r="P1478" i="4"/>
  <c r="AL1478" i="4" s="1"/>
  <c r="AP1478" i="4" s="1"/>
  <c r="AO1498" i="4"/>
  <c r="AS1498" i="4" s="1"/>
  <c r="AJ1498" i="4"/>
  <c r="AF1498" i="4"/>
  <c r="AA1498" i="4"/>
  <c r="AL1551" i="4"/>
  <c r="AP1551" i="4" s="1"/>
  <c r="AG1551" i="4"/>
  <c r="AC1551" i="4"/>
  <c r="AN1555" i="4"/>
  <c r="AR1555" i="4" s="1"/>
  <c r="AI1555" i="4"/>
  <c r="AE1555" i="4"/>
  <c r="AC1555" i="4"/>
  <c r="AN1562" i="4"/>
  <c r="AR1562" i="4" s="1"/>
  <c r="AI1562" i="4"/>
  <c r="AE1562" i="4"/>
  <c r="N1562" i="4"/>
  <c r="AM1562" i="4"/>
  <c r="AQ1562" i="4" s="1"/>
  <c r="AH1562" i="4"/>
  <c r="AD1562" i="4"/>
  <c r="AM1570" i="4"/>
  <c r="AQ1570" i="4" s="1"/>
  <c r="AH1570" i="4"/>
  <c r="AD1570" i="4"/>
  <c r="AM1575" i="4"/>
  <c r="AQ1575" i="4" s="1"/>
  <c r="AH1575" i="4"/>
  <c r="AD1575" i="4"/>
  <c r="AA104" i="5"/>
  <c r="AZ5" i="5"/>
  <c r="AH104" i="5"/>
  <c r="AH105" i="5"/>
  <c r="AH103" i="5"/>
  <c r="BH5" i="5"/>
  <c r="BT5" i="5" s="1"/>
  <c r="BN106" i="5"/>
  <c r="BN104" i="5"/>
  <c r="AA1259" i="4"/>
  <c r="AF1259" i="4"/>
  <c r="AJ1259" i="4"/>
  <c r="AE1285" i="4"/>
  <c r="AI1285" i="4"/>
  <c r="AD1289" i="4"/>
  <c r="AH1289" i="4"/>
  <c r="AE1292" i="4"/>
  <c r="AI1292" i="4"/>
  <c r="AE1296" i="4"/>
  <c r="AI1296" i="4"/>
  <c r="AE1302" i="4"/>
  <c r="AI1302" i="4"/>
  <c r="AE1307" i="4"/>
  <c r="AE1305" i="4" s="1"/>
  <c r="AI1307" i="4"/>
  <c r="AE1311" i="4"/>
  <c r="AI1311" i="4"/>
  <c r="AE1314" i="4"/>
  <c r="AI1314" i="4"/>
  <c r="AE1318" i="4"/>
  <c r="AI1318" i="4"/>
  <c r="AE1335" i="4"/>
  <c r="AI1335" i="4"/>
  <c r="AA1339" i="4"/>
  <c r="AF1339" i="4"/>
  <c r="AJ1339" i="4"/>
  <c r="AE1341" i="4"/>
  <c r="AI1341" i="4"/>
  <c r="AE1344" i="4"/>
  <c r="AI1344" i="4"/>
  <c r="AA1348" i="4"/>
  <c r="AF1348" i="4"/>
  <c r="AJ1348" i="4"/>
  <c r="AE1350" i="4"/>
  <c r="AI1350" i="4"/>
  <c r="AE1361" i="4"/>
  <c r="AI1361" i="4"/>
  <c r="AE1385" i="4"/>
  <c r="AI1385" i="4"/>
  <c r="AC1388" i="4"/>
  <c r="AG1388" i="4"/>
  <c r="AD1391" i="4"/>
  <c r="AA1393" i="4"/>
  <c r="AL1396" i="4"/>
  <c r="AP1396" i="4" s="1"/>
  <c r="AG1396" i="4"/>
  <c r="AC1396" i="4"/>
  <c r="AM1399" i="4"/>
  <c r="AQ1399" i="4" s="1"/>
  <c r="AH1399" i="4"/>
  <c r="AD1399" i="4"/>
  <c r="AN1411" i="4"/>
  <c r="AR1411" i="4" s="1"/>
  <c r="AI1411" i="4"/>
  <c r="AE1411" i="4"/>
  <c r="AL1420" i="4"/>
  <c r="AP1420" i="4" s="1"/>
  <c r="AG1420" i="4"/>
  <c r="AG1415" i="4" s="1"/>
  <c r="AC1420" i="4"/>
  <c r="AO1420" i="4"/>
  <c r="AS1420" i="4" s="1"/>
  <c r="AJ1420" i="4"/>
  <c r="AJ1415" i="4" s="1"/>
  <c r="AF1420" i="4"/>
  <c r="AF1415" i="4" s="1"/>
  <c r="AA1420" i="4"/>
  <c r="AM1440" i="4"/>
  <c r="AQ1440" i="4" s="1"/>
  <c r="AH1440" i="4"/>
  <c r="AD1440" i="4"/>
  <c r="AF1440" i="4"/>
  <c r="AN1443" i="4"/>
  <c r="AR1443" i="4" s="1"/>
  <c r="AI1443" i="4"/>
  <c r="AE1443" i="4"/>
  <c r="AN1446" i="4"/>
  <c r="AR1446" i="4" s="1"/>
  <c r="AI1446" i="4"/>
  <c r="AE1446" i="4"/>
  <c r="AM1452" i="4"/>
  <c r="AQ1452" i="4" s="1"/>
  <c r="AH1452" i="4"/>
  <c r="AD1452" i="4"/>
  <c r="AM1466" i="4"/>
  <c r="AQ1466" i="4" s="1"/>
  <c r="AH1466" i="4"/>
  <c r="AD1466" i="4"/>
  <c r="AO1473" i="4"/>
  <c r="AS1473" i="4" s="1"/>
  <c r="AJ1473" i="4"/>
  <c r="AF1473" i="4"/>
  <c r="AI1479" i="4"/>
  <c r="AF1480" i="4"/>
  <c r="AL1485" i="4"/>
  <c r="AP1485" i="4" s="1"/>
  <c r="AG1485" i="4"/>
  <c r="AC1485" i="4"/>
  <c r="AO1491" i="4"/>
  <c r="AS1491" i="4" s="1"/>
  <c r="AJ1491" i="4"/>
  <c r="AF1491" i="4"/>
  <c r="AA1491" i="4"/>
  <c r="AL1505" i="4"/>
  <c r="AP1505" i="4" s="1"/>
  <c r="AG1505" i="4"/>
  <c r="AC1505" i="4"/>
  <c r="AL1512" i="4"/>
  <c r="AP1512" i="4" s="1"/>
  <c r="AG1512" i="4"/>
  <c r="AC1512" i="4"/>
  <c r="AO1518" i="4"/>
  <c r="AS1518" i="4" s="1"/>
  <c r="AJ1518" i="4"/>
  <c r="AF1518" i="4"/>
  <c r="AA1518" i="4"/>
  <c r="AM1526" i="4"/>
  <c r="AQ1526" i="4" s="1"/>
  <c r="AH1526" i="4"/>
  <c r="AD1526" i="4"/>
  <c r="AL1531" i="4"/>
  <c r="AP1531" i="4" s="1"/>
  <c r="AG1531" i="4"/>
  <c r="AC1531" i="4"/>
  <c r="AN1545" i="4"/>
  <c r="AR1545" i="4" s="1"/>
  <c r="AI1545" i="4"/>
  <c r="AE1545" i="4"/>
  <c r="AM1545" i="4"/>
  <c r="AQ1545" i="4" s="1"/>
  <c r="AH1545" i="4"/>
  <c r="AD1545" i="4"/>
  <c r="AO1566" i="4"/>
  <c r="AS1566" i="4" s="1"/>
  <c r="AJ1566" i="4"/>
  <c r="AF1566" i="4"/>
  <c r="AA1566" i="4"/>
  <c r="AO1608" i="4"/>
  <c r="AS1608" i="4" s="1"/>
  <c r="AJ1608" i="4"/>
  <c r="AF1608" i="4"/>
  <c r="BP7" i="5"/>
  <c r="BC7" i="5"/>
  <c r="BE7" i="5"/>
  <c r="BE103" i="5" s="1"/>
  <c r="BQ7" i="5"/>
  <c r="BP10" i="5"/>
  <c r="BC10" i="5"/>
  <c r="BO17" i="5"/>
  <c r="BA17" i="5"/>
  <c r="BO36" i="5"/>
  <c r="BA36" i="5"/>
  <c r="AC1399" i="4"/>
  <c r="AG1399" i="4"/>
  <c r="AC1408" i="4"/>
  <c r="AG1408" i="4"/>
  <c r="AD1417" i="4"/>
  <c r="AD1415" i="4" s="1"/>
  <c r="AH1417" i="4"/>
  <c r="AE1420" i="4"/>
  <c r="AI1420" i="4"/>
  <c r="AE1424" i="4"/>
  <c r="AI1424" i="4"/>
  <c r="AD1436" i="4"/>
  <c r="AH1436" i="4"/>
  <c r="AC1440" i="4"/>
  <c r="AG1440" i="4"/>
  <c r="AD1446" i="4"/>
  <c r="AH1446" i="4"/>
  <c r="AC1449" i="4"/>
  <c r="AG1449" i="4"/>
  <c r="AC1469" i="4"/>
  <c r="AG1469" i="4"/>
  <c r="AF1479" i="4"/>
  <c r="AF1476" i="4" s="1"/>
  <c r="AC1480" i="4"/>
  <c r="AD1482" i="4"/>
  <c r="AH1482" i="4"/>
  <c r="AD1488" i="4"/>
  <c r="AH1488" i="4"/>
  <c r="AD1494" i="4"/>
  <c r="AH1494" i="4"/>
  <c r="AD1501" i="4"/>
  <c r="AH1501" i="4"/>
  <c r="AC1515" i="4"/>
  <c r="AG1515" i="4"/>
  <c r="AE1518" i="4"/>
  <c r="AI1518" i="4"/>
  <c r="AC1522" i="4"/>
  <c r="AG1522" i="4"/>
  <c r="AE1531" i="4"/>
  <c r="AI1531" i="4"/>
  <c r="AD1534" i="4"/>
  <c r="AH1534" i="4"/>
  <c r="AC1538" i="4"/>
  <c r="AG1538" i="4"/>
  <c r="AE1551" i="4"/>
  <c r="AI1551" i="4"/>
  <c r="AD1555" i="4"/>
  <c r="AH1555" i="4"/>
  <c r="AE1566" i="4"/>
  <c r="AI1566" i="4"/>
  <c r="AN1587" i="4"/>
  <c r="AR1587" i="4" s="1"/>
  <c r="AI1587" i="4"/>
  <c r="AE1587" i="4"/>
  <c r="AM1594" i="4"/>
  <c r="AQ1594" i="4" s="1"/>
  <c r="AH1594" i="4"/>
  <c r="AD1594" i="4"/>
  <c r="AC1605" i="4"/>
  <c r="AO1625" i="4"/>
  <c r="AS1625" i="4" s="1"/>
  <c r="AJ1625" i="4"/>
  <c r="AF1625" i="4"/>
  <c r="AA1625" i="4"/>
  <c r="AK105" i="5"/>
  <c r="AK103" i="5"/>
  <c r="AK104" i="5"/>
  <c r="BI5" i="5"/>
  <c r="BU5" i="5" s="1"/>
  <c r="BP5" i="5"/>
  <c r="BC5" i="5"/>
  <c r="BS104" i="5"/>
  <c r="BS107" i="5"/>
  <c r="BS105" i="5"/>
  <c r="BS106" i="5"/>
  <c r="BS103" i="5"/>
  <c r="BO6" i="5"/>
  <c r="BA6" i="5"/>
  <c r="BF7" i="5"/>
  <c r="BR7" i="5" s="1"/>
  <c r="BR106" i="5" s="1"/>
  <c r="AW7" i="5"/>
  <c r="BL7" i="5" s="1"/>
  <c r="BA10" i="5"/>
  <c r="BC15" i="5"/>
  <c r="AS20" i="5"/>
  <c r="X20" i="5"/>
  <c r="AX20" i="5" s="1"/>
  <c r="BM20" i="5" s="1"/>
  <c r="AY20" i="5"/>
  <c r="BN20" i="5" s="1"/>
  <c r="BN103" i="5" s="1"/>
  <c r="AR20" i="5"/>
  <c r="W20" i="5"/>
  <c r="BF24" i="5"/>
  <c r="BR24" i="5" s="1"/>
  <c r="AW24" i="5"/>
  <c r="BL24" i="5" s="1"/>
  <c r="BE24" i="5"/>
  <c r="BQ24" i="5"/>
  <c r="BP26" i="5"/>
  <c r="BC26" i="5"/>
  <c r="BQ26" i="5"/>
  <c r="BO42" i="5"/>
  <c r="BA42" i="5"/>
  <c r="BF44" i="5"/>
  <c r="BR44" i="5" s="1"/>
  <c r="AW44" i="5"/>
  <c r="BL44" i="5" s="1"/>
  <c r="BP50" i="5"/>
  <c r="BC50" i="5"/>
  <c r="BF54" i="5"/>
  <c r="BR54" i="5" s="1"/>
  <c r="AW54" i="5"/>
  <c r="BL54" i="5" s="1"/>
  <c r="BA69" i="5"/>
  <c r="AC1405" i="4"/>
  <c r="AG1405" i="4"/>
  <c r="AC1452" i="4"/>
  <c r="AG1452" i="4"/>
  <c r="AE1466" i="4"/>
  <c r="AI1466" i="4"/>
  <c r="AC1473" i="4"/>
  <c r="AG1473" i="4"/>
  <c r="X1478" i="4"/>
  <c r="AA1478" i="4" s="1"/>
  <c r="AD1480" i="4"/>
  <c r="AD1515" i="4"/>
  <c r="AH1515" i="4"/>
  <c r="AD1538" i="4"/>
  <c r="AH1538" i="4"/>
  <c r="AO1587" i="4"/>
  <c r="AS1587" i="4" s="1"/>
  <c r="AJ1587" i="4"/>
  <c r="AF1587" i="4"/>
  <c r="AA1587" i="4"/>
  <c r="AF1603" i="4"/>
  <c r="AJ1603" i="4"/>
  <c r="AO1605" i="4"/>
  <c r="AS1605" i="4" s="1"/>
  <c r="AJ1605" i="4"/>
  <c r="AF1605" i="4"/>
  <c r="AA1605" i="4"/>
  <c r="AM1608" i="4"/>
  <c r="AQ1608" i="4" s="1"/>
  <c r="AH1608" i="4"/>
  <c r="AD1608" i="4"/>
  <c r="AL1611" i="4"/>
  <c r="AP1611" i="4" s="1"/>
  <c r="AG1611" i="4"/>
  <c r="AC1611" i="4"/>
  <c r="AX1628" i="4"/>
  <c r="AW1628" i="4"/>
  <c r="AV1628" i="4"/>
  <c r="BA9" i="5"/>
  <c r="BE11" i="5"/>
  <c r="BQ11" i="5"/>
  <c r="BE15" i="5"/>
  <c r="BQ15" i="5"/>
  <c r="BO16" i="5"/>
  <c r="BA16" i="5"/>
  <c r="BC16" i="5"/>
  <c r="BO18" i="5"/>
  <c r="BA18" i="5"/>
  <c r="BP20" i="5"/>
  <c r="BC20" i="5"/>
  <c r="BO22" i="5"/>
  <c r="BA22" i="5"/>
  <c r="BQ23" i="5"/>
  <c r="BE23" i="5"/>
  <c r="BA65" i="5"/>
  <c r="BO65" i="5"/>
  <c r="AF1436" i="4"/>
  <c r="AJ1436" i="4"/>
  <c r="AF1446" i="4"/>
  <c r="AJ1446" i="4"/>
  <c r="AE1480" i="4"/>
  <c r="AN1605" i="4"/>
  <c r="AR1605" i="4" s="1"/>
  <c r="AI1605" i="4"/>
  <c r="AE1605" i="4"/>
  <c r="AM1613" i="4"/>
  <c r="AQ1613" i="4" s="1"/>
  <c r="AH1613" i="4"/>
  <c r="AD1613" i="4"/>
  <c r="AM1616" i="4"/>
  <c r="AQ1616" i="4" s="1"/>
  <c r="AH1616" i="4"/>
  <c r="AD1616" i="4"/>
  <c r="BM106" i="5"/>
  <c r="BM104" i="5"/>
  <c r="BM107" i="5"/>
  <c r="BM105" i="5"/>
  <c r="BM103" i="5"/>
  <c r="BO7" i="5"/>
  <c r="BA7" i="5"/>
  <c r="BP21" i="5"/>
  <c r="BC21" i="5"/>
  <c r="BF43" i="5"/>
  <c r="BR43" i="5" s="1"/>
  <c r="AW43" i="5"/>
  <c r="BL43" i="5" s="1"/>
  <c r="BE43" i="5"/>
  <c r="BQ43" i="5"/>
  <c r="AC1590" i="4"/>
  <c r="AG1590" i="4"/>
  <c r="AC1599" i="4"/>
  <c r="AG1599" i="4"/>
  <c r="AE1625" i="4"/>
  <c r="AI1625" i="4"/>
  <c r="AB105" i="5"/>
  <c r="AB103" i="5"/>
  <c r="AB104" i="5"/>
  <c r="BQ6" i="5"/>
  <c r="BQ107" i="5" s="1"/>
  <c r="BQ16" i="5"/>
  <c r="BQ104" i="5" s="1"/>
  <c r="BQ17" i="5"/>
  <c r="BQ18" i="5"/>
  <c r="BE19" i="5"/>
  <c r="BQ19" i="5"/>
  <c r="BF26" i="5"/>
  <c r="BR26" i="5" s="1"/>
  <c r="AW26" i="5"/>
  <c r="BL26" i="5" s="1"/>
  <c r="BP28" i="5"/>
  <c r="BC28" i="5"/>
  <c r="BO30" i="5"/>
  <c r="BA30" i="5"/>
  <c r="BP33" i="5"/>
  <c r="BO34" i="5"/>
  <c r="BA34" i="5"/>
  <c r="BP36" i="5"/>
  <c r="BC36" i="5"/>
  <c r="BQ36" i="5"/>
  <c r="BO40" i="5"/>
  <c r="BA40" i="5"/>
  <c r="BI46" i="5"/>
  <c r="BU46" i="5" s="1"/>
  <c r="BV46" i="5" s="1"/>
  <c r="AM46" i="5"/>
  <c r="BJ46" i="5" s="1"/>
  <c r="BW46" i="5" s="1"/>
  <c r="BW107" i="5" s="1"/>
  <c r="BO48" i="5"/>
  <c r="BA48" i="5"/>
  <c r="BP65" i="5"/>
  <c r="BC65" i="5"/>
  <c r="BQ68" i="5"/>
  <c r="BA72" i="5"/>
  <c r="BO72" i="5"/>
  <c r="BI72" i="5"/>
  <c r="BU72" i="5" s="1"/>
  <c r="BV72" i="5" s="1"/>
  <c r="AM72" i="5"/>
  <c r="BJ72" i="5" s="1"/>
  <c r="BW72" i="5" s="1"/>
  <c r="AE1594" i="4"/>
  <c r="AI1594" i="4"/>
  <c r="AD1599" i="4"/>
  <c r="AH1599" i="4"/>
  <c r="AE1613" i="4"/>
  <c r="AI1613" i="4"/>
  <c r="W104" i="5"/>
  <c r="W105" i="5"/>
  <c r="W103" i="5"/>
  <c r="AF104" i="5"/>
  <c r="AF105" i="5"/>
  <c r="AF103" i="5"/>
  <c r="AW6" i="5"/>
  <c r="BL6" i="5" s="1"/>
  <c r="BL103" i="5" s="1"/>
  <c r="AQ7" i="5"/>
  <c r="BA8" i="5"/>
  <c r="AW15" i="5"/>
  <c r="BL15" i="5" s="1"/>
  <c r="BA15" i="5"/>
  <c r="AW16" i="5"/>
  <c r="BL16" i="5" s="1"/>
  <c r="BL105" i="5" s="1"/>
  <c r="AW17" i="5"/>
  <c r="BL17" i="5" s="1"/>
  <c r="BL106" i="5" s="1"/>
  <c r="AA20" i="5"/>
  <c r="AZ20" i="5" s="1"/>
  <c r="BO21" i="5"/>
  <c r="BP23" i="5"/>
  <c r="BC23" i="5"/>
  <c r="BO24" i="5"/>
  <c r="BA24" i="5"/>
  <c r="BQ25" i="5"/>
  <c r="BP29" i="5"/>
  <c r="BC29" i="5"/>
  <c r="BO33" i="5"/>
  <c r="BA33" i="5"/>
  <c r="BF36" i="5"/>
  <c r="BR36" i="5" s="1"/>
  <c r="AW36" i="5"/>
  <c r="BL36" i="5" s="1"/>
  <c r="BP38" i="5"/>
  <c r="BC38" i="5"/>
  <c r="BP39" i="5"/>
  <c r="BC39" i="5"/>
  <c r="BP41" i="5"/>
  <c r="BC41" i="5"/>
  <c r="BP44" i="5"/>
  <c r="BC44" i="5"/>
  <c r="BO44" i="5"/>
  <c r="BA44" i="5"/>
  <c r="BI45" i="5"/>
  <c r="BU45" i="5" s="1"/>
  <c r="BV45" i="5" s="1"/>
  <c r="AM45" i="5"/>
  <c r="BJ45" i="5" s="1"/>
  <c r="BW45" i="5" s="1"/>
  <c r="BE47" i="5"/>
  <c r="BQ47" i="5"/>
  <c r="BO55" i="5"/>
  <c r="BA55" i="5"/>
  <c r="BQ60" i="5"/>
  <c r="BE60" i="5"/>
  <c r="BI60" i="5"/>
  <c r="BU60" i="5" s="1"/>
  <c r="BV60" i="5" s="1"/>
  <c r="AM60" i="5"/>
  <c r="BJ60" i="5" s="1"/>
  <c r="BW60" i="5" s="1"/>
  <c r="BP68" i="5"/>
  <c r="BC68" i="5"/>
  <c r="BA82" i="5"/>
  <c r="BO82" i="5"/>
  <c r="AC1584" i="4"/>
  <c r="AG1584" i="4"/>
  <c r="AE1590" i="4"/>
  <c r="AI1590" i="4"/>
  <c r="AE1599" i="4"/>
  <c r="AI1599" i="4"/>
  <c r="AA1613" i="4"/>
  <c r="AF1613" i="4"/>
  <c r="AJ1613" i="4"/>
  <c r="AA1616" i="4"/>
  <c r="AF1616" i="4"/>
  <c r="AJ1616" i="4"/>
  <c r="AC1619" i="4"/>
  <c r="AG1619" i="4"/>
  <c r="AA1622" i="4"/>
  <c r="AF1622" i="4"/>
  <c r="AJ1622" i="4"/>
  <c r="AC1625" i="4"/>
  <c r="AG1625" i="4"/>
  <c r="X105" i="5"/>
  <c r="X103" i="5"/>
  <c r="X104" i="5"/>
  <c r="AG105" i="5"/>
  <c r="AG103" i="5"/>
  <c r="AG104" i="5"/>
  <c r="AR7" i="5"/>
  <c r="BO19" i="5"/>
  <c r="BF22" i="5"/>
  <c r="BR22" i="5" s="1"/>
  <c r="BR107" i="5" s="1"/>
  <c r="AW22" i="5"/>
  <c r="BL22" i="5" s="1"/>
  <c r="BI22" i="5"/>
  <c r="BU22" i="5" s="1"/>
  <c r="BV22" i="5" s="1"/>
  <c r="AM22" i="5"/>
  <c r="BJ22" i="5" s="1"/>
  <c r="BW22" i="5" s="1"/>
  <c r="BW105" i="5" s="1"/>
  <c r="BF25" i="5"/>
  <c r="BR25" i="5" s="1"/>
  <c r="AW25" i="5"/>
  <c r="BL25" i="5" s="1"/>
  <c r="BO26" i="5"/>
  <c r="BA26" i="5"/>
  <c r="BP32" i="5"/>
  <c r="BC32" i="5"/>
  <c r="BP43" i="5"/>
  <c r="BC43" i="5"/>
  <c r="BO43" i="5"/>
  <c r="BA43" i="5"/>
  <c r="BQ44" i="5"/>
  <c r="BP48" i="5"/>
  <c r="BC48" i="5"/>
  <c r="BF56" i="5"/>
  <c r="BR56" i="5" s="1"/>
  <c r="AW56" i="5"/>
  <c r="BL56" i="5" s="1"/>
  <c r="BQ64" i="5"/>
  <c r="BE64" i="5"/>
  <c r="BP75" i="5"/>
  <c r="BC75" i="5"/>
  <c r="BC78" i="5"/>
  <c r="BF30" i="5"/>
  <c r="BR30" i="5" s="1"/>
  <c r="BQ40" i="5"/>
  <c r="AR41" i="5"/>
  <c r="AY41" i="5"/>
  <c r="BN41" i="5" s="1"/>
  <c r="BQ42" i="5"/>
  <c r="BP46" i="5"/>
  <c r="BC46" i="5"/>
  <c r="BI48" i="5"/>
  <c r="BU48" i="5" s="1"/>
  <c r="BV48" i="5" s="1"/>
  <c r="BO50" i="5"/>
  <c r="BC51" i="5"/>
  <c r="BP55" i="5"/>
  <c r="BC55" i="5"/>
  <c r="BQ55" i="5"/>
  <c r="BP62" i="5"/>
  <c r="BC62" i="5"/>
  <c r="BF68" i="5"/>
  <c r="BR68" i="5" s="1"/>
  <c r="AW68" i="5"/>
  <c r="BL68" i="5" s="1"/>
  <c r="BA80" i="5"/>
  <c r="BO80" i="5"/>
  <c r="BF45" i="5"/>
  <c r="BR45" i="5" s="1"/>
  <c r="BO45" i="5"/>
  <c r="BO47" i="5"/>
  <c r="BA47" i="5"/>
  <c r="AW48" i="5"/>
  <c r="BL48" i="5" s="1"/>
  <c r="BA49" i="5"/>
  <c r="BI50" i="5"/>
  <c r="BU50" i="5" s="1"/>
  <c r="BV50" i="5" s="1"/>
  <c r="AM50" i="5"/>
  <c r="BJ50" i="5" s="1"/>
  <c r="BW50" i="5" s="1"/>
  <c r="BO54" i="5"/>
  <c r="BA54" i="5"/>
  <c r="BF55" i="5"/>
  <c r="BR55" i="5" s="1"/>
  <c r="AW55" i="5"/>
  <c r="BL55" i="5" s="1"/>
  <c r="BO56" i="5"/>
  <c r="BA56" i="5"/>
  <c r="BO57" i="5"/>
  <c r="BA57" i="5"/>
  <c r="BO58" i="5"/>
  <c r="BO62" i="5"/>
  <c r="BE65" i="5"/>
  <c r="BQ65" i="5"/>
  <c r="BC66" i="5"/>
  <c r="BP69" i="5"/>
  <c r="BC69" i="5"/>
  <c r="BO71" i="5"/>
  <c r="BA71" i="5"/>
  <c r="BA73" i="5"/>
  <c r="BP80" i="5"/>
  <c r="BC80" i="5"/>
  <c r="BF47" i="5"/>
  <c r="BR47" i="5" s="1"/>
  <c r="AW47" i="5"/>
  <c r="BL47" i="5" s="1"/>
  <c r="BI51" i="5"/>
  <c r="BU51" i="5" s="1"/>
  <c r="BV51" i="5" s="1"/>
  <c r="AM51" i="5"/>
  <c r="BJ51" i="5" s="1"/>
  <c r="BW51" i="5" s="1"/>
  <c r="BP54" i="5"/>
  <c r="BC54" i="5"/>
  <c r="BQ54" i="5"/>
  <c r="BP56" i="5"/>
  <c r="BC56" i="5"/>
  <c r="BQ56" i="5"/>
  <c r="BP58" i="5"/>
  <c r="BC58" i="5"/>
  <c r="BP60" i="5"/>
  <c r="BC60" i="5"/>
  <c r="BP64" i="5"/>
  <c r="BC64" i="5"/>
  <c r="BO68" i="5"/>
  <c r="BA68" i="5"/>
  <c r="BP72" i="5"/>
  <c r="BC72" i="5"/>
  <c r="BI73" i="5"/>
  <c r="BU73" i="5" s="1"/>
  <c r="BV73" i="5" s="1"/>
  <c r="AM73" i="5"/>
  <c r="BJ73" i="5" s="1"/>
  <c r="BW73" i="5" s="1"/>
  <c r="BO75" i="5"/>
  <c r="BA75" i="5"/>
  <c r="BP79" i="5"/>
  <c r="BC79" i="5"/>
  <c r="BO79" i="5"/>
  <c r="BA79" i="5"/>
  <c r="BC89" i="5"/>
  <c r="BQ51" i="5"/>
  <c r="BQ57" i="5"/>
  <c r="BQ63" i="5"/>
  <c r="BQ66" i="5"/>
  <c r="BQ71" i="5"/>
  <c r="BP74" i="5"/>
  <c r="BP77" i="5"/>
  <c r="BC77" i="5"/>
  <c r="BF79" i="5"/>
  <c r="BR79" i="5" s="1"/>
  <c r="AW79" i="5"/>
  <c r="BL79" i="5" s="1"/>
  <c r="BP83" i="5"/>
  <c r="BC83" i="5"/>
  <c r="BO83" i="5"/>
  <c r="BA83" i="5"/>
  <c r="BE89" i="5"/>
  <c r="BQ89" i="5"/>
  <c r="BO90" i="5"/>
  <c r="BA90" i="5"/>
  <c r="BP95" i="5"/>
  <c r="BQ45" i="5"/>
  <c r="BC49" i="5"/>
  <c r="BQ50" i="5"/>
  <c r="AW51" i="5"/>
  <c r="BL51" i="5" s="1"/>
  <c r="BA51" i="5"/>
  <c r="BC52" i="5"/>
  <c r="BA53" i="5"/>
  <c r="AW57" i="5"/>
  <c r="BL57" i="5" s="1"/>
  <c r="BC59" i="5"/>
  <c r="BQ62" i="5"/>
  <c r="AW63" i="5"/>
  <c r="BL63" i="5" s="1"/>
  <c r="BA63" i="5"/>
  <c r="AW66" i="5"/>
  <c r="BL66" i="5" s="1"/>
  <c r="BA66" i="5"/>
  <c r="BO74" i="5"/>
  <c r="BA74" i="5"/>
  <c r="AW75" i="5"/>
  <c r="BL75" i="5" s="1"/>
  <c r="BQ79" i="5"/>
  <c r="BP82" i="5"/>
  <c r="BC82" i="5"/>
  <c r="BA84" i="5"/>
  <c r="BO84" i="5"/>
  <c r="BC86" i="5"/>
  <c r="BP86" i="5"/>
  <c r="BO78" i="5"/>
  <c r="BA78" i="5"/>
  <c r="BP81" i="5"/>
  <c r="BC81" i="5"/>
  <c r="BF83" i="5"/>
  <c r="BR83" i="5" s="1"/>
  <c r="AW83" i="5"/>
  <c r="BL83" i="5" s="1"/>
  <c r="BE84" i="5"/>
  <c r="BQ84" i="5"/>
  <c r="BF84" i="5"/>
  <c r="BR84" i="5" s="1"/>
  <c r="BE85" i="5"/>
  <c r="BE105" i="5" s="1"/>
  <c r="BQ85" i="5"/>
  <c r="BO86" i="5"/>
  <c r="BO89" i="5"/>
  <c r="AW74" i="5"/>
  <c r="BL74" i="5" s="1"/>
  <c r="BF85" i="5"/>
  <c r="BR85" i="5" s="1"/>
  <c r="BO85" i="5"/>
  <c r="BI87" i="5"/>
  <c r="BU87" i="5" s="1"/>
  <c r="BV87" i="5" s="1"/>
  <c r="AM87" i="5"/>
  <c r="BJ87" i="5" s="1"/>
  <c r="BW87" i="5" s="1"/>
  <c r="BF90" i="5"/>
  <c r="BR90" i="5" s="1"/>
  <c r="AW90" i="5"/>
  <c r="BL90" i="5" s="1"/>
  <c r="BA93" i="5"/>
  <c r="BE95" i="5"/>
  <c r="BQ95" i="5"/>
  <c r="BP93" i="5"/>
  <c r="BC93" i="5"/>
  <c r="BC100" i="5"/>
  <c r="BP100" i="5"/>
  <c r="BQ86" i="5"/>
  <c r="BQ87" i="5"/>
  <c r="BO97" i="5"/>
  <c r="BP99" i="5"/>
  <c r="BC99" i="5"/>
  <c r="E4" i="6"/>
  <c r="E52" i="6"/>
  <c r="E53" i="6" s="1"/>
  <c r="BC92" i="5"/>
  <c r="BC96" i="5"/>
  <c r="BE98" i="5"/>
  <c r="AU107" i="5"/>
  <c r="E13" i="6"/>
  <c r="E14" i="6" s="1"/>
  <c r="C4" i="6"/>
  <c r="D4" i="6"/>
  <c r="E33" i="6"/>
  <c r="E34" i="6" s="1"/>
  <c r="C89" i="6"/>
  <c r="BO100" i="5"/>
  <c r="BA100" i="5"/>
  <c r="AW1415" i="4" l="1"/>
  <c r="AG1545" i="4"/>
  <c r="AG1566" i="4"/>
  <c r="AC1494" i="4"/>
  <c r="AF1402" i="4"/>
  <c r="AJ1189" i="4"/>
  <c r="AU1170" i="4"/>
  <c r="AI1115" i="4"/>
  <c r="AG1501" i="4"/>
  <c r="AG1115" i="4"/>
  <c r="AX1071" i="4"/>
  <c r="AG1209" i="4"/>
  <c r="AF1140" i="4"/>
  <c r="AW998" i="4"/>
  <c r="AH856" i="4"/>
  <c r="AN1015" i="4"/>
  <c r="AR1015" i="4" s="1"/>
  <c r="AR1638" i="4" s="1"/>
  <c r="AM674" i="4"/>
  <c r="AQ674" i="4" s="1"/>
  <c r="AI623" i="4"/>
  <c r="AM832" i="4"/>
  <c r="AQ832" i="4" s="1"/>
  <c r="AF651" i="4"/>
  <c r="AI429" i="4"/>
  <c r="AC252" i="4"/>
  <c r="AM680" i="4"/>
  <c r="AQ680" i="4" s="1"/>
  <c r="AI1268" i="4"/>
  <c r="AW711" i="4"/>
  <c r="AI651" i="4"/>
  <c r="AH586" i="4"/>
  <c r="AG205" i="4"/>
  <c r="AC279" i="4"/>
  <c r="AL273" i="4"/>
  <c r="AP273" i="4" s="1"/>
  <c r="AC262" i="4"/>
  <c r="AC249" i="4"/>
  <c r="AO1570" i="4"/>
  <c r="AS1570" i="4" s="1"/>
  <c r="AC1163" i="4"/>
  <c r="AV1115" i="4"/>
  <c r="AH911" i="4"/>
  <c r="AM911" i="4"/>
  <c r="AQ911" i="4" s="1"/>
  <c r="AH1476" i="4"/>
  <c r="AN1478" i="4"/>
  <c r="AR1478" i="4" s="1"/>
  <c r="AI1305" i="4"/>
  <c r="AH1268" i="4"/>
  <c r="AF1463" i="4"/>
  <c r="AF1268" i="4"/>
  <c r="AL1494" i="4"/>
  <c r="AP1494" i="4" s="1"/>
  <c r="AJ1402" i="4"/>
  <c r="AG1189" i="4"/>
  <c r="AE1570" i="4"/>
  <c r="AI1189" i="4"/>
  <c r="AI1209" i="4"/>
  <c r="AF746" i="4"/>
  <c r="AD680" i="4"/>
  <c r="AI285" i="4"/>
  <c r="AG176" i="4"/>
  <c r="AJ285" i="4"/>
  <c r="AG279" i="4"/>
  <c r="AG262" i="4"/>
  <c r="AG249" i="4"/>
  <c r="AA1570" i="4"/>
  <c r="AG1163" i="4"/>
  <c r="AI505" i="4"/>
  <c r="AN505" i="4"/>
  <c r="AR505" i="4" s="1"/>
  <c r="AL499" i="4"/>
  <c r="AP499" i="4" s="1"/>
  <c r="AG499" i="4"/>
  <c r="AW1330" i="4"/>
  <c r="AJ1268" i="4"/>
  <c r="AC1375" i="4"/>
  <c r="AG1170" i="4"/>
  <c r="AF998" i="4"/>
  <c r="AF938" i="4"/>
  <c r="AH938" i="4"/>
  <c r="AH1115" i="4"/>
  <c r="AI1071" i="4"/>
  <c r="AH1061" i="4"/>
  <c r="AC824" i="4"/>
  <c r="AJ746" i="4"/>
  <c r="AJ429" i="4"/>
  <c r="AC176" i="4"/>
  <c r="AH623" i="4"/>
  <c r="AG699" i="4"/>
  <c r="AI5" i="4"/>
  <c r="AC1545" i="4"/>
  <c r="AG493" i="4"/>
  <c r="AL493" i="4"/>
  <c r="AP493" i="4" s="1"/>
  <c r="AW1476" i="4"/>
  <c r="AX1434" i="4"/>
  <c r="AY1415" i="4"/>
  <c r="AU1476" i="4"/>
  <c r="AV1415" i="4"/>
  <c r="AY1476" i="4"/>
  <c r="AX1170" i="4"/>
  <c r="AV1071" i="4"/>
  <c r="AU651" i="4"/>
  <c r="AV1061" i="4"/>
  <c r="AY1061" i="4"/>
  <c r="AV1330" i="4"/>
  <c r="AF1071" i="4"/>
  <c r="AU1115" i="4"/>
  <c r="AX1115" i="4"/>
  <c r="AY711" i="4"/>
  <c r="AX146" i="4"/>
  <c r="AW429" i="4"/>
  <c r="AG1375" i="4"/>
  <c r="AL1375" i="4"/>
  <c r="AP1375" i="4" s="1"/>
  <c r="AL1029" i="4"/>
  <c r="AP1029" i="4" s="1"/>
  <c r="AG1029" i="4"/>
  <c r="AG1071" i="4"/>
  <c r="AY1115" i="4"/>
  <c r="AY146" i="4"/>
  <c r="BP107" i="5"/>
  <c r="BP105" i="5"/>
  <c r="BP106" i="5"/>
  <c r="BP103" i="5"/>
  <c r="BP104" i="5"/>
  <c r="BR105" i="5"/>
  <c r="AX1476" i="4"/>
  <c r="AL686" i="4"/>
  <c r="AP686" i="4" s="1"/>
  <c r="AG686" i="4"/>
  <c r="AC686" i="4"/>
  <c r="AA481" i="4"/>
  <c r="AF481" i="4"/>
  <c r="AF462" i="4"/>
  <c r="AY699" i="4"/>
  <c r="AU699" i="4"/>
  <c r="AV699" i="4"/>
  <c r="AI1011" i="4"/>
  <c r="AL859" i="4"/>
  <c r="AP859" i="4" s="1"/>
  <c r="AC859" i="4"/>
  <c r="AG859" i="4"/>
  <c r="AG285" i="4"/>
  <c r="AJ806" i="4"/>
  <c r="AJ769" i="4"/>
  <c r="AF459" i="4"/>
  <c r="AY445" i="4"/>
  <c r="AU445" i="4"/>
  <c r="AX445" i="4"/>
  <c r="AW445" i="4"/>
  <c r="AV445" i="4"/>
  <c r="AW1305" i="4"/>
  <c r="AW1209" i="4"/>
  <c r="AY1209" i="4"/>
  <c r="AU1209" i="4"/>
  <c r="AX1209" i="4"/>
  <c r="AV1209" i="4"/>
  <c r="AL781" i="4"/>
  <c r="AP781" i="4" s="1"/>
  <c r="AG781" i="4"/>
  <c r="AC781" i="4"/>
  <c r="AM671" i="4"/>
  <c r="AQ671" i="4" s="1"/>
  <c r="AH671" i="4"/>
  <c r="AD671" i="4"/>
  <c r="AW1056" i="4"/>
  <c r="AV1056" i="4"/>
  <c r="AY1056" i="4"/>
  <c r="AU1056" i="4"/>
  <c r="AX1056" i="4"/>
  <c r="BE104" i="5"/>
  <c r="BE107" i="5" s="1"/>
  <c r="BQ103" i="5"/>
  <c r="BQ106" i="5"/>
  <c r="BU106" i="5"/>
  <c r="BU104" i="5"/>
  <c r="BU107" i="5"/>
  <c r="BU105" i="5"/>
  <c r="BU103" i="5"/>
  <c r="BV5" i="5"/>
  <c r="BN105" i="5"/>
  <c r="BN109" i="5" s="1"/>
  <c r="BT107" i="5"/>
  <c r="BT105" i="5"/>
  <c r="BT106" i="5"/>
  <c r="BT103" i="5"/>
  <c r="BT109" i="5" s="1"/>
  <c r="BT104" i="5"/>
  <c r="BA5" i="5"/>
  <c r="BO5" i="5"/>
  <c r="AG1476" i="4"/>
  <c r="AV1434" i="4"/>
  <c r="BW103" i="5"/>
  <c r="BW104" i="5"/>
  <c r="AU1330" i="4"/>
  <c r="AG1140" i="4"/>
  <c r="AW1061" i="4"/>
  <c r="AF972" i="4"/>
  <c r="AX938" i="4"/>
  <c r="AI898" i="4"/>
  <c r="AY1434" i="4"/>
  <c r="AX1305" i="4"/>
  <c r="AH1071" i="4"/>
  <c r="AM903" i="4"/>
  <c r="AQ903" i="4" s="1"/>
  <c r="AH903" i="4"/>
  <c r="AH898" i="4" s="1"/>
  <c r="AD903" i="4"/>
  <c r="AJ1140" i="4"/>
  <c r="AU1061" i="4"/>
  <c r="AY1011" i="4"/>
  <c r="AU1011" i="4"/>
  <c r="AX1011" i="4"/>
  <c r="AW1011" i="4"/>
  <c r="AV1011" i="4"/>
  <c r="AY938" i="4"/>
  <c r="AL908" i="4"/>
  <c r="AP908" i="4" s="1"/>
  <c r="AG908" i="4"/>
  <c r="AC908" i="4"/>
  <c r="AF699" i="4"/>
  <c r="AX711" i="4"/>
  <c r="AF623" i="4"/>
  <c r="AG459" i="4"/>
  <c r="AC459" i="4"/>
  <c r="AL777" i="4"/>
  <c r="AP777" i="4" s="1"/>
  <c r="AG777" i="4"/>
  <c r="AC777" i="4"/>
  <c r="AG623" i="4"/>
  <c r="AH972" i="4"/>
  <c r="AL591" i="4"/>
  <c r="AP591" i="4" s="1"/>
  <c r="AG591" i="4"/>
  <c r="AC591" i="4"/>
  <c r="AI445" i="4"/>
  <c r="AX429" i="4"/>
  <c r="AF586" i="4"/>
  <c r="AU1071" i="4"/>
  <c r="AY1071" i="4"/>
  <c r="AL674" i="4"/>
  <c r="AP674" i="4" s="1"/>
  <c r="AG674" i="4"/>
  <c r="AC674" i="4"/>
  <c r="AL536" i="4"/>
  <c r="AP536" i="4" s="1"/>
  <c r="AG536" i="4"/>
  <c r="AC536" i="4"/>
  <c r="AV806" i="4"/>
  <c r="AY806" i="4"/>
  <c r="AU806" i="4"/>
  <c r="AX806" i="4"/>
  <c r="AW806" i="4"/>
  <c r="AV769" i="4"/>
  <c r="AY769" i="4"/>
  <c r="AU769" i="4"/>
  <c r="AX769" i="4"/>
  <c r="AW769" i="4"/>
  <c r="AG146" i="4"/>
  <c r="AY285" i="4"/>
  <c r="AU285" i="4"/>
  <c r="AX285" i="4"/>
  <c r="AW285" i="4"/>
  <c r="AV285" i="4"/>
  <c r="AH146" i="4"/>
  <c r="AF5" i="4"/>
  <c r="AJ445" i="4"/>
  <c r="AH285" i="4"/>
  <c r="AH5" i="4"/>
  <c r="AA533" i="4"/>
  <c r="AW146" i="4"/>
  <c r="AV146" i="4"/>
  <c r="AB107" i="5"/>
  <c r="AB109" i="5" s="1"/>
  <c r="AG1305" i="4"/>
  <c r="AU1434" i="4"/>
  <c r="AW1140" i="4"/>
  <c r="AU1140" i="4"/>
  <c r="AY1140" i="4"/>
  <c r="AX1140" i="4"/>
  <c r="AV1140" i="4"/>
  <c r="AJ1011" i="4"/>
  <c r="AW651" i="4"/>
  <c r="AX651" i="4"/>
  <c r="X107" i="5"/>
  <c r="X110" i="5" s="1"/>
  <c r="X109" i="5"/>
  <c r="W107" i="5"/>
  <c r="W110" i="5" s="1"/>
  <c r="BL104" i="5"/>
  <c r="BJ104" i="5" s="1"/>
  <c r="BL107" i="5"/>
  <c r="BQ105" i="5"/>
  <c r="BS109" i="5"/>
  <c r="BR103" i="5"/>
  <c r="BN107" i="5"/>
  <c r="AH107" i="5"/>
  <c r="AH109" i="5" s="1"/>
  <c r="AA105" i="5"/>
  <c r="AW1434" i="4"/>
  <c r="AH1305" i="4"/>
  <c r="AY1529" i="4"/>
  <c r="AU1529" i="4"/>
  <c r="AX1529" i="4"/>
  <c r="AW1529" i="4"/>
  <c r="AV1529" i="4"/>
  <c r="BW106" i="5"/>
  <c r="AV1476" i="4"/>
  <c r="AY1330" i="4"/>
  <c r="AV1268" i="4"/>
  <c r="AY1268" i="4"/>
  <c r="AU1268" i="4"/>
  <c r="AX1268" i="4"/>
  <c r="AW1268" i="4"/>
  <c r="AX1330" i="4"/>
  <c r="AG1268" i="4"/>
  <c r="AW1170" i="4"/>
  <c r="AY1170" i="4"/>
  <c r="AV1170" i="4"/>
  <c r="AG998" i="4"/>
  <c r="AG938" i="4"/>
  <c r="AW1071" i="4"/>
  <c r="AJ972" i="4"/>
  <c r="AU1305" i="4"/>
  <c r="AF1209" i="4"/>
  <c r="AH1209" i="4"/>
  <c r="AH1140" i="4"/>
  <c r="AG1061" i="4"/>
  <c r="AY998" i="4"/>
  <c r="AU998" i="4"/>
  <c r="AV938" i="4"/>
  <c r="AH784" i="4"/>
  <c r="AH769" i="4" s="1"/>
  <c r="AD784" i="4"/>
  <c r="AM784" i="4"/>
  <c r="AQ784" i="4" s="1"/>
  <c r="AI769" i="4"/>
  <c r="AL677" i="4"/>
  <c r="AP677" i="4" s="1"/>
  <c r="AG677" i="4"/>
  <c r="AC677" i="4"/>
  <c r="AL665" i="4"/>
  <c r="AP665" i="4" s="1"/>
  <c r="AG665" i="4"/>
  <c r="AC665" i="4"/>
  <c r="AH824" i="4"/>
  <c r="AM824" i="4"/>
  <c r="AQ824" i="4" s="1"/>
  <c r="AD824" i="4"/>
  <c r="AW699" i="4"/>
  <c r="AY651" i="4"/>
  <c r="AG769" i="4"/>
  <c r="AU711" i="4"/>
  <c r="AJ623" i="4"/>
  <c r="AG533" i="4"/>
  <c r="AC533" i="4"/>
  <c r="AF898" i="4"/>
  <c r="AL602" i="4"/>
  <c r="AP602" i="4" s="1"/>
  <c r="AG602" i="4"/>
  <c r="AC602" i="4"/>
  <c r="AU429" i="4"/>
  <c r="AJ586" i="4"/>
  <c r="AJ1115" i="4"/>
  <c r="AW1115" i="4"/>
  <c r="AG1011" i="4"/>
  <c r="AL530" i="4"/>
  <c r="AP530" i="4" s="1"/>
  <c r="AG530" i="4"/>
  <c r="AC530" i="4"/>
  <c r="AL856" i="4"/>
  <c r="AP856" i="4" s="1"/>
  <c r="AG856" i="4"/>
  <c r="AC856" i="4"/>
  <c r="AI711" i="4"/>
  <c r="AF285" i="4"/>
  <c r="AD146" i="4"/>
  <c r="AS1641" i="4"/>
  <c r="AS1640" i="4"/>
  <c r="AS1639" i="4"/>
  <c r="AS1638" i="4"/>
  <c r="AS1637" i="4"/>
  <c r="AX5" i="4"/>
  <c r="AW5" i="4"/>
  <c r="AV5" i="4"/>
  <c r="AU5" i="4"/>
  <c r="AY5" i="4"/>
  <c r="AV429" i="4"/>
  <c r="AU146" i="4"/>
  <c r="AF122" i="4"/>
  <c r="AR1639" i="4"/>
  <c r="BM109" i="5"/>
  <c r="AH862" i="4"/>
  <c r="AD862" i="4"/>
  <c r="AM862" i="4"/>
  <c r="AQ862" i="4" s="1"/>
  <c r="AH1189" i="4"/>
  <c r="AJ651" i="4"/>
  <c r="AX898" i="4"/>
  <c r="AW898" i="4"/>
  <c r="AV898" i="4"/>
  <c r="AY898" i="4"/>
  <c r="AU898" i="4"/>
  <c r="AG107" i="5"/>
  <c r="AG110" i="5" s="1"/>
  <c r="X111" i="5"/>
  <c r="BO20" i="5"/>
  <c r="BA20" i="5"/>
  <c r="AF107" i="5"/>
  <c r="AF111" i="5" s="1"/>
  <c r="W111" i="5"/>
  <c r="AB110" i="5"/>
  <c r="BC104" i="5"/>
  <c r="BC105" i="5"/>
  <c r="BC103" i="5"/>
  <c r="AK109" i="5"/>
  <c r="AK107" i="5"/>
  <c r="AK110" i="5" s="1"/>
  <c r="AH1415" i="4"/>
  <c r="AX1415" i="4"/>
  <c r="AU1415" i="4"/>
  <c r="BR104" i="5"/>
  <c r="AH111" i="5"/>
  <c r="AA103" i="5"/>
  <c r="AV1582" i="4"/>
  <c r="AY1582" i="4"/>
  <c r="AU1582" i="4"/>
  <c r="AW1582" i="4"/>
  <c r="AX1582" i="4"/>
  <c r="AW1189" i="4"/>
  <c r="AY1189" i="4"/>
  <c r="AU1189" i="4"/>
  <c r="AX1189" i="4"/>
  <c r="AV1189" i="4"/>
  <c r="AJ998" i="4"/>
  <c r="AJ938" i="4"/>
  <c r="AI998" i="4"/>
  <c r="AI972" i="4"/>
  <c r="AI938" i="4"/>
  <c r="AH1011" i="4"/>
  <c r="AL984" i="4"/>
  <c r="AP984" i="4" s="1"/>
  <c r="AG984" i="4"/>
  <c r="AG972" i="4" s="1"/>
  <c r="AC984" i="4"/>
  <c r="AX972" i="4"/>
  <c r="AW972" i="4"/>
  <c r="AV972" i="4"/>
  <c r="AU972" i="4"/>
  <c r="AY972" i="4"/>
  <c r="AG806" i="4"/>
  <c r="AV1305" i="4"/>
  <c r="AF1061" i="4"/>
  <c r="AM853" i="4"/>
  <c r="AQ853" i="4" s="1"/>
  <c r="AH853" i="4"/>
  <c r="AD853" i="4"/>
  <c r="AJ1209" i="4"/>
  <c r="AI1061" i="4"/>
  <c r="AF1011" i="4"/>
  <c r="AV998" i="4"/>
  <c r="AW938" i="4"/>
  <c r="AI806" i="4"/>
  <c r="AL816" i="4"/>
  <c r="AP816" i="4" s="1"/>
  <c r="AG816" i="4"/>
  <c r="AC816" i="4"/>
  <c r="AW746" i="4"/>
  <c r="AV746" i="4"/>
  <c r="AU746" i="4"/>
  <c r="AX746" i="4"/>
  <c r="AY746" i="4"/>
  <c r="AH711" i="4"/>
  <c r="AH683" i="4"/>
  <c r="AD683" i="4"/>
  <c r="AM683" i="4"/>
  <c r="AQ683" i="4" s="1"/>
  <c r="AH668" i="4"/>
  <c r="AD668" i="4"/>
  <c r="AM668" i="4"/>
  <c r="AQ668" i="4" s="1"/>
  <c r="AQ1640" i="4" s="1"/>
  <c r="AL920" i="4"/>
  <c r="AP920" i="4" s="1"/>
  <c r="AG920" i="4"/>
  <c r="AG898" i="4" s="1"/>
  <c r="AC920" i="4"/>
  <c r="AG746" i="4"/>
  <c r="AX699" i="4"/>
  <c r="AV651" i="4"/>
  <c r="AH806" i="4"/>
  <c r="AV711" i="4"/>
  <c r="AV623" i="4"/>
  <c r="AY623" i="4"/>
  <c r="AU623" i="4"/>
  <c r="AX623" i="4"/>
  <c r="AW623" i="4"/>
  <c r="AH445" i="4"/>
  <c r="AJ898" i="4"/>
  <c r="AL619" i="4"/>
  <c r="AP619" i="4" s="1"/>
  <c r="AG619" i="4"/>
  <c r="AC619" i="4"/>
  <c r="AF567" i="4"/>
  <c r="AY429" i="4"/>
  <c r="AY586" i="4"/>
  <c r="AU586" i="4"/>
  <c r="AX586" i="4"/>
  <c r="AW586" i="4"/>
  <c r="AV586" i="4"/>
  <c r="AG429" i="4"/>
  <c r="AF806" i="4"/>
  <c r="AF769" i="4"/>
  <c r="AL524" i="4"/>
  <c r="AP524" i="4" s="1"/>
  <c r="AG524" i="4"/>
  <c r="AC524" i="4"/>
  <c r="AG5" i="4"/>
  <c r="AJ5" i="4"/>
  <c r="AF445" i="4"/>
  <c r="AR1637" i="4" l="1"/>
  <c r="AG586" i="4"/>
  <c r="AR1641" i="4"/>
  <c r="AR1640" i="4"/>
  <c r="AG445" i="4"/>
  <c r="AS1642" i="4"/>
  <c r="AP1639" i="4"/>
  <c r="BD105" i="5"/>
  <c r="BD103" i="5"/>
  <c r="AA107" i="5"/>
  <c r="AA110" i="5" s="1"/>
  <c r="AA109" i="5"/>
  <c r="BC107" i="5"/>
  <c r="BB103" i="5"/>
  <c r="AG111" i="5"/>
  <c r="AQ1637" i="4"/>
  <c r="AQ1641" i="4"/>
  <c r="W109" i="5"/>
  <c r="AH110" i="5"/>
  <c r="BO104" i="5"/>
  <c r="BO107" i="5"/>
  <c r="BO105" i="5"/>
  <c r="BO106" i="5"/>
  <c r="BO103" i="5"/>
  <c r="BO109" i="5" s="1"/>
  <c r="BV106" i="5"/>
  <c r="BV103" i="5"/>
  <c r="BV107" i="5"/>
  <c r="BV105" i="5"/>
  <c r="BV104" i="5"/>
  <c r="AB111" i="5"/>
  <c r="AP1640" i="4"/>
  <c r="BJ106" i="5"/>
  <c r="BB105" i="5"/>
  <c r="AQ1638" i="4"/>
  <c r="BW114" i="5"/>
  <c r="AA111" i="5"/>
  <c r="BR109" i="5"/>
  <c r="BW109" i="5"/>
  <c r="BW112" i="5" s="1"/>
  <c r="BW111" i="5"/>
  <c r="BA104" i="5"/>
  <c r="BA105" i="5"/>
  <c r="BA103" i="5"/>
  <c r="BU109" i="5"/>
  <c r="AF110" i="5"/>
  <c r="AP1637" i="4"/>
  <c r="AP1641" i="4"/>
  <c r="BB104" i="5"/>
  <c r="AF109" i="5"/>
  <c r="AG109" i="5"/>
  <c r="AK111" i="5"/>
  <c r="AQ1639" i="4"/>
  <c r="AP1638" i="4"/>
  <c r="BP109" i="5"/>
  <c r="BL109" i="5"/>
  <c r="BQ109" i="5"/>
  <c r="BD104" i="5"/>
  <c r="BJ105" i="5"/>
  <c r="AR1642" i="4" l="1"/>
  <c r="AQ1642" i="4"/>
  <c r="BA107" i="5"/>
  <c r="AZ104" i="5" s="1"/>
  <c r="BW115" i="5"/>
  <c r="BW113" i="5"/>
  <c r="BV109" i="5"/>
  <c r="BV115" i="5" s="1"/>
  <c r="AP1642" i="4"/>
  <c r="BV114" i="5"/>
  <c r="BV112" i="5" l="1"/>
  <c r="BV111" i="5"/>
  <c r="AZ103" i="5"/>
  <c r="BV113" i="5"/>
  <c r="AZ105" i="5"/>
</calcChain>
</file>

<file path=xl/comments1.xml><?xml version="1.0" encoding="utf-8"?>
<comments xmlns="http://schemas.openxmlformats.org/spreadsheetml/2006/main">
  <authors>
    <author/>
  </authors>
  <commentList>
    <comment ref="P689" authorId="0" shapeId="0">
      <text>
        <r>
          <rPr>
            <sz val="11"/>
            <color rgb="FF000000"/>
            <rFont val="Calibri"/>
          </rPr>
          <t>sampai dengan bulan desember permohonan yang masuk ke bagian kesra sejumlah 502 permohonan dan sudah disurvey. dari hasil survey tersebut 4 permohonan ditolak. dan satu pemohon yang telah diberi rekomendasi berada di malaysia sehingga tidak dapat dilanjutkan prosesnya.</t>
        </r>
      </text>
    </comment>
  </commentList>
</comments>
</file>

<file path=xl/sharedStrings.xml><?xml version="1.0" encoding="utf-8"?>
<sst xmlns="http://schemas.openxmlformats.org/spreadsheetml/2006/main" count="6001" uniqueCount="4429">
  <si>
    <t>no</t>
  </si>
  <si>
    <t>Nama Variabel / OPD</t>
  </si>
  <si>
    <t>Metadata</t>
  </si>
  <si>
    <t>TW 1</t>
  </si>
  <si>
    <t>TW 2</t>
  </si>
  <si>
    <t>TW 3</t>
  </si>
  <si>
    <t>TW 4</t>
  </si>
  <si>
    <t>T</t>
  </si>
  <si>
    <t>R</t>
  </si>
  <si>
    <t>DINAS PENDIDIKAN DAN KEBUDAYAAN</t>
  </si>
  <si>
    <t>1.1</t>
  </si>
  <si>
    <t>Frekuensi gelar seni budaya</t>
  </si>
  <si>
    <t>1.2</t>
  </si>
  <si>
    <t xml:space="preserve">Jumlah Anak 6 thn PAUD </t>
  </si>
  <si>
    <t>1.3</t>
  </si>
  <si>
    <t>Jumlah benda, situs dan kawasan cagar budaya</t>
  </si>
  <si>
    <t>1.4</t>
  </si>
  <si>
    <t>Jumlah benda, situs dan kawasan cagar budaya yang dilestarikan</t>
  </si>
  <si>
    <t>1.5</t>
  </si>
  <si>
    <t>Jumlah fasilitas</t>
  </si>
  <si>
    <t>1.6</t>
  </si>
  <si>
    <t>Jumlah festival seni budaya yang diselenggarakan dan diikuti pemkot</t>
  </si>
  <si>
    <t>1.7</t>
  </si>
  <si>
    <t>Jumlah gedung kesenian yang memenuhi syarat dan representatif</t>
  </si>
  <si>
    <t>1.8</t>
  </si>
  <si>
    <t>Jumlah gelar seni budaya</t>
  </si>
  <si>
    <t>1.9</t>
  </si>
  <si>
    <t>Jumlah gelar seni budaya di Kota Magelang</t>
  </si>
  <si>
    <t>1.10</t>
  </si>
  <si>
    <t>Jumlah guru</t>
  </si>
  <si>
    <t>1.11</t>
  </si>
  <si>
    <t>Jumlah Guru agama</t>
  </si>
  <si>
    <t>1.12</t>
  </si>
  <si>
    <t>Jumlah guru agama yang mendapat fasilitasi dalam pelatihan peningkatan kompetensi</t>
  </si>
  <si>
    <t>1.13</t>
  </si>
  <si>
    <t>Jumlah Guru pada jenjang PAUD</t>
  </si>
  <si>
    <t>1.14</t>
  </si>
  <si>
    <t>Jumlah Guru pada jenjang SD</t>
  </si>
  <si>
    <t>1.15</t>
  </si>
  <si>
    <t>Jumlah Guru pada jenjang SMP</t>
  </si>
  <si>
    <t>1.16</t>
  </si>
  <si>
    <t>Jumlah Guru PAUD berijazah kualifikasi S-1/D4</t>
  </si>
  <si>
    <t>1.17</t>
  </si>
  <si>
    <t>Jumlah Guru PAUD yang bersertifikat pendidik</t>
  </si>
  <si>
    <t>1.18</t>
  </si>
  <si>
    <t>Jumlah Guru SD berijazah kualifikasi S-1/D4</t>
  </si>
  <si>
    <t>1.19</t>
  </si>
  <si>
    <t>Jumlah guru SD yang bersertifikat pendidik</t>
  </si>
  <si>
    <t>1.20</t>
  </si>
  <si>
    <t xml:space="preserve">Jumlah Guru SMP berijazah kualifikasi S-1/D4 </t>
  </si>
  <si>
    <t>1.21</t>
  </si>
  <si>
    <t>Jumlah Guru SMP yang bersertifikat pendidik</t>
  </si>
  <si>
    <t>1.22</t>
  </si>
  <si>
    <t>Jumlah guru yang mengikuti pelatihan spiritual teaching</t>
  </si>
  <si>
    <t>1.23</t>
  </si>
  <si>
    <t>Jumlah Juara FASI</t>
  </si>
  <si>
    <t>1.24</t>
  </si>
  <si>
    <t>Jumlah Juara MTQ</t>
  </si>
  <si>
    <t>1.25</t>
  </si>
  <si>
    <t>Jumlah kebijakan muatan lokal budi pekerti berdasarkan nilai moral spiritual dan berkarakter bagi siswa</t>
  </si>
  <si>
    <t>1.26</t>
  </si>
  <si>
    <t>Jumlah kegiatan fasilitas seni yang dilaksanakan</t>
  </si>
  <si>
    <t>1.27</t>
  </si>
  <si>
    <t>Jumlah kegiatan kajian seni yang dilaksanakan</t>
  </si>
  <si>
    <t>1.28</t>
  </si>
  <si>
    <t>Jumlah kelompok kesenian dan kebudayaan yang dibina</t>
  </si>
  <si>
    <t>Jumlah kenakalan pelajar</t>
  </si>
  <si>
    <t>1.30</t>
  </si>
  <si>
    <t>Jumlah koleksi di museum yang dikelola pemerintah Kota Magelang</t>
  </si>
  <si>
    <t>1.31</t>
  </si>
  <si>
    <t>Jumlah lembaga PAUD yang terakreditasi</t>
  </si>
  <si>
    <t>1.32</t>
  </si>
  <si>
    <t>Jumlah lembaga PNF yg terakreditasi</t>
  </si>
  <si>
    <t>1.33</t>
  </si>
  <si>
    <t>Jumlah lulusan pada jenjang SD/MI tahun ajaran sebelumnya</t>
  </si>
  <si>
    <t>1.34</t>
  </si>
  <si>
    <t>Jumlah lulusan pada jenjang SMP/MTs tahun ajaran sebelumnya</t>
  </si>
  <si>
    <t>1.35</t>
  </si>
  <si>
    <t>Jumlah misi kesenian (pertukaran budaya, diplomasi dan promosi di daerahnya keluar daerah) yang telah dilaksanakan</t>
  </si>
  <si>
    <t>1.36</t>
  </si>
  <si>
    <t>Jumlah murid SD</t>
  </si>
  <si>
    <t>1.37</t>
  </si>
  <si>
    <t>Jumlah murid SMP</t>
  </si>
  <si>
    <t>1.38</t>
  </si>
  <si>
    <t>Jumlah PAUD yang telah menerapkan bina suasana</t>
  </si>
  <si>
    <t>1.39</t>
  </si>
  <si>
    <t>Jumlah pelajar yang berprestasi pada ajang Nasional</t>
  </si>
  <si>
    <t>1.40</t>
  </si>
  <si>
    <t>Jumlah pelajar yang berprestasi pada ajang Provinsi</t>
  </si>
  <si>
    <t>1.41</t>
  </si>
  <si>
    <t>Jumlah pelaksana seni budaya/sutradara</t>
  </si>
  <si>
    <t>1.42</t>
  </si>
  <si>
    <t>Jumlah pelaku seni</t>
  </si>
  <si>
    <t>1.43</t>
  </si>
  <si>
    <t>Jumlah pembina pramuka</t>
  </si>
  <si>
    <t>1.44</t>
  </si>
  <si>
    <t>Jumlah pembina pramuka yang sudah mengikuti kursus mahir dasar</t>
  </si>
  <si>
    <t>1.45</t>
  </si>
  <si>
    <t>Jumlah penduduk usia 15 tahun ke atas yg melek huruf</t>
  </si>
  <si>
    <t>1.46</t>
  </si>
  <si>
    <t>Jumlah pengunjung Desa Buku</t>
  </si>
  <si>
    <t>1.47</t>
  </si>
  <si>
    <t>Jumlah pengunjung di semua museum</t>
  </si>
  <si>
    <t>1.48</t>
  </si>
  <si>
    <t>Jumlah perpustakaan sekolah yang memenuhi standar</t>
  </si>
  <si>
    <t>1.49</t>
  </si>
  <si>
    <t>Jumlah sarana yang digunakan untuk gelar seni dan budaya</t>
  </si>
  <si>
    <t>1.50</t>
  </si>
  <si>
    <t>Jumlah SD / SMP</t>
  </si>
  <si>
    <t>1.51</t>
  </si>
  <si>
    <t>Jumlah SD / SMP yang telah menerapkan bina suasana</t>
  </si>
  <si>
    <t>1.52</t>
  </si>
  <si>
    <t xml:space="preserve">Jumlah SD / SMP yang telah menerapkan melaksanakan kebijakan pendidikan karakter budi pekerti berdasarkan nilai moral spiritual dan berkarakter budaya lokal yang diimplementasikan dalam pembelajaran di semua tingkatan </t>
  </si>
  <si>
    <t>1.53</t>
  </si>
  <si>
    <t>Jumlah SD/MI berakreditasi B dan A</t>
  </si>
  <si>
    <t>1.54</t>
  </si>
  <si>
    <t>Jumlah SD/SMP yang telah menyediakan fasilitas ibadah yang memadai</t>
  </si>
  <si>
    <t>1.55</t>
  </si>
  <si>
    <t>Jumlah sekolah melaksanakan CBT SMP/MTs</t>
  </si>
  <si>
    <t>hanan</t>
  </si>
  <si>
    <t>1.56</t>
  </si>
  <si>
    <t>Jumlah sekolah melaksanakan pembelajaran dengan teknologi informasi</t>
  </si>
  <si>
    <t>1.57</t>
  </si>
  <si>
    <t>Jumlah Sekolah SD</t>
  </si>
  <si>
    <t>1.58</t>
  </si>
  <si>
    <t>Jumlah sekolah SD dan MI</t>
  </si>
  <si>
    <t>1.59</t>
  </si>
  <si>
    <t>Jumlah Sekolah SMP</t>
  </si>
  <si>
    <t>1.60</t>
  </si>
  <si>
    <t>Jumlah sekolah yang memiliki sarana prasarana pendidikan yang telah memenuhi universal design</t>
  </si>
  <si>
    <t>1.61</t>
  </si>
  <si>
    <t>Jumlah seluruh kegiatan yang merupakan kajian seni</t>
  </si>
  <si>
    <t>1.62</t>
  </si>
  <si>
    <t>Jumlah seluruh kelompok kesenian dan kebudayaan</t>
  </si>
  <si>
    <t>1.63</t>
  </si>
  <si>
    <t>Jumlah seluruh organisasi struktural yang menangani kesenian dan Dewan Kesenian</t>
  </si>
  <si>
    <t>1.64</t>
  </si>
  <si>
    <t>Jumlah semua kegiatan fasilitas seni</t>
  </si>
  <si>
    <t>1.65</t>
  </si>
  <si>
    <t>Jumlah siswa baru tingkat I pada jenjang SMA/SMK/MA</t>
  </si>
  <si>
    <t>Sudah menjadi kewenangan Provinsi</t>
  </si>
  <si>
    <t>1.66</t>
  </si>
  <si>
    <t>Jumlah siswa baru tingkat I pada jenjang SMP/MTs</t>
  </si>
  <si>
    <t>1.67</t>
  </si>
  <si>
    <t>Jumlah siswa di jenjang SD/MI/Paket A</t>
  </si>
  <si>
    <t>1.68</t>
  </si>
  <si>
    <t>Jumlah siswa pendidikan kesetaraan Paket A</t>
  </si>
  <si>
    <t>1.69</t>
  </si>
  <si>
    <t>Jumlah siswa pendidikan kesetaraan Paket B</t>
  </si>
  <si>
    <t>1.70</t>
  </si>
  <si>
    <t>Jumlah siswa pendidikan kesetaraan Paket C</t>
  </si>
  <si>
    <t>1.71</t>
  </si>
  <si>
    <t>Jumlah siswa SD/MI</t>
  </si>
  <si>
    <t>1.72</t>
  </si>
  <si>
    <t>Jumlah siswa SD/MI putus sekolah</t>
  </si>
  <si>
    <t>1.73</t>
  </si>
  <si>
    <t>Jumlah siswa SMA/SMK</t>
  </si>
  <si>
    <t>1.74</t>
  </si>
  <si>
    <t>Jumlah siswa SMP/Mts</t>
  </si>
  <si>
    <t>1.75</t>
  </si>
  <si>
    <t>Jumlah siswa SMP/Mts putus sekolah</t>
  </si>
  <si>
    <t>1.76</t>
  </si>
  <si>
    <t>Jumlah siswa SMP/MTs/Paket B</t>
  </si>
  <si>
    <t>1.77</t>
  </si>
  <si>
    <t>Jumlah siswa usia 13-15 Tahun di jenjang SMP/MTs/Paket B</t>
  </si>
  <si>
    <t>1.78</t>
  </si>
  <si>
    <t>Jumlah siswa usia 7-12 Tahun di jenjang SD/MI/Paket A</t>
  </si>
  <si>
    <t>1.79</t>
  </si>
  <si>
    <t>Jumlah siswa yang lulus pendidikan kesetaraan Paket A</t>
  </si>
  <si>
    <t>1.80</t>
  </si>
  <si>
    <t>Jumlah siswa yang lulus pendidikan kesetaraan Paket B</t>
  </si>
  <si>
    <t>1.81</t>
  </si>
  <si>
    <t>Jumlah siswa yang lulus pendidikan kesetaraan Paket C</t>
  </si>
  <si>
    <t>1.82</t>
  </si>
  <si>
    <t>Jumlah siswa yg telah menyelesaikan wajib belajar dikmen 12 th</t>
  </si>
  <si>
    <t>1.83</t>
  </si>
  <si>
    <t>Jumlah siswa yg tidak menyelesaikan wajib belajar dikmen 12 th</t>
  </si>
  <si>
    <t>1.84</t>
  </si>
  <si>
    <t>Jumlah SMP dan MTS</t>
  </si>
  <si>
    <t>1.85</t>
  </si>
  <si>
    <t>Jumlah SMP dan MTs berakreditasi B dan A</t>
  </si>
  <si>
    <t>1.86</t>
  </si>
  <si>
    <t>jumlah tersedianya organisasi struktural yang menangani kesenian dan adanya Dewan Kesenian</t>
  </si>
  <si>
    <t>1.87</t>
  </si>
  <si>
    <t>Jumlah total lembaga PAUD di Kota Magelang</t>
  </si>
  <si>
    <t>1.88</t>
  </si>
  <si>
    <t>Jumlah total lembaga PNF di Kota Magelang</t>
  </si>
  <si>
    <t>1.89</t>
  </si>
  <si>
    <t>Misi Kesenian Kota Magelang</t>
  </si>
  <si>
    <t>DINAS KESEHATAN</t>
  </si>
  <si>
    <t>2.1</t>
  </si>
  <si>
    <t>Indeks Capaian kinerja mutu pelayanan dan manfaat kesehatan rujukan</t>
  </si>
  <si>
    <t>A</t>
  </si>
  <si>
    <t>2.2</t>
  </si>
  <si>
    <t>Jumlah alat laboratorium terkalibrasi</t>
  </si>
  <si>
    <t>2.3</t>
  </si>
  <si>
    <t>Jumlah alat laboratorium</t>
  </si>
  <si>
    <t>2.4</t>
  </si>
  <si>
    <t>Jumlah anak balita yang memperoleh pelayanan pemantauan pertumbuhan minimal 8 kali di satu wilayah kerja pada kurun waktu</t>
  </si>
  <si>
    <t>2.5</t>
  </si>
  <si>
    <t>Jumlah anak usia 6-24 bulan keluarga miskin yang mendapat MP-ASI</t>
  </si>
  <si>
    <t>2.6</t>
  </si>
  <si>
    <t>Jumlah balita gizi buruk yang dirawat</t>
  </si>
  <si>
    <t>2.7</t>
  </si>
  <si>
    <t>Jumlah balita gizi buruk yang ditemukan</t>
  </si>
  <si>
    <t>2.8</t>
  </si>
  <si>
    <t>Jumlah bayi memperoleh pelayanan kesehatan sesuai standar di satu wilayah kerja pada kurun waktu tertentu</t>
  </si>
  <si>
    <t>2.9</t>
  </si>
  <si>
    <t>Jumlah ibu bersalin yang ditolong oleh tenaga kesehatan</t>
  </si>
  <si>
    <t>2.10</t>
  </si>
  <si>
    <t>Jumlah ibu dengan komplikasi kebidanan</t>
  </si>
  <si>
    <t>2.11</t>
  </si>
  <si>
    <t>Jumlah ibu hamil yang mendapatkan pelayanan kesehatan</t>
  </si>
  <si>
    <t>2.12</t>
  </si>
  <si>
    <t>Jumlah ibu nifas yang telah memperoleh 3 kali pelayanan nifas sesuai standar pada kurun waktu tertentu</t>
  </si>
  <si>
    <t>2.13</t>
  </si>
  <si>
    <t>Jumlah kasus Diabetes Mellitus</t>
  </si>
  <si>
    <t>2.14</t>
  </si>
  <si>
    <t>Jumlah kasus hipertensi</t>
  </si>
  <si>
    <t>2.15</t>
  </si>
  <si>
    <t>Jumlah kasus HIV dan AIDS yang ditemukan pada penduduk usia 15-49 tahun</t>
  </si>
  <si>
    <t>2.16</t>
  </si>
  <si>
    <t>Jumlah kebutuhan obat dan vaksin</t>
  </si>
  <si>
    <t>2.17</t>
  </si>
  <si>
    <t>Jumlah kecamatan yg memiliki minimal satu puskesmas yang tersertifikasi</t>
  </si>
  <si>
    <t>2.18</t>
  </si>
  <si>
    <t>Jumlah kelurahan siaga aktif tingkat mandiri</t>
  </si>
  <si>
    <t>2.19</t>
  </si>
  <si>
    <t>Jumlah kelurahan yang telah memenuhi UCI</t>
  </si>
  <si>
    <t>2.20</t>
  </si>
  <si>
    <t>Jumlah kesediaan obat dan vaksin di puskesmas</t>
  </si>
  <si>
    <t>2.21</t>
  </si>
  <si>
    <t>Jumlah klien HIV-AIDS yang mendapatkan penanganan HIV-AIDS dalam kurun waktu 1 th</t>
  </si>
  <si>
    <t>2.22</t>
  </si>
  <si>
    <t>Jumlah komplikasi kebidanan yang mendapat penanganan definitif</t>
  </si>
  <si>
    <t>2.23</t>
  </si>
  <si>
    <t>Jumlah kunjungan pasien miskin di sarana kesehatan strata 1</t>
  </si>
  <si>
    <t>2.24</t>
  </si>
  <si>
    <t>Jumlah kunjungan pasien miskin di sarana kesehatan strata 2 dan 3</t>
  </si>
  <si>
    <t>2.25</t>
  </si>
  <si>
    <t>Jumlah masyarakat miskin yang mendapatkan jaminan pemeliharaan kesehatan</t>
  </si>
  <si>
    <t>2.26</t>
  </si>
  <si>
    <t>Jumlah nakes, sarkes dan sarana penunjang</t>
  </si>
  <si>
    <t>2.27</t>
  </si>
  <si>
    <t>Jumlah nakes, sarkes dan sarana penunjang yang memiliki ijin</t>
  </si>
  <si>
    <t>2.28</t>
  </si>
  <si>
    <t>Jumlah neonatus dengan komplikasi yang tertangani</t>
  </si>
  <si>
    <t>2.29</t>
  </si>
  <si>
    <t xml:space="preserve">Jumlah obat dan makanan yang diuji </t>
  </si>
  <si>
    <t>2.30</t>
  </si>
  <si>
    <t>Jumlah pasien baru TB Paru BTA positif yang ditemukan</t>
  </si>
  <si>
    <t>2.31</t>
  </si>
  <si>
    <t>Jumlah pelayanan kesehatan yang memenuhi standar</t>
  </si>
  <si>
    <t>2.32</t>
  </si>
  <si>
    <t>Jumlah penderita DBD yang ditangani sesuai SOP</t>
  </si>
  <si>
    <t>2.33</t>
  </si>
  <si>
    <t>Jumlah penderita DBD yang ditemukan</t>
  </si>
  <si>
    <t>2.34</t>
  </si>
  <si>
    <t>Jumlah penduduk usia &gt;18 tahun yang mengalami obesitas</t>
  </si>
  <si>
    <t>2.35</t>
  </si>
  <si>
    <t>Jumlah penduduk usia 60 th ke atas yang mendapat pelayanan kesehatan sesuai standar di puskesmas dan jaringannya</t>
  </si>
  <si>
    <t>2.36</t>
  </si>
  <si>
    <t>Jumlah penduduk yang terinfeksi TB</t>
  </si>
  <si>
    <t>2.37</t>
  </si>
  <si>
    <t>Jumlah puskesmas</t>
  </si>
  <si>
    <t>2.38</t>
  </si>
  <si>
    <t>Jumlah Puskesmas Ramah Anak</t>
  </si>
  <si>
    <t>2.39</t>
  </si>
  <si>
    <t>Jumlah Puskesmas Ramah Lansia</t>
  </si>
  <si>
    <t>2.40</t>
  </si>
  <si>
    <t>Jumlah Puskesmas yang melaksanakan pelayanan kefarmasian sesuai standar</t>
  </si>
  <si>
    <t>2.41</t>
  </si>
  <si>
    <t>Jumlah Puskesmas yang memiliki minimal lima jenis tenaga kesehatan</t>
  </si>
  <si>
    <t>2.42</t>
  </si>
  <si>
    <t>Jumlah rumah sehat</t>
  </si>
  <si>
    <t>survey selesai di akhir tahun</t>
  </si>
  <si>
    <t>2.43</t>
  </si>
  <si>
    <t>Jumlah rumah tangga ber PHBS</t>
  </si>
  <si>
    <t>2.44</t>
  </si>
  <si>
    <t>Jumlah rumah yang diambil sampelnya</t>
  </si>
  <si>
    <t>2.45</t>
  </si>
  <si>
    <t>Jumlah sarana kesehatan yang memenuhi universal design</t>
  </si>
  <si>
    <t>2.46</t>
  </si>
  <si>
    <t>Jumlah sasaran ibu hamil</t>
  </si>
  <si>
    <t>2.47</t>
  </si>
  <si>
    <t>Jumlah sasaran ibu bersalin</t>
  </si>
  <si>
    <t>2.48</t>
  </si>
  <si>
    <t>Jumlah seluruh anak balita di satu wilayah dalam kurun waktu tertentu</t>
  </si>
  <si>
    <t>2.49</t>
  </si>
  <si>
    <t>Jumlah seluruh balita yang ditimbang</t>
  </si>
  <si>
    <t>2.50</t>
  </si>
  <si>
    <t>Jumlah seluruh bayi lahir hidup di satu wilayah dalam kurun waktu tertentu</t>
  </si>
  <si>
    <t>2.51</t>
  </si>
  <si>
    <t>Jumlah seluruh ibu nifas di satu wilayah dalam kurun waktu</t>
  </si>
  <si>
    <t>2.52</t>
  </si>
  <si>
    <t>Jumlah seluruh klien HIV-AIDS yang datang ke Sarkes pada kurun waktu</t>
  </si>
  <si>
    <t>2.53</t>
  </si>
  <si>
    <t>Jumlah seluruh neonatus dengan komplikasi yang ada</t>
  </si>
  <si>
    <t>2.54</t>
  </si>
  <si>
    <t>Jumlah seluruh obat dan makanan yang beredar</t>
  </si>
  <si>
    <t>2.55</t>
  </si>
  <si>
    <t>Jumlah seluruh sarana pelayanan kesehatan</t>
  </si>
  <si>
    <t>apa bedanya dengan no.55 ?</t>
  </si>
  <si>
    <t>2.56</t>
  </si>
  <si>
    <t>apa bedanya dengan no.54 ?</t>
  </si>
  <si>
    <t>2.57</t>
  </si>
  <si>
    <t>Jumlah seluruh sarana pelayanan kesehatan yang terakreditasi</t>
  </si>
  <si>
    <t>2.58</t>
  </si>
  <si>
    <t>Jumlah TB Paru positif yang diperkirakan ada dalam wilayah tersebut</t>
  </si>
  <si>
    <t>2.59</t>
  </si>
  <si>
    <t>Jumlah total kasus (penyakit menular dan tidak menular)</t>
  </si>
  <si>
    <t>2.60</t>
  </si>
  <si>
    <t>Jumlah Tempat Umum dan Pengelolaan Makanan</t>
  </si>
  <si>
    <t>Jumlah Tempat Umum dan Pengelolaan Makanan yang memenuhi syarat kesehatan</t>
  </si>
  <si>
    <t>DINAS PEKERJAAN UMUM DAN PENATAAN RUANG</t>
  </si>
  <si>
    <t>3.1</t>
  </si>
  <si>
    <t>Jumlah Badan Usaha</t>
  </si>
  <si>
    <t>3.2</t>
  </si>
  <si>
    <t>Jumlah Badan Usaha yang mengajukan ijin usaha jasa konstruksi baik baru maupun perpanjangan</t>
  </si>
  <si>
    <t>3.3</t>
  </si>
  <si>
    <t>Jumlah bangunan</t>
  </si>
  <si>
    <t>3.4</t>
  </si>
  <si>
    <t>Jumlah bangunan ber IMB</t>
  </si>
  <si>
    <t>3.5</t>
  </si>
  <si>
    <t>Jumlah bangunan dan reklame yang belum ber-IMB</t>
  </si>
  <si>
    <t>3.6</t>
  </si>
  <si>
    <t>Jumlah bangunan gedung</t>
  </si>
  <si>
    <t>3.7</t>
  </si>
  <si>
    <t>Jumlah bangunan gedung yang layak fungsi</t>
  </si>
  <si>
    <t>3.8</t>
  </si>
  <si>
    <t>Jumlah Dokumen Tata Ruang yang sudah ditetapkan</t>
  </si>
  <si>
    <t>3.9</t>
  </si>
  <si>
    <t>Jumlah dokumen tata ruang yang wajib ditetapkan</t>
  </si>
  <si>
    <t>3.10</t>
  </si>
  <si>
    <t>Jumlah ijin bangunan yang dikeluarkan dan sesuai tata ruang</t>
  </si>
  <si>
    <t>3.11</t>
  </si>
  <si>
    <t>Jumlah Infrastruktur lingkungan permukiman dengan kondisi baik</t>
  </si>
  <si>
    <t>3.12</t>
  </si>
  <si>
    <t>Jumlah infrastruktur yang memenuhi standar aksesibilitas</t>
  </si>
  <si>
    <t>3.13</t>
  </si>
  <si>
    <t>Jumlah infrastruktur yang tersedia</t>
  </si>
  <si>
    <t>3.14</t>
  </si>
  <si>
    <t>Jumlah jembatan</t>
  </si>
  <si>
    <t>3.15</t>
  </si>
  <si>
    <t>Jumlah Jembatan dalam kondisi baik</t>
  </si>
  <si>
    <t>3.16</t>
  </si>
  <si>
    <t>Jumlah kawasan strategis yang terbangun</t>
  </si>
  <si>
    <t>3.17</t>
  </si>
  <si>
    <t>Jumlah KK yang menggunakan septik tank</t>
  </si>
  <si>
    <t>3.18</t>
  </si>
  <si>
    <t>Jumlah KK yang terinstal IPAL komunal</t>
  </si>
  <si>
    <t>3.19</t>
  </si>
  <si>
    <t>jumlah konstruksi yang dibangun</t>
  </si>
  <si>
    <t>3.20</t>
  </si>
  <si>
    <t>Jumlah konstruksi yang sesuai K3, manajemen konstruksi, tenaga ahli, tepat waktu, efisien</t>
  </si>
  <si>
    <t>3.21</t>
  </si>
  <si>
    <t>Jumlah peta analog dan digital tata ruang hingga rencana rinci yang tersedia</t>
  </si>
  <si>
    <t>3.22</t>
  </si>
  <si>
    <t>Jumlah peta analog dan digital yang harus disusun</t>
  </si>
  <si>
    <t>3.23</t>
  </si>
  <si>
    <t>Jumlah reklame</t>
  </si>
  <si>
    <t>3.24</t>
  </si>
  <si>
    <t>Jumlah reklame ber-IMB</t>
  </si>
  <si>
    <t>3.25</t>
  </si>
  <si>
    <t>Jumlah sarana prasarana kebinamargaan yang direncanakan</t>
  </si>
  <si>
    <t>3.26</t>
  </si>
  <si>
    <t>Jumlah sarana prasarana kebinamargaan yang tersedia</t>
  </si>
  <si>
    <t>3.27</t>
  </si>
  <si>
    <t>Jumlah sarana prasarana wilayah perbatasan</t>
  </si>
  <si>
    <t>3.28</t>
  </si>
  <si>
    <t>Jumlah sarana prasarana wilayah perbatasan dalam kondisi baik</t>
  </si>
  <si>
    <t>3.29</t>
  </si>
  <si>
    <t>Jumlah seluruh ijin bangunan</t>
  </si>
  <si>
    <t>3.30</t>
  </si>
  <si>
    <t>Jumlah seluruh Infrastruktur lingkungan permukiman</t>
  </si>
  <si>
    <t>3.31</t>
  </si>
  <si>
    <t>Jumlah shipon yang dibangun</t>
  </si>
  <si>
    <t>3.32</t>
  </si>
  <si>
    <t>Jumlah sungai dan sumberdaya air</t>
  </si>
  <si>
    <t>3.33</t>
  </si>
  <si>
    <t>Jumlah sungai dan sumberdaya air dalam keadaan baik</t>
  </si>
  <si>
    <t>3.34</t>
  </si>
  <si>
    <t>Jumlah surat teguran pelanggaran tata ruang yang dikeluarkan</t>
  </si>
  <si>
    <t>KK terlayani air minum</t>
  </si>
  <si>
    <t>3.36</t>
  </si>
  <si>
    <t>Luas Lingkungan pemukiman kumuh Kelurahan Cacaban</t>
  </si>
  <si>
    <t>3.37</t>
  </si>
  <si>
    <t>Luas Lingkungan pemukiman kumuh Kelurahan Gelangan</t>
  </si>
  <si>
    <t>3.38</t>
  </si>
  <si>
    <t>Luas Lingkungan pemukiman kumuh Kelurahan Jurangombo Selatan</t>
  </si>
  <si>
    <t>3.39</t>
  </si>
  <si>
    <t>Luas Lingkungan pemukiman kumuh Kelurahan Jurangombo Utara</t>
  </si>
  <si>
    <t>3.40</t>
  </si>
  <si>
    <t>Luas Lingkungan pemukiman kumuh Kelurahan Kedungsari</t>
  </si>
  <si>
    <t>3.41</t>
  </si>
  <si>
    <t>Luas Lingkungan pemukiman kumuh Kelurahan Kemirirejo</t>
  </si>
  <si>
    <t>3.42</t>
  </si>
  <si>
    <t>Luas Lingkungan pemukiman kumuh Kelurahan Kramat Selatan</t>
  </si>
  <si>
    <t>3.43</t>
  </si>
  <si>
    <t>Luas Lingkungan pemukiman kumuh Kelurahan Kramat Utara</t>
  </si>
  <si>
    <t>3.44</t>
  </si>
  <si>
    <t>Luas Lingkungan pemukiman kumuh Kelurahan Magelang</t>
  </si>
  <si>
    <t>3.45</t>
  </si>
  <si>
    <t>Luas Lingkungan pemukiman kumuh Kelurahan Magersari</t>
  </si>
  <si>
    <t>3.46</t>
  </si>
  <si>
    <t>Luas Lingkungan pemukiman kumuh Kelurahan Panjang</t>
  </si>
  <si>
    <t>3.47</t>
  </si>
  <si>
    <t>Luas Lingkungan pemukiman kumuh Kelurahan Potrobangsan</t>
  </si>
  <si>
    <t>3.48</t>
  </si>
  <si>
    <t>Luas Lingkungan pemukiman kumuh Kelurahan Rejowinangun Selatan</t>
  </si>
  <si>
    <t>3.49</t>
  </si>
  <si>
    <t>Luas Lingkungan pemukiman kumuh Kelurahan Rejowinangun Utara</t>
  </si>
  <si>
    <t>3.50</t>
  </si>
  <si>
    <t>Luas Lingkungan pemukiman kumuh Kelurahan Tidar Selatan</t>
  </si>
  <si>
    <t>3.51</t>
  </si>
  <si>
    <t>Luas Lingkungan pemukiman kumuh Kelurahan Tidar Utara</t>
  </si>
  <si>
    <t>3.52</t>
  </si>
  <si>
    <t>Luas Lingkungan pemukiman kumuh Kelurahan Wates</t>
  </si>
  <si>
    <t>3.53</t>
  </si>
  <si>
    <t>Panjang drainase</t>
  </si>
  <si>
    <t>3.54</t>
  </si>
  <si>
    <t>Panjang drainase dalam kondisi baik</t>
  </si>
  <si>
    <t>3.55</t>
  </si>
  <si>
    <t>Panjang jalan dalam kondisi baik</t>
  </si>
  <si>
    <t>3.56</t>
  </si>
  <si>
    <t>Panjang jalan penghubung baru yang dibangun</t>
  </si>
  <si>
    <t>3.57</t>
  </si>
  <si>
    <t>Panjang saluran irigasi dalam kondisi baik</t>
  </si>
  <si>
    <t>3.58</t>
  </si>
  <si>
    <t>Panjang seluruh jaringan irigasi</t>
  </si>
  <si>
    <t>3.59</t>
  </si>
  <si>
    <t>Panjang trotoar dalam kondisi baik</t>
  </si>
  <si>
    <t>3.60</t>
  </si>
  <si>
    <t>Total panjang jalan</t>
  </si>
  <si>
    <t>3.61</t>
  </si>
  <si>
    <t>Total panjang trotoar di Kota Magelang</t>
  </si>
  <si>
    <t>Jumlah seluruh sarana prasarana wilayah perbatasan</t>
  </si>
  <si>
    <t>DINAS PERUMAHAN DAN KAWASAN PERMUKIMAN</t>
  </si>
  <si>
    <t>4.1</t>
  </si>
  <si>
    <t>Jumlah rusunami dan rusunawa yang layak huni</t>
  </si>
  <si>
    <t>BADAN KESATUAN BANGSA DAN POLITIK</t>
  </si>
  <si>
    <t>5.1</t>
  </si>
  <si>
    <t>Jumlah agama</t>
  </si>
  <si>
    <t>5.2</t>
  </si>
  <si>
    <t>Jumlah anggota FKDM</t>
  </si>
  <si>
    <t>5.3</t>
  </si>
  <si>
    <t>Jumlah anggota FKDM yang mengikuti pelatihan</t>
  </si>
  <si>
    <t>5.4</t>
  </si>
  <si>
    <t>Jumlah dialog FKUB, FPBI dengan Elemen Masyarakat</t>
  </si>
  <si>
    <t>5.5</t>
  </si>
  <si>
    <t>Jumlah dialog antar agama yang dipublikasikan</t>
  </si>
  <si>
    <t>5.6</t>
  </si>
  <si>
    <t>Jumlah kampung yang bebas narkoba yang dicanangkan dan dibentuk oleh pemerintah</t>
  </si>
  <si>
    <t>5.7</t>
  </si>
  <si>
    <t>Jumlah kasus kriminalitas</t>
  </si>
  <si>
    <t>Masih menggunakan data TW1</t>
  </si>
  <si>
    <t>5.8</t>
  </si>
  <si>
    <t>Jumlah kasus kriminalitas yang selesai</t>
  </si>
  <si>
    <t>5.9</t>
  </si>
  <si>
    <t>Jumlah kasus radikalisme dan penyebaran paham-paham yang tidak sesuai dengan nilai religius dan nilai-nilai luhur Pancasila di setiap tahunnya</t>
  </si>
  <si>
    <t>5.10</t>
  </si>
  <si>
    <t>Jumlah kebijakan daerah tentang standar tempat ibadah sesuai peraturan Kemenag</t>
  </si>
  <si>
    <t>5.11</t>
  </si>
  <si>
    <t>Jumlah kegiatan dialog Forpimda dengan masyarakat</t>
  </si>
  <si>
    <t>Jumlah kelurahan bebas narkoba yang dicanangkan pemerintah</t>
  </si>
  <si>
    <t>5.13</t>
  </si>
  <si>
    <t>Jumlah Kemitraan</t>
  </si>
  <si>
    <t>5.14</t>
  </si>
  <si>
    <t>Jumlah kerjasama lintas sektor yang terjalin</t>
  </si>
  <si>
    <t>5.15</t>
  </si>
  <si>
    <t>Jumlah konflik agama dan aliran kepercayaan yang terjadi di Kota Magelang di setiap tahunnya</t>
  </si>
  <si>
    <t>5.16</t>
  </si>
  <si>
    <t>Jumlah masyarakat yang mendapat sosialisasi tentang wawasan kebangsaan tahun n</t>
  </si>
  <si>
    <t>5.17</t>
  </si>
  <si>
    <t>Jumlah masyarakat yang mendapat sosialisasi tentang wawasan kebangsaan tahun n-1</t>
  </si>
  <si>
    <t>5.18</t>
  </si>
  <si>
    <t>Jumlah ormas</t>
  </si>
  <si>
    <t>Jumlah ormas yang difasilitasi</t>
  </si>
  <si>
    <t>5.20</t>
  </si>
  <si>
    <t>Jumlah ormas yang divalidasi</t>
  </si>
  <si>
    <t>5.21</t>
  </si>
  <si>
    <t>Jumlah ormas yang memiliki SKT</t>
  </si>
  <si>
    <t>5.22</t>
  </si>
  <si>
    <t>Jumlah ormas yang terdata</t>
  </si>
  <si>
    <t>5.23</t>
  </si>
  <si>
    <t>Jumlah pelajar SMA/SMK yg memahami tentang P4GN, PMS termasuk HIV/AIDS</t>
  </si>
  <si>
    <t>5.24</t>
  </si>
  <si>
    <t>Jumlah pemilih</t>
  </si>
  <si>
    <t>5.25</t>
  </si>
  <si>
    <t>Jumlah pemilih yang menggunakan hak suaranya</t>
  </si>
  <si>
    <t>5.26</t>
  </si>
  <si>
    <t>Jumlah peserta sosialisasi P4GN</t>
  </si>
  <si>
    <t>5.27</t>
  </si>
  <si>
    <t>Jumlah pusat keagamaan di Kota Magelang</t>
  </si>
  <si>
    <t>5.28</t>
  </si>
  <si>
    <t>Jumlah regulasi daerah terkait pembiasaan pelaksanaan ibadah secara rutin di lingkungan masyarakat</t>
  </si>
  <si>
    <t>5.29</t>
  </si>
  <si>
    <t xml:space="preserve">Jumlah regulasi daerah yang mengatur pelarangan narkoba </t>
  </si>
  <si>
    <t>5.30</t>
  </si>
  <si>
    <t>Jumlah siskamling aktif</t>
  </si>
  <si>
    <t>5.31</t>
  </si>
  <si>
    <t>Jumlah siskamling di seluruh kelurahan</t>
  </si>
  <si>
    <t>5.32</t>
  </si>
  <si>
    <t>Jumlah SKPD yang melaksanakan kegiatan keagamaan secara rutin</t>
  </si>
  <si>
    <t>Setda, Setwan, BKPP, Inspektorat, BPKAD, BAPPEDA, DKK, Diskominsta, Dishub, Disperindag, Kecamatan Magelang Tengah, DPMPTSP</t>
  </si>
  <si>
    <t>5.33</t>
  </si>
  <si>
    <t>Jumlah tempat ibadah yang memenuhi standar kemenag</t>
  </si>
  <si>
    <t>1 masjid agung, 17 masjid di kelurahan, 3 masjid di kecamatan, jumlah total 21 masjid (21 masjid)
2 gereja katolik
4 klenteng (Vihara Guna Darma dekat terminal, klenteng Liong Hok Bio alun alun, klenteng Sinar Kasih Tao Bogeman, Vihara Cacaban)</t>
  </si>
  <si>
    <t>5.34</t>
  </si>
  <si>
    <t>Jumlah terselenggaranya kajian rutin keagamaan di masyarakat</t>
  </si>
  <si>
    <t>Kajian keagamaan yang rutin di masyarakat : 
1. Masjid Agung Kauman Kota Magelang, tiap ahad paing
2. Majelis Taklim Uswatun Hasanah, tiap selasa dan sabtu
3. Masjid Nurul Ulum SMPN 2 Kota Magelang, tiap ahad
4. PAY Ganten, tiap ahad pagi
5. Masjid Izzatul Islam, tiap sabtu pagi
6. Pengajian PPIM</t>
  </si>
  <si>
    <t>5.35</t>
  </si>
  <si>
    <t>Jumlah tokoh agama dan lembaga sosial keagamaan yang difasilitasi pembinaan, bimbingan teknis, pelatihan</t>
  </si>
  <si>
    <t xml:space="preserve"> - </t>
  </si>
  <si>
    <t>5.36</t>
  </si>
  <si>
    <t>Jumlah total tempat ibadah yang ada</t>
  </si>
  <si>
    <t>5.37</t>
  </si>
  <si>
    <t>Jumlah ZIS dari aparatur Tahun N</t>
  </si>
  <si>
    <t>Data yang digunakan pada Triwulan Ke II masih menggunakan data pada triwulan ke I karena BAZNAS belum mengirimkan data terbaru</t>
  </si>
  <si>
    <t>5.38</t>
  </si>
  <si>
    <t>Jumlah ZIS dari aparatur Tahun N-1</t>
  </si>
  <si>
    <t>SATUAN POLISI PAMONG PRAJA</t>
  </si>
  <si>
    <t>6.1</t>
  </si>
  <si>
    <t>Frekuensi patroli Satpol PP</t>
  </si>
  <si>
    <t>6.2</t>
  </si>
  <si>
    <t>Jumlah kasus penyakit masyarakat yang dilaporkan</t>
  </si>
  <si>
    <t>6.3</t>
  </si>
  <si>
    <t>Jumlah kasus penyakit masyarakat yang ditangani</t>
  </si>
  <si>
    <t>6.4</t>
  </si>
  <si>
    <t>jumlah kebutuhan sarana dan prasarana untuk bencana (tanah longsor,banjir,angin putting beliung dan gunung berapi) yang telah tersedia</t>
  </si>
  <si>
    <t>6.5</t>
  </si>
  <si>
    <t>Jumlah kejadian kebakaran</t>
  </si>
  <si>
    <t>6.6</t>
  </si>
  <si>
    <t>Jumlah kejadian kebakaran yang terpenuhi waktu tanggapnya</t>
  </si>
  <si>
    <t>6.7</t>
  </si>
  <si>
    <t>Jumlah korban bencana</t>
  </si>
  <si>
    <t xml:space="preserve">Kejadian Bencana:
1. Tanah Longsor RT 06 Kali Bening Kramat Utara
2. Tanah Longsor RW 18 Kel. 
Rejowinangun Utara
3. Angin Topan RT 04 / IV dan RT 05 / VII Kel. Kedungsari (10 Feb)
4. Banjir RT 03 / 08 Kalisari, Wates 
(15 Feb)
5. Tembok Roboh, Tembok eks Bakorwil Kedu Bagian Barat Berbatasan dengan Kali Bening (23 Feb)
6. Runtuhnya / Ambrolnya atap 
Rumah/Gedung Panti Palerman 
Kel. Magersari Kec. Magelang 
Selatan (2 Mar)
7. Tanah Longsor RT 08 / 02 Kel. 
Wates Tanggal (23 Mar).                 8. Kebakaran di TK IT Asy Syafa' 2 Jl. Sunan Ampel RT 04 RW 02 Kelurahan Jurangombo Selatan Kecamatan Magelang Selatan, Kota Magelang  (26 Mei 2019)                          9. Longsor pada Talud dan Rumah yang ada di Perum Karya Indah 2 Pinggirejo RT 01 RW 07  (28 April 2019)  10. Kebakaran Halaman Belakang Gudang / Sarang Burung Walet  Jl. Sunan Ampel RT 06 RW 01 Kelurahan Jurangombo Selatan  (19 Agustus 2019)  11. Kebakaran di Wates Tengah RT 7 RW 2 Kelurahan Wates (26 Agustus 2019)  12. Kebakaran di Kampung Meteseh Jayengan RT 03 RW 12 Kelurahan Magelang ( 6 September 2019 )  13. Kebakaran di Kampung Pasar Telo RT 01 RW V Kelurahan Gelangan ( 7 September 2019 ) 14. Kebakaran di KaretJurangombo (1 okt 2019) 15.Kebakaran dikalikuto dekat pabrik roti (27 okt 2019) 16.kebakaran di cacaban tengah (20 nop 2019) 17.Kebakaran di depan giant swalayan (25 nop 2019) 18.Kebakaran di Canguk depan SLTPN10 ( 27 nop 2019 )19.Kebakaran di botton Pingir kali (28 nop 2019) 20. kebakaran diperum depkes(12 des 2019) </t>
  </si>
  <si>
    <t>6.8</t>
  </si>
  <si>
    <t>Jumlah korban bencana yang tertangani</t>
  </si>
  <si>
    <t>6.9</t>
  </si>
  <si>
    <t>Jumlah masyarakat yg tanggap bencana hingga tahun n</t>
  </si>
  <si>
    <t>6.10</t>
  </si>
  <si>
    <t>Jumlah mobil pemadam kebakaran</t>
  </si>
  <si>
    <t>6.11</t>
  </si>
  <si>
    <t>Jumlah pelanggaran K3</t>
  </si>
  <si>
    <t>6.12</t>
  </si>
  <si>
    <t>Jumlah pelanggaran perda yang dilaporkan</t>
  </si>
  <si>
    <t>6.13</t>
  </si>
  <si>
    <t>Jumlah pelanggaran perda yang diselesaikan</t>
  </si>
  <si>
    <t>6.14</t>
  </si>
  <si>
    <t>Jumlah penyelesaian pelanggaran K3</t>
  </si>
  <si>
    <t>6.15</t>
  </si>
  <si>
    <t>Jumlah personil yang memenuhi syarat sebagai anggota Pol PP</t>
  </si>
  <si>
    <t>6.16</t>
  </si>
  <si>
    <t>Jumlah petugas linmas</t>
  </si>
  <si>
    <t>6.17</t>
  </si>
  <si>
    <t>Jumlah petugas linmas yang telah mengikuti pelatihan</t>
  </si>
  <si>
    <t>6.18</t>
  </si>
  <si>
    <t>Jumlah polisi pamong praja</t>
  </si>
  <si>
    <t>6.19</t>
  </si>
  <si>
    <t>Jumlah regu patroli pengamanan wilayah dalam 1 hari</t>
  </si>
  <si>
    <t>6.20</t>
  </si>
  <si>
    <t>Jumlah regulasi daerah yang mengatur kontrol tempat hiburan</t>
  </si>
  <si>
    <t>6.21</t>
  </si>
  <si>
    <t>Jumlah regulasi daerah yang mengatur pelarangan peredaran miras, narkoba dan tindak prostitusi</t>
  </si>
  <si>
    <t>6.22</t>
  </si>
  <si>
    <t>Jumlah regulasi yang mengatur tentang penanggulangan bencana</t>
  </si>
  <si>
    <t>ada</t>
  </si>
  <si>
    <t>6.23</t>
  </si>
  <si>
    <t>Jumlah relawan</t>
  </si>
  <si>
    <t>6.24</t>
  </si>
  <si>
    <t>Jumlah relawan yang tanggap bencana</t>
  </si>
  <si>
    <t>6.25</t>
  </si>
  <si>
    <t>Jumlah rencana kontijensi bencana yang disusun</t>
  </si>
  <si>
    <t>6.26</t>
  </si>
  <si>
    <t>jumlah sarana dan prasarana untuk bencana (tanah longsor,banjir,angin putting beliung dan gunung berapi) yang telah tersedia</t>
  </si>
  <si>
    <t>6.27</t>
  </si>
  <si>
    <t>Jumlah seluruh rencana kontijensi bencana yang direncanakan</t>
  </si>
  <si>
    <t>6.28</t>
  </si>
  <si>
    <t>Pembentukan rintisan kelurahan tangguh bencana tingkat Madya</t>
  </si>
  <si>
    <t>6.29</t>
  </si>
  <si>
    <t>Pembentukan rintisan kelurahan tangguh bencana tingkat Pratama</t>
  </si>
  <si>
    <t>6.30</t>
  </si>
  <si>
    <t>Pembentukan rintisan kelurahan tangguh bencana tingkat Utama</t>
  </si>
  <si>
    <t>DINAS SOSIAL</t>
  </si>
  <si>
    <t>Jumlah lanjut usia tidak potensial yang telah menerima jaminan sosial</t>
  </si>
  <si>
    <t>bantuan untuk lanjut usia dari pemerintah pusat direncanakan disalurkan pada Triwulan 3</t>
  </si>
  <si>
    <t>Jumlah lanjut usia tidak potensial</t>
  </si>
  <si>
    <t>Jumlah Penyandang Masalah Kesejahteraan Sosial (PMKS) yang menerima program pemberdayaan sosial melalui KUBE</t>
  </si>
  <si>
    <t xml:space="preserve">Jumlah Penyandang Masalah Kesejahteraan Sosial (PMKS) </t>
  </si>
  <si>
    <t>Jumlah lembaga kesejahteraan sosial yang aktif</t>
  </si>
  <si>
    <t>Jumlah lembaga kesejahteraan sosial</t>
  </si>
  <si>
    <t>Jumlah badan usaha yang berpartisipasi dalam upaya peningkatan kesejahteraan sosial</t>
  </si>
  <si>
    <t>Jumlah wahana kesejahteraan sosial berbasis masyarakat (WKBSM) yang standar</t>
  </si>
  <si>
    <t>Jumlah panti sosial</t>
  </si>
  <si>
    <t>7.10</t>
  </si>
  <si>
    <t>Jumlah gelandangan, pengemis, WTS, pemulung dan korban penyalahgunaan NAPZA yang tertangani</t>
  </si>
  <si>
    <t>Jumlah gelandangan, pengemis, WTS, pemulung dan korban penyalahgunaan NAPZA</t>
  </si>
  <si>
    <t>umlah gelandangan, pengemis, WTS, pemulung dan korban penyalahgunaan NAPZA hasil razia</t>
  </si>
  <si>
    <t>Jumlah keseluruhan panti</t>
  </si>
  <si>
    <t>Jumlah penyandang cacat dan mental tidak potensial yang menerima jaminan sosial</t>
  </si>
  <si>
    <t>Jumlah total penyandang cacat</t>
  </si>
  <si>
    <t>Jumlah seluruh anak usia 6-24 bulan warga miskin</t>
  </si>
  <si>
    <t>Jumlah masyarakat miskin</t>
  </si>
  <si>
    <t>DINAS TENAGA KERJA</t>
  </si>
  <si>
    <t>8.1</t>
  </si>
  <si>
    <t>Jumlah angkatan kerja perempuan</t>
  </si>
  <si>
    <t>8.2</t>
  </si>
  <si>
    <t>Jumlah masyarakat tersosialisasi program transmigrasi</t>
  </si>
  <si>
    <t>8.3</t>
  </si>
  <si>
    <t xml:space="preserve">Jumlah partisipasi angkatan kerja perempuan </t>
  </si>
  <si>
    <t>8.4</t>
  </si>
  <si>
    <t>Jumlah pencari kerja terlatih berbasis kewirausahaan</t>
  </si>
  <si>
    <t>8.5</t>
  </si>
  <si>
    <t>Jumlah pencari kerja terlatih berbasis kompetensi</t>
  </si>
  <si>
    <t>8.6</t>
  </si>
  <si>
    <t>Jumlah pencari kerja yang ditempatkan</t>
  </si>
  <si>
    <t>8.7</t>
  </si>
  <si>
    <t>Jumlah pendaftar program transmigrasi</t>
  </si>
  <si>
    <t>8.8</t>
  </si>
  <si>
    <t>Jumlah perempuan bekerja</t>
  </si>
  <si>
    <t>8.9</t>
  </si>
  <si>
    <t>Jumlah Perselisihan Hub Industrial</t>
  </si>
  <si>
    <t>8.10</t>
  </si>
  <si>
    <t>Jumlah Perselisihan Hub Industrial terselesaikan melalui perjanjian bersama (PB)</t>
  </si>
  <si>
    <t>8.11</t>
  </si>
  <si>
    <t>Jumlah peserta pelatihan tersertifikasi</t>
  </si>
  <si>
    <t>8.12</t>
  </si>
  <si>
    <t>Jumlah seluruh pencari kerja</t>
  </si>
  <si>
    <t>8.13</t>
  </si>
  <si>
    <t>Jumlah seluruh peserta pelatihan</t>
  </si>
  <si>
    <t>8.14</t>
  </si>
  <si>
    <t>Jumlah seluruh tenaga kerja</t>
  </si>
  <si>
    <t>8.15</t>
  </si>
  <si>
    <t>Jumlah tenaga kerja tersertifikasi BNSP</t>
  </si>
  <si>
    <t>8.16</t>
  </si>
  <si>
    <t>Jumlah tenaga kerja yang telah memiliki asuransi tenaga kerja</t>
  </si>
  <si>
    <t>8.17</t>
  </si>
  <si>
    <t>Jumlah transmigran yang ditempatkan</t>
  </si>
  <si>
    <t>8.18</t>
  </si>
  <si>
    <t>Jumlah wirausaha baru tahun n</t>
  </si>
  <si>
    <t>8.19</t>
  </si>
  <si>
    <t>Jumlah wirausaha baru tahun n-1</t>
  </si>
  <si>
    <t>DINAS PEMBERDAYAAN MASYARAKAT, PEREMPUAN, PERLINDUNGAN ANAK, PENGENDALIAN PENDUDUK DAN KELUARGA BERENCANA</t>
  </si>
  <si>
    <t>9.1</t>
  </si>
  <si>
    <t>Jumlah kebijakan terkait peningkatan kualitas anak dan perempuan</t>
  </si>
  <si>
    <t>Ada</t>
  </si>
  <si>
    <t>9.2</t>
  </si>
  <si>
    <t>Jumlah anak</t>
  </si>
  <si>
    <t>?</t>
  </si>
  <si>
    <t>9.3</t>
  </si>
  <si>
    <t>Jumlah anggota Bina Keluarga Balita (BKB) yang ber-KB</t>
  </si>
  <si>
    <t>9.4</t>
  </si>
  <si>
    <t>Jumlah anggota Usaha Peningkatan Pendapatan Keluarga Sejahtera (UPPKS) ber-KB</t>
  </si>
  <si>
    <t>9.5</t>
  </si>
  <si>
    <t>Jumlah ibu hamil yang berumur kurang dari 20 tahun</t>
  </si>
  <si>
    <t>9.6</t>
  </si>
  <si>
    <t>Jumlah kasus kekerasan terhadap perempuan dan anak</t>
  </si>
  <si>
    <t xml:space="preserve">14 terhadap anak, </t>
  </si>
  <si>
    <t>9.7</t>
  </si>
  <si>
    <t>Jumlah KDRT</t>
  </si>
  <si>
    <t>3 KDRT terhadap perempuan</t>
  </si>
  <si>
    <t>9.8</t>
  </si>
  <si>
    <t>Jumlah kebutuhan alat dan obat kebutuhan kontrasepsi</t>
  </si>
  <si>
    <t>9.9</t>
  </si>
  <si>
    <t>Jumlah kegiatan bina keluarga yang sesuai dengan sasaran dan kebijakan pembangunan jangka menengah</t>
  </si>
  <si>
    <t>9.10</t>
  </si>
  <si>
    <t>Jumlah ibu yang jarak kehamilannya kurang dari 3 tahun</t>
  </si>
  <si>
    <t>9.11</t>
  </si>
  <si>
    <t>Jumlah kelompok binaan LPM</t>
  </si>
  <si>
    <t>9.12</t>
  </si>
  <si>
    <t>Jumlah kelompok binaan PKK</t>
  </si>
  <si>
    <t>9.13</t>
  </si>
  <si>
    <t>Jumlah kelompok PKK</t>
  </si>
  <si>
    <t>9.14</t>
  </si>
  <si>
    <t>Jumlah kelompok sadar ketahanan keluarga yang direncanakan untuk dibentuk</t>
  </si>
  <si>
    <t>9.15</t>
  </si>
  <si>
    <t>Jumlah kelompok sadar ketahanan keluarga yang terbentuk</t>
  </si>
  <si>
    <t>9.16</t>
  </si>
  <si>
    <t>Jumlah Keluarga Pra Sejahtera dan keluarga Sejahtera I yang menjadi peserta KB</t>
  </si>
  <si>
    <t>9.17</t>
  </si>
  <si>
    <t xml:space="preserve">Jumlah keluarga sejahtera </t>
  </si>
  <si>
    <t>9.18</t>
  </si>
  <si>
    <t>Jumlah keluarga yang mempunyai balita</t>
  </si>
  <si>
    <t>9.19</t>
  </si>
  <si>
    <t>Jumlah keluarga yang mempunyai remaja</t>
  </si>
  <si>
    <t>9.20</t>
  </si>
  <si>
    <t>Jumlah kelurahan berkategori cepat berkembang</t>
  </si>
  <si>
    <t>9.21</t>
  </si>
  <si>
    <t>Jumlah kelurahan yang memanfaatkan data mikro keluarga</t>
  </si>
  <si>
    <t>9.22</t>
  </si>
  <si>
    <t>Jumlah kelurahan yang mempunyai kelompok BKL aktif</t>
  </si>
  <si>
    <t>9.23</t>
  </si>
  <si>
    <t>Jumlah kelurahan yang mempunyai kelompok UPPKS aktif</t>
  </si>
  <si>
    <t>9.24</t>
  </si>
  <si>
    <t>Jumlah kelurahan yang menyediakan informasi data mikro keluarga</t>
  </si>
  <si>
    <t>9.25</t>
  </si>
  <si>
    <t xml:space="preserve">Jumlah LKK yang memiliki kinerja sehat </t>
  </si>
  <si>
    <t>Kegiatan Penyehatan LKK belum tertampung di DPA 2019, akan diusulkan di perubahan APBD</t>
  </si>
  <si>
    <t>9.26</t>
  </si>
  <si>
    <t>Jumlah LPM di Kelurahan</t>
  </si>
  <si>
    <t>9.27</t>
  </si>
  <si>
    <t>Jumlah Pasangan Usia Subur</t>
  </si>
  <si>
    <t>9.28</t>
  </si>
  <si>
    <t>Jumlah Pasangan Usia Subur yang ingin anak ditunda dan tidak ingin anak lagi, yang ingin ber-KB tetapi belum terlayani</t>
  </si>
  <si>
    <t>9.29</t>
  </si>
  <si>
    <t>Jumlah Pasangan Usia Subur yang isterinya berusia di bawah usia 20 tahun</t>
  </si>
  <si>
    <t>Tidak ada pernikahan dini</t>
  </si>
  <si>
    <t>9.30</t>
  </si>
  <si>
    <t>Jumlah Pasangan Usia Subur Pra Sejahtera dan Sejahtera I</t>
  </si>
  <si>
    <t>9.31</t>
  </si>
  <si>
    <t>Jumlah penegakan hukum dari tingkat penyidikan sampai dengan putusan pengadilan atas kasus-kasus kekerasan terhadap perempuan dan anak</t>
  </si>
  <si>
    <t>Belum ada kasus yang sampai ke tingkat pengadilan</t>
  </si>
  <si>
    <t>9.32</t>
  </si>
  <si>
    <t>Jumlah pengaduan perlindungan perempuan dan anak dari tindakan kekerasan yang tertangani</t>
  </si>
  <si>
    <t>9.33</t>
  </si>
  <si>
    <t>Jumlah pengurus LPM yang dilatih</t>
  </si>
  <si>
    <t>Pelatihan LPM direncanakan pada Triwulan III melalui kegiatan Pendidikan dan Pelatihan Tenaga Teknis dan Masyarakat</t>
  </si>
  <si>
    <t>9.34</t>
  </si>
  <si>
    <t>Jumlah penjaringan rintisan TTG yang berbasis masyarakat untuk dikembangkan di masyarakat kelurahan</t>
  </si>
  <si>
    <t>Penjaringan TTG direncanakan pada Triwulan III melalui kegiatan Fasilitasi Teknologi Tepat Guna</t>
  </si>
  <si>
    <t>9.35</t>
  </si>
  <si>
    <t>Jumlah penyediaan alat dan obat kontrasepsi</t>
  </si>
  <si>
    <t>9.36</t>
  </si>
  <si>
    <t>Jumlah perempuan dan anak korban kekerasan yang mendapatkan layanan bantuan hukum</t>
  </si>
  <si>
    <t>9.37</t>
  </si>
  <si>
    <t>Jumlah perempuan dan anak korban kekerasan yang mendapatkan layanan bimbingan rohani yang diberikan oleh petugas bimbingan rohani terlatih bagi perempuan dan anak korban kekerasan di dalam Unit Pelayanan Terpadu</t>
  </si>
  <si>
    <t>9.38</t>
  </si>
  <si>
    <t>Jumlah perempuan dan anak korban kekerasan yang mendapatkan layanan kesehatan oleh tenaga kesehatan terlatih di Puskesmas Mampu Tatalaksana KtP/A dan PPT / PKT di RS</t>
  </si>
  <si>
    <t>9.39</t>
  </si>
  <si>
    <t>Jumlah perempuan dan anak korban kekerasan yang mendapatkan layanan rehabilitasi sosial yang diberikan oleh petugas rehabilitasi sosial terlatih bagi perempuan dan anak korban kekerasan di dalam Unit Pelayanan Terpadu</t>
  </si>
  <si>
    <t>9.40</t>
  </si>
  <si>
    <t>Jumlah perempuan dan anak korban kekerasan yang mendapatkan penanganan pengaduan oleh petugas terlatih di dalam unit pelayan terpadu</t>
  </si>
  <si>
    <t>9.41</t>
  </si>
  <si>
    <t>Jumlah perempuan menikah di bawah usia 20 tahun</t>
  </si>
  <si>
    <t>9.42</t>
  </si>
  <si>
    <t>Jumlah perempuan rentan</t>
  </si>
  <si>
    <t>2019 Perempuan rentan terdiri dari:
 KK Miskin 2.158
 KDRT 20
 Disabilitas 188
 Tuna Susila 6
 Perempuan rawan sosial ekonomi : 759
 Total : 3131
2020 : 2163 miskin, IRT ODHA 7 KDRT 1</t>
  </si>
  <si>
    <t>9.43</t>
  </si>
  <si>
    <t>Jumlah perempuan rentan yang mendapat penguatan kapasitas</t>
  </si>
  <si>
    <t>9.44</t>
  </si>
  <si>
    <t>Jumlah perempuan yang bekerja di lembaga pemerintah</t>
  </si>
  <si>
    <t>9.45</t>
  </si>
  <si>
    <t>Jumlah perempuan yang bekerja di lembaga swasta</t>
  </si>
  <si>
    <t>9.46</t>
  </si>
  <si>
    <t>Jumlah peserta Bina Keluarga Balita (BKB)</t>
  </si>
  <si>
    <t>9.47</t>
  </si>
  <si>
    <t>Jumlah peserta Bina Keluarga Remaja (BKR)</t>
  </si>
  <si>
    <t>9.48</t>
  </si>
  <si>
    <t>Jumlah peserta KB</t>
  </si>
  <si>
    <t>9.49</t>
  </si>
  <si>
    <t>Jumlah peserta KB aktif</t>
  </si>
  <si>
    <t>9.50</t>
  </si>
  <si>
    <t>Jumlah peserta KB aktif jalur Swasta</t>
  </si>
  <si>
    <t>9.51</t>
  </si>
  <si>
    <t>Jumlah peserta KB MOP dan Kondom</t>
  </si>
  <si>
    <t>9.52</t>
  </si>
  <si>
    <t>Jumlah Peserta KB yang tidak melanjutkan penggunaan alat kontrasepsi pada tahun kalender</t>
  </si>
  <si>
    <t>9.53</t>
  </si>
  <si>
    <t>Jumlah PKK aktif</t>
  </si>
  <si>
    <t>9.54</t>
  </si>
  <si>
    <t>Jumlah PLKB yang mendapat pembinaan</t>
  </si>
  <si>
    <t>9.55</t>
  </si>
  <si>
    <t>Jumlah PLKB/PKB</t>
  </si>
  <si>
    <t>9.56</t>
  </si>
  <si>
    <t>Jumlah PPKBD</t>
  </si>
  <si>
    <t>9.57</t>
  </si>
  <si>
    <t>Jumlah PPKBD aktif</t>
  </si>
  <si>
    <t>Jumlah PUS usia lebih 35 tahun yang hamil</t>
  </si>
  <si>
    <t>9.59</t>
  </si>
  <si>
    <t>Jumlah RT yang mempunyai data hasil pendataan keluarga</t>
  </si>
  <si>
    <t>9.60</t>
  </si>
  <si>
    <t>Jumlah seluruh ibu hamil</t>
  </si>
  <si>
    <t>9.61</t>
  </si>
  <si>
    <t>Jumlah seluruh kegiatan Bina Keluarga</t>
  </si>
  <si>
    <t>9.62</t>
  </si>
  <si>
    <t>Jumlah seluruh LKK</t>
  </si>
  <si>
    <t>9.63</t>
  </si>
  <si>
    <t>Jumlah seluruh Pasangan Usia Subur</t>
  </si>
  <si>
    <t>9.64</t>
  </si>
  <si>
    <t>Jumlah seluruh Pasangan Usia Subur anggota Bina Keluarga Balita (BKB)</t>
  </si>
  <si>
    <t>9.65</t>
  </si>
  <si>
    <t>Jumlah seluruh pengurus LPM</t>
  </si>
  <si>
    <t>9.66</t>
  </si>
  <si>
    <t>Jumlah seluruh PLKB</t>
  </si>
  <si>
    <t>9.67</t>
  </si>
  <si>
    <t>Jumlah seluruh PUS anggota Usaha Peningkatan Pendapatan Keluarga Sejahtera (UPPKS) peserta KB</t>
  </si>
  <si>
    <t>9.68</t>
  </si>
  <si>
    <t>Jumlah Usaha Peningkatan Pendapatan Keluarga (UP2K)-PKK aktif</t>
  </si>
  <si>
    <t>9.69</t>
  </si>
  <si>
    <t>Jumlah seluruh Usaha Peningkatan Pendapatan Keluarga (UP2K)-PKK</t>
  </si>
  <si>
    <t>9.70</t>
  </si>
  <si>
    <t>LPM berprestasi tingkat kota</t>
  </si>
  <si>
    <t>9.71</t>
  </si>
  <si>
    <t>LPM berprestasi tingkat provinsi</t>
  </si>
  <si>
    <t>Peringkat 1</t>
  </si>
  <si>
    <t>9.72</t>
  </si>
  <si>
    <t>LPM berprestasi tingkat nasional</t>
  </si>
  <si>
    <t>-</t>
  </si>
  <si>
    <t>Tidak ada lomba tingkat nasional</t>
  </si>
  <si>
    <t>DINAS LINGKUNGAN HIDUP</t>
  </si>
  <si>
    <t>11.1</t>
  </si>
  <si>
    <t>Indeks Kualitas Air</t>
  </si>
  <si>
    <t>11.2</t>
  </si>
  <si>
    <t>Indeks Kualitas Udara</t>
  </si>
  <si>
    <t>11.3</t>
  </si>
  <si>
    <t>Indeks Tutupan Hutan</t>
  </si>
  <si>
    <t>Jumlah rekomendasi hasil pengawasan yang ditaati</t>
  </si>
  <si>
    <t xml:space="preserve">Jumlah sampah seluruhnya </t>
  </si>
  <si>
    <t>Jumlah sampah yang terangkut dari depo sampah</t>
  </si>
  <si>
    <t>Jumlah seluruh rekomendasi hasil pengawasan</t>
  </si>
  <si>
    <t>Jumlah titik PJU</t>
  </si>
  <si>
    <t>Luas lahan makam yang masih kosong</t>
  </si>
  <si>
    <t>11.10</t>
  </si>
  <si>
    <t>Luas RTH Ber-HPL/HGB Kota</t>
  </si>
  <si>
    <t>Luas tiap petak makam</t>
  </si>
  <si>
    <t>Pemantauan GRK di 5 sektor (Persampahan, Energi, Industri, Pertanian/Peternakan, Transportasi) secara rutin</t>
  </si>
  <si>
    <t>SLHD, Kualitas Air, Keanekaragaman Hayati, Biomassa, IKLH, Volume Sampah</t>
  </si>
  <si>
    <t>Volume sampah yang ditangani dari sumbernya</t>
  </si>
  <si>
    <t>Jumlah SDA yang terkonservasi</t>
  </si>
  <si>
    <t>DINAS KEPENDUDUKAN DAN PENCATATAN SIPIL</t>
  </si>
  <si>
    <t>12.1</t>
  </si>
  <si>
    <t>Jumlah Penduduk kelompok usia 0-6 thn</t>
  </si>
  <si>
    <t>12.2</t>
  </si>
  <si>
    <t>Jumlah penduduk kelompok usia 7-12 Tahun</t>
  </si>
  <si>
    <t>12.3</t>
  </si>
  <si>
    <t>Jumlah penduduk kelompok usia 13-15 Tahun</t>
  </si>
  <si>
    <t>12.4</t>
  </si>
  <si>
    <t>Jumlah penduduk usia &gt;15 tahun</t>
  </si>
  <si>
    <t>12.5</t>
  </si>
  <si>
    <t>Jumlah penduduk usia &gt;18 tahun</t>
  </si>
  <si>
    <t>12.6</t>
  </si>
  <si>
    <t>Jumlah penduduk usia 0-18 tahun</t>
  </si>
  <si>
    <t>12.7</t>
  </si>
  <si>
    <t>Jumlah seluruh rumah tangga</t>
  </si>
  <si>
    <t>12.8</t>
  </si>
  <si>
    <t>Jumlah penduduk</t>
  </si>
  <si>
    <t>12.9</t>
  </si>
  <si>
    <t>Jumlah penduduk usia 15-49 tahun</t>
  </si>
  <si>
    <t>12.10</t>
  </si>
  <si>
    <t>Jumlah penduduk usia 60 th ke atas</t>
  </si>
  <si>
    <t>12.11</t>
  </si>
  <si>
    <t>Jumlah penduduk usia 17 ke atas atau telah menikah memiliki KTP-el</t>
  </si>
  <si>
    <t>12.12</t>
  </si>
  <si>
    <t>Jumlah seluruh penduduk wajib KTP-el</t>
  </si>
  <si>
    <t>12.13</t>
  </si>
  <si>
    <t>Jumlah penerbitan Kartu Identitas Anak (KIA)</t>
  </si>
  <si>
    <t>12.14</t>
  </si>
  <si>
    <t>Jumlah penduduk usia kurang dari 17 tahun dan/atau belum menikah</t>
  </si>
  <si>
    <t>12.15</t>
  </si>
  <si>
    <t>Jumlah masyarakat pengguna layanan administrasi kependudukan yang merasa puas terhadap pelayanan yang diberikan</t>
  </si>
  <si>
    <t>12.16</t>
  </si>
  <si>
    <t>Jumlah masyarakat pengguna layanan administrasi kependudukan</t>
  </si>
  <si>
    <t>12.17</t>
  </si>
  <si>
    <t>Jumlah penduduk usia 0-18 tahun yang memiliki akte kelahiran</t>
  </si>
  <si>
    <t>12.18</t>
  </si>
  <si>
    <t>Jumlah kepemilikan KK yang diterbitkan sampai dengan tahun N</t>
  </si>
  <si>
    <t>12.19</t>
  </si>
  <si>
    <t>Jumlah seluruh KK</t>
  </si>
  <si>
    <t>12.20</t>
  </si>
  <si>
    <t>Jumlah kutipan akta kematian yang diterbitkan untuk kematian tahun N</t>
  </si>
  <si>
    <t>12.21</t>
  </si>
  <si>
    <t>Jumlah kematian yang terjadi pada tahun N</t>
  </si>
  <si>
    <t>12.22</t>
  </si>
  <si>
    <t>Jumlah komponen sistem pelayanan adminduk yang dibangun</t>
  </si>
  <si>
    <t>Jumlah sistem pelayanan adminduk yang direncanakan terintegrasi</t>
  </si>
  <si>
    <t>DINAS PERHUBUNGAN</t>
  </si>
  <si>
    <t>13.1</t>
  </si>
  <si>
    <t>capaian indek keselamatan lalu lintas</t>
  </si>
  <si>
    <t>13.2</t>
  </si>
  <si>
    <t>indek keselamatan lalu lintas ideal</t>
  </si>
  <si>
    <t>13.3</t>
  </si>
  <si>
    <t>Jumlah Prasarana Standar Pelayanan Minimal Operasional Terminal Angkutan Barang</t>
  </si>
  <si>
    <t>13.4</t>
  </si>
  <si>
    <t xml:space="preserve">Jumlah arus penumpang angkutan umum </t>
  </si>
  <si>
    <t>13.5</t>
  </si>
  <si>
    <t>Jumlah Blok Parkir yang dikelola</t>
  </si>
  <si>
    <t>13.6</t>
  </si>
  <si>
    <t>Jumlah Blok Parkir yang telah dievaluasi dan diawasi</t>
  </si>
  <si>
    <t>13.7</t>
  </si>
  <si>
    <t>Jumlah KBWU pada periode triwulan tersebut</t>
  </si>
  <si>
    <t>13.8</t>
  </si>
  <si>
    <t>Jumlah KBWU yang tidak melakukan Uji pada periode triwulan tersebut</t>
  </si>
  <si>
    <t>13.9</t>
  </si>
  <si>
    <t>Jumlah kendaraan bermotor wajib uji yang laik jalan</t>
  </si>
  <si>
    <t>13.10</t>
  </si>
  <si>
    <t>Jumlah ketersediaan seat penumpang angkutan umum</t>
  </si>
  <si>
    <t>13.11</t>
  </si>
  <si>
    <t>Jumlah pelayanan umum yang sudah dilaksanakan oleh Dinas Perhubungan</t>
  </si>
  <si>
    <t>13.12</t>
  </si>
  <si>
    <t>Jumlah prasarana dan fasilitas LLAJ yang terpelihara</t>
  </si>
  <si>
    <t>13.13</t>
  </si>
  <si>
    <t>Jumlah Prasarana Utama dan Penunjang Operasional Terminal Angkutan Barang</t>
  </si>
  <si>
    <t>13.14</t>
  </si>
  <si>
    <t>Jumlah Simpang dengan pengendali APILL (alat pemberi isyarat Lalu Lintas)</t>
  </si>
  <si>
    <t>13.15</t>
  </si>
  <si>
    <t>Jumlah Simpang dengan pengendali APILL (alat pemberi isyarat Lalu Lintas) terintegrasi (ATCS)</t>
  </si>
  <si>
    <t>13.16</t>
  </si>
  <si>
    <t>Jumlah tempat-tempat pemberhentian Angkutan Umum (Halte)</t>
  </si>
  <si>
    <t>13.17</t>
  </si>
  <si>
    <t>Jumlah titik parkir yang terfasilitasi sarana prasarana parkir</t>
  </si>
  <si>
    <t>13.18</t>
  </si>
  <si>
    <t>Jumlah titik-titik parkir yang terkelola</t>
  </si>
  <si>
    <t>13.19</t>
  </si>
  <si>
    <t>Sub terminal (TERMINAL Tipe C) yang tertata</t>
  </si>
  <si>
    <t>DISKOMINSTA</t>
  </si>
  <si>
    <t>14.1</t>
  </si>
  <si>
    <t>Jumlah dan penelitian bidang komunikasi dan informasi</t>
  </si>
  <si>
    <t>Jumlah kebijakan terkait kontrol arus informasi media massa</t>
  </si>
  <si>
    <t>14.3</t>
  </si>
  <si>
    <t>Jumlah kemitraan dan kerjasama lintas sektor yang terjalin</t>
  </si>
  <si>
    <t>14.4</t>
  </si>
  <si>
    <t>Jumlah KIM</t>
  </si>
  <si>
    <t>14.5</t>
  </si>
  <si>
    <t>Jumlah lokasi yang terkoneksi fiber optic / rencana lokasi yang terkoneksi fiber optic (160)</t>
  </si>
  <si>
    <t>14.6</t>
  </si>
  <si>
    <t xml:space="preserve">Jumlah PD yang menerapkan e-government </t>
  </si>
  <si>
    <t>14.7</t>
  </si>
  <si>
    <t>Jumlah publikasi data</t>
  </si>
  <si>
    <t>14.8</t>
  </si>
  <si>
    <t>Jumlah Publikasi data yg dibutuhkan</t>
  </si>
  <si>
    <t>14.9</t>
  </si>
  <si>
    <t>Jumlah ruang media distribusi informasi pembangunan dan penyelenggaraan pemerintahan</t>
  </si>
  <si>
    <t>14.10</t>
  </si>
  <si>
    <t>Jumlah SDM pada PD yang memiliki kecakapan di bidang teknologi informasi</t>
  </si>
  <si>
    <t>Jumlah sistem informasi yang terinteroperablitas</t>
  </si>
  <si>
    <t>14.12</t>
  </si>
  <si>
    <t>Jumlah SKPD yg menerapkan SOP Persandian</t>
  </si>
  <si>
    <t>14.13</t>
  </si>
  <si>
    <t>Jumlah SOP persandian yang operasional</t>
  </si>
  <si>
    <t>14.14</t>
  </si>
  <si>
    <t>Persentase infrastruktur dan sistem data command center</t>
  </si>
  <si>
    <t>14.15</t>
  </si>
  <si>
    <r>
      <t xml:space="preserve">Publikasi materi keagamaan melalui media massa milik pemerintah: Materi dan informasi keagamaan yang terpublikasi oleh pemerintah secara rutin di masyarakat melalui media: </t>
    </r>
    <r>
      <rPr>
        <b/>
        <sz val="11"/>
        <color rgb="FF000000"/>
        <rFont val="Arial Narrow"/>
        <family val="2"/>
      </rPr>
      <t>Media Cetak</t>
    </r>
  </si>
  <si>
    <t>1 leaflet agama Islam</t>
  </si>
  <si>
    <t>6 kali/ 3 agama dan kepercayaan (100%)</t>
  </si>
  <si>
    <t>4 edisi dengan 3 materi keagamaan</t>
  </si>
  <si>
    <t>1 edisi dengan 1 materi keagamaan</t>
  </si>
  <si>
    <t>14.16</t>
  </si>
  <si>
    <r>
      <t xml:space="preserve">Publikasi materi keagamaan melalui media massa milik pemerintah: Materi dan informasi keagamaan yang terpublikasi oleh pemerintah secara rutin di masyarakat melalui media: </t>
    </r>
    <r>
      <rPr>
        <b/>
        <sz val="11"/>
        <color rgb="FF000000"/>
        <rFont val="Arial Narrow"/>
        <family val="2"/>
      </rPr>
      <t>Radio</t>
    </r>
  </si>
  <si>
    <t>61 kali siar/ 5 agama dan kepercayaan (100%)</t>
  </si>
  <si>
    <t>79 x / 3 agama</t>
  </si>
  <si>
    <t>365 kali siar/ 5 agama dan kepercayaan (100%)</t>
  </si>
  <si>
    <t>91 kali siar/ 5 agama dan kepercayaan (100%)</t>
  </si>
  <si>
    <t>182 kali siar/ 5 agama dan kepercayaan (100%)</t>
  </si>
  <si>
    <t>14.17</t>
  </si>
  <si>
    <t>Tingkat kemampuan personel persandian yg dibutuhkan</t>
  </si>
  <si>
    <t>14.18</t>
  </si>
  <si>
    <t>Tingkat kemampuan personil persandiaan saat ini</t>
  </si>
  <si>
    <t>DINAS PERINDUSTRIAN DAN PERDAGANGAN</t>
  </si>
  <si>
    <t>15.1</t>
  </si>
  <si>
    <t>Angka kejadian kriminal di lingkungan pasar tahun N</t>
  </si>
  <si>
    <t>15.2</t>
  </si>
  <si>
    <t>Angka kejadian kriminal di lingkungan pasar tahun N-1</t>
  </si>
  <si>
    <t>15.3</t>
  </si>
  <si>
    <t>Banyaknya shelter PKL yang dikelola oleh Pemerintah</t>
  </si>
  <si>
    <t>15.4</t>
  </si>
  <si>
    <t>Jumlah alat UTTP yang ditera</t>
  </si>
  <si>
    <t>15.5</t>
  </si>
  <si>
    <t>Jumlah cukai palsu/illegal yang ada</t>
  </si>
  <si>
    <t>15.6</t>
  </si>
  <si>
    <t>Jumlah data dan informasi cukai palsu/illegal yang dikumpulkan</t>
  </si>
  <si>
    <t>15.7</t>
  </si>
  <si>
    <t>Jumlah ekspor produk ke LN</t>
  </si>
  <si>
    <t>15.8</t>
  </si>
  <si>
    <t>Jumlah IKM Formal</t>
  </si>
  <si>
    <t>15.9</t>
  </si>
  <si>
    <t>Jumlah IKM Formal menerapkan sistem manajemen mutu (GMP, haccp, PRODUKSI BERSIH, iso, gkm, sni, DLL)</t>
  </si>
  <si>
    <t>15.10</t>
  </si>
  <si>
    <t>Jumlah IKM Formal memanfaatkan peralatan produksi tepat guna</t>
  </si>
  <si>
    <t>Jumlah koperasi aktif</t>
  </si>
  <si>
    <t>15.12</t>
  </si>
  <si>
    <t>Jumlah koperasi sehat</t>
  </si>
  <si>
    <t>15.13</t>
  </si>
  <si>
    <t>Jumlah koperasi seluruhnya</t>
  </si>
  <si>
    <t>15.14</t>
  </si>
  <si>
    <t>Jumlah koperasi syariah</t>
  </si>
  <si>
    <t>15.15</t>
  </si>
  <si>
    <t>Jumlah KSP/USP</t>
  </si>
  <si>
    <t>15.16</t>
  </si>
  <si>
    <t>Jumlah KUM</t>
  </si>
  <si>
    <t>15.17</t>
  </si>
  <si>
    <t>Jumlah KUM yg menerima akses permodalan</t>
  </si>
  <si>
    <t>15.18</t>
  </si>
  <si>
    <t>Jumlah KUM yg terfasilitasi HKI dan SNI tahun N</t>
  </si>
  <si>
    <t>15.19</t>
  </si>
  <si>
    <t>Jumlah KUM yg terfasilitasi HKI dan SNI tahun N-1</t>
  </si>
  <si>
    <t>15.20</t>
  </si>
  <si>
    <t>Jumlah pasar tradisional</t>
  </si>
  <si>
    <t>15.21</t>
  </si>
  <si>
    <t>Jumlah pasar tradisional yang dikelola</t>
  </si>
  <si>
    <t>15.22</t>
  </si>
  <si>
    <t>Jumlah pedagang pasar</t>
  </si>
  <si>
    <t>15.23</t>
  </si>
  <si>
    <t>Jumlah pedagang pasar yang dibina</t>
  </si>
  <si>
    <t>15.24</t>
  </si>
  <si>
    <t>Jumlah PKL</t>
  </si>
  <si>
    <t>15.25</t>
  </si>
  <si>
    <t>Jumlah PKL yang dibina</t>
  </si>
  <si>
    <t>15.26</t>
  </si>
  <si>
    <t>Jumlah sarana perdagangan yang menuju universal design</t>
  </si>
  <si>
    <t>15.27</t>
  </si>
  <si>
    <t>Jumlah seluruh sarana perdagangan</t>
  </si>
  <si>
    <t>15.28</t>
  </si>
  <si>
    <t>Jumlah sentra industri</t>
  </si>
  <si>
    <t>15.29</t>
  </si>
  <si>
    <t>Jumlah UMKMK yg meningkat omzetnya tahun N</t>
  </si>
  <si>
    <t>15.30</t>
  </si>
  <si>
    <t>Jumlah UMKMK yg meningkat omzetnya tahun N-1</t>
  </si>
  <si>
    <t>15.31</t>
  </si>
  <si>
    <t>Jumlah wirausaha baru (UMKM)</t>
  </si>
  <si>
    <t>15.32</t>
  </si>
  <si>
    <t>Nilai arus barang keluar daerah pada tahun N</t>
  </si>
  <si>
    <t>15.33</t>
  </si>
  <si>
    <t>Nilai arus barang keluar daerah pada tahun N-1</t>
  </si>
  <si>
    <t>15.34</t>
  </si>
  <si>
    <t>Nilai produksi tahun N</t>
  </si>
  <si>
    <t>15.35</t>
  </si>
  <si>
    <t>Nilai produksi tahun N-1</t>
  </si>
  <si>
    <t>15.36</t>
  </si>
  <si>
    <t>Volume sampah yang diproduksi pasar tradisional tahun N</t>
  </si>
  <si>
    <t>15.37</t>
  </si>
  <si>
    <t>Volume sampah yang diproduksi pasar tradisional tahun N-1</t>
  </si>
  <si>
    <t>DPMPTSP</t>
  </si>
  <si>
    <t>16.1</t>
  </si>
  <si>
    <t>Jumlah kerjasama pemerintah dan investor</t>
  </si>
  <si>
    <t>16.2</t>
  </si>
  <si>
    <t>Jumlah investor baru</t>
  </si>
  <si>
    <t>16.3</t>
  </si>
  <si>
    <t>Jumlah layanan perijinan</t>
  </si>
  <si>
    <t>16.4</t>
  </si>
  <si>
    <t>Jumlah layanan perijinan yg dilayani di PTSP</t>
  </si>
  <si>
    <t>16.5</t>
  </si>
  <si>
    <t>Jumlah RAPERDA/RAPERWAL baru tentang investasi</t>
  </si>
  <si>
    <t>Jumlah SIPID (Sistem Informasi Potensi Investasi Daerah)</t>
  </si>
  <si>
    <t>16.7</t>
  </si>
  <si>
    <t>Nilai investasi PMA tahun N</t>
  </si>
  <si>
    <t>16.8</t>
  </si>
  <si>
    <t>Nilai investasi PMA tahun N-1</t>
  </si>
  <si>
    <t>16.9</t>
  </si>
  <si>
    <t>Nilai investasi PMDN tahun N</t>
  </si>
  <si>
    <t>16.10</t>
  </si>
  <si>
    <t>Nilai investasi PMDN tahun N-1</t>
  </si>
  <si>
    <t>Persentase pemanfaatan SPIPISE</t>
  </si>
  <si>
    <t>DINAS PEMUDA. OLAH RAGA, DAN PARIWISATA</t>
  </si>
  <si>
    <t>17.1</t>
  </si>
  <si>
    <t>Jumlah cabang olahraga unggulan tingkat regional, nasional, dan internasional</t>
  </si>
  <si>
    <t>17.2</t>
  </si>
  <si>
    <t>Banyaknya seluruh klub</t>
  </si>
  <si>
    <t>17.3</t>
  </si>
  <si>
    <t>Jumlah destinasi wisata</t>
  </si>
  <si>
    <t>17.4</t>
  </si>
  <si>
    <t>Jumlah Destinasi Wisata Unggulan</t>
  </si>
  <si>
    <t>TKL,Gunung Tidar,Museum BPK, Museum Abdul Jalil,Kebun Bibit Senopati</t>
  </si>
  <si>
    <t>17.5</t>
  </si>
  <si>
    <t>Jumlah destinasi wisata yang telah memenuhi sapta pesona</t>
  </si>
  <si>
    <t>17.6</t>
  </si>
  <si>
    <t>Jumlah hari kunjungan seluruh wisatawan</t>
  </si>
  <si>
    <t>2-3 HARI</t>
  </si>
  <si>
    <t>1-2 HARI</t>
  </si>
  <si>
    <t>17.7</t>
  </si>
  <si>
    <t>Jumlah induk organisasi olahraga</t>
  </si>
  <si>
    <t>17.8</t>
  </si>
  <si>
    <t xml:space="preserve">Jumlah kelompok pemuda yg dibina </t>
  </si>
  <si>
    <t>17.9</t>
  </si>
  <si>
    <t>Jumlah kelompok pemuda yg mengelola usaha setelah dibina</t>
  </si>
  <si>
    <t>17.10</t>
  </si>
  <si>
    <t>Jumlah lapangan olahraga dan GOR yang direvitalisasi milik Pemkot</t>
  </si>
  <si>
    <t>17.11</t>
  </si>
  <si>
    <t>Jumlah lapangan olahraga milik pemkot</t>
  </si>
  <si>
    <t>17.12</t>
  </si>
  <si>
    <t>Jumlah lembaga kerjasama pengembangan dan promosi pariwisata</t>
  </si>
  <si>
    <t>17.13</t>
  </si>
  <si>
    <t>Jumlah organisasi pemuda</t>
  </si>
  <si>
    <t>17.14</t>
  </si>
  <si>
    <t>Jumlah organisasi pemuda yang dibina</t>
  </si>
  <si>
    <t>Organisasi Pemuda yang disosialisasi = 13</t>
  </si>
  <si>
    <t>17.15</t>
  </si>
  <si>
    <t>Jumlah organisasi pemuda yg aktif</t>
  </si>
  <si>
    <t>17.16</t>
  </si>
  <si>
    <t>Jumlah pemuda</t>
  </si>
  <si>
    <t>17.17</t>
  </si>
  <si>
    <t>Jumlah pemuda penganggur</t>
  </si>
  <si>
    <t>17.18</t>
  </si>
  <si>
    <t>Jumlah pemuda yang mempunyai kegiatan dan prestasi yang memiliki kemampuan menggerakkan / mempelopori masyarakat</t>
  </si>
  <si>
    <t>17.19</t>
  </si>
  <si>
    <t>17.20</t>
  </si>
  <si>
    <t>Jumlah sarana olahraga</t>
  </si>
  <si>
    <t>17.21</t>
  </si>
  <si>
    <t>Jumlah sarana olahraga dalam kondisi baik dan memenuhi standard</t>
  </si>
  <si>
    <t>17.22</t>
  </si>
  <si>
    <t>Jumlah TIC</t>
  </si>
  <si>
    <t>17.23</t>
  </si>
  <si>
    <t>Jumlah TIC yang representatif</t>
  </si>
  <si>
    <t>17.24</t>
  </si>
  <si>
    <t>Jumlah wisatawan mancanegara yang berkunjung ke obyek wisata dan hotel-hotel di Kota Magelang dalam waktu 1 (satu) tahun</t>
  </si>
  <si>
    <t>17.25</t>
  </si>
  <si>
    <t>Jumlah wisatawan nusantara yang berkunjung ke obyek wisata dan hotel-hotel di Kota Magelang dalam waktu 1 (satu) tahun</t>
  </si>
  <si>
    <t>17.26</t>
  </si>
  <si>
    <r>
      <t xml:space="preserve">Peningkatan prestasi atlet di tingkat regional: </t>
    </r>
    <r>
      <rPr>
        <b/>
        <sz val="11"/>
        <color rgb="FF000000"/>
        <rFont val="Arial Narrow"/>
        <family val="2"/>
      </rPr>
      <t>Peringkat di Dulongmas</t>
    </r>
  </si>
  <si>
    <t>17.27</t>
  </si>
  <si>
    <r>
      <t xml:space="preserve">Peningkatan prestasi atlet di tingkat regional: </t>
    </r>
    <r>
      <rPr>
        <b/>
        <sz val="11"/>
        <color rgb="FF000000"/>
        <rFont val="Arial Narrow"/>
        <family val="2"/>
      </rPr>
      <t>Peringkat di POPDA SD</t>
    </r>
  </si>
  <si>
    <t>Tk Propinsi Belum dilaksanakan</t>
  </si>
  <si>
    <t>17.28</t>
  </si>
  <si>
    <r>
      <t xml:space="preserve">Peningkatan prestasi atlet di tingkat regional: </t>
    </r>
    <r>
      <rPr>
        <b/>
        <sz val="11"/>
        <color rgb="FF000000"/>
        <rFont val="Arial Narrow"/>
        <family val="2"/>
      </rPr>
      <t>Peringkat di POPDA SMA</t>
    </r>
  </si>
  <si>
    <t>17.29</t>
  </si>
  <si>
    <r>
      <t xml:space="preserve">Peningkatan prestasi atlet di tingkat regional: </t>
    </r>
    <r>
      <rPr>
        <b/>
        <sz val="11"/>
        <color rgb="FF000000"/>
        <rFont val="Arial Narrow"/>
        <family val="2"/>
      </rPr>
      <t>Peringkat di POPDA SMP</t>
    </r>
  </si>
  <si>
    <t>Peringkat di Tk Propinsi</t>
  </si>
  <si>
    <t>17.30</t>
  </si>
  <si>
    <r>
      <t xml:space="preserve">Peningkatan prestasi atlet di tingkat regional: </t>
    </r>
    <r>
      <rPr>
        <b/>
        <sz val="11"/>
        <color rgb="FF000000"/>
        <rFont val="Arial Narrow"/>
        <family val="2"/>
      </rPr>
      <t>Peringkat di PORPROV</t>
    </r>
  </si>
  <si>
    <t>17.31</t>
  </si>
  <si>
    <t>Prestasi pemuda di tingkat Nasional</t>
  </si>
  <si>
    <t>17.32</t>
  </si>
  <si>
    <t>Prestasi pemuda di tingkat Propinsi</t>
  </si>
  <si>
    <t>DINAS PERPUSTAKAAN DAN ARSIP</t>
  </si>
  <si>
    <t>18.1</t>
  </si>
  <si>
    <t>Jumlah arsip yang diakuisisi tahun N</t>
  </si>
  <si>
    <t>18.2</t>
  </si>
  <si>
    <t>Jumlah arsip yang didata &amp; tata tahun N</t>
  </si>
  <si>
    <t>18.3</t>
  </si>
  <si>
    <t>Jumlah buku tahun N</t>
  </si>
  <si>
    <t>18.4</t>
  </si>
  <si>
    <t>Jumlah buku tahun Dasar</t>
  </si>
  <si>
    <t>18.5</t>
  </si>
  <si>
    <t>Jumlah event tahun n</t>
  </si>
  <si>
    <t>18.6</t>
  </si>
  <si>
    <t>Jumlah event tahun n-1</t>
  </si>
  <si>
    <t>18.7</t>
  </si>
  <si>
    <t>Jumlah judul buku tahun N</t>
  </si>
  <si>
    <t>18.8</t>
  </si>
  <si>
    <t>Jumlah judul buku tahun Dasar</t>
  </si>
  <si>
    <t>18.9</t>
  </si>
  <si>
    <t>Jumlah ketersediaan sarpras seharusnya</t>
  </si>
  <si>
    <t>18.10</t>
  </si>
  <si>
    <t>Jumlah pelayanan e-library</t>
  </si>
  <si>
    <t>18.11</t>
  </si>
  <si>
    <t>Jumlah pelayanan library</t>
  </si>
  <si>
    <t>Sirkulasi, Internet Hotspot, Dropping Buku, Bimbingan Pemustaka, Audio untuk Tunanetra, Dongeng, IMagelang, Pendaftaran Anggota, Deposit</t>
  </si>
  <si>
    <t>18.12</t>
  </si>
  <si>
    <t>Jumlah pengakses arsip</t>
  </si>
  <si>
    <t>18.13</t>
  </si>
  <si>
    <t>Jumlah pengakses arsip yang terlayani</t>
  </si>
  <si>
    <t>18.14</t>
  </si>
  <si>
    <t>Jumlah pengelola arsip</t>
  </si>
  <si>
    <t>18.15</t>
  </si>
  <si>
    <t>Jumlah pengelola arsip yang kompeten</t>
  </si>
  <si>
    <t>18.16</t>
  </si>
  <si>
    <t>Jumlah pengelola perpustakaan</t>
  </si>
  <si>
    <t>18.17</t>
  </si>
  <si>
    <t>Jumlah perpustakaan</t>
  </si>
  <si>
    <t>18.18</t>
  </si>
  <si>
    <t>Jumlah perpustakaan aktif</t>
  </si>
  <si>
    <t>18.19</t>
  </si>
  <si>
    <t>Jumlah sarpras arsip</t>
  </si>
  <si>
    <t>18.20</t>
  </si>
  <si>
    <t>Jumlah sarpras kearsipan</t>
  </si>
  <si>
    <t>18.21</t>
  </si>
  <si>
    <t>Jumlah sarpras kearsipan yang terpelihara</t>
  </si>
  <si>
    <t>18.22</t>
  </si>
  <si>
    <t>Jumlah SDM pengelola perustakaan yang berkompeten</t>
  </si>
  <si>
    <t>18.23</t>
  </si>
  <si>
    <t>Jumlah SKPD yang menerapkan arsip baku</t>
  </si>
  <si>
    <t>18.24</t>
  </si>
  <si>
    <t>Jumlah Unit Kerja (OPD + Kelurahan)</t>
  </si>
  <si>
    <t>OPD + Bagian + Kelurahan</t>
  </si>
  <si>
    <t>18.25</t>
  </si>
  <si>
    <t>Jumlah Unit Kerja yang menerapkan e-arsip</t>
  </si>
  <si>
    <t>18.26</t>
  </si>
  <si>
    <t>Persentase arsip dan risalah</t>
  </si>
  <si>
    <t>Disperpusip tdk ada Risalah</t>
  </si>
  <si>
    <t>18.27</t>
  </si>
  <si>
    <t>Persentase arsip yang diselamatkan th N-1</t>
  </si>
  <si>
    <t>18 28</t>
  </si>
  <si>
    <t>Jumlah Kunjungan Perpustakaan</t>
  </si>
  <si>
    <t>DINAS PERTANIAN DAN PANGAN</t>
  </si>
  <si>
    <t>19.1</t>
  </si>
  <si>
    <t>Jumlah hasil daging ruminansia</t>
  </si>
  <si>
    <t>19.2</t>
  </si>
  <si>
    <t>Jumlah hasil daging unggas</t>
  </si>
  <si>
    <t>19.3</t>
  </si>
  <si>
    <t>Jumlah hewan</t>
  </si>
  <si>
    <t>19.4</t>
  </si>
  <si>
    <t>Jumlah hewan yang sehat</t>
  </si>
  <si>
    <t>pengobatan hewan masal, vaksinasi, penyemprotan, pelayanan puskeswan</t>
  </si>
  <si>
    <t>19.5</t>
  </si>
  <si>
    <t>Jumlah kelompok pembudidaya tanaman hias dan bunga di Kota Magelang</t>
  </si>
  <si>
    <t>pemasaran via online, kota mgl sbg pusat aglonema,</t>
  </si>
  <si>
    <t>19.6</t>
  </si>
  <si>
    <t>Jumlah komoditas agribisnis pertanian</t>
  </si>
  <si>
    <t>19.7</t>
  </si>
  <si>
    <t>Jumlah pengolah ikan yang telah menerapkan prinsip dasar pengolahan yang benar</t>
  </si>
  <si>
    <t>bandeng magelangan, krupuk ikan gajah super dan abon ikan, bakso ikan</t>
  </si>
  <si>
    <t>19.8</t>
  </si>
  <si>
    <t>Jumlah petani</t>
  </si>
  <si>
    <t>19.9</t>
  </si>
  <si>
    <t>Jumlah Petani yang melaksanakan GAP</t>
  </si>
  <si>
    <t>ramah lingkungan, keamanan dan kesejahteraan petani, pelatihan peenrapan, petani padi organik</t>
  </si>
  <si>
    <t>19.10</t>
  </si>
  <si>
    <t>Jumlah Petani yang melaksanakan GHP</t>
  </si>
  <si>
    <t>dari 90 yg ikut, yg melaksanakan GHP 18</t>
  </si>
  <si>
    <t>19.11</t>
  </si>
  <si>
    <t>Jumlah petani yang sudah menerapkan teknologi pertanian</t>
  </si>
  <si>
    <t>19.12</t>
  </si>
  <si>
    <t>Jumlah petani yang terlatih</t>
  </si>
  <si>
    <t>yg mengikuti pelatihan</t>
  </si>
  <si>
    <t>19.13</t>
  </si>
  <si>
    <t>Jumlah peternak</t>
  </si>
  <si>
    <t>19.14</t>
  </si>
  <si>
    <t>Jumlah Peternak ayam buras/ ayam broiler</t>
  </si>
  <si>
    <t>19.15</t>
  </si>
  <si>
    <t>Jumlah Peternak kambing/domba</t>
  </si>
  <si>
    <t>19.16</t>
  </si>
  <si>
    <t>Jumlah Peternak kelinci</t>
  </si>
  <si>
    <t>19.17</t>
  </si>
  <si>
    <t>Jumlah peternak terlatih</t>
  </si>
  <si>
    <t>19.18</t>
  </si>
  <si>
    <t>Jumlah produksi ikan</t>
  </si>
  <si>
    <t>karena berkurangnya luasan kolam krn alih fungsi, diganti dengan kolam terpal di wates, gelangan</t>
  </si>
  <si>
    <t>19.19</t>
  </si>
  <si>
    <t>Jumlah produksi jagung</t>
  </si>
  <si>
    <t>19.20</t>
  </si>
  <si>
    <t>Jumlah produksi padi</t>
  </si>
  <si>
    <t>19.21</t>
  </si>
  <si>
    <t>Jumlah produksi susu</t>
  </si>
  <si>
    <t>19.22</t>
  </si>
  <si>
    <t>Jumlah produksi telur</t>
  </si>
  <si>
    <t>19.23</t>
  </si>
  <si>
    <t>Jumlah produksi ubi kayu</t>
  </si>
  <si>
    <t>19.24</t>
  </si>
  <si>
    <t>Jumlah unit pembenihan ikan</t>
  </si>
  <si>
    <t>19.25</t>
  </si>
  <si>
    <t>Jumlah unit pembenihan ikan yang telah bersertifikasi CBIB</t>
  </si>
  <si>
    <t>kel mina enggal makmur, mina jaya mandiri, mina rahayu, argo mina next : Tidar manfaat barokah nusa indah</t>
  </si>
  <si>
    <t>19.26</t>
  </si>
  <si>
    <t>Jumlah unit pembenihan ikan yang telah bersertifikasi CPIB</t>
  </si>
  <si>
    <t>target diundur 2020 karena terkena proyek pelebaran jalan TPS3R Bojong, syarat CPIB hrs higienis, ada IPAL, dll</t>
  </si>
  <si>
    <t>19.27</t>
  </si>
  <si>
    <t xml:space="preserve">Jumlah unit pengolahan ikan </t>
  </si>
  <si>
    <t>Sentra pengolahan ikan di Tidar Selatan</t>
  </si>
  <si>
    <t>19.28</t>
  </si>
  <si>
    <t>Jumlah unit pengolahan ikan bersertifikasi SKP</t>
  </si>
  <si>
    <t>Dikawal dalam Renja 2020 krn target 100%</t>
  </si>
  <si>
    <t>19.29</t>
  </si>
  <si>
    <t>Jumlah unit usaha peternakan</t>
  </si>
  <si>
    <t>yg belum memenuhi, tapi menuju diberi sertifikat Pra NKV</t>
  </si>
  <si>
    <t>19.30</t>
  </si>
  <si>
    <t>Jumlah unit usaha peternakan yang telah bersertifikasi halal</t>
  </si>
  <si>
    <t>RPU Canguk, rmh makan panjiwo, CV karkasindo, dan CV Podo Mas</t>
  </si>
  <si>
    <t>19.31</t>
  </si>
  <si>
    <t>Jumlah unit usaha peternakan yang telah bersertifikasi NKV</t>
  </si>
  <si>
    <t>19.32</t>
  </si>
  <si>
    <t>Luas lahan perikanan organik</t>
  </si>
  <si>
    <t>di wates, gelangan, kramat utara dan potrobangsan</t>
  </si>
  <si>
    <t>19.33</t>
  </si>
  <si>
    <t>Luas lahan pertanian organik</t>
  </si>
  <si>
    <t>Baru perlakuan, menuju ke organik</t>
  </si>
  <si>
    <t>19.34</t>
  </si>
  <si>
    <t>Jenis fauna terkonservasi</t>
  </si>
  <si>
    <t>19.35</t>
  </si>
  <si>
    <t>Jenis flora terkonservasi</t>
  </si>
  <si>
    <t>19.36</t>
  </si>
  <si>
    <t>Jumlah regulasi ketahanan pangan yang disusun</t>
  </si>
  <si>
    <t>Perwal ttg pengembangan pangan lokal, tapi akan mencari referensi yg lebih konkret,</t>
  </si>
  <si>
    <t>19.37</t>
  </si>
  <si>
    <t>% AKG X bobot masing-masing kelompok pangan</t>
  </si>
  <si>
    <t>Proses input data</t>
  </si>
  <si>
    <t>19.38</t>
  </si>
  <si>
    <t>Jumlah informasi pasokan, harga, dan akses pangan yang terealisasi pengumpulannya</t>
  </si>
  <si>
    <t>Komoditas 14, pasokan 7, akses 3 pasar</t>
  </si>
  <si>
    <t>19.39</t>
  </si>
  <si>
    <t>Jumlah sampel pangan yang aman dikonsumsi di pedagang pengumpul di satu tempat sesuai standar yang berlaku dalam kurun waktu tertentu</t>
  </si>
  <si>
    <t>yang terindikasi positif mengandung residu pestisida : tomat, daun bawang dan anggur merah, TL disperpa dengan pembinaan kpd pedagang</t>
  </si>
  <si>
    <t>19.40</t>
  </si>
  <si>
    <t>Jumlah target informasi yang akan dikumpulkan menurut komoditas, lokasi, dan waktu</t>
  </si>
  <si>
    <t>19.41</t>
  </si>
  <si>
    <t>Jumlah total sampel pangan yang diambil di pedagang pengumpul di suatu wilayah menurut ukuran yang telah ditetapkan dalam kurun waktu tertentu</t>
  </si>
  <si>
    <t>17 sayur dan 2 buah</t>
  </si>
  <si>
    <t>SEKRETARIAT DAERAH</t>
  </si>
  <si>
    <t>Bagian Tata Pemerintahan</t>
  </si>
  <si>
    <t>Jumlah kecamatan</t>
  </si>
  <si>
    <t>Jumlah kelurahan</t>
  </si>
  <si>
    <t>Jumlah RW</t>
  </si>
  <si>
    <t>Jumlah RT yang ada</t>
  </si>
  <si>
    <t>Luas kota secara keseluruhan</t>
  </si>
  <si>
    <t>Jumlah pelaksanaan Bulan Bakti Gotong Royong (BBGRM)</t>
  </si>
  <si>
    <t>Cakupan kebijakan penataan daerah</t>
  </si>
  <si>
    <t>Jumlah kerjasama antar pemerintah daerah</t>
  </si>
  <si>
    <t xml:space="preserve"> </t>
  </si>
  <si>
    <t>Bid.perencanaan=4,ekonomi=52,pemerintahan=38,infrastruktur=10,sosbud=18 total 122 kerjasama</t>
  </si>
  <si>
    <t>20.14</t>
  </si>
  <si>
    <t>Jumlah IKK yg harus dilaksanakan</t>
  </si>
  <si>
    <t>Indikator Kinerja Kunci (Lampiran EKPOD)</t>
  </si>
  <si>
    <t>20.13</t>
  </si>
  <si>
    <t>Jumlah capaian IKK berkinerja sangat tinggi</t>
  </si>
  <si>
    <t>Persentase SPM yang mencapai target nasional pada tahun yang bersangkutan</t>
  </si>
  <si>
    <t>22/29 x100% = 75.86%</t>
  </si>
  <si>
    <t>B</t>
  </si>
  <si>
    <t>Bagian Hukum</t>
  </si>
  <si>
    <t>Jumlah review PERDA/PERWAL</t>
  </si>
  <si>
    <t>C</t>
  </si>
  <si>
    <t>Bagian Organisasi</t>
  </si>
  <si>
    <t>20.10</t>
  </si>
  <si>
    <t>Jumlah SKPD</t>
  </si>
  <si>
    <t>20.11</t>
  </si>
  <si>
    <t>Jumlah Banyaknya PD yg menyerahkan Perjanjian Kinerja</t>
  </si>
  <si>
    <t>20.12</t>
  </si>
  <si>
    <t>Jumlah OPD yg menyerahkan Perjanjian Kinerja tepat waktu</t>
  </si>
  <si>
    <t>20.16</t>
  </si>
  <si>
    <t>Nilai survey kepuasan penggunaan layanan PD</t>
  </si>
  <si>
    <t>Bukan milik Organisasi. Rencana diubah / dihapus di RPJMD-P</t>
  </si>
  <si>
    <t>D</t>
  </si>
  <si>
    <t>Bagian Perekonomian</t>
  </si>
  <si>
    <t>20.20</t>
  </si>
  <si>
    <t>Realisasi bagi hasil laba BUMD</t>
  </si>
  <si>
    <t>E</t>
  </si>
  <si>
    <t>Bagian Pembangunan</t>
  </si>
  <si>
    <t>Jumlah laporan PD (bankeu, APBD, DAK)</t>
  </si>
  <si>
    <t>Jumlah laporan tepat waktu</t>
  </si>
  <si>
    <t>F</t>
  </si>
  <si>
    <t>Bagian Kesra</t>
  </si>
  <si>
    <t>Cakupan ketersediaan fasilitas ibadah yang memadai di setiap SKPD</t>
  </si>
  <si>
    <t>Ketersediaan kebijakan (perwal &amp; SE) terkait BAZNAS</t>
  </si>
  <si>
    <t>Sudah tercapai di tahun 2016</t>
  </si>
  <si>
    <t>Jumlah agama yang diakui Pemerintah</t>
  </si>
  <si>
    <t>Islam, Hindu, Budha, Kristen, Katolik, Konghuchu</t>
  </si>
  <si>
    <t>Jumlah kegiatan kerukunan intern dan antar umat beragama</t>
  </si>
  <si>
    <t>hari raya natal, Nyepi, Nuzulul Qur'an, Isra' Mi'raj, Tahun Baru Islam, Maulid Nabi Muhammad SAW</t>
  </si>
  <si>
    <t>Jumlah kegiatan keagamaan dalam setahun &amp; kesra</t>
  </si>
  <si>
    <t>Jumlah proposal hibah dan bansos yang didistribusikan ke SKPD pemberi rekomendasi</t>
  </si>
  <si>
    <t>Jumlah permohonan Hibah dan Bantuan Sosial yang sampai dengan bulan maret sejumlah 1.719 proposal, dan yang telah didistribusikan ke OPD pemberi rekomendasi sebanyak 497 proposal</t>
  </si>
  <si>
    <t>Jumlah proposal hibah dan bansos yang masuk</t>
  </si>
  <si>
    <t>20.30</t>
  </si>
  <si>
    <t>Jumlah permohonan santunan kematian yang diverifikasi dengan survey lapangan</t>
  </si>
  <si>
    <t>selama triwulan I pada bulan Januari sampai dengan Maret terdapat 114 permohonan yang masuk ke Bagian Kesra Setda Kota Magelang. Dari 114 permohonan tersebut telah diverifikasi dan disurvey ke lapangan dan diproses lebih lanjut. Pada Triwulan II jumlah permohonan santunan kematian yang masuk ke bagian Kesra sampai dengan bulan Juni sejumlah 103. Sehingga jumlah total permohonan yang masuk sejumlah 217 dengan perincian permohonan yang masuk 217, sudah tersurvey sebanyak 215, masih tersisa 2 yang belum tersurvey karena pemohon sedang tidak di tempat. Terdapat 2 permohonan yang ditolak dengan alasan 1 pemohon dianggap tidak memenuhi kriteria tidak mampu dan juga 1 pemohon berdomisili di kabupaten. Terdapat peningkatan jumlah permohonan pada Triwulan III sebanyak 381 permohonan, dan untuk permohonan yang telah disurvey sebanyak 366, masih tersisa 15 permohonan yang belum disurvey.</t>
  </si>
  <si>
    <t>Jumlah permohonan santunan kematian</t>
  </si>
  <si>
    <t>Jumlah panti asuhan atau panti jompo yang mendapatkan pembinaan keagamaan</t>
  </si>
  <si>
    <t>Kegiatan telah dilaksanakan pada Bulan Ramadhan 1440 H, pada tanggal 31 Mei 2019, yang mana kegiatan tersebut dihadiri oleh :
1. Ponpes Sirojul Huda (Wates)
2. Ponpes Al Ichsan (Wates)
3. Ponpes Salafiyah An Nuur (Jurangombo      Selatan)
4. Ponpes Tidar Dudan (Tidar Utara)
5. Ponpes Tahfidzul Qur’an (Magelang)                                       6. Ponpes Al Falah (Cacaban)
7. Ponpes Al Usmani (Tuguran)
8. Ponpes Al Amin (Panjang)
9. Panti Asuhan Ar Rahman (Kramat Selatan)
10. Panti Asuhan Ihsanul Fikri (Potrobangsan)
11. Panti Asuhan Muhammadiyah (Jurangombo Selatan)
12. Panti Asuhan Jamiatul Quro’ (Gelangan)
13. Talasemia</t>
  </si>
  <si>
    <t>G</t>
  </si>
  <si>
    <t>Bagian PKP</t>
  </si>
  <si>
    <t>H</t>
  </si>
  <si>
    <t>Bagian Umum</t>
  </si>
  <si>
    <t>Jumlah kegiatan KDh / WaKDh yg dilayani</t>
  </si>
  <si>
    <t>Jumlah rencana kegiatan KDh / WaKDh</t>
  </si>
  <si>
    <t>I</t>
  </si>
  <si>
    <t>Bagian Humas</t>
  </si>
  <si>
    <t>Jumlah pengaduan masyarakat</t>
  </si>
  <si>
    <t>Jumlah pengaduan masyarakat yg tertangani</t>
  </si>
  <si>
    <t>SEKRETARIAT DPRD</t>
  </si>
  <si>
    <t>21.1</t>
  </si>
  <si>
    <t>Jumlah pokok pikiran DPRD</t>
  </si>
  <si>
    <t>21.2</t>
  </si>
  <si>
    <t>Pokok - pokok Pikiran DPRD Tepat waktu</t>
  </si>
  <si>
    <t>23.22</t>
  </si>
  <si>
    <t>Ketersediaan data informasi terkait dengan kelembagaan dewan yang up to date</t>
  </si>
  <si>
    <t>14.2</t>
  </si>
  <si>
    <t>Jumlah informasi hasil kegiatan dewan yang disebarluaskan</t>
  </si>
  <si>
    <t>14.11</t>
  </si>
  <si>
    <t>Jumlah seluruh kegiatan dewan</t>
  </si>
  <si>
    <t>BPKAD</t>
  </si>
  <si>
    <t>22.1</t>
  </si>
  <si>
    <t>Jumlah barang milik daerah yg didayagunakan</t>
  </si>
  <si>
    <t>22.2</t>
  </si>
  <si>
    <t>Jumlah bidang aset tanah yg bersertifikat</t>
  </si>
  <si>
    <t>22.3</t>
  </si>
  <si>
    <t>Jumlah bidang seluruh aset tanah</t>
  </si>
  <si>
    <t>22.4</t>
  </si>
  <si>
    <t>Jumlah Laporan Keuangan PD yang disusun sesuai dengan SAP</t>
  </si>
  <si>
    <t>22.5</t>
  </si>
  <si>
    <t>Jumlah laporan semesteran BMD tepat waktu</t>
  </si>
  <si>
    <t>22.6</t>
  </si>
  <si>
    <t>Jumlah laporan tahunan BMD tepat waktu</t>
  </si>
  <si>
    <t>22.7</t>
  </si>
  <si>
    <t>Jumlah PAD tahun N</t>
  </si>
  <si>
    <t>22.8</t>
  </si>
  <si>
    <t>Jumlah PAD tahun N-1</t>
  </si>
  <si>
    <t>22.9</t>
  </si>
  <si>
    <t>Jumlah seluruh barang milik daerah</t>
  </si>
  <si>
    <t>22.10</t>
  </si>
  <si>
    <t>Jumlah seluruh laporan keuangan PD</t>
  </si>
  <si>
    <t>22.11</t>
  </si>
  <si>
    <t>Jumlah semua laporan semesteran SKPD</t>
  </si>
  <si>
    <t>22.12</t>
  </si>
  <si>
    <t>Jumlah semua laporan tahunan SKPD</t>
  </si>
  <si>
    <t>Realisasi pajak daerah</t>
  </si>
  <si>
    <t>Realisasi retribusi daerah</t>
  </si>
  <si>
    <t>BAPPEDA</t>
  </si>
  <si>
    <t>23.1</t>
  </si>
  <si>
    <t>Jumlah kerjasama (MOU) yang ditindaklanjuti</t>
  </si>
  <si>
    <t>23.2</t>
  </si>
  <si>
    <t>Jumlah kesepakatan musrenbang</t>
  </si>
  <si>
    <t>23.3</t>
  </si>
  <si>
    <t>Jumlah kesepakatan musrenbang yg diakomodir</t>
  </si>
  <si>
    <t>23.4</t>
  </si>
  <si>
    <t>Jumlah ketersediaan dokumen perencanaan pembangunan bidang ekonomi</t>
  </si>
  <si>
    <t>23.5</t>
  </si>
  <si>
    <t>Jumlah ketersediaan dokumen perencanaan pembangunan bidang sosial budaya</t>
  </si>
  <si>
    <t>23.6</t>
  </si>
  <si>
    <t>Jumlah ketersediaan dokumen perencanaan pembangunan Bidang Fisik dan Prasarana</t>
  </si>
  <si>
    <t>23.7</t>
  </si>
  <si>
    <t>Jumlah pegawai Bappeda</t>
  </si>
  <si>
    <t>23.8</t>
  </si>
  <si>
    <t>Jumlah pegawai yang mendapat penguatan kapasitas perencanaan</t>
  </si>
  <si>
    <t>23.9</t>
  </si>
  <si>
    <t>Jumlah peserta konsultasi publik</t>
  </si>
  <si>
    <t>23.10</t>
  </si>
  <si>
    <t>23.11</t>
  </si>
  <si>
    <t>Jumlah pokok pikiran DPRD yg diakomodir</t>
  </si>
  <si>
    <t>23.12</t>
  </si>
  <si>
    <t>Jumlah program dalam RKPD</t>
  </si>
  <si>
    <t>23.13</t>
  </si>
  <si>
    <t>Jumlah program dalam RPJMD</t>
  </si>
  <si>
    <t>23.14</t>
  </si>
  <si>
    <t>gabungan dengan kominsta</t>
  </si>
  <si>
    <t>23.15</t>
  </si>
  <si>
    <t>Jumlah publikasi data yang dibutuhkan</t>
  </si>
  <si>
    <t>23.16</t>
  </si>
  <si>
    <t>Jumlah urgensi permasalahan bidang ekonomi</t>
  </si>
  <si>
    <t>23.17</t>
  </si>
  <si>
    <t>Jumlah urgensi permasalahan bidang fisik prasarana</t>
  </si>
  <si>
    <t>23.18</t>
  </si>
  <si>
    <t>Jumlah urgensi permasalahan bidang sosial budaya</t>
  </si>
  <si>
    <t>23.19</t>
  </si>
  <si>
    <t>Jumlah usulan masyarakat</t>
  </si>
  <si>
    <t>23.20</t>
  </si>
  <si>
    <t>Jumlah usulan masyarakat dalam konsultasi publik</t>
  </si>
  <si>
    <t>23.21</t>
  </si>
  <si>
    <t>Jumlah usulan masyarakat yang diakomodir</t>
  </si>
  <si>
    <t>BKPP</t>
  </si>
  <si>
    <t>Jumlah ASN</t>
  </si>
  <si>
    <t>Jumlah ASN (setahun)</t>
  </si>
  <si>
    <t>24.3</t>
  </si>
  <si>
    <t>Jumlah ASN yg dijatuhi hukuman</t>
  </si>
  <si>
    <t>24.4</t>
  </si>
  <si>
    <t>Jumlah ASN yg ditempatkan sesuai kompetensi</t>
  </si>
  <si>
    <t>24.5</t>
  </si>
  <si>
    <t>Jumlah ASN yg hadir</t>
  </si>
  <si>
    <t>24.6</t>
  </si>
  <si>
    <t>Jumlah ASN yg melanggar disiplin</t>
  </si>
  <si>
    <t>24.7</t>
  </si>
  <si>
    <t>Jumlah ASN yg memenuhi S1</t>
  </si>
  <si>
    <t>24.8</t>
  </si>
  <si>
    <t>Jumlah ASN yg memenuhi S2</t>
  </si>
  <si>
    <t>24.9</t>
  </si>
  <si>
    <t>Jumlah ASN yg mengikuti diklat diselenggarakan BKD</t>
  </si>
  <si>
    <t>24.10</t>
  </si>
  <si>
    <t>Jumlah ASN yg mengikuti diklat fungsional</t>
  </si>
  <si>
    <t>24.11</t>
  </si>
  <si>
    <t>Jumlah ASN yg mengikuti diklat kepemimpinan</t>
  </si>
  <si>
    <t>24.12</t>
  </si>
  <si>
    <t>Jumlah ASN yg mengikuti diklat pengembangan karakter</t>
  </si>
  <si>
    <t>24.13</t>
  </si>
  <si>
    <t>Jumlah ASN yg mengikuti diklat teknis</t>
  </si>
  <si>
    <t>24.14</t>
  </si>
  <si>
    <t>Jumlah CPNS yg mengikuti diklat prajabatan</t>
  </si>
  <si>
    <t>24.15</t>
  </si>
  <si>
    <t>Jumlah jabatan kosong yg dipersyaratkan lelang</t>
  </si>
  <si>
    <t>24.16</t>
  </si>
  <si>
    <t>Jumlah jabatan yg dilelang</t>
  </si>
  <si>
    <t>24.17</t>
  </si>
  <si>
    <t>Jumlah kasus</t>
  </si>
  <si>
    <t>24.18</t>
  </si>
  <si>
    <t>Jumlah kasus yg ditangani</t>
  </si>
  <si>
    <t>24.19</t>
  </si>
  <si>
    <t>Jumlah pejabat memenuhi syarat yg blm mengikuti diklat</t>
  </si>
  <si>
    <t>24.20</t>
  </si>
  <si>
    <t>Jumlah pelayanan kepegawaian</t>
  </si>
  <si>
    <t>24.21</t>
  </si>
  <si>
    <t>Jumlah pelayanan yg berbasis TIK</t>
  </si>
  <si>
    <t>24.22</t>
  </si>
  <si>
    <t>Jumlah unit kerja yg menerapkan finger print</t>
  </si>
  <si>
    <t>24.23</t>
  </si>
  <si>
    <t>Target jumlah ASN</t>
  </si>
  <si>
    <t>24.24</t>
  </si>
  <si>
    <t>Target jumlah ASN yg mengikuti diklat fungsional</t>
  </si>
  <si>
    <t>24.25</t>
  </si>
  <si>
    <t>Target jumlah ASN yg mengikuti diklat teknis</t>
  </si>
  <si>
    <t>24.26</t>
  </si>
  <si>
    <t>Target jumlah CPNS yg mengikuti diklat teknis</t>
  </si>
  <si>
    <t>24.27</t>
  </si>
  <si>
    <t>Target jumlah peserta diklat diselenggarakan BKD</t>
  </si>
  <si>
    <t>Jumlah Unit Kerja (BKPP)</t>
  </si>
  <si>
    <t>Jumlah ASN Struktural</t>
  </si>
  <si>
    <t>BALITBANG</t>
  </si>
  <si>
    <t>25.1</t>
  </si>
  <si>
    <t>Jaringan ABGC yang terjalin</t>
  </si>
  <si>
    <t>25.2</t>
  </si>
  <si>
    <t>Jumlah krenova mayarakat dan inovasi OPD yang dikembangkan /diterapkan (periode RPJMD)</t>
  </si>
  <si>
    <t>25.3</t>
  </si>
  <si>
    <t>Jumlah Hasil Penelitian Dipublikasi</t>
  </si>
  <si>
    <t>25.4</t>
  </si>
  <si>
    <t>Jumlah KRENOVA Masyarakat berpotensi</t>
  </si>
  <si>
    <t>akumulatif masa RPJMD</t>
  </si>
  <si>
    <t>25.5</t>
  </si>
  <si>
    <t>Jumlah KRENOVA Masyarakat terjaring</t>
  </si>
  <si>
    <t>25.6</t>
  </si>
  <si>
    <t>Jumlah Krenova OPD &amp; BUMD yang terjaring</t>
  </si>
  <si>
    <t>25.7</t>
  </si>
  <si>
    <t>Jumlah Krenova OPD yang diimplementasikan</t>
  </si>
  <si>
    <t>25.8</t>
  </si>
  <si>
    <t>Jumlah pegawai OPD kelitbangan</t>
  </si>
  <si>
    <t>25.9</t>
  </si>
  <si>
    <t xml:space="preserve">Jumlah pemenang lomba Apresiasi Budaya IPTEK </t>
  </si>
  <si>
    <t>25.10</t>
  </si>
  <si>
    <t xml:space="preserve">Jumlah peserta lomba Apresiasi Budaya IPTEK </t>
  </si>
  <si>
    <t>25.11</t>
  </si>
  <si>
    <t>Jumlah Produk teknologi dan inovasi berHKI</t>
  </si>
  <si>
    <t>25.12</t>
  </si>
  <si>
    <t>Jumlah Produk teknologi dan inovasi yang berhasil dibina</t>
  </si>
  <si>
    <t>25.13</t>
  </si>
  <si>
    <t>Jumlah Riset &amp; Kajian (OPD, PT, Stakeholders) (selama periode RPJMD)</t>
  </si>
  <si>
    <t>25.14</t>
  </si>
  <si>
    <t>Jumlah Riset &amp; Kebijakan yang dimonev (selama periode RPJMD)</t>
  </si>
  <si>
    <t>25.15</t>
  </si>
  <si>
    <t>Jumlah SDM kelitbangan yang mendapatkan kesempatan meningkatan kapasitas melalui kegiatan temu ilmiah, bimbingan teknis, diklat teknis, seminar, rakornas, dll</t>
  </si>
  <si>
    <t>25.16</t>
  </si>
  <si>
    <t>Jumlah Seluruh Hasil Penelitian &amp; Temuan (Krenova)</t>
  </si>
  <si>
    <t>25.17</t>
  </si>
  <si>
    <t>Jumlah Seluruh hasil riset/kajian (selama periode RPJMD)</t>
  </si>
  <si>
    <t>25.18</t>
  </si>
  <si>
    <t>Jumlah Seluruh produk teknologi dan inovasi</t>
  </si>
  <si>
    <t>25.19</t>
  </si>
  <si>
    <t>Jumlah Tahapan penguatan kelembagaan</t>
  </si>
  <si>
    <t>25.20</t>
  </si>
  <si>
    <t>Jumlah temuan krenova masyarakat terjaring (periode RPJMD/mulai 2017)</t>
  </si>
  <si>
    <t>25.21</t>
  </si>
  <si>
    <t>Jumlah Tindaklanjut hasil riset atau kajian</t>
  </si>
  <si>
    <t>25.22</t>
  </si>
  <si>
    <t>Kerjasama jaringan ABGC yang aktif berkontribusi</t>
  </si>
  <si>
    <t>25.23</t>
  </si>
  <si>
    <t>Tahapan Pelaksanaan Penguatan SIDA</t>
  </si>
  <si>
    <t>25.24</t>
  </si>
  <si>
    <t>Tahapan Pengawasan Penguatan SIDA</t>
  </si>
  <si>
    <t>25.25</t>
  </si>
  <si>
    <t>Tahapan penguatan kelembagaan terlaksana</t>
  </si>
  <si>
    <t>Tahapan Perencanaan Penguatan SIDA</t>
  </si>
  <si>
    <t>INSPEKTORAT</t>
  </si>
  <si>
    <t>26.1</t>
  </si>
  <si>
    <t>Banyaknya sisdur pengawasan tahun ke -n</t>
  </si>
  <si>
    <t>26.2</t>
  </si>
  <si>
    <t xml:space="preserve">Banyaknya sisdur pengawasan yang diterbitkan tahun ke -n </t>
  </si>
  <si>
    <t>26.3</t>
  </si>
  <si>
    <t>Jumlah anggaran belanja yg diperiksa</t>
  </si>
  <si>
    <t>26.4</t>
  </si>
  <si>
    <t>Jumlah aparat SPIP</t>
  </si>
  <si>
    <t>26.5</t>
  </si>
  <si>
    <t>Jumlah APIP bersertifikat kompetensi</t>
  </si>
  <si>
    <t>26.6</t>
  </si>
  <si>
    <t>Jumlah APIP bersertifikat penunjang</t>
  </si>
  <si>
    <t>26.7</t>
  </si>
  <si>
    <t>Jumlah APIP yg memadai</t>
  </si>
  <si>
    <t>26.8</t>
  </si>
  <si>
    <t>Jumlah LKJiP SKPD dengan nilai baik</t>
  </si>
  <si>
    <t>26.9</t>
  </si>
  <si>
    <t>Jumlah obrik</t>
  </si>
  <si>
    <t>26.10</t>
  </si>
  <si>
    <t>Jumlah obrik yg diperiksa</t>
  </si>
  <si>
    <t>26.11</t>
  </si>
  <si>
    <t>Jumlah OPD yang dievaluasi LKJiP</t>
  </si>
  <si>
    <t>26.12</t>
  </si>
  <si>
    <t>Jumlah PD yg menerapkan SPIP</t>
  </si>
  <si>
    <t>26.13</t>
  </si>
  <si>
    <t>Jumlah rekomendasi BPK yg ditindaklanjuti</t>
  </si>
  <si>
    <t>26.14</t>
  </si>
  <si>
    <t>Jumlah rekomendasi evaluasi SAKIP yg ditindaklanjuti</t>
  </si>
  <si>
    <t>26.15</t>
  </si>
  <si>
    <t>Jumlah rekomendasi hasil evaluasi</t>
  </si>
  <si>
    <t>26.16</t>
  </si>
  <si>
    <t>Jumlah rekomendasi hasil pemeriksaan Inspektorat kota &amp; Prov</t>
  </si>
  <si>
    <t>26.17</t>
  </si>
  <si>
    <t>Jumlah SKPD yang menerapkan Zona Integritas</t>
  </si>
  <si>
    <t>26.18</t>
  </si>
  <si>
    <t>Jumlah SPI/SOP/SKP yang diperiksa</t>
  </si>
  <si>
    <t>26.19</t>
  </si>
  <si>
    <t>Jumlah temuan &amp; rekomendasi Inspektorat Kota &amp; Prov</t>
  </si>
  <si>
    <t>26.20</t>
  </si>
  <si>
    <t>Jumlah temuan administrasi</t>
  </si>
  <si>
    <t>26.21</t>
  </si>
  <si>
    <t>Jumlah temuan dan rekomendasi BPK</t>
  </si>
  <si>
    <t>26.22</t>
  </si>
  <si>
    <t>Jumlah temuan finansial</t>
  </si>
  <si>
    <t>26.23</t>
  </si>
  <si>
    <t>Jumlah temuan SPI LKPD tahun N</t>
  </si>
  <si>
    <t>26.24</t>
  </si>
  <si>
    <t>Jumlah temuan SPI LKPD tahun N-1</t>
  </si>
  <si>
    <t>26.25</t>
  </si>
  <si>
    <t>Jumlah tindaklanjut</t>
  </si>
  <si>
    <t>26.26</t>
  </si>
  <si>
    <t>Jumlah tindaklanjut atas rekomendasi</t>
  </si>
  <si>
    <t>26.27</t>
  </si>
  <si>
    <t>Jumlah TLHP BPK belum sesuai rekomendasi</t>
  </si>
  <si>
    <t>26.28</t>
  </si>
  <si>
    <t>Jumlah TLHP BPK telah sesuai rekomendasi</t>
  </si>
  <si>
    <t>26.29</t>
  </si>
  <si>
    <t>Level APIP Kota Magelang</t>
  </si>
  <si>
    <t>26.30</t>
  </si>
  <si>
    <t>Nilai hasil LKJip SKPD tahun n</t>
  </si>
  <si>
    <t>CC</t>
  </si>
  <si>
    <t>26.31</t>
  </si>
  <si>
    <t>Temuan LKPD Tahun sebelumnya</t>
  </si>
  <si>
    <t>20.15</t>
  </si>
  <si>
    <t>Tingkat pemahaman tentang SAKIP</t>
  </si>
  <si>
    <t>20.17</t>
  </si>
  <si>
    <t>Persentase kesesuaian perencanaan yang dilakukan oleh SKPD dengan Pencapaian Indikator Kinerja Daerah (var 1)</t>
  </si>
  <si>
    <t>20.18</t>
  </si>
  <si>
    <t>Persentase kesesuaian perencanaan yang dilakukan oleh SKPD dengan Pencapaian Indikator Kinerja Daerah (var 2)</t>
  </si>
  <si>
    <t>Kode</t>
  </si>
  <si>
    <t>URAIAN</t>
  </si>
  <si>
    <t>SATUAN</t>
  </si>
  <si>
    <t>Realisasi 2015</t>
  </si>
  <si>
    <t>TARGET</t>
  </si>
  <si>
    <t>REALISASI</t>
  </si>
  <si>
    <t>REALISASI KINERJA 2020 s.d. TRIWULAN</t>
  </si>
  <si>
    <t>Ket / Metadata</t>
  </si>
  <si>
    <t>CaKin Thd Target Triwulanan</t>
  </si>
  <si>
    <t>CaKin Thd Target 2018</t>
  </si>
  <si>
    <t>Ke 2019</t>
  </si>
  <si>
    <t>Capaian Kinerja</t>
  </si>
  <si>
    <t>Rank</t>
  </si>
  <si>
    <t>Target</t>
  </si>
  <si>
    <t>Realisasi</t>
  </si>
  <si>
    <t>Rp</t>
  </si>
  <si>
    <t>Capaian</t>
  </si>
  <si>
    <t>SR</t>
  </si>
  <si>
    <t>S</t>
  </si>
  <si>
    <t>ST</t>
  </si>
  <si>
    <t>URUSAN WAJIB PELAYANAN DASAR</t>
  </si>
  <si>
    <t>Pendidikan</t>
  </si>
  <si>
    <t>1.1.1</t>
  </si>
  <si>
    <t>Program Pendidikan Anak Usia Dini</t>
  </si>
  <si>
    <t>1.1.1.1</t>
  </si>
  <si>
    <t>APK PAUD</t>
  </si>
  <si>
    <t>1.1.1.1.a</t>
  </si>
  <si>
    <t>orang</t>
  </si>
  <si>
    <t>1.1.1.1.b</t>
  </si>
  <si>
    <t>1.1.1.2</t>
  </si>
  <si>
    <t>Persentase lembaga PAUD yang terakreditasi</t>
  </si>
  <si>
    <t>1.1.1.2.a</t>
  </si>
  <si>
    <t>Lembaga</t>
  </si>
  <si>
    <t>1.1.1.2.b</t>
  </si>
  <si>
    <t>1.1.2</t>
  </si>
  <si>
    <t>Program Wajib Belajar Pendidikan Dasar Sembilan Tahun</t>
  </si>
  <si>
    <t>1.1.2.1</t>
  </si>
  <si>
    <t>APM SD/SDLB/MI/Paket A</t>
  </si>
  <si>
    <t>1.1.2.1.a</t>
  </si>
  <si>
    <t>1.1.2.1.b</t>
  </si>
  <si>
    <t>1.1.2.2</t>
  </si>
  <si>
    <t>APK SD/SDLB/MI/Paket A</t>
  </si>
  <si>
    <t>1.1.2.2.a</t>
  </si>
  <si>
    <t>1.1.2.2.b</t>
  </si>
  <si>
    <t>1.1.2.3</t>
  </si>
  <si>
    <t>APM SMP/SMPLB/MTs/Paket B</t>
  </si>
  <si>
    <t>1.1.2.3.a</t>
  </si>
  <si>
    <t>1.1.2.3.b</t>
  </si>
  <si>
    <t>1.1.2.4</t>
  </si>
  <si>
    <t>APK SMP/SMPLB/MTs/Paket B</t>
  </si>
  <si>
    <t>1.1.2.4.a</t>
  </si>
  <si>
    <t>1.1.2.4.b</t>
  </si>
  <si>
    <t>1.1.2.5</t>
  </si>
  <si>
    <t>Rasio SD terhadap penduduk usia sekolah 7-12</t>
  </si>
  <si>
    <t>1.1.2.5.a</t>
  </si>
  <si>
    <t>unit</t>
  </si>
  <si>
    <t>1.1.2.5.b</t>
  </si>
  <si>
    <t>1.1.2.6</t>
  </si>
  <si>
    <t>Rasio Sekolah SMP terhadap penduduk usia sekolah 12-15</t>
  </si>
  <si>
    <t>1.1.2.6.a</t>
  </si>
  <si>
    <t>1.1.2.6.b</t>
  </si>
  <si>
    <t>1.1.2.7</t>
  </si>
  <si>
    <t>Rasio guru SD terhadap murid SD</t>
  </si>
  <si>
    <t>1.1.2.7.a</t>
  </si>
  <si>
    <t>1.1.2.7.b</t>
  </si>
  <si>
    <t>1.1.2.8</t>
  </si>
  <si>
    <t>Rasio guru SMP terhadap murid SMP</t>
  </si>
  <si>
    <t>1.1.2.8.a</t>
  </si>
  <si>
    <t>1.1.2.8.b</t>
  </si>
  <si>
    <t>1.1.2.9</t>
  </si>
  <si>
    <t>Angka Putus Sekolah SD/MI</t>
  </si>
  <si>
    <t>1.1.2.9.a</t>
  </si>
  <si>
    <t>1.1.2.9.b</t>
  </si>
  <si>
    <t>1.1.2.10</t>
  </si>
  <si>
    <t>Angka Putus Sekolah SMP/MTs</t>
  </si>
  <si>
    <t>1.1.2.10.a</t>
  </si>
  <si>
    <t>1.1.2.10.b</t>
  </si>
  <si>
    <t>1.1.2.11</t>
  </si>
  <si>
    <t>Persentase siswa yang tidak menyelesaikan wajar Dikmen 9 Tahun</t>
  </si>
  <si>
    <t>1.1.2.11.a</t>
  </si>
  <si>
    <t>1.1.2.11.b</t>
  </si>
  <si>
    <t>1.1.2.12</t>
  </si>
  <si>
    <t>Angka Melanjutkan SD ke SMP</t>
  </si>
  <si>
    <t>1.1.2.12.a</t>
  </si>
  <si>
    <t>1.1.2.12.b</t>
  </si>
  <si>
    <t>1.1.2.13</t>
  </si>
  <si>
    <t>Angka Melanjutkan SMP ke SMA</t>
  </si>
  <si>
    <t>1.1.2.13.a</t>
  </si>
  <si>
    <t>1.1.2.13.b</t>
  </si>
  <si>
    <t>1.1.2.14</t>
  </si>
  <si>
    <t>Persentase sekolah yang telah menerapkan kegiatan bina suasana yang menumbuhkan nilai religius dan pendidikan karakter bagi siswa</t>
  </si>
  <si>
    <t>1.1.2.14.a</t>
  </si>
  <si>
    <t>sekolah</t>
  </si>
  <si>
    <t>1.1.2.14.b</t>
  </si>
  <si>
    <t>1.1.2.15</t>
  </si>
  <si>
    <t>Penurunan jumlah angka kenakalan pelajar</t>
  </si>
  <si>
    <t>1.1.2.15.a</t>
  </si>
  <si>
    <t>Kasus</t>
  </si>
  <si>
    <t>1.1.2.16</t>
  </si>
  <si>
    <t>Cakupan kebijakan muatan lokal pendidikan karakter budi pekerti berdasarkan nilai moral spiritual dan berkarakter bagi siswa</t>
  </si>
  <si>
    <t>1.1.2.16.a</t>
  </si>
  <si>
    <t>buah</t>
  </si>
  <si>
    <t>1.1.2.17</t>
  </si>
  <si>
    <t>Persentase sekolah melaksanakan kebijakan pendidikan karakter budi pekerti berdasarkan nilai moral, spiritual dan berkarakter budaya lokal yang diimplementasikan dalam pembelajaran di semua tingkatan</t>
  </si>
  <si>
    <t>1.1.2.17.a</t>
  </si>
  <si>
    <t>1.1.2.17.b</t>
  </si>
  <si>
    <t>1.1.2.18</t>
  </si>
  <si>
    <t>Persentase ketersediaan fasilitas ibadah yang memadai di setiap Sekolah</t>
  </si>
  <si>
    <t>1.1.2.18.a</t>
  </si>
  <si>
    <t>1.1.2.18.b</t>
  </si>
  <si>
    <t>1.1.2.19</t>
  </si>
  <si>
    <t>Persentase sarana prasarana pendidikan memenuhi universal design</t>
  </si>
  <si>
    <t>1.1.2.19.a</t>
  </si>
  <si>
    <t>1.1.2.19.b</t>
  </si>
  <si>
    <t>1.1.3</t>
  </si>
  <si>
    <t>Program Pendidikan Menengah</t>
  </si>
  <si>
    <t>1.1.4</t>
  </si>
  <si>
    <t>Program Pendidikan Non Formal</t>
  </si>
  <si>
    <t>1.1.4.1</t>
  </si>
  <si>
    <t>Rata-rata angka melek huruf penduduk usia di atas 15 tahun</t>
  </si>
  <si>
    <t>1.1.4.1.a</t>
  </si>
  <si>
    <t>1.1.4.1.b</t>
  </si>
  <si>
    <t>1.1.4.2</t>
  </si>
  <si>
    <t>Angka lulus pendidikan kesetaraan Paket A</t>
  </si>
  <si>
    <t>1.1.4.2.a</t>
  </si>
  <si>
    <t>1.1.4.2.b</t>
  </si>
  <si>
    <t>1.1.4.3</t>
  </si>
  <si>
    <t>Angka lulus pendidikan kesetaraan Paket B</t>
  </si>
  <si>
    <t>1.1.4.3.a</t>
  </si>
  <si>
    <t>1.1.4.3.b</t>
  </si>
  <si>
    <t>1.1.4.4</t>
  </si>
  <si>
    <t>Angka lulus pendidikan kesetaraan Paket C</t>
  </si>
  <si>
    <t>1.1.4.4.a</t>
  </si>
  <si>
    <t>1.1.4.4.b</t>
  </si>
  <si>
    <t>1.1.4.5</t>
  </si>
  <si>
    <t>Persentase lembaga PNF yang terakreditasi</t>
  </si>
  <si>
    <t>1.1.4.5.a</t>
  </si>
  <si>
    <t>1.1.4.5.b</t>
  </si>
  <si>
    <t>1.1.4.6</t>
  </si>
  <si>
    <t>1.1.4.6.a</t>
  </si>
  <si>
    <t>belum dilaksanakan</t>
  </si>
  <si>
    <t>1.1.4.7</t>
  </si>
  <si>
    <t>1.1.4.7.a</t>
  </si>
  <si>
    <t>pelaksanaan masih menunggu dari pusat, diperkirakan bulan oktober 2019</t>
  </si>
  <si>
    <t>1.1.5</t>
  </si>
  <si>
    <t>Program Peningkatan Mutu Pendidik dan Tenaga Kependidikan</t>
  </si>
  <si>
    <t>1.1.5.1</t>
  </si>
  <si>
    <t>Persentase Guru PAUD yang memenuhi kualifikasi S1/D-IV</t>
  </si>
  <si>
    <t>1.1.5.1.a</t>
  </si>
  <si>
    <t>1.1.5.1.b</t>
  </si>
  <si>
    <t>1.1.5.2</t>
  </si>
  <si>
    <t>Persentase Guru PAUD bersertifikat pendidik</t>
  </si>
  <si>
    <t>1.1.5.2.a</t>
  </si>
  <si>
    <t>1.1.5.2.b</t>
  </si>
  <si>
    <t>1.1.5.3</t>
  </si>
  <si>
    <t>Persentase Guru SD yang memenuhi kualifikasi S1/D-IV</t>
  </si>
  <si>
    <t>1.1.5.3.a</t>
  </si>
  <si>
    <t>1.1.5.3.b</t>
  </si>
  <si>
    <t>1.1.5.4</t>
  </si>
  <si>
    <t>Persentase Guru SD bersertifikat pendidik</t>
  </si>
  <si>
    <t>1.1.5.4.a</t>
  </si>
  <si>
    <t>1.1.5.4.b</t>
  </si>
  <si>
    <t>1.1.5.5</t>
  </si>
  <si>
    <t>Persentase Guru SMP yang memenuhi kualifikasi S1/D-IV</t>
  </si>
  <si>
    <t>1.1.5.5.a</t>
  </si>
  <si>
    <t>1.1.5.5.b</t>
  </si>
  <si>
    <t>1.1.5.6</t>
  </si>
  <si>
    <t>Persentase Guru SMP bersertifikat pendidik</t>
  </si>
  <si>
    <t>1.1.5.6.a</t>
  </si>
  <si>
    <t>1.1.5.6.b</t>
  </si>
  <si>
    <t>1.1.5.7</t>
  </si>
  <si>
    <t>Persentase guru agama yang terfasilitasi dalam pelatihan peningkatan kompetensi dan kualitas guru pendidikan agama</t>
  </si>
  <si>
    <t>1.1.5.7.a</t>
  </si>
  <si>
    <t>1.1.5.7.b</t>
  </si>
  <si>
    <t>1.1.5.8</t>
  </si>
  <si>
    <t>Persentase PAUD yang telah menerapkan bina suasana yang menumbuhkan nilai religius dan pendidikan karakter bagi siswa</t>
  </si>
  <si>
    <t>1.1.5.8.a</t>
  </si>
  <si>
    <t>1.1.5.8.b</t>
  </si>
  <si>
    <t>1.1.6</t>
  </si>
  <si>
    <t>Program Pengembangan Budaya Baca dan Pembinaan Perpustakaan</t>
  </si>
  <si>
    <t>1.1.6.1</t>
  </si>
  <si>
    <t>Jumlah kunjungan ke Desa Buku</t>
  </si>
  <si>
    <t>1.1.6.1.a</t>
  </si>
  <si>
    <t>1.1.6.2</t>
  </si>
  <si>
    <t>Persentase perpustakaan sekolah yang memenuhi standar</t>
  </si>
  <si>
    <t>1.1.6.2.a</t>
  </si>
  <si>
    <t>1.1.6.2.b</t>
  </si>
  <si>
    <t>1.1.7</t>
  </si>
  <si>
    <t>Program Manajemen Pelayanan Pendidikan</t>
  </si>
  <si>
    <t>1.1.7.1</t>
  </si>
  <si>
    <t>Jumlah Pelajar yang berprestasi pada ajang propinsi dan nasional tingkat/ jenjang :</t>
  </si>
  <si>
    <t>1.1.7.1.a</t>
  </si>
  <si>
    <t>1.1.7.1.b</t>
  </si>
  <si>
    <t>1.1.7.2</t>
  </si>
  <si>
    <t>Persentase SD/MI berakreditasi minimal B</t>
  </si>
  <si>
    <t>1.1.7.2.a</t>
  </si>
  <si>
    <t>1.1.7.2.b</t>
  </si>
  <si>
    <t>1.1.7.3</t>
  </si>
  <si>
    <t>Persentase SMP/MTS berakreditasi minimal B</t>
  </si>
  <si>
    <t>1.1.7.3.a</t>
  </si>
  <si>
    <t>1.1.7.3.b</t>
  </si>
  <si>
    <t>1.1.7.4</t>
  </si>
  <si>
    <t>Persentase sekolah melaksanakan CBT SMP/ MTs</t>
  </si>
  <si>
    <t>1.1.7.4.a</t>
  </si>
  <si>
    <t>1.1.7.4.b</t>
  </si>
  <si>
    <t>1.1.7.5</t>
  </si>
  <si>
    <t>Persentase sekolah melaksanakan pembelajaran dengan memanfaatkan teknologi informasi</t>
  </si>
  <si>
    <t>1.1.7.5.a</t>
  </si>
  <si>
    <t>1.1.7.5.b</t>
  </si>
  <si>
    <t>1.1.8</t>
  </si>
  <si>
    <t>Program Pendidikan Berkelanjutan</t>
  </si>
  <si>
    <t>1.1.8.1</t>
  </si>
  <si>
    <t>Persentase pembina pramuka yang sudah mengikuti kursus mahir dasar</t>
  </si>
  <si>
    <t>1.1.8.1.a</t>
  </si>
  <si>
    <t>1.1.8.1.b</t>
  </si>
  <si>
    <t>1.1.9</t>
  </si>
  <si>
    <t>Program Peningkatan Mutu Pendidikan Dasar Sembilan Tahun</t>
  </si>
  <si>
    <t>1.1.9.1</t>
  </si>
  <si>
    <t>Persentase guru yang mengikuti pelatihan spiritual teaching</t>
  </si>
  <si>
    <t>1.1.9.1.a</t>
  </si>
  <si>
    <t>1.1.9.1.b</t>
  </si>
  <si>
    <t>1.1.10</t>
  </si>
  <si>
    <t>Program Peningkatan Mutu Pendidikan Menengah</t>
  </si>
  <si>
    <t>Kesehatan</t>
  </si>
  <si>
    <t>1.2.1</t>
  </si>
  <si>
    <t>Program Obat dan Perbekalan Kesehatan</t>
  </si>
  <si>
    <t>1.2.1.1</t>
  </si>
  <si>
    <t>Persentase kesediaan obat dan vaksin di Puskesmas</t>
  </si>
  <si>
    <t>1.2.1.1.a</t>
  </si>
  <si>
    <t>Buah</t>
  </si>
  <si>
    <t>1.2.1.1.b</t>
  </si>
  <si>
    <t>1.2.2</t>
  </si>
  <si>
    <t>Program Upaya Kesehatan Masyarakat</t>
  </si>
  <si>
    <t>1.2.2.1</t>
  </si>
  <si>
    <t>Persentase alat laboratorium terkalibrasi</t>
  </si>
  <si>
    <t>1.2.2.1.a</t>
  </si>
  <si>
    <t>Unit</t>
  </si>
  <si>
    <t>1.2.2.1.b</t>
  </si>
  <si>
    <t>1.2.2.2</t>
  </si>
  <si>
    <t>Proporsi Kasus Hipertensi di Pelayanan Fasilitas Kesehatan</t>
  </si>
  <si>
    <t>1.2.2.2.a</t>
  </si>
  <si>
    <t>1.2.2.2.b</t>
  </si>
  <si>
    <t>1.2.2.3</t>
  </si>
  <si>
    <t>Proporsi Kasus Diabetes Mellitus di Fasilitas Pelayanan Kesehatan</t>
  </si>
  <si>
    <t>1.2.2.3.a</t>
  </si>
  <si>
    <t>1.2.2.3.b</t>
  </si>
  <si>
    <t>1.2.2.4</t>
  </si>
  <si>
    <t>Proporsi obesitas pada penduduk usia &gt;18 tahun</t>
  </si>
  <si>
    <t>1.2.2.4.a</t>
  </si>
  <si>
    <t>1.2.2.4.b</t>
  </si>
  <si>
    <t>1.2.3</t>
  </si>
  <si>
    <t>Program Pengawasan Obat dan Makanan</t>
  </si>
  <si>
    <t>1.2.3.1</t>
  </si>
  <si>
    <t>Cakupan pengawasan obat dan makanan</t>
  </si>
  <si>
    <t>1.2.3.1.a</t>
  </si>
  <si>
    <t>1.2.3.1.b</t>
  </si>
  <si>
    <t>1.2.4</t>
  </si>
  <si>
    <t>Program Promosi Kesehatan dan Pemberdayaan masyarakat</t>
  </si>
  <si>
    <t>1.2.4.1</t>
  </si>
  <si>
    <t>Persentase Rumah Tangga dengan Perilaku Hidup Bersih dan Sehat</t>
  </si>
  <si>
    <t>1.2.4.1.a</t>
  </si>
  <si>
    <t>RT</t>
  </si>
  <si>
    <t>1.2.4.1.b</t>
  </si>
  <si>
    <t>1.2.5</t>
  </si>
  <si>
    <t>Program Perbaikan Gizi Masyarakat</t>
  </si>
  <si>
    <t>1.2.5.1</t>
  </si>
  <si>
    <t>Cakupan pemberian makanan pendamping ASI pada anak usia 6 - 24 bulan keluarga miskin</t>
  </si>
  <si>
    <t>1.2.5.1.a</t>
  </si>
  <si>
    <t>Anak</t>
  </si>
  <si>
    <t>1.2.5.1.b</t>
  </si>
  <si>
    <t>1.2.5.2</t>
  </si>
  <si>
    <t>Cakupan balita gizi buruk mendapat perawatan</t>
  </si>
  <si>
    <t>1.2.5.2.a</t>
  </si>
  <si>
    <t>1.2.5.2.b</t>
  </si>
  <si>
    <t>1.2.5.3</t>
  </si>
  <si>
    <t>Prevalensi Balita Gizi Buruk</t>
  </si>
  <si>
    <t>1.2.5.3.a</t>
  </si>
  <si>
    <t>1.2.5.3.b</t>
  </si>
  <si>
    <t>1.2.6</t>
  </si>
  <si>
    <t>Program Pengembangan Lingkungan Sehat</t>
  </si>
  <si>
    <t>1.2.6.1</t>
  </si>
  <si>
    <t>Persentase rumah sehat</t>
  </si>
  <si>
    <t>83.7%</t>
  </si>
  <si>
    <t>1.2.6.1.a</t>
  </si>
  <si>
    <t>Rumah</t>
  </si>
  <si>
    <t>1.2.6.1.b</t>
  </si>
  <si>
    <t>1.2.7</t>
  </si>
  <si>
    <t>Program Pencegahan dan Penanggulangan Penyakit Menular</t>
  </si>
  <si>
    <t>1.2.7.1</t>
  </si>
  <si>
    <t>Kelurahan UCI (Universal Child Immunization)</t>
  </si>
  <si>
    <t>1.2.7.1.a</t>
  </si>
  <si>
    <t>Kelurahan</t>
  </si>
  <si>
    <t>1.2.7.1.b</t>
  </si>
  <si>
    <t>1.2.7.2</t>
  </si>
  <si>
    <t>Penemuan dan Penanganan Penderita DBD</t>
  </si>
  <si>
    <t>1.2.7.2.a</t>
  </si>
  <si>
    <t>1.2.7.2.b</t>
  </si>
  <si>
    <t>1.2.7.3</t>
  </si>
  <si>
    <t>Angka Kesakitan DBD</t>
  </si>
  <si>
    <t>1.2.7.3.a</t>
  </si>
  <si>
    <t>1.2.7.3.b</t>
  </si>
  <si>
    <t>1.2.7.4</t>
  </si>
  <si>
    <t>Angka Prevalensi Kasus (Case Notification Rate = CNR) TB</t>
  </si>
  <si>
    <t>1.2.7.4.a</t>
  </si>
  <si>
    <t>1.2.7.4.b</t>
  </si>
  <si>
    <t>1.2.7.5</t>
  </si>
  <si>
    <t>Angka Penemuan Kasus (Case Detection Rate = CDR) TB</t>
  </si>
  <si>
    <t>1.2.7.5.a</t>
  </si>
  <si>
    <t>1.2.7.5.b</t>
  </si>
  <si>
    <t>1.2.7.6</t>
  </si>
  <si>
    <t>Prevalensi HIV dan AIDS pada penduduk usia 15-49 tahun</t>
  </si>
  <si>
    <t>1.2.7.6.a</t>
  </si>
  <si>
    <t>1.2.7.6.b</t>
  </si>
  <si>
    <t>1.2.7.7</t>
  </si>
  <si>
    <t>Klien HIV-AIDS yang mendapatkan penanganan HIV-AIDS</t>
  </si>
  <si>
    <t>1.2.7.7.a</t>
  </si>
  <si>
    <t>1.2.7.7.b</t>
  </si>
  <si>
    <t>1.2.8</t>
  </si>
  <si>
    <t>Program Standarisasi Pelayanan Kesehatan</t>
  </si>
  <si>
    <t>1.2.8.1</t>
  </si>
  <si>
    <t>Cakupan pelayanan kesehatan yang memenuhi standar</t>
  </si>
  <si>
    <t>1.2.8.1.a</t>
  </si>
  <si>
    <t>1.2.8.1.b</t>
  </si>
  <si>
    <t>1.2.8.2</t>
  </si>
  <si>
    <t>Persentase sarana pelayanan kesehatan pemerintah terakreditasi</t>
  </si>
  <si>
    <t>1.2.8.2.a</t>
  </si>
  <si>
    <t>1.2.8.2.b</t>
  </si>
  <si>
    <t>1.2.8.3</t>
  </si>
  <si>
    <t>Persentase nakes, sarkes dan sarana penunjang yang memiliki ijin</t>
  </si>
  <si>
    <t>1.2.8.3.a</t>
  </si>
  <si>
    <t>1.2.8.3.b</t>
  </si>
  <si>
    <t>1.2.8.4</t>
  </si>
  <si>
    <t>Persentase Puskesmas yang memiliki minimal lima jenis tenaga kesehatan</t>
  </si>
  <si>
    <t>1.2.8.4.a</t>
  </si>
  <si>
    <t>1.2.8.4.b</t>
  </si>
  <si>
    <t>1.2.8.5</t>
  </si>
  <si>
    <t>Persentase kecamatan yg memiliki minimal satu puskesmas yang tersertifikasi akreditasi</t>
  </si>
  <si>
    <t>1.2.8.5.a</t>
  </si>
  <si>
    <t>Kec</t>
  </si>
  <si>
    <t>1.2.8.5.b</t>
  </si>
  <si>
    <t>1.2.8.6</t>
  </si>
  <si>
    <t>Persentase Puskesmas yang melaksanakan pelayanan kefarmasian sesuai standar</t>
  </si>
  <si>
    <t>1.2.8.6.a</t>
  </si>
  <si>
    <t>1.2.8.6.b</t>
  </si>
  <si>
    <t>1.2.9</t>
  </si>
  <si>
    <t>Program Pelayanan Kesehatan Penduduk Miskin</t>
  </si>
  <si>
    <t>1.2.9.1</t>
  </si>
  <si>
    <t>Cakupan jaminan pemeliharaan kesehatan keluarga miskin dan masyarakat rentan</t>
  </si>
  <si>
    <t>1.2.9.1.a</t>
  </si>
  <si>
    <t>1.2.9.1.b</t>
  </si>
  <si>
    <t>1.2.9.2</t>
  </si>
  <si>
    <t>Cakupan pelayanan kesehatan di puskesmas (sarkes strata 1) untuk pasien masyarakat miskin</t>
  </si>
  <si>
    <t>1.2.9.2.a</t>
  </si>
  <si>
    <t>1.2.9.2.b</t>
  </si>
  <si>
    <t>1.2.9.3</t>
  </si>
  <si>
    <t>Cakupan pelayanan kesehatan di rumah sakit (sarana kesehatan strata 2 dan 3) untuk pasien masyarakat miskin</t>
  </si>
  <si>
    <t>1.2.9.3.a</t>
  </si>
  <si>
    <t>1.2.9.3.b</t>
  </si>
  <si>
    <t>1.2.10</t>
  </si>
  <si>
    <t>Program pengadaan, peningkatan sarana dan prasarana rumah sakit/rumah sakit jiwa/rumah sakit paru-paru/rumah sakit mata</t>
  </si>
  <si>
    <t>1.2.10.1</t>
  </si>
  <si>
    <t>Persentase sarana kesehatan yang memenuhi universal design</t>
  </si>
  <si>
    <t>1.2.10.1.a</t>
  </si>
  <si>
    <t>1.2.10.1.b</t>
  </si>
  <si>
    <t>1.2.11</t>
  </si>
  <si>
    <t>Program Kemitraan peningkatan pelayanan kesehatan</t>
  </si>
  <si>
    <t>1.2.11.1</t>
  </si>
  <si>
    <t>Persentase kelurahan siaga aktif tingkat mandiri</t>
  </si>
  <si>
    <t>1.2.11.1.a</t>
  </si>
  <si>
    <t>1.2.11.1.b</t>
  </si>
  <si>
    <t>1.2.12</t>
  </si>
  <si>
    <t>Program peningkatan pelayanan kesehatan anak balita</t>
  </si>
  <si>
    <t>1.2.12.1</t>
  </si>
  <si>
    <t>Cakupan neonatus dengan komplikasi yang ditangani</t>
  </si>
  <si>
    <t>1.2.12.1.a</t>
  </si>
  <si>
    <t>1.2.12.1.b</t>
  </si>
  <si>
    <t>1.2.12.2</t>
  </si>
  <si>
    <t>Cakupan Kunjungan Bayi</t>
  </si>
  <si>
    <t>1.2.12.2.a</t>
  </si>
  <si>
    <t>anak</t>
  </si>
  <si>
    <t>1.2.12.2.b</t>
  </si>
  <si>
    <t>1.2.12.3</t>
  </si>
  <si>
    <t>Cakupan Pelayanan Anak Balita</t>
  </si>
  <si>
    <t>1.2.12.3.a</t>
  </si>
  <si>
    <t>1.2.12.3.b</t>
  </si>
  <si>
    <t>1.2.12.4</t>
  </si>
  <si>
    <t>Cakupan Puskesmas Ramah Anak</t>
  </si>
  <si>
    <t>1.2.12.4.a</t>
  </si>
  <si>
    <t>1.2.12.4.b</t>
  </si>
  <si>
    <t>1.2.13</t>
  </si>
  <si>
    <t>Program peningkatan pelayanan kesehatan lansia</t>
  </si>
  <si>
    <t>1.2.13.1</t>
  </si>
  <si>
    <t>Persentase penduduk usia 60 th ke atas yang mendapat pelayanan kesehatan sesuai standar di puskesmas dan jaringannya</t>
  </si>
  <si>
    <t>1.2.13.1.a</t>
  </si>
  <si>
    <t>1.2.13.1.b</t>
  </si>
  <si>
    <t>1.2.13.2</t>
  </si>
  <si>
    <t>Cakupan Puskesmas Ramah Lansia</t>
  </si>
  <si>
    <t>1.2.13.2.a</t>
  </si>
  <si>
    <t>1.2.13.2.b</t>
  </si>
  <si>
    <t>1.2.14</t>
  </si>
  <si>
    <t>Program pengawasan dan pengendalian kesehatan makanan</t>
  </si>
  <si>
    <t>1.2.14.1</t>
  </si>
  <si>
    <t>Persentase Tempat Umum dan Pengelolaan Makanan yang memenuhi syarat kesehatan</t>
  </si>
  <si>
    <t>1.2.14.1.a</t>
  </si>
  <si>
    <t>1.2.14.1.b</t>
  </si>
  <si>
    <t>1.2.15</t>
  </si>
  <si>
    <t>Program peningkatan keselamatan ibu melahirkan dan anak</t>
  </si>
  <si>
    <t>1.2.15.1</t>
  </si>
  <si>
    <t>Cakupan Kunjungan Ibu Hamil K - 4</t>
  </si>
  <si>
    <t>1.2.15.1.a</t>
  </si>
  <si>
    <t>1.2.15.1.b</t>
  </si>
  <si>
    <t>1.2.15.2</t>
  </si>
  <si>
    <t>Cakupan Komplikasi Kebidanan yang Ditangani</t>
  </si>
  <si>
    <t>1.2.15.2.a</t>
  </si>
  <si>
    <t>1.2.15.2.b</t>
  </si>
  <si>
    <t>1.2.15.3</t>
  </si>
  <si>
    <t>Cakupan persalinan yang ditolong oleh tenaga kesehatan (PN)</t>
  </si>
  <si>
    <t>1.2.15.3.a</t>
  </si>
  <si>
    <t>1.2.15.3.b</t>
  </si>
  <si>
    <t>1.2.15.4</t>
  </si>
  <si>
    <t xml:space="preserve">Cakupan Pelayanan Nifas </t>
  </si>
  <si>
    <t>1.2.15.4.a</t>
  </si>
  <si>
    <t>1.2.15.4.b</t>
  </si>
  <si>
    <t>1.2.16</t>
  </si>
  <si>
    <t>Program Peningkatan Pelayanan Kesehatan BLUD</t>
  </si>
  <si>
    <t>1.2.16.1</t>
  </si>
  <si>
    <t>Capaian kinerja mutu pelayanan dan manfaat kesehatan rujukan</t>
  </si>
  <si>
    <t>AA</t>
  </si>
  <si>
    <t>1.2.16.1.a</t>
  </si>
  <si>
    <t>Pekerjaan Umum dan Penataan Ruang</t>
  </si>
  <si>
    <t>1.3.1</t>
  </si>
  <si>
    <t>Program Pemanfaatan Ruang</t>
  </si>
  <si>
    <t>1.3.1.1</t>
  </si>
  <si>
    <t>Rasio bangunan ber IMB persatuan bangunan</t>
  </si>
  <si>
    <t>73.102.300</t>
  </si>
  <si>
    <t>1.3.1.1.a</t>
  </si>
  <si>
    <t>1.3.1.1.b</t>
  </si>
  <si>
    <t>1.3.1.2</t>
  </si>
  <si>
    <t>Rasio reklame ber IMB persatuan per jumlah reklame yang berdiri</t>
  </si>
  <si>
    <t>1.3.1.2.a</t>
  </si>
  <si>
    <t>1.3.1.2.b</t>
  </si>
  <si>
    <t>1.3.2</t>
  </si>
  <si>
    <t>Program Pengendalian Pemanfaatan Ruang</t>
  </si>
  <si>
    <t>1.3.2.1</t>
  </si>
  <si>
    <t>Rasio jumlah surat teguran pelanggaran tata ruang yang dikeluarkan per jumlah bangunan dan reklame yang belum ber-IMB</t>
  </si>
  <si>
    <t>71.319.000</t>
  </si>
  <si>
    <t>1.3.2.1.a</t>
  </si>
  <si>
    <t>Surat</t>
  </si>
  <si>
    <t>1.3.2.1.b</t>
  </si>
  <si>
    <t>1.3.3</t>
  </si>
  <si>
    <t>Program Perencanaan Tata Ruang</t>
  </si>
  <si>
    <t>1.3.3.1</t>
  </si>
  <si>
    <t>Rasio ketersediaan Dokumen Tata Ruang (RTRW, RDTRK, dan RTBL)</t>
  </si>
  <si>
    <t>1.3.3.1.a</t>
  </si>
  <si>
    <t>Dokumen</t>
  </si>
  <si>
    <t>1.3.3.1.b</t>
  </si>
  <si>
    <t>1.3.3.2</t>
  </si>
  <si>
    <t>Persentase perijinan yang sesuai Tata Ruang</t>
  </si>
  <si>
    <t>1.3.3.2.a</t>
  </si>
  <si>
    <t>1.3.3.2.b</t>
  </si>
  <si>
    <t>1.3.3.3</t>
  </si>
  <si>
    <t>Rasio ketersediaan informasi mengenai Rencana Tata Ruang (RTR) wilayah kabupaten/kota beserta rencana rincinya melalui peta analog dan peta digital</t>
  </si>
  <si>
    <t>1.3.3.3.a</t>
  </si>
  <si>
    <t>Peta</t>
  </si>
  <si>
    <t>1.3.3.3.b</t>
  </si>
  <si>
    <t>1.3.4</t>
  </si>
  <si>
    <t xml:space="preserve">Program pembangunan infrastruktur </t>
  </si>
  <si>
    <t>1.3.4.1</t>
  </si>
  <si>
    <t>Rasio infrastruktur lingkungan permukiman dengan kondisi baik</t>
  </si>
  <si>
    <t>1.3.4.1.a</t>
  </si>
  <si>
    <t>1.3.4.1.b</t>
  </si>
  <si>
    <t>1.3.5</t>
  </si>
  <si>
    <t>Program Pembangunan Infrastruktur Kelurahan Cacaban</t>
  </si>
  <si>
    <t>1.3.5.1</t>
  </si>
  <si>
    <t>Luas kawasan kumuh (ha)</t>
  </si>
  <si>
    <t>1.3.5.1.a</t>
  </si>
  <si>
    <t>ha</t>
  </si>
  <si>
    <t>1.3.6</t>
  </si>
  <si>
    <t>Program Pembangunan Infrastruktur Kelurahan Gelangan</t>
  </si>
  <si>
    <t>1.3.6.1</t>
  </si>
  <si>
    <t>1.3.6.1.a</t>
  </si>
  <si>
    <t>1.3.7</t>
  </si>
  <si>
    <t>Program Pembangunan Infrastruktur Kelurahan Jurangombo Selatan</t>
  </si>
  <si>
    <t>1.3.7.1</t>
  </si>
  <si>
    <t>1.3.7.1.a</t>
  </si>
  <si>
    <t>1.3.8</t>
  </si>
  <si>
    <t>Program Pembangunan Infrastruktur Kelurahan Jurangombo Utara</t>
  </si>
  <si>
    <t>1.3.8.1</t>
  </si>
  <si>
    <t>1.3.8.1.a</t>
  </si>
  <si>
    <t>1.3.9</t>
  </si>
  <si>
    <t>Program Pembangunan Infrastruktur Kelurahan Kedungsari</t>
  </si>
  <si>
    <t>1.3.9.1</t>
  </si>
  <si>
    <t>1.3.9.1.a</t>
  </si>
  <si>
    <t>1.3.10</t>
  </si>
  <si>
    <t>Program Pembangunan Infrastruktur Kelurahan Kemirirejo</t>
  </si>
  <si>
    <t>1.3.10.1</t>
  </si>
  <si>
    <t>1.3.10.1.a</t>
  </si>
  <si>
    <t>1.3.11</t>
  </si>
  <si>
    <t>Program Pembangunan Infrastruktur Kelurahan Kramat Selatan</t>
  </si>
  <si>
    <t>1.3.11.1</t>
  </si>
  <si>
    <t>1.3.11.1.a</t>
  </si>
  <si>
    <t>1.3.12</t>
  </si>
  <si>
    <t>Program Pembangunan Infrastruktur Kelurahan Kramat Utara</t>
  </si>
  <si>
    <t>1.3.12.1</t>
  </si>
  <si>
    <t>1.3.12.1.a</t>
  </si>
  <si>
    <t>1.3.13</t>
  </si>
  <si>
    <t>Program Pembangunan Infrastruktur Kelurahan Magelang</t>
  </si>
  <si>
    <t>1.3.13.1</t>
  </si>
  <si>
    <t>1.3.13.1.a</t>
  </si>
  <si>
    <t>1.3.14</t>
  </si>
  <si>
    <t>Program Pembangunan Infrastruktur Kelurahan Magersari</t>
  </si>
  <si>
    <t>1.3.14.1</t>
  </si>
  <si>
    <t>1.3.14.1.a</t>
  </si>
  <si>
    <t>1.3.15</t>
  </si>
  <si>
    <t>Program Pembangunan Infrastruktur Kelurahan Panjang</t>
  </si>
  <si>
    <t>1.3.15.1</t>
  </si>
  <si>
    <t>1.3.15.1.a</t>
  </si>
  <si>
    <t>1.3.16</t>
  </si>
  <si>
    <t>Program Pembangunan Infrastruktur Kelurahan Potrobangsan</t>
  </si>
  <si>
    <t>1.3.16.1</t>
  </si>
  <si>
    <t>1.3.16.1.a</t>
  </si>
  <si>
    <t>1.3.17</t>
  </si>
  <si>
    <t>Program Pembangunan Infrastruktur Kelurahan Rejowinangun Selatan</t>
  </si>
  <si>
    <t>1.3.17.1</t>
  </si>
  <si>
    <t>1.3.17.1.a</t>
  </si>
  <si>
    <t>1.3.18</t>
  </si>
  <si>
    <t>Program Pembangunan Infrastruktur Kelurahan Rejowinangun Utara</t>
  </si>
  <si>
    <t>1.3.18.1</t>
  </si>
  <si>
    <t>1.3.18.1.a</t>
  </si>
  <si>
    <t>1.3.19</t>
  </si>
  <si>
    <t>Program Pembangunan Infrastruktur Kelurahan Tidar Selatan</t>
  </si>
  <si>
    <t>1.3.19.1</t>
  </si>
  <si>
    <t>1.3.19.1.a</t>
  </si>
  <si>
    <t>1.3.20</t>
  </si>
  <si>
    <t>Program Pembangunan Infrastruktur Kelurahan Tidar Utara</t>
  </si>
  <si>
    <t>1.3.20.1</t>
  </si>
  <si>
    <t>1.3.20.1.a</t>
  </si>
  <si>
    <t>1.3.21</t>
  </si>
  <si>
    <t>Program Pembangunan Infrastruktur Kelurahan Wates</t>
  </si>
  <si>
    <t>1.3.21.1</t>
  </si>
  <si>
    <t>1.3.21.1.a</t>
  </si>
  <si>
    <t>1.3.22</t>
  </si>
  <si>
    <t>Program Pembangunan Jalan dan Jembatan</t>
  </si>
  <si>
    <t>1.3.22.1</t>
  </si>
  <si>
    <t>Panjang jalan penghubung baru yang dibangun (meter)</t>
  </si>
  <si>
    <t>1.3.22.1.a</t>
  </si>
  <si>
    <t>meter</t>
  </si>
  <si>
    <t>1.3.22.2</t>
  </si>
  <si>
    <t>Persentase panjang trotoar dalam kondisi baik</t>
  </si>
  <si>
    <t>1.3.22.2.a</t>
  </si>
  <si>
    <t>1.3.22.2.b</t>
  </si>
  <si>
    <t>1.3.23</t>
  </si>
  <si>
    <t>Program Pembangunan saluran drainase/gorong-gorong</t>
  </si>
  <si>
    <t>1.3.23.1</t>
  </si>
  <si>
    <t>Persentase panjang drainase dalam kondisi baik</t>
  </si>
  <si>
    <t>1.3.23.1.a</t>
  </si>
  <si>
    <t>1.3.23.1.b</t>
  </si>
  <si>
    <t>1.3.23.2</t>
  </si>
  <si>
    <t>1.3.23.2.a</t>
  </si>
  <si>
    <t>1.3.24</t>
  </si>
  <si>
    <t>Program Pengaturan Jasa Konstruksi</t>
  </si>
  <si>
    <t>1.3.24.1</t>
  </si>
  <si>
    <t>Tersedianya update Badan Usaha yang mengajukan ijin usaha jasa konstruksi baik baru maupun perpanjangan</t>
  </si>
  <si>
    <t>1.3.24.1.a</t>
  </si>
  <si>
    <t>1.3.24.1.b</t>
  </si>
  <si>
    <t>1.3.25</t>
  </si>
  <si>
    <t>Program pengembangan dan pengelolaan jaringan irigasi, rawa dan jaringan pengairan lainnya</t>
  </si>
  <si>
    <t>1.3.25.1</t>
  </si>
  <si>
    <t>Persentase saluran irigasi dalam kondisi baik</t>
  </si>
  <si>
    <t>1.3.25.1.a</t>
  </si>
  <si>
    <t>1.3.25.1.b</t>
  </si>
  <si>
    <t>1.3.26</t>
  </si>
  <si>
    <t>Program pengembangan kinerja pengelolaan air minum dan air limbah</t>
  </si>
  <si>
    <t>1.3.26.1</t>
  </si>
  <si>
    <t>Persentase penduduk berakses air minum</t>
  </si>
  <si>
    <t>1.3.26.1.a</t>
  </si>
  <si>
    <t>KK</t>
  </si>
  <si>
    <t>1.3.26.1.b</t>
  </si>
  <si>
    <t>1.3.26.2</t>
  </si>
  <si>
    <t>Tersedianya sistem air limbah setempat yang memadai</t>
  </si>
  <si>
    <t>1.3.26.2.a</t>
  </si>
  <si>
    <t>1.3.26.2.b</t>
  </si>
  <si>
    <t>1.3.26.3</t>
  </si>
  <si>
    <t>Tersedianya Sistem Air Limbah Skala kawasan</t>
  </si>
  <si>
    <t>1.3.26.3.a</t>
  </si>
  <si>
    <t>1.3.26.3.b</t>
  </si>
  <si>
    <t>1.3.27</t>
  </si>
  <si>
    <t>Program pengembangan wilayah strategis dan cepat tumbuh</t>
  </si>
  <si>
    <t>1.3.27.1</t>
  </si>
  <si>
    <t xml:space="preserve">Persentase kawasan strategis yang terbangun </t>
  </si>
  <si>
    <t>1.3.27.1.a</t>
  </si>
  <si>
    <t>Kawasan</t>
  </si>
  <si>
    <t>1.3.28</t>
  </si>
  <si>
    <t>Program pengembangan wilayah perbatasan</t>
  </si>
  <si>
    <t>1.3.28.1</t>
  </si>
  <si>
    <t>Persentase sarana prasarana wilayah perbatasan dalam kondisi baik</t>
  </si>
  <si>
    <t>1.3.28.1.a</t>
  </si>
  <si>
    <t>1.3.28.1.b</t>
  </si>
  <si>
    <t>1.3.29</t>
  </si>
  <si>
    <t>Program pengembangan, pengelolaan dan konservasi sungai, danau dan sumber daya air lainnya</t>
  </si>
  <si>
    <t>1.3.29.1</t>
  </si>
  <si>
    <t>Prosentase sungai dan sumber daya air dalam keadaan baik</t>
  </si>
  <si>
    <t>1.3.29.1.a</t>
  </si>
  <si>
    <t>1.3.29.1.b</t>
  </si>
  <si>
    <t>1.3.30</t>
  </si>
  <si>
    <t>Program peningkatan sarana dan prasarana kebinamargaan</t>
  </si>
  <si>
    <t>1.3.30.1</t>
  </si>
  <si>
    <t>Prosentase ketersediaan sarana prasarana kebinamargaan</t>
  </si>
  <si>
    <t>1.3.30.1.a</t>
  </si>
  <si>
    <t>1.3.30.1.b</t>
  </si>
  <si>
    <t>1.3.31</t>
  </si>
  <si>
    <t>Program rehabilitasi/pemeliharaan jalan dan jembatan</t>
  </si>
  <si>
    <t>1.3.31.1</t>
  </si>
  <si>
    <t>Persentase jumlah jembatan dalam kondisi baik</t>
  </si>
  <si>
    <t>1.3.31.1.a</t>
  </si>
  <si>
    <t>1.3.31.1.b</t>
  </si>
  <si>
    <t>1.3.31.2</t>
  </si>
  <si>
    <t>Persentase panjang jalan dalam kondisi baik</t>
  </si>
  <si>
    <t>1.3.31.2.a</t>
  </si>
  <si>
    <t>1.3.31.2.b</t>
  </si>
  <si>
    <t>1.3.32</t>
  </si>
  <si>
    <t xml:space="preserve">Program Pembinaan dan pengembangan bidang ketenagalistrikan </t>
  </si>
  <si>
    <t>1.3.32.1</t>
  </si>
  <si>
    <t>Rasio ketercukupan PJU</t>
  </si>
  <si>
    <t>1.3.32.1.a</t>
  </si>
  <si>
    <t>Titik</t>
  </si>
  <si>
    <t>1.3.32.1.b</t>
  </si>
  <si>
    <t>1.3.33</t>
  </si>
  <si>
    <t>Program pembinaan dan pengembangan bangunan gedung</t>
  </si>
  <si>
    <t>1.3.33.1</t>
  </si>
  <si>
    <t>Prosentase perencanaan bangunan gedung yang layak fungsi</t>
  </si>
  <si>
    <t>1.3.33.1.a</t>
  </si>
  <si>
    <t>1.3.33.1.b</t>
  </si>
  <si>
    <t>1.3.33.2</t>
  </si>
  <si>
    <t>Prosentase infrastruktur yang memenuhi standar aksesibilitas</t>
  </si>
  <si>
    <t>1.3.33.2.a</t>
  </si>
  <si>
    <t>1.3.33.2.b</t>
  </si>
  <si>
    <t>1.3.34</t>
  </si>
  <si>
    <t>Program Pengawasan Jasa Konstruksi</t>
  </si>
  <si>
    <t>1.3.34.1</t>
  </si>
  <si>
    <t>Prosentase peningkatan kualitas pelaksanaan jasa konstruksi meliputi K3, manajemen konstruksi, tenaga ahli, tepat waktu, efisien)</t>
  </si>
  <si>
    <t>1.3.34.1.a</t>
  </si>
  <si>
    <t>1.3.34.1.b</t>
  </si>
  <si>
    <t>Perumahan dan Permukiman Rakyat</t>
  </si>
  <si>
    <t>1.4.1</t>
  </si>
  <si>
    <t>Program pengelolaan areal pemakaman</t>
  </si>
  <si>
    <t>1.4.1.1</t>
  </si>
  <si>
    <t>Rasio tersedianya tempat pemakaman umum per satuan penduduk</t>
  </si>
  <si>
    <t>korelasi terbalik</t>
  </si>
  <si>
    <t>1.4.1.1.a</t>
  </si>
  <si>
    <t>m2</t>
  </si>
  <si>
    <t>Mulai bulan April perijinan akan melalui DPMPTSP</t>
  </si>
  <si>
    <t>1.4.1.1.b</t>
  </si>
  <si>
    <t>1.4.1.1.c</t>
  </si>
  <si>
    <t>1.4.2</t>
  </si>
  <si>
    <t>Program Pengembangan Perumahan</t>
  </si>
  <si>
    <t>1.4.2.1</t>
  </si>
  <si>
    <t>Jumlah Rusunawa dan Rusunami yang layak huni</t>
  </si>
  <si>
    <t>1.4.2.1.a</t>
  </si>
  <si>
    <t>1.4.3</t>
  </si>
  <si>
    <t>Program peningkatan kesiagaan dan pencegahan bahaya kebakaran</t>
  </si>
  <si>
    <t>1.4.3.1</t>
  </si>
  <si>
    <t>Cakupan wilayah pelayanan penanggulangan kebakaran</t>
  </si>
  <si>
    <t>1.4.3.1.a</t>
  </si>
  <si>
    <t>1.4.3.1.b</t>
  </si>
  <si>
    <t>1.4.3.2</t>
  </si>
  <si>
    <t>Persentase tingkat waktu tanggap response</t>
  </si>
  <si>
    <t>1.4.3.2.a</t>
  </si>
  <si>
    <t>kasus</t>
  </si>
  <si>
    <t>1.4.3.2.b</t>
  </si>
  <si>
    <t>Ketentraman, Ketertiban Umum dan Perlindungan Masyarakat</t>
  </si>
  <si>
    <t>1.5.1</t>
  </si>
  <si>
    <t>Program kemitraan pengembangan wawasan kebangsaan</t>
  </si>
  <si>
    <t>1.5.1.1</t>
  </si>
  <si>
    <t xml:space="preserve">Terfasilitasinya Dialog FKUB, FPBI Dengan Elemen Masyarakat </t>
  </si>
  <si>
    <t>1.5.1.1.a</t>
  </si>
  <si>
    <t>Keg</t>
  </si>
  <si>
    <t>1.5.1.2</t>
  </si>
  <si>
    <t>Terpublikasikannya dialog antar agama</t>
  </si>
  <si>
    <t>1.5.1.2.a</t>
  </si>
  <si>
    <t>1.5.1.3</t>
  </si>
  <si>
    <t>Cakupan fasilitasi pembinaan tokoh agama dan lembaga sosial keagamaan</t>
  </si>
  <si>
    <t>1.5.1.3.a</t>
  </si>
  <si>
    <t>1.5.1.4</t>
  </si>
  <si>
    <t>Tingkat kerukunan antar umat beragama</t>
  </si>
  <si>
    <t>Tidak ada konflik</t>
  </si>
  <si>
    <t>1.5.1.4.a</t>
  </si>
  <si>
    <t>1.5.1.5</t>
  </si>
  <si>
    <t xml:space="preserve">Terfasilitasinya kemitraan dan kerjasama lintas sektor yang terjalin </t>
  </si>
  <si>
    <t>1.5.1.5.a</t>
  </si>
  <si>
    <t>Mitra</t>
  </si>
  <si>
    <t>1.5.1.5.b</t>
  </si>
  <si>
    <t>1.5.2</t>
  </si>
  <si>
    <t>Program pemberdayaan masyarakat untuk menjaga ketertiban dan keamanan</t>
  </si>
  <si>
    <t>1.5.2.1</t>
  </si>
  <si>
    <t>Cakupan anggota FKDM yang terlatih dalam deteksi dini</t>
  </si>
  <si>
    <t>1.5.2.1.a</t>
  </si>
  <si>
    <t>1.5.2.1.b</t>
  </si>
  <si>
    <t>1.5.2.2</t>
  </si>
  <si>
    <t>Persentase ormas yang difasilitasi</t>
  </si>
  <si>
    <t>1.5.2.2.a</t>
  </si>
  <si>
    <t>ormas</t>
  </si>
  <si>
    <t>1.5.2.2.b</t>
  </si>
  <si>
    <t>1.5.3</t>
  </si>
  <si>
    <t>Program pemeliharaan kantrantibmas dan pencegahan tindak kriminal</t>
  </si>
  <si>
    <t>1.5.3.1</t>
  </si>
  <si>
    <t>Persentase kriminalitas yang tertangani</t>
  </si>
  <si>
    <t>1.5.3.1.a</t>
  </si>
  <si>
    <t>1.5.3.1.b</t>
  </si>
  <si>
    <t>1.5.3.2</t>
  </si>
  <si>
    <t>Menurunnya kasus radikalisme dan penyebaran paham-paham yang tidak sesuai dengan nilai religius dan nilai-nilai luhur Pancasila</t>
  </si>
  <si>
    <t>1.5.3.2.a</t>
  </si>
  <si>
    <t>1.5.3.3</t>
  </si>
  <si>
    <t xml:space="preserve">Perda pelarangan peredaran narkoba </t>
  </si>
  <si>
    <t>1.5.3.3.a</t>
  </si>
  <si>
    <t>raperda</t>
  </si>
  <si>
    <t>1.5.3.4</t>
  </si>
  <si>
    <t>Jumlah Kampung Bebas Narkoba</t>
  </si>
  <si>
    <t>1.5.3.4.a</t>
  </si>
  <si>
    <t>kampung</t>
  </si>
  <si>
    <t>1.5.3.5</t>
  </si>
  <si>
    <t>Persentase masyarakat yang memiliki pengetahuan tentang P4GN (Pencegahan, Pemberantasan, Penyalahgunaan, dan Peredaran Gelap Narkoba)</t>
  </si>
  <si>
    <t>1.5.3.5.a</t>
  </si>
  <si>
    <t>1.5.3.5.b</t>
  </si>
  <si>
    <t>1.5.3.6</t>
  </si>
  <si>
    <t>Persentase pelajar SMA/SMK yang memahami tentang P4GN, PMS termasuk HIV/AIDS</t>
  </si>
  <si>
    <t>1.5.3.6.a</t>
  </si>
  <si>
    <t>1.5.3.6.b</t>
  </si>
  <si>
    <t>1.5.3.7</t>
  </si>
  <si>
    <t>Rasio jumlah siskamling aktif</t>
  </si>
  <si>
    <t>1.5.3.7.a</t>
  </si>
  <si>
    <t>siskamling</t>
  </si>
  <si>
    <t>1.5.3.7.b</t>
  </si>
  <si>
    <t>1.5.3.8</t>
  </si>
  <si>
    <t>Cakupan Petugas Patroli Petugas Satpol PP dalam pemantauan dan penyelesaian pelanggaran ketertiban, ketentraman, dan keindahan kota (per hari).</t>
  </si>
  <si>
    <t>1.5.3.8.a</t>
  </si>
  <si>
    <t>1.5.3.9</t>
  </si>
  <si>
    <t>Rasio jumlah Polisi Pamong Praja per 10.000 penduduk</t>
  </si>
  <si>
    <t>1.5.3.9.a</t>
  </si>
  <si>
    <t>1.5.3.9.b</t>
  </si>
  <si>
    <t>1.5.4</t>
  </si>
  <si>
    <t>Program pencegahan dini dan penanggulangan korban bencana alam</t>
  </si>
  <si>
    <t>1.5.4.1</t>
  </si>
  <si>
    <t>Persentase peningkatan masyarakat tanggap bencana</t>
  </si>
  <si>
    <t>1.5.4.1.a</t>
  </si>
  <si>
    <t>1.5.4.1.b</t>
  </si>
  <si>
    <t>1.5.4.2</t>
  </si>
  <si>
    <t>Cakupan tim relawan siaga bencana</t>
  </si>
  <si>
    <t>1.5.4.2.a</t>
  </si>
  <si>
    <t>1.5.4.2.b</t>
  </si>
  <si>
    <t>1.5.4.3</t>
  </si>
  <si>
    <t>Cakupan rencana kontijensi mitigasi bencana</t>
  </si>
  <si>
    <t>1.5.4.3.a</t>
  </si>
  <si>
    <t>1.5.4.3.b</t>
  </si>
  <si>
    <t>1.5.4.4</t>
  </si>
  <si>
    <t>Tingkat ketersediaan sarana dan prasarana penanggulangan bencana</t>
  </si>
  <si>
    <t>1.5.4.4.a</t>
  </si>
  <si>
    <t>1.5.4.4.b</t>
  </si>
  <si>
    <t>1.5.4.5</t>
  </si>
  <si>
    <t>Cakupan penanganan korban bencana</t>
  </si>
  <si>
    <t>1.5.4.5.a</t>
  </si>
  <si>
    <t>1.5.4.5.b</t>
  </si>
  <si>
    <t>1.5.4.6</t>
  </si>
  <si>
    <t>Cakupan pembentukan rintisan kelurahan tangguh bencana</t>
  </si>
  <si>
    <t>1.5.4.6.a</t>
  </si>
  <si>
    <t>Pratama</t>
  </si>
  <si>
    <t>1.5.4.6.b</t>
  </si>
  <si>
    <t>Madya</t>
  </si>
  <si>
    <t>1.5.4.6.c</t>
  </si>
  <si>
    <t>Utama</t>
  </si>
  <si>
    <t>1.5.4.7</t>
  </si>
  <si>
    <t>Kebijakan terkait penanggulangan bencana</t>
  </si>
  <si>
    <t>belum ada</t>
  </si>
  <si>
    <t>1.5.4.7.a</t>
  </si>
  <si>
    <t>regulasi</t>
  </si>
  <si>
    <t>1.5.5</t>
  </si>
  <si>
    <t>Program pendidikan politik masyarakat</t>
  </si>
  <si>
    <t>1.5.5.1</t>
  </si>
  <si>
    <t>Terfasilitasinya dialog antara warga masyarakat dengan Forum Pimpinan Daerah</t>
  </si>
  <si>
    <t>1.5.5.1.a</t>
  </si>
  <si>
    <t>1.5.5.2</t>
  </si>
  <si>
    <t xml:space="preserve">Tingkat partisipasi politik </t>
  </si>
  <si>
    <t>1.5.5.2.a</t>
  </si>
  <si>
    <t>1.5.5.2.b</t>
  </si>
  <si>
    <t>1.5.6</t>
  </si>
  <si>
    <t>Program pengembangan wawasan kebangsaan</t>
  </si>
  <si>
    <t>1.5.6.1</t>
  </si>
  <si>
    <t>Persentase peningkatan pemahaman masyarakat tentang wawasan kebangsaan</t>
  </si>
  <si>
    <t>1.5.6.1.a</t>
  </si>
  <si>
    <t>1.5.6.1.b</t>
  </si>
  <si>
    <t>1.5.6.2</t>
  </si>
  <si>
    <t>Database ormas yang akurat</t>
  </si>
  <si>
    <t>1.5.6.2.a</t>
  </si>
  <si>
    <t>1.5.6.2.b</t>
  </si>
  <si>
    <t>1.5.6.3</t>
  </si>
  <si>
    <t>Prosentase peningkatan ormas yang memiliki SKT</t>
  </si>
  <si>
    <t>1.5.6.3.a</t>
  </si>
  <si>
    <t>1.5.6.3.b</t>
  </si>
  <si>
    <t>1.5.7</t>
  </si>
  <si>
    <t>Program peningkatan keamanan dan kenyamanan lingkungan</t>
  </si>
  <si>
    <t>1.5.7.1</t>
  </si>
  <si>
    <t>1.5.7.1.a</t>
  </si>
  <si>
    <t>kali/hari</t>
  </si>
  <si>
    <t>1.5.7.2</t>
  </si>
  <si>
    <t>Tingkat penyelesaian pelanggaran perda</t>
  </si>
  <si>
    <t>1.5.7.2.a</t>
  </si>
  <si>
    <t>1.5.7.2.b</t>
  </si>
  <si>
    <t>1.5.7.3</t>
  </si>
  <si>
    <t>Persentase anggota Satpol PP yang memenuhi syarat</t>
  </si>
  <si>
    <t>1.5.7.3.a</t>
  </si>
  <si>
    <t>1.5.7.3.b</t>
  </si>
  <si>
    <t>1.5.7.4</t>
  </si>
  <si>
    <t>Persentase penyelesaian pelanggaran terkait keamanan, ketentraman dan ketertiban umum (K3)</t>
  </si>
  <si>
    <t>1.5.7.4.a</t>
  </si>
  <si>
    <t>1.5.7.4.b</t>
  </si>
  <si>
    <t>1.5.7.5</t>
  </si>
  <si>
    <t>Cakupan Linmas per 10.000 penduduk</t>
  </si>
  <si>
    <t>1.5.7.5.a</t>
  </si>
  <si>
    <t>1.5.7.5.b</t>
  </si>
  <si>
    <t>1.5.7.6</t>
  </si>
  <si>
    <t>Persentase petugas Linmas yang telah mengikuti pelatihan dibandingkan jumlah petugas Linmas</t>
  </si>
  <si>
    <t>1.5.7.6.a</t>
  </si>
  <si>
    <t>1.5.7.6.b</t>
  </si>
  <si>
    <t>1.5.7.7</t>
  </si>
  <si>
    <t>Cakupan patroli pengamanan wilayah oleh linmas</t>
  </si>
  <si>
    <t>1.5.7.7.a</t>
  </si>
  <si>
    <t>regu</t>
  </si>
  <si>
    <t>1.5.8</t>
  </si>
  <si>
    <t>Program peningkatan pemberantasan penyakit masyarakat (pekat)</t>
  </si>
  <si>
    <t>1.5.8.1</t>
  </si>
  <si>
    <t>Persentase penanganan penyakit masyarakat</t>
  </si>
  <si>
    <t>1.5.8.1.a</t>
  </si>
  <si>
    <t>1.5.8.1.b</t>
  </si>
  <si>
    <t>1.5.8.2</t>
  </si>
  <si>
    <t>Perda Ketersediaan kebijakan yang mengatur kontrol tempat hiburan</t>
  </si>
  <si>
    <t>1.5.8.2.a</t>
  </si>
  <si>
    <t>1.5.8.3</t>
  </si>
  <si>
    <t xml:space="preserve">Perda yang mengatur pelarangan peredaran miras, narkoba dan tindak prostitusi </t>
  </si>
  <si>
    <t>1.5.8.3.a</t>
  </si>
  <si>
    <t>1.5.8.4</t>
  </si>
  <si>
    <t>Jumlah kampung bebas narkoba</t>
  </si>
  <si>
    <t>1.5.8.4.a</t>
  </si>
  <si>
    <t>1.5.8.5</t>
  </si>
  <si>
    <t>Persentase masyarakat yang memiliki pengetahuan tentang P4GN</t>
  </si>
  <si>
    <t>1.5.8.5.a</t>
  </si>
  <si>
    <t>1.5.8.5.b</t>
  </si>
  <si>
    <t>1.5.9</t>
  </si>
  <si>
    <t>Program Penguatan Kehidupan Beragama dan Toleransi Umat Beragama</t>
  </si>
  <si>
    <t>1.5.9.1</t>
  </si>
  <si>
    <t>Rasio SKPD yang menerapkan bina suasana dan kegiatan - kegiatan kerohanian sesuai dengan agama masing - masing di tiap SKPD</t>
  </si>
  <si>
    <t>1.5.9.1.a</t>
  </si>
  <si>
    <t>OPD</t>
  </si>
  <si>
    <t>1.5.9.1.b</t>
  </si>
  <si>
    <t>1.5.9.2</t>
  </si>
  <si>
    <t>Persentase peningkatan jumlah ZIS dari aparatur</t>
  </si>
  <si>
    <t>1.5.9.2.a</t>
  </si>
  <si>
    <t>1.5.9.2.b</t>
  </si>
  <si>
    <t>1.5.9.3</t>
  </si>
  <si>
    <t>Cakupan kegiatan perayaan hari besar keagamaan tingkat kota</t>
  </si>
  <si>
    <t>1.5.9.3.a</t>
  </si>
  <si>
    <t>1.5.9.3.b</t>
  </si>
  <si>
    <t>1.5.9.4</t>
  </si>
  <si>
    <t>Frekuensi terselenggaranya kajian rutin keagamaan di masyarakat</t>
  </si>
  <si>
    <t>1.5.9.4.a</t>
  </si>
  <si>
    <t>1.5.9.5</t>
  </si>
  <si>
    <t>Persentase tempat ibadah yang memenuhi standar Kemenag</t>
  </si>
  <si>
    <t>1.5.9.5.a</t>
  </si>
  <si>
    <t>tempat</t>
  </si>
  <si>
    <t>1.5.9.5.b</t>
  </si>
  <si>
    <t>1.5.9.6</t>
  </si>
  <si>
    <t>Ketersediaan kebijakan daerah tentang standar tempat ibadah sesuai peraturan Kemenag</t>
  </si>
  <si>
    <t>1.5.9.6.a</t>
  </si>
  <si>
    <t>1.5.9.7</t>
  </si>
  <si>
    <t>Cakupan ketersediaan pusat-pusat keagamaan</t>
  </si>
  <si>
    <t>1.5.9.7.a</t>
  </si>
  <si>
    <t>1.5.9.7.b</t>
  </si>
  <si>
    <t>Agama</t>
  </si>
  <si>
    <t>1.5.9.8</t>
  </si>
  <si>
    <t>Jumlah Ketersediaan regulasi daerah terkait pembiasaan pelaksanaan ibadah secara rutin di lingkungan masyarakat masyarakat</t>
  </si>
  <si>
    <t>1.5.9.8.a</t>
  </si>
  <si>
    <t>1.5.10</t>
  </si>
  <si>
    <t>Program Dukungan Kelancaran Penyelenggaraan Pemilu</t>
  </si>
  <si>
    <t>1.5.10.1</t>
  </si>
  <si>
    <t>Persentase kelancaran penyelenggaraan pemilu</t>
  </si>
  <si>
    <t>1.5.10.1.a</t>
  </si>
  <si>
    <t>1.5.10.1.b</t>
  </si>
  <si>
    <t>Sosial</t>
  </si>
  <si>
    <t>1.6.1</t>
  </si>
  <si>
    <t>Program Pelayanan dan Rehabilitasi Kesejahteraan Sosial</t>
  </si>
  <si>
    <t>1.6.1.1</t>
  </si>
  <si>
    <t>Cakupan pendistribusian proposal hibah dan bansos</t>
  </si>
  <si>
    <t>1.6.1.1.a</t>
  </si>
  <si>
    <t>proposal</t>
  </si>
  <si>
    <t>1.6.1.1.b</t>
  </si>
  <si>
    <t>1.6.1.2</t>
  </si>
  <si>
    <t>Persentase (%) lanjut usia tidak potensial yang telah menerima jaminan sosial</t>
  </si>
  <si>
    <t>1.6.1.2.a</t>
  </si>
  <si>
    <t>1.6.1.2.b</t>
  </si>
  <si>
    <t>1.6.2</t>
  </si>
  <si>
    <t>Program Pemberdayaan Fakir Miskin, Komunitas Adat Terpencil (KAT) dan Penyandang Masalah Kesejahteraan Sosial (PMKS) lainnya</t>
  </si>
  <si>
    <t>1.6.2.1</t>
  </si>
  <si>
    <t>Cakupan pemberian bantuan bagi pemohon santunan kematian</t>
  </si>
  <si>
    <t>1.6.2.1.a</t>
  </si>
  <si>
    <t>1.6.2.1.b</t>
  </si>
  <si>
    <t>1.6.2.2</t>
  </si>
  <si>
    <t>Persentase (%) Penyandang Masalah Kesejahteraan Sosial (PMKS) yang menerima program pemberdayaan sosial melalui Kelompok Usaha Bersama (KUBE) atau kelompok sosial ekonomi sejenis lainnya</t>
  </si>
  <si>
    <t>1.6.2.2.a</t>
  </si>
  <si>
    <t>1.6.2.2.b</t>
  </si>
  <si>
    <t>1.6.3</t>
  </si>
  <si>
    <t>Program Pemberdayaan Kelembagaan Kesejahteraan Sosial</t>
  </si>
  <si>
    <t>1.6.3.1</t>
  </si>
  <si>
    <t>Persentase lembaga kesejahteraan sosial yang aktif</t>
  </si>
  <si>
    <t>1.6.3.1.a</t>
  </si>
  <si>
    <t>lembaga</t>
  </si>
  <si>
    <t>1.6.3.1.b</t>
  </si>
  <si>
    <t>1.6.3.2</t>
  </si>
  <si>
    <t>Partisipasi dunia usaha dalam peningkatan kesejahteraan sosial</t>
  </si>
  <si>
    <t>1.6.3.2.a</t>
  </si>
  <si>
    <t>BU</t>
  </si>
  <si>
    <t>1.6.3.3</t>
  </si>
  <si>
    <t>Persentase (%) wahana kesejahteraan sosial berbasis masyarakat (WKBSM) yang menyediakan sarana prasarana pelayanan kesejahteraan sosial</t>
  </si>
  <si>
    <t>1.6.3.3.a</t>
  </si>
  <si>
    <t>1.6.3.3.b</t>
  </si>
  <si>
    <t>1.6.4</t>
  </si>
  <si>
    <t>Program pembinaan eks penyandang penyakit sosial (eks narapidana, PSK, narkoba dan penyakit sosial lainnya)</t>
  </si>
  <si>
    <t>1.6.4.1</t>
  </si>
  <si>
    <t>Persentase penanganan gelandangan, pengemis, WTS, pemulung dan korban penyalahgunaan NAPZA</t>
  </si>
  <si>
    <t>1.6.4.1.a</t>
  </si>
  <si>
    <t>1.6.4.1.b</t>
  </si>
  <si>
    <t>1.6.5</t>
  </si>
  <si>
    <t>Program pembinaan panti asuhan/ panti jompo</t>
  </si>
  <si>
    <t>1.6.5.1</t>
  </si>
  <si>
    <t>Cakupan pembinaan keagamaan bagi panti asuhan/panti jompo, santri dan lansia</t>
  </si>
  <si>
    <t>1.6.5.1.a</t>
  </si>
  <si>
    <t>1.6.5.1.b</t>
  </si>
  <si>
    <t>1.6.6</t>
  </si>
  <si>
    <t>1.6.6.1</t>
  </si>
  <si>
    <t>Persentase (%) penyandang cacat fisik dan mental tidak potensial yang telah menerima bantuan sosial</t>
  </si>
  <si>
    <t>1.6.6.1.a</t>
  </si>
  <si>
    <t>1.6.6.1.b</t>
  </si>
  <si>
    <t>URUSAN WAJIB NON PELAYANAN DASAR</t>
  </si>
  <si>
    <t>Tenaga Kerja</t>
  </si>
  <si>
    <t>2.1.1</t>
  </si>
  <si>
    <t>Program Peningkatan Kesempatan Kerja</t>
  </si>
  <si>
    <t>2.1.1.1</t>
  </si>
  <si>
    <t>Persentase wirausaha baru</t>
  </si>
  <si>
    <t>2.1.1.1.a</t>
  </si>
  <si>
    <t>2.1.1.1.b</t>
  </si>
  <si>
    <t>2.1.1.2</t>
  </si>
  <si>
    <t>Persentase pencari kerja yang ditempatkan</t>
  </si>
  <si>
    <t>2.1.1.2.a</t>
  </si>
  <si>
    <t>2.1.1.2.b</t>
  </si>
  <si>
    <t>2.1.1.3</t>
  </si>
  <si>
    <t>Persentase Pencari kerja terlatih berbasis kewirausahaan</t>
  </si>
  <si>
    <t>2.1.1.3.a</t>
  </si>
  <si>
    <t>2.1.1.3.b</t>
  </si>
  <si>
    <t>2.1.2</t>
  </si>
  <si>
    <t>Program Peningkatan Kualitas dan Produktivitas Tenaga Kerja</t>
  </si>
  <si>
    <t>2.1.2.1</t>
  </si>
  <si>
    <t>Persentase peserta pelatihan tersertifikasi</t>
  </si>
  <si>
    <t>2.1.2.1.a</t>
  </si>
  <si>
    <t>2.1.2.1.b</t>
  </si>
  <si>
    <t>2.1.2.2</t>
  </si>
  <si>
    <t>Persentase Pencari kerja terlatih berbasis kompetensi</t>
  </si>
  <si>
    <t>2.1.2.2.a</t>
  </si>
  <si>
    <t>2.1.2.2.b</t>
  </si>
  <si>
    <t>2.1.2.3</t>
  </si>
  <si>
    <t>Persentase tenaga kerja tersertifikasi BNSP</t>
  </si>
  <si>
    <t>2.1.2.3.a</t>
  </si>
  <si>
    <t>2.1.2.3.b</t>
  </si>
  <si>
    <t>2.1.3</t>
  </si>
  <si>
    <t>Program Perlindungan Pengembangan Lembaga Ketenagakerjaan</t>
  </si>
  <si>
    <t>2.1.3.1</t>
  </si>
  <si>
    <t>Coverage asuransi tenaga kerja</t>
  </si>
  <si>
    <t>2.1.3.1.a</t>
  </si>
  <si>
    <t>2.1.3.1.b</t>
  </si>
  <si>
    <t>2.1.3.2</t>
  </si>
  <si>
    <t>Persentase Perselisihan Hub Industrial terselesaikan melalui perjanjian bersama (PB)</t>
  </si>
  <si>
    <t>2.1.3.2.a</t>
  </si>
  <si>
    <t>2.1.3.2.b</t>
  </si>
  <si>
    <t>Pemberdayaan Perempuan dan Perlindungan Anak</t>
  </si>
  <si>
    <t>2.2.1</t>
  </si>
  <si>
    <t>Program keserasian kebijakan peningkatan kualitas Anak dan Perempuan</t>
  </si>
  <si>
    <t>2.2.1.1</t>
  </si>
  <si>
    <t>Ketersediaan kebijakan terkait peningkatan kualitas Anak dan Perempuan</t>
  </si>
  <si>
    <t>2.2.1.1.a</t>
  </si>
  <si>
    <t>2.2.2</t>
  </si>
  <si>
    <t>Program Penguatan Kelembagaan Pengarusutamaan Gender dan Anak</t>
  </si>
  <si>
    <t>2.2.2.1</t>
  </si>
  <si>
    <t>Cakupan kelompok sadar ketahanan keluarga</t>
  </si>
  <si>
    <t>2.2.2.1.a</t>
  </si>
  <si>
    <t>kelompok</t>
  </si>
  <si>
    <t>2.2.2.1.b</t>
  </si>
  <si>
    <t>2.2.3</t>
  </si>
  <si>
    <t>Program Peningkatan Kualitas Hidup dan Perlindungan Perempuan</t>
  </si>
  <si>
    <t>2.2.3.1</t>
  </si>
  <si>
    <t>Rasio KDRT</t>
  </si>
  <si>
    <t>2.2.3.1.a</t>
  </si>
  <si>
    <t>2.2.3.1.b</t>
  </si>
  <si>
    <t>2.2.3.2</t>
  </si>
  <si>
    <t>Penurunan jumlah kasus kekerasan terhadap perempuan dan anak</t>
  </si>
  <si>
    <t>2.2.3.2.a</t>
  </si>
  <si>
    <t>2.2.3.3</t>
  </si>
  <si>
    <t>Penyelesaian pengaduan perlindungan perempuan dan anak dari tindakan kekerasan</t>
  </si>
  <si>
    <t>2.2.3.3.a</t>
  </si>
  <si>
    <t>2.2.3.3.b</t>
  </si>
  <si>
    <t>2.2.3.4</t>
  </si>
  <si>
    <t xml:space="preserve">Cakupan Perempuan dan Anak Korban Kekerasan yang Mendapatkan Penanganan Pengaduan oleh Petugas Terlatih di dalam Unit Pelayan Terpadu </t>
  </si>
  <si>
    <t>2.2.3.4.a</t>
  </si>
  <si>
    <t>2.2.3.4.b</t>
  </si>
  <si>
    <t>2.2.3.5</t>
  </si>
  <si>
    <t xml:space="preserve">Cakupan Perempuan dan Anak Korban Kekerasan yang Mendapatkan Layanan Kesehatan oleh Tenaga Kesehatan Terlatih di Puskesmas Mampu Tatalaksana KtP/A dan PPT / PKT di RS </t>
  </si>
  <si>
    <t>2.2.3.5.a</t>
  </si>
  <si>
    <t>2.2.3.5.b</t>
  </si>
  <si>
    <t>2.2.3.6</t>
  </si>
  <si>
    <t>Cakupan Layanan Rehabilitasi Sosial yang Diberikan oleh Petugas Rehabilitasi Sosial Terlatih Bagi Perempuan dan Anak Korban Kekerasan di dalam Unit Pelayanan Terpadu</t>
  </si>
  <si>
    <t>2.2.3.6.a</t>
  </si>
  <si>
    <t>2.2.3.6.b</t>
  </si>
  <si>
    <t>2.2.3.7</t>
  </si>
  <si>
    <t xml:space="preserve">Cakupan Layanan Bimbingan Rohani yang diberikan oleh Petugas Bimbingan Rohani Terlatih bagi Perempuan dan Anak Korban Kekerasan di dalam Unit Pelayanan Terpadu </t>
  </si>
  <si>
    <t>2.2.3.7.a</t>
  </si>
  <si>
    <t>2.2.3.7.b</t>
  </si>
  <si>
    <t>2.2.3.8</t>
  </si>
  <si>
    <t xml:space="preserve">Cakupan Penegakan Hukum dari Tingkat Penyidikan sampai dengan Putusan Pengadilan atas Kasus-kasus Kekerasan terhadap Perempuan dan Anak </t>
  </si>
  <si>
    <t>2.2.3.8.a</t>
  </si>
  <si>
    <t>2.2.3.8.b</t>
  </si>
  <si>
    <t>2.2.3.9</t>
  </si>
  <si>
    <t>Cakupan perempuan dan anak korban kekerasan yang mendapatkan layanan bantuan hukum</t>
  </si>
  <si>
    <t>2.2.3.9.a</t>
  </si>
  <si>
    <t>2.2.3.9.b</t>
  </si>
  <si>
    <t>2.2.3.10</t>
  </si>
  <si>
    <t>Persentase perempuan rentan yang mendapat penguatan kapasitas</t>
  </si>
  <si>
    <t>2.2.3.10.a</t>
  </si>
  <si>
    <t>2.2.3.10.b</t>
  </si>
  <si>
    <t>2.2.4</t>
  </si>
  <si>
    <t>Program Peningkatan peran serta dan kesetaraan gender dalam pembangunan</t>
  </si>
  <si>
    <t>2.2.4.1</t>
  </si>
  <si>
    <t>Persentase partisipasi perempuan di lembaga pemerintah</t>
  </si>
  <si>
    <t>2.2.4.1.a</t>
  </si>
  <si>
    <t>2.2.4.1.b</t>
  </si>
  <si>
    <t>2.2.4.2</t>
  </si>
  <si>
    <t>Persentase partisipasi perempuan di lembaga swasta</t>
  </si>
  <si>
    <t>2.2.4.2.a</t>
  </si>
  <si>
    <t>2.2.4.2.b</t>
  </si>
  <si>
    <t>2.2.4.3</t>
  </si>
  <si>
    <t>Persentase partisipasi angkatan kerja perempuan</t>
  </si>
  <si>
    <t>2.2.4.3.a</t>
  </si>
  <si>
    <t>2.2.4.3.b</t>
  </si>
  <si>
    <t>Ketahanan Pangan</t>
  </si>
  <si>
    <t>2.3.1</t>
  </si>
  <si>
    <t>Program Peningkatan Ketahanan Pangan pertanian / perkebunan</t>
  </si>
  <si>
    <t>2.3.1.1</t>
  </si>
  <si>
    <t>Jumlah regulasi ketahanan pangan</t>
  </si>
  <si>
    <t>2.3.1.1.a</t>
  </si>
  <si>
    <t>2.3.1.2</t>
  </si>
  <si>
    <t>Persentase ketersediaan informasi pasokan, harga, dan akses pangan (%)</t>
  </si>
  <si>
    <t>2.3.1.2.a</t>
  </si>
  <si>
    <t>obyek</t>
  </si>
  <si>
    <t>2.3.1.2.b</t>
  </si>
  <si>
    <t>2.3.1.3</t>
  </si>
  <si>
    <t>Skor Pola Pangan Harapan (PPH)</t>
  </si>
  <si>
    <t>2.3.1.3.a</t>
  </si>
  <si>
    <t>point</t>
  </si>
  <si>
    <t>2.3.1.4</t>
  </si>
  <si>
    <t>Persentase pengawasan dan pembinaan keamanan pangan (%)</t>
  </si>
  <si>
    <t>2.3.1.4.a</t>
  </si>
  <si>
    <t>sampel</t>
  </si>
  <si>
    <t>2.3.1.4.b</t>
  </si>
  <si>
    <t>Lingkungan Hidup</t>
  </si>
  <si>
    <t>2.4.1</t>
  </si>
  <si>
    <t>Program Pengelolaan ruang terbuka hijau (RTH)</t>
  </si>
  <si>
    <t>2.4.1.1</t>
  </si>
  <si>
    <t>Luas RTH Kota</t>
  </si>
  <si>
    <t>2.4.1.1.a</t>
  </si>
  <si>
    <t>km2</t>
  </si>
  <si>
    <t>2.4.1.1.b</t>
  </si>
  <si>
    <t>2.4.2</t>
  </si>
  <si>
    <t>Program Pengembangan Kinerja Pengelolaan Persampahan</t>
  </si>
  <si>
    <t>2.4.2.1</t>
  </si>
  <si>
    <t>Berkurangnya volume Sampah dari sumbernya</t>
  </si>
  <si>
    <t>2.4.2.1.a</t>
  </si>
  <si>
    <t>m3</t>
  </si>
  <si>
    <t>2.4.2.1.b</t>
  </si>
  <si>
    <t>2.4.2.2</t>
  </si>
  <si>
    <t>Persentase sampah perkotaan yang ditangani</t>
  </si>
  <si>
    <t>2.4.2.2.a</t>
  </si>
  <si>
    <t>2.4.2.2.b</t>
  </si>
  <si>
    <t>2.4.3</t>
  </si>
  <si>
    <t>Program Pengendalian Pencemaran dan Perusakan Lingkungan Hidup</t>
  </si>
  <si>
    <t>2.4.3.1</t>
  </si>
  <si>
    <t>Persentase Jumlah Rekomendasi hasil pengawasan yang ditaati</t>
  </si>
  <si>
    <t>2.4.3.1.a</t>
  </si>
  <si>
    <t>dokumen</t>
  </si>
  <si>
    <t>2.4.3.1.b</t>
  </si>
  <si>
    <t>2.4.4</t>
  </si>
  <si>
    <t>Program Peningkatan Kualitas dan Akses Informasi Sumber Daya Alam dan Lingkungan Hidup</t>
  </si>
  <si>
    <t>2.4.4.1</t>
  </si>
  <si>
    <t>Jumlah akses informasi dan data sumberdaya alam dan lingkungan hidup yang tersedia</t>
  </si>
  <si>
    <t>2.4.4.1.a</t>
  </si>
  <si>
    <t>jenis</t>
  </si>
  <si>
    <t>2.4.5</t>
  </si>
  <si>
    <t>Program Peningkatan Pengendalian Polusi</t>
  </si>
  <si>
    <t>2.4.5.1</t>
  </si>
  <si>
    <t>Persentase Pemantauan GRK di 5 sektor secara rutin</t>
  </si>
  <si>
    <t>2.4.5.1.a</t>
  </si>
  <si>
    <t>2.4.6</t>
  </si>
  <si>
    <t>Program Perlindungan dan Konservasi Sumber Daya Alam</t>
  </si>
  <si>
    <t>2.4.6.1</t>
  </si>
  <si>
    <t>2.4.6.1.a</t>
  </si>
  <si>
    <t>2.4.6.2</t>
  </si>
  <si>
    <t>2.4.6.2.a</t>
  </si>
  <si>
    <t>2.4.6.3</t>
  </si>
  <si>
    <t>2.4.6.3.a</t>
  </si>
  <si>
    <t>2.4.6.4</t>
  </si>
  <si>
    <t>2.4.6.4.a</t>
  </si>
  <si>
    <t>2.4.6.5</t>
  </si>
  <si>
    <t>3 (Pinus, Khaya, 
Asam Londo)</t>
  </si>
  <si>
    <t>2.4.6.5.a</t>
  </si>
  <si>
    <t>2.4.6.6</t>
  </si>
  <si>
    <t>2 (Monyet, Burung)</t>
  </si>
  <si>
    <t>2.4.6.6.a</t>
  </si>
  <si>
    <t>Administrasi Kependudukan dan Pencatatan Sipil</t>
  </si>
  <si>
    <t>2.5.1</t>
  </si>
  <si>
    <t>Program Penataan Administrasi Kependudukan</t>
  </si>
  <si>
    <t>2.5.1.1</t>
  </si>
  <si>
    <t xml:space="preserve">Cakupan penduduk memiliki KTP-el </t>
  </si>
  <si>
    <t>2.5.1.1.a</t>
  </si>
  <si>
    <t>2.5.1.1.b</t>
  </si>
  <si>
    <t>2.5.1.2</t>
  </si>
  <si>
    <t>Cakupan penduduk memiliki KIA</t>
  </si>
  <si>
    <t>2.5.1.2.a</t>
  </si>
  <si>
    <t>2.5.1.2.b</t>
  </si>
  <si>
    <t>2.5.1.3</t>
  </si>
  <si>
    <t>Persentase masyarakat yang puas terhadap pelayanan administrasi kependudukan</t>
  </si>
  <si>
    <t>2.5.1.3.a</t>
  </si>
  <si>
    <t>2.5.1.3.b</t>
  </si>
  <si>
    <t>2.5.1.4</t>
  </si>
  <si>
    <t>Kepemilikan akte kelahiran per 1000 penduduk</t>
  </si>
  <si>
    <t>2.5.1.4.a</t>
  </si>
  <si>
    <t>2.5.1.4.b</t>
  </si>
  <si>
    <t>2.5.1.5</t>
  </si>
  <si>
    <t>Persentase kepemilikan KK di Kota Magelang</t>
  </si>
  <si>
    <t>2.5.1.5.a</t>
  </si>
  <si>
    <t>2.5.1.5.b</t>
  </si>
  <si>
    <t>2.5.1.6</t>
  </si>
  <si>
    <t>Persentase kepemilikan akte kematian</t>
  </si>
  <si>
    <t>2.5.1.6.a</t>
  </si>
  <si>
    <t>akta</t>
  </si>
  <si>
    <t>2.5.1.6.b</t>
  </si>
  <si>
    <t>2.5.1.7</t>
  </si>
  <si>
    <t>Terbangunnya sistem pelayanan adminduk terintegrasi</t>
  </si>
  <si>
    <t>2.5.1.7.a</t>
  </si>
  <si>
    <t>modul</t>
  </si>
  <si>
    <t>2.5.1.7.b</t>
  </si>
  <si>
    <t>sistem</t>
  </si>
  <si>
    <t>Pemberdayaan Masyarakat dan Desa</t>
  </si>
  <si>
    <t>2.6.1</t>
  </si>
  <si>
    <t>Program pengembangan lembaga ekonomi pedesaan</t>
  </si>
  <si>
    <t>2.6.1.1</t>
  </si>
  <si>
    <t>Lembaga Keuangan Kelurahan (LKK) sehat</t>
  </si>
  <si>
    <t>2.6.1.1.a</t>
  </si>
  <si>
    <t>LKK</t>
  </si>
  <si>
    <t>2.6.1.1.b</t>
  </si>
  <si>
    <t>2.6.1.2</t>
  </si>
  <si>
    <t>Pengembangan Teknologi Tepat Guna (TTG)</t>
  </si>
  <si>
    <t>2.6.1.2.a</t>
  </si>
  <si>
    <t>2.6.2</t>
  </si>
  <si>
    <t>Program peningkatan kapasitas aparatur pemerintah desa</t>
  </si>
  <si>
    <t>2.6.2.1</t>
  </si>
  <si>
    <t>Persentase PL KB yang mendapat pembinaan</t>
  </si>
  <si>
    <t>2.6.2.1.a</t>
  </si>
  <si>
    <t>2.6.2.1.b</t>
  </si>
  <si>
    <t>2.6.3</t>
  </si>
  <si>
    <t>Program Peningkatan Keberdayaan Masyarakat Pedesaan</t>
  </si>
  <si>
    <t>2.6.3.1</t>
  </si>
  <si>
    <t>Rata-rata jumlah kelompok binaan lembaga pemberdayaan masyarakat</t>
  </si>
  <si>
    <t>2.6.3.1.a</t>
  </si>
  <si>
    <t>Kelompok Binaan LPM = 1. RW  2. RT  3. LKM  4. LKK  5. PKK  6. UP2K  7. Posyandu  8. Karang Taruna  9. Posyandu Lansia 10. Lembaga sosial budaya tingkat kelurahan 11. KIM 12. PUSPAGA 13.Posbindu</t>
  </si>
  <si>
    <t>2.6.3.1.b</t>
  </si>
  <si>
    <t>LPM</t>
  </si>
  <si>
    <t>2.6.3.2</t>
  </si>
  <si>
    <t>LPM berprestasi:</t>
  </si>
  <si>
    <t>2.6.3.2.a</t>
  </si>
  <si>
    <t>Tahun 2019 dilaksanakan : 1) Lomba BBGRM Tingkat Kota pada bulan Februari 2019 dengan LPMK berprestasi : Juara I LPMK Kel Tidar Selatan, Juara II LPMK Kel. Potrobangsan , Juara III LPMK Kel Gelangan.   3/17 x 100% = 17.64%
Dasar : Surat Kepala Dispermades Dukcapil Provinsi Jateng Nomor : 411.7/1702 tanggal 5 Maret 2019 tentang Penilaian Presentasi Pada Pemilihan Pelaksanan Terbaik BBGRM Tingkat Provinsi Jateng, Diwakili oleh Kel. Tidar Selatan Ada 8 Nominasi Desa/Kel se Jateng , namun hasil kejuaraan pada bulan April 2019
Pembinaan dan evaluasi LPM Tahun 2019 akan dilaksanakan pada TW II yang akan menghasilkan 3 LPMK terbaik tingkat Kota Magelang = 3/17 x 100% = 17,64%
Pada Bulan Maret 2019 telah dilaksanakan Pembekalan bagi pengurus LPMK Periode 2019 - 2021 sebanyak 187 orang = 187/425 x 100% = 44%</t>
  </si>
  <si>
    <t>2.6.3.2.b</t>
  </si>
  <si>
    <t>Tidak ada lomba tingkat Nasional</t>
  </si>
  <si>
    <t>2.6.3.2.c</t>
  </si>
  <si>
    <t>Dasar : Surat Kepala Dispermades Dukcapil Provinsi Jateng Nomor : 411.7/1637 tanggal 11 Maret 2019 tentang Hasil Penilaian Presentasi Pada Pemilihan Pelaksanan Terbaik BBGRM Tingkat Provinsi Jateng, Diwakili oleh Kel. Tidar Selatan Ada 8 Nominasi Desa/Kel se Jateng masuk 3 besar untuk Kelurahan , dan Kel. Tidar Selatan sebagai Juara I BBGRM Tingkat Provinsi jateng Tahun 2019</t>
  </si>
  <si>
    <t>2.6.3.3</t>
  </si>
  <si>
    <t>Cakupan Kelurahan kategori cepat berkembang</t>
  </si>
  <si>
    <t>Jumlah kelurahan cepet berkembang sd 2019 adalah : 1. Kel. Jumbo Utara 2. Kel. Potrobangsan 3. Kel. Magelang 4. Kel. Magersari 5. Kel. Gelangan 6. Kel. Kramat Selatan 7. Kel. Cacaban 8. Kel. Tidar Selatan 9. Kel. Kemirirejo  10. Kel. Tidar Utara  11. Kel.JJumbo Selatan =11/17 x 100% = 64,70 %</t>
  </si>
  <si>
    <t>2.6.3.3.a</t>
  </si>
  <si>
    <t>2.6.3.3.b</t>
  </si>
  <si>
    <t>2.6.3.4</t>
  </si>
  <si>
    <t>Rata-rata jumlah kelompok binaan PKK</t>
  </si>
  <si>
    <t>Jumlah Dawis 1.101 + Jumlah RT 1.116 + Jumlah RW 194 + 17 Kelurahan + 3 Kecamatan = 2.431 /17 Kel = 143</t>
  </si>
  <si>
    <t>2.6.3.4.a</t>
  </si>
  <si>
    <t>2.6.3.4.b</t>
  </si>
  <si>
    <t>2.6.4</t>
  </si>
  <si>
    <t>Program peningkatan partisipasi masyarakat dalam membangun desa</t>
  </si>
  <si>
    <t>2.6.4.1</t>
  </si>
  <si>
    <t>Cakupan Pengurus LPM yang mengikuti pelatihan perencanaan Partisipasi Pembangunan Desa</t>
  </si>
  <si>
    <t>Berdasarkan DPA SKPD Tahun 2019 pelaksanaan kegiatan direncanakan pada TW III Tahun 2019 melalui kegiatan Penyelenggaraan Pendidikan dan Pelatihan Tenaga Teknis dan Masyarakat</t>
  </si>
  <si>
    <t>2.6.4.1.a</t>
  </si>
  <si>
    <t>2.6.4.1.b</t>
  </si>
  <si>
    <t>2.6.5</t>
  </si>
  <si>
    <t>Program pembinaan dan fasilitasi pengelolaan keuangan desa</t>
  </si>
  <si>
    <t>2.6.5.1</t>
  </si>
  <si>
    <t>Persentase Usaha Peningkatan Pendapatan Keluarga (UP2K)-PKK aktif</t>
  </si>
  <si>
    <t>2.6.5.1.a</t>
  </si>
  <si>
    <t>2.6.5.1.b</t>
  </si>
  <si>
    <t>2.6.6</t>
  </si>
  <si>
    <t>Program peningkatan peran perempuan di perdesaan</t>
  </si>
  <si>
    <t>2.6.6.1</t>
  </si>
  <si>
    <t>Persentase PKK Aktif</t>
  </si>
  <si>
    <t>2.6.6.1.a</t>
  </si>
  <si>
    <t>PKK</t>
  </si>
  <si>
    <t>2.6.6.1.b</t>
  </si>
  <si>
    <t>Pengendalian Penduduk dan Keluarga Berencana</t>
  </si>
  <si>
    <t>2.7.1</t>
  </si>
  <si>
    <t>Program Keluarga Berencana</t>
  </si>
  <si>
    <t>2.7.1.1</t>
  </si>
  <si>
    <t>Rata-rata jumlah anak per keluarga</t>
  </si>
  <si>
    <t>2.7.1.1.a</t>
  </si>
  <si>
    <t>2.7.1.1.b</t>
  </si>
  <si>
    <t>2.7.2</t>
  </si>
  <si>
    <t>Program Kesehatan Reproduksi Remaja</t>
  </si>
  <si>
    <t>2.7.2.1</t>
  </si>
  <si>
    <t>Persentase Kehamilan pada ibu yang berumur kurang dari 20 Tahun</t>
  </si>
  <si>
    <t>2.7.2.1.a</t>
  </si>
  <si>
    <t>2.7.2.1.b</t>
  </si>
  <si>
    <t>2.7.3</t>
  </si>
  <si>
    <t>Program pelayanan kontrasepsi</t>
  </si>
  <si>
    <t>2.7.3.1</t>
  </si>
  <si>
    <t>Cakupan peserta KB aktif</t>
  </si>
  <si>
    <t>2.7.3.1.a</t>
  </si>
  <si>
    <t>2.7.3.1.b</t>
  </si>
  <si>
    <t>2.7.4</t>
  </si>
  <si>
    <t>Program pembinaan peran serta masyarakat dalam pelayanan KB/KR yang mandiri</t>
  </si>
  <si>
    <t>2.7.4.1</t>
  </si>
  <si>
    <t>Peserta KB Keluarga Pra Sejahtera dan keluarga Sejahtera I</t>
  </si>
  <si>
    <t>2.7.4.1.a</t>
  </si>
  <si>
    <t>2.7.4.1.b</t>
  </si>
  <si>
    <t>2.7.5</t>
  </si>
  <si>
    <t>Program pengembangan pusat pelayanan informasi dan konseling KRR</t>
  </si>
  <si>
    <t>2.7.5.1</t>
  </si>
  <si>
    <t>Cakupan Pasangan Usia Subur yang isterinya di bawah usia 20 tahun</t>
  </si>
  <si>
    <t>2.7.5.1.a</t>
  </si>
  <si>
    <t>Pasang</t>
  </si>
  <si>
    <t>2.7.5.1.b</t>
  </si>
  <si>
    <t>2.7.6</t>
  </si>
  <si>
    <t>Program Peningkatan penanggulangan narkoba, PMS termasuk HIV/AIDS</t>
  </si>
  <si>
    <t>2.7.6.1</t>
  </si>
  <si>
    <t>Indikator milik kesbangpol</t>
  </si>
  <si>
    <t>2.7.6.1.a</t>
  </si>
  <si>
    <t>2.7.6.1.b</t>
  </si>
  <si>
    <t>2.7.7</t>
  </si>
  <si>
    <t>Program penyiapan tenaga pendamping kelompok bina keluarga</t>
  </si>
  <si>
    <t>2.7.7.1</t>
  </si>
  <si>
    <t>Cakupan Pasangan Usia Subur yang ingin ber-KB tidak terpenuhi</t>
  </si>
  <si>
    <t>2.7.7.1.a</t>
  </si>
  <si>
    <t>2.7.7.1.b</t>
  </si>
  <si>
    <t>2.7.7.2</t>
  </si>
  <si>
    <t>Cakupan Anggota Bina Keluarga Balita (BKB) ber-KB</t>
  </si>
  <si>
    <t>2.7.7.2.a</t>
  </si>
  <si>
    <t>Keluarga</t>
  </si>
  <si>
    <t>2.7.7.2.b</t>
  </si>
  <si>
    <t>2.7.7.3</t>
  </si>
  <si>
    <t>Cakupan PUS peserta KB Anggota Usaha Peningkatan Pendapatan Keluarga Sejahtera (UPPKS) yang ber-KB</t>
  </si>
  <si>
    <t>2.7.7.3.a</t>
  </si>
  <si>
    <t>2.7.7.3.b</t>
  </si>
  <si>
    <t>2.7.7.4</t>
  </si>
  <si>
    <t>Ratio Petugas Lapangan Keluarga Berencana/Penyuluh Keluarga Berencana (PLKB/ PKB) 1 Petugas di setiap 2 (dua) kelurahan</t>
  </si>
  <si>
    <t>2.7.7.4.a</t>
  </si>
  <si>
    <t>2.7.7.4.b</t>
  </si>
  <si>
    <t>kelurahan</t>
  </si>
  <si>
    <t>2.7.7.5</t>
  </si>
  <si>
    <t>Ratio Pembantu Pembina Keluarga Berencana (PPKBD) 1 (satu) petugas di setiap desa/ kelurahan</t>
  </si>
  <si>
    <t>2.7.7.5.a</t>
  </si>
  <si>
    <t>2.7.7.5.b</t>
  </si>
  <si>
    <t>2.7.7.6</t>
  </si>
  <si>
    <t xml:space="preserve">Cakupan Penyediaan alat dan obat kontrasepsi untuk memenuhi permintaan masyarakat </t>
  </si>
  <si>
    <t>2.7.7.6.a</t>
  </si>
  <si>
    <t>2.7.7.6.b</t>
  </si>
  <si>
    <t>2.7.7.7</t>
  </si>
  <si>
    <t xml:space="preserve">Cakupan penyediaan informasi data mikro keluarga di setiap kelurahan </t>
  </si>
  <si>
    <t>2.7.7.7.a</t>
  </si>
  <si>
    <t>2.7.7.7.b</t>
  </si>
  <si>
    <t>2.7.7.8</t>
  </si>
  <si>
    <t>Partisipasi laki-laki dalam ber-KB</t>
  </si>
  <si>
    <t>2.7.7.8.a</t>
  </si>
  <si>
    <t>2.7.7.8.b</t>
  </si>
  <si>
    <t>2.7.7.9</t>
  </si>
  <si>
    <t>Persentase pasangan usia subur (PUS) yang ber-KB secara mandiri</t>
  </si>
  <si>
    <t>2.7.7.9.a</t>
  </si>
  <si>
    <t>2.7.7.9.b</t>
  </si>
  <si>
    <t>2.7.7.10</t>
  </si>
  <si>
    <t>Persentase peserta KB yang putus pakai (drop out)</t>
  </si>
  <si>
    <t>2.7.7.10.a</t>
  </si>
  <si>
    <t>2.7.7.10.b</t>
  </si>
  <si>
    <t>2.7.7.11</t>
  </si>
  <si>
    <t>Persentase perempuan yang menikah di bawah 20 tahun</t>
  </si>
  <si>
    <t>2.7.7.11.a</t>
  </si>
  <si>
    <t>2.7.7.11.b</t>
  </si>
  <si>
    <t>2.7.7.12</t>
  </si>
  <si>
    <t>Persentase keluarga yang mempunyai balita dan ikut dalam kegiatan Kelompok Bina Keluarga Balita (BKB )</t>
  </si>
  <si>
    <t>2.7.7.12.a</t>
  </si>
  <si>
    <t>2.7.7.12.b</t>
  </si>
  <si>
    <t>2.7.7.13</t>
  </si>
  <si>
    <t>Persentase keluarga yang mempunyai remaja dan ikut dalam kegiatan kelompok Bina Keluarga remaja (BKR)</t>
  </si>
  <si>
    <t>2.7.7.13.a</t>
  </si>
  <si>
    <t>2.7.7.13.b</t>
  </si>
  <si>
    <t>2.7.7.14</t>
  </si>
  <si>
    <t>Persentase kelurahan yang mempunyai kelompok BKL aktif</t>
  </si>
  <si>
    <t>2.7.7.14.a</t>
  </si>
  <si>
    <t>2.7.7.14.b</t>
  </si>
  <si>
    <t>2.7.7.15</t>
  </si>
  <si>
    <t>Persentase Kelurahan yang mempunyai kelompok UPPKS aktif</t>
  </si>
  <si>
    <t>2.7.7.15.a</t>
  </si>
  <si>
    <t>2.7.7.15.b</t>
  </si>
  <si>
    <t>2.7.7.16</t>
  </si>
  <si>
    <t>Persentase kehamilan pada ibu yang jarak kehamilannya kurang dari 3 tahun</t>
  </si>
  <si>
    <t>2.7.7.16.a</t>
  </si>
  <si>
    <t>2.7.7.16.b</t>
  </si>
  <si>
    <t>2.7.7.17</t>
  </si>
  <si>
    <t>Persentase kehamilan pada ibu yang berumur lebih dari 35 tahun</t>
  </si>
  <si>
    <t>2.7.7.17.a</t>
  </si>
  <si>
    <t>2.7.7.17.b</t>
  </si>
  <si>
    <t>2.7.7.18</t>
  </si>
  <si>
    <t xml:space="preserve">Persentase wilayah RT, yang mempunyai data mikro </t>
  </si>
  <si>
    <t>2.7.7.18.a</t>
  </si>
  <si>
    <t>2.7.7.18.b</t>
  </si>
  <si>
    <t>2.7.7.19</t>
  </si>
  <si>
    <t>Persentase Kelurahan yang memanfaatkan data mikro keluarga</t>
  </si>
  <si>
    <t>2.7.7.19.a</t>
  </si>
  <si>
    <t>2.7.7.19.b</t>
  </si>
  <si>
    <t>2.7.7.20</t>
  </si>
  <si>
    <t>Persentase Institusi masyarakat pengelola program KB yang aktif di kelurahan</t>
  </si>
  <si>
    <t>2.7.7.20.a</t>
  </si>
  <si>
    <t>2.7.7.20.b</t>
  </si>
  <si>
    <t>2.7.7.21</t>
  </si>
  <si>
    <t>Persentase jumlah keluarga sejahtera</t>
  </si>
  <si>
    <t>2.7.7.21.a</t>
  </si>
  <si>
    <t>2.7.7.21.b</t>
  </si>
  <si>
    <t>2.7.7.22</t>
  </si>
  <si>
    <t>Rasio kesesuaian kegiatan Bina Keluarga dengan Sasaran dan Kebijakan Pembangunan Jangka Menengah</t>
  </si>
  <si>
    <t>2.7.7.22.a</t>
  </si>
  <si>
    <t>kegiatan</t>
  </si>
  <si>
    <t>2.7.7.22.b</t>
  </si>
  <si>
    <t>Perhubungan</t>
  </si>
  <si>
    <t>2.8.1</t>
  </si>
  <si>
    <t>Program Pembangunan Sarana dan Prasarana Perhubungan</t>
  </si>
  <si>
    <t>2.8.1.1</t>
  </si>
  <si>
    <t>Jumlah pelayanan umum</t>
  </si>
  <si>
    <t>2.8.1.1.a</t>
  </si>
  <si>
    <t>2.8.2</t>
  </si>
  <si>
    <t>Program Pembangunan Prasarana dan Fasilitas Perhubungan</t>
  </si>
  <si>
    <t>2.8.2.1</t>
  </si>
  <si>
    <t>Prasarana angkutan darat berupa terminal angkutan barang dengan kondisi baik</t>
  </si>
  <si>
    <t>2.8.2.1.a</t>
  </si>
  <si>
    <t>2.8.2.1.b</t>
  </si>
  <si>
    <t>2.8.2.2</t>
  </si>
  <si>
    <t>Jumlah Sub terminal (TERMINAL Tipe C) yang tertata</t>
  </si>
  <si>
    <t>2.8.2.2.a</t>
  </si>
  <si>
    <t>1 </t>
  </si>
  <si>
    <t>2.8.2.3</t>
  </si>
  <si>
    <t>Rasio prasarana parkir dengan kondisi baik</t>
  </si>
  <si>
    <t>2.8.2.3.a</t>
  </si>
  <si>
    <t>titik</t>
  </si>
  <si>
    <t>2.8.2.3.b</t>
  </si>
  <si>
    <t>2.8.2.4</t>
  </si>
  <si>
    <t>Tingkat pelayanan parkir di tepi jalan umum</t>
  </si>
  <si>
    <t>2.8.2.4.a</t>
  </si>
  <si>
    <t>blok</t>
  </si>
  <si>
    <t>2.8.2.4.b</t>
  </si>
  <si>
    <t>2.8.2.5</t>
  </si>
  <si>
    <t>2.8.2.5.a</t>
  </si>
  <si>
    <t>2.8.3</t>
  </si>
  <si>
    <t>Program peningkatan dan pengamanan lalu lintas</t>
  </si>
  <si>
    <t>2.8.3.1</t>
  </si>
  <si>
    <t>Tingkat keselamatan pengguna lalu lintas dan angkutan umum</t>
  </si>
  <si>
    <t>2.8.3.1.a</t>
  </si>
  <si>
    <t>2.8.3.1.b</t>
  </si>
  <si>
    <t>2.8.3.2</t>
  </si>
  <si>
    <t>Persentase pengendalian lalu lintas yang terintegrasi</t>
  </si>
  <si>
    <t>2.8.3.2.a</t>
  </si>
  <si>
    <t>2.8.3.2.b</t>
  </si>
  <si>
    <t>2.8.4</t>
  </si>
  <si>
    <t>Program peningkatan kelaikan pengoperasian kendaraan bermotor</t>
  </si>
  <si>
    <t>2.8.4.1</t>
  </si>
  <si>
    <t>2.8.4.1.a</t>
  </si>
  <si>
    <t>2.8.4.2</t>
  </si>
  <si>
    <t>Rasio KBWU yang tidak melakukan pengujian</t>
  </si>
  <si>
    <t>2.8.4.2.a</t>
  </si>
  <si>
    <t>2.8.4.2.b</t>
  </si>
  <si>
    <t>2.8.5</t>
  </si>
  <si>
    <t>Program peningkatan pelayanan angkutan</t>
  </si>
  <si>
    <t>2.8.5.1</t>
  </si>
  <si>
    <t>2.8.5.1.a</t>
  </si>
  <si>
    <t>2.8.5.2</t>
  </si>
  <si>
    <t>Rasio ketersediaan angkutan umum terhadap jumlah penduduk</t>
  </si>
  <si>
    <t>2.8.5.2.a</t>
  </si>
  <si>
    <t>seat</t>
  </si>
  <si>
    <t>2.8.5.2.b</t>
  </si>
  <si>
    <t>2.8.6</t>
  </si>
  <si>
    <t>Program Rehabilitasi dan Pemeliharaan Prasarana dan Fasilitas LLAJ</t>
  </si>
  <si>
    <t>2.8.6.1</t>
  </si>
  <si>
    <t>2.8.6.1.a</t>
  </si>
  <si>
    <t>Komunikasi dan Informatika</t>
  </si>
  <si>
    <t>2.9.1</t>
  </si>
  <si>
    <t>Program Kerjasama Informasi Dengan Mass Media</t>
  </si>
  <si>
    <t>2.9.1.1</t>
  </si>
  <si>
    <t>Persentase penyebaran informasi hasil kegiatan dewan</t>
  </si>
  <si>
    <t>2.9.1.1.a</t>
  </si>
  <si>
    <t>2.9.1.1.b</t>
  </si>
  <si>
    <t>2.9.2</t>
  </si>
  <si>
    <t>Program Pengembangan Komunikasi, Informasi dan Media Massa</t>
  </si>
  <si>
    <t>2.9.2.1</t>
  </si>
  <si>
    <t>Persentase publikasi materi keagamaan melalui media massa milik pemerintah: Materi dan informasi keagamaan yang terpublikasi oleh pemerintah secara rutin di masyarakat melalui media:</t>
  </si>
  <si>
    <t>2.9.2.1.a</t>
  </si>
  <si>
    <t>siar</t>
  </si>
  <si>
    <t>60 kali siar/ 5 agama dan kepercayaan (100%)</t>
  </si>
  <si>
    <t>2.9.2.1.b</t>
  </si>
  <si>
    <t>tayang</t>
  </si>
  <si>
    <t>12 kali/ 5 agama dan kepercayaan (100%)</t>
  </si>
  <si>
    <t>2.9.2.2</t>
  </si>
  <si>
    <t>2.9.2.2.a</t>
  </si>
  <si>
    <t>2.9.2.3</t>
  </si>
  <si>
    <t xml:space="preserve">Cakupan KIM </t>
  </si>
  <si>
    <t>2.9.2.3.a</t>
  </si>
  <si>
    <t>2.9.2.3.b</t>
  </si>
  <si>
    <t>2.9.2.4</t>
  </si>
  <si>
    <t>2.9.2.4.a</t>
  </si>
  <si>
    <t>2.9.2.5</t>
  </si>
  <si>
    <t>2.9.2.5.a</t>
  </si>
  <si>
    <t>2.9.3</t>
  </si>
  <si>
    <t>Program pengkajian dan penelitian bidang komunikasi dan informasi</t>
  </si>
  <si>
    <t>2.9.3.1</t>
  </si>
  <si>
    <t>2.9.3.1.a</t>
  </si>
  <si>
    <t>2.9.4</t>
  </si>
  <si>
    <t>Program sarana dan prasarana bidang teknologi informatika</t>
  </si>
  <si>
    <t>2.9.4.1</t>
  </si>
  <si>
    <t>Interoperabilitas antar system informasi</t>
  </si>
  <si>
    <t>2.9.4.1.a</t>
  </si>
  <si>
    <t>2.9.4.2</t>
  </si>
  <si>
    <t>Cakupan WAN (Wide Area Network) kota (Dishubkominfo)</t>
  </si>
  <si>
    <t>2.9.4.2.a</t>
  </si>
  <si>
    <t>2.9.4.3</t>
  </si>
  <si>
    <t>Cakupan data yang terpusat dan terkendali</t>
  </si>
  <si>
    <t>2.9.4.3.a</t>
  </si>
  <si>
    <t>2.9.4.4</t>
  </si>
  <si>
    <t>Persentase PD yang menerapkan e-government</t>
  </si>
  <si>
    <t>2.9.4.4.a</t>
  </si>
  <si>
    <t>2.9.4.4.b</t>
  </si>
  <si>
    <t>2.9.5</t>
  </si>
  <si>
    <t>Program fasilitasi peningkatan SDM bidang komunikasi dan informasi</t>
  </si>
  <si>
    <t>2.9.5.1</t>
  </si>
  <si>
    <t>Sumber daya manusia pada PD yang memiliki kecakapan di bidang teknologi informasi</t>
  </si>
  <si>
    <t>2.9.5.1.a</t>
  </si>
  <si>
    <t>Koperasi dan Usaha Kecil Menengah</t>
  </si>
  <si>
    <t>2.10.1</t>
  </si>
  <si>
    <t>Program penciptaan iklim Usaha Kecil Menengah yang kondusif</t>
  </si>
  <si>
    <t>2.10.1.1</t>
  </si>
  <si>
    <t>Persentase peningkatan kualitas pelaku UKM</t>
  </si>
  <si>
    <t>2.10.1.1.a</t>
  </si>
  <si>
    <t>usaha</t>
  </si>
  <si>
    <t>2.10.1.1.b</t>
  </si>
  <si>
    <t>2.10.1.2</t>
  </si>
  <si>
    <t>Persentase peningkatan jumlah KUM yang terfasilitasi HKI dan SNI</t>
  </si>
  <si>
    <t>2.10.1.2.a</t>
  </si>
  <si>
    <t>KUM</t>
  </si>
  <si>
    <t>2.10.1.2.b</t>
  </si>
  <si>
    <t>2.10.2</t>
  </si>
  <si>
    <t>Program Pengembangan Kewirausahaan dan Keunggulan Kompetitif Usaha Kecil Menengah</t>
  </si>
  <si>
    <t>2.10.2.1</t>
  </si>
  <si>
    <t>2.10.2.1.a</t>
  </si>
  <si>
    <t>2.10.3</t>
  </si>
  <si>
    <t>Program Pengembangan Sistem Pendukung Usaha Bagi Usaha Mikro Kecil Menengah</t>
  </si>
  <si>
    <t>2.10.3.1</t>
  </si>
  <si>
    <t>Persentase peningkatan KUM yang menerima akses permodalan</t>
  </si>
  <si>
    <t>2.10.3.1.a</t>
  </si>
  <si>
    <t>2.10.3.1.b</t>
  </si>
  <si>
    <t>2.10.4</t>
  </si>
  <si>
    <t>Program Peningkatan Kualitas Kelembagaan Koperasi</t>
  </si>
  <si>
    <t>2.10.4.1</t>
  </si>
  <si>
    <t>Prosentase koperasi aktif</t>
  </si>
  <si>
    <t>2.10.4.1.a</t>
  </si>
  <si>
    <t>koperasi</t>
  </si>
  <si>
    <t>2.10.4.1.b</t>
  </si>
  <si>
    <t>2.10.4.2</t>
  </si>
  <si>
    <t>Prosentase koperasi sehat terhadap total KSP/USP</t>
  </si>
  <si>
    <t>2.10.4.2.a</t>
  </si>
  <si>
    <t>2.10.4.2.b</t>
  </si>
  <si>
    <t>2.10.4.3</t>
  </si>
  <si>
    <t>Jumlah koperasi</t>
  </si>
  <si>
    <t>2.10.4.3.a</t>
  </si>
  <si>
    <t>2.10.4.4</t>
  </si>
  <si>
    <t>2.10.4.4.a</t>
  </si>
  <si>
    <t>Penanaman Modal</t>
  </si>
  <si>
    <t>2.11.1</t>
  </si>
  <si>
    <t>Program Peningkatan Promosi dan Kerjasama Investasi</t>
  </si>
  <si>
    <t>2.11.1.1</t>
  </si>
  <si>
    <t>2.11.1.1.a</t>
  </si>
  <si>
    <t>2.11.2</t>
  </si>
  <si>
    <t>Program peningkatan iklim investasi dan realisasi investasi</t>
  </si>
  <si>
    <t>2.11.2.1</t>
  </si>
  <si>
    <t>Pertumbuhan nilai investasi PMA</t>
  </si>
  <si>
    <t>2.11.2.1.a</t>
  </si>
  <si>
    <t>2.11.2.1.b</t>
  </si>
  <si>
    <t>2.11.2.2</t>
  </si>
  <si>
    <t>Pertumbuhan nilai investasi PMDN</t>
  </si>
  <si>
    <t>2.11.2.2.a</t>
  </si>
  <si>
    <t>2.11.2.2.b</t>
  </si>
  <si>
    <t>2.11.2.3</t>
  </si>
  <si>
    <t>2.11.2.3.a</t>
  </si>
  <si>
    <t>Kepemudaan dan Olah Raga</t>
  </si>
  <si>
    <t>2.12.1</t>
  </si>
  <si>
    <t>Program Pembinaan dan Pemasyarakatan Olahraga</t>
  </si>
  <si>
    <t>2.12.1.1</t>
  </si>
  <si>
    <t>Meningkatnya jumlah cabang olahraga unggulan unggulan tingkat regional, nasional, dan internasional</t>
  </si>
  <si>
    <t>2.12.1.1.a</t>
  </si>
  <si>
    <t>cabor</t>
  </si>
  <si>
    <t>2.12.1.2</t>
  </si>
  <si>
    <t>Peningkatan prestasi atlet di tingkat regional</t>
  </si>
  <si>
    <t>2.12.1.2.a</t>
  </si>
  <si>
    <t>a. Peringkat di POPDA SD</t>
  </si>
  <si>
    <t>atlet</t>
  </si>
  <si>
    <t>2.12.1.2.b</t>
  </si>
  <si>
    <t>b. Peringkat di POPDA SMP</t>
  </si>
  <si>
    <t>2.12.1.2.c</t>
  </si>
  <si>
    <t>c. Peringkat di POPDA SMA</t>
  </si>
  <si>
    <t>2.12.1.2.d</t>
  </si>
  <si>
    <t>d. Peringkat di Dulongmas</t>
  </si>
  <si>
    <t>2.12.1.2.e</t>
  </si>
  <si>
    <t>e. Peringkat di PORPROV</t>
  </si>
  <si>
    <t>2.12.1.3</t>
  </si>
  <si>
    <t>Jumlah klub olah raga</t>
  </si>
  <si>
    <t>2.12.1.3.a</t>
  </si>
  <si>
    <t>klub</t>
  </si>
  <si>
    <t>2.12.1.4</t>
  </si>
  <si>
    <t>Jumlah organisasi olah raga</t>
  </si>
  <si>
    <t>2.12.1.4.a</t>
  </si>
  <si>
    <t>organisasi</t>
  </si>
  <si>
    <t>2.12.2</t>
  </si>
  <si>
    <t>Program Pengembangan dan Keserasian Kebijakan Pemuda</t>
  </si>
  <si>
    <t>2.12.2.1</t>
  </si>
  <si>
    <t xml:space="preserve">Persentase organisasi kepemudaan yang aktif </t>
  </si>
  <si>
    <t>2.12.2.1.a</t>
  </si>
  <si>
    <t>2.12.2.1.b</t>
  </si>
  <si>
    <t>2.12.2.2</t>
  </si>
  <si>
    <t>Prestasi pemuda di tingkat Propinsi dan Nasional</t>
  </si>
  <si>
    <t>2.12.2.2.a</t>
  </si>
  <si>
    <t>a. Propinsi</t>
  </si>
  <si>
    <t>2.12.2.2.b</t>
  </si>
  <si>
    <t>b. Nasional</t>
  </si>
  <si>
    <t>2.12.3</t>
  </si>
  <si>
    <t>Program peningkatan peran serta kepemudaan</t>
  </si>
  <si>
    <t>2.12.3.1</t>
  </si>
  <si>
    <t>Persentase organisasi pemuda yang dibina / difasilitasi</t>
  </si>
  <si>
    <t>2.12.3.1.a</t>
  </si>
  <si>
    <t>2.12.3.1.b</t>
  </si>
  <si>
    <t>2.12.3.2</t>
  </si>
  <si>
    <t>Jumlah pemuda pelopor yang berprestasi</t>
  </si>
  <si>
    <t>2.12.3.2.a</t>
  </si>
  <si>
    <t>2.12.3.3</t>
  </si>
  <si>
    <t xml:space="preserve">Persentase pengangguran pemuda </t>
  </si>
  <si>
    <t>2.12.3.3.a</t>
  </si>
  <si>
    <t>2.12.3.3.b</t>
  </si>
  <si>
    <t>2.12.4</t>
  </si>
  <si>
    <t>Program Peningkatan Sarana dan Prasarana Olahraga</t>
  </si>
  <si>
    <t>2.12.4.1</t>
  </si>
  <si>
    <t>Persentase lapangan olahraga yang direvitalisasi</t>
  </si>
  <si>
    <t>2.12.4.1.a</t>
  </si>
  <si>
    <t>2.12.4.1.b</t>
  </si>
  <si>
    <t>2.12.4.2</t>
  </si>
  <si>
    <t>Persentase sarana olahraga dalam kondisi baik</t>
  </si>
  <si>
    <t>2.12.4.2.a</t>
  </si>
  <si>
    <t>2.12.4.2.b</t>
  </si>
  <si>
    <t>2.12.5</t>
  </si>
  <si>
    <t>Program peningkatan upaya penumbuhan kewirausahaan dan kecakapan hidup pemuda</t>
  </si>
  <si>
    <t>2.12.5.1</t>
  </si>
  <si>
    <t>Persentase kelompok wirausaha pemuda</t>
  </si>
  <si>
    <t>2.12.5.1.a</t>
  </si>
  <si>
    <t>2.12.5.1.b</t>
  </si>
  <si>
    <t>2.12.6</t>
  </si>
  <si>
    <t>Program upaya pencegahan penyalahgunaan narkoba</t>
  </si>
  <si>
    <t>2.12.6.1</t>
  </si>
  <si>
    <t>2.12.6.1.a</t>
  </si>
  <si>
    <t>2.12.6.1.b</t>
  </si>
  <si>
    <t>Jumlah Pemuda</t>
  </si>
  <si>
    <t>Statistik</t>
  </si>
  <si>
    <t>2.13.1</t>
  </si>
  <si>
    <t>Program pengembangan data/informasi/statistik daerah</t>
  </si>
  <si>
    <t>2.13.1.1</t>
  </si>
  <si>
    <t>Persentase pemenuhan data statistik</t>
  </si>
  <si>
    <t>2.13.1.1.a</t>
  </si>
  <si>
    <t>item</t>
  </si>
  <si>
    <t>2.13.1.1.b</t>
  </si>
  <si>
    <t>Persandian</t>
  </si>
  <si>
    <t>2.14.1</t>
  </si>
  <si>
    <t>2.14.1.1</t>
  </si>
  <si>
    <t>Ketersediaan SOP persandian</t>
  </si>
  <si>
    <t>2.14.1.1.a</t>
  </si>
  <si>
    <t>SOP</t>
  </si>
  <si>
    <t>2.14.1.2</t>
  </si>
  <si>
    <t>Tingkat kapasitas SDM persandian</t>
  </si>
  <si>
    <t>2.14.1.2.a</t>
  </si>
  <si>
    <t>2.14.1.2.b</t>
  </si>
  <si>
    <t>2.14.1.3</t>
  </si>
  <si>
    <t>Persentase SKPD yang menerapkan SOP persandian</t>
  </si>
  <si>
    <t>2.14.1.3.a</t>
  </si>
  <si>
    <t>2.14.1.3.b</t>
  </si>
  <si>
    <t>Kebudayaan</t>
  </si>
  <si>
    <t>2.15.1</t>
  </si>
  <si>
    <t>Program Pengelolaan Kekayaan Budaya</t>
  </si>
  <si>
    <t>2.15.1.1</t>
  </si>
  <si>
    <t>Prosentase Benda, Situs dan Kawasan Cagar Budaya yang dilestarikan</t>
  </si>
  <si>
    <t>2.15.1.1.a</t>
  </si>
  <si>
    <t>situs</t>
  </si>
  <si>
    <t>2.15.1.1.b</t>
  </si>
  <si>
    <t>2.15.1.2</t>
  </si>
  <si>
    <t>Jumlah pengunjung museum</t>
  </si>
  <si>
    <t>2.15.1.2.a</t>
  </si>
  <si>
    <t>2.15.1.3</t>
  </si>
  <si>
    <t>Jumlah koleksi museum</t>
  </si>
  <si>
    <t>2.15.1.3.a</t>
  </si>
  <si>
    <t>koleksi</t>
  </si>
  <si>
    <t>2.15.2</t>
  </si>
  <si>
    <t>Program Pengelolaan Keragaman Budaya</t>
  </si>
  <si>
    <t>2.15.2.1</t>
  </si>
  <si>
    <t>Persentase Kelompok Kesenian dan Kebudayaan yang difasilitasi/ dibina dan dikembangkan</t>
  </si>
  <si>
    <t>2.15.2.1.a</t>
  </si>
  <si>
    <t>2.15.2.1.b</t>
  </si>
  <si>
    <t>2.15.2.2</t>
  </si>
  <si>
    <t>Jumlah festival seni dan budaya.</t>
  </si>
  <si>
    <t>2.15.2.2.a</t>
  </si>
  <si>
    <t>2.15.2.3</t>
  </si>
  <si>
    <t>Cakupan gelar seni</t>
  </si>
  <si>
    <t>2.15.2.3.a</t>
  </si>
  <si>
    <t>2.15.2.3.b</t>
  </si>
  <si>
    <t>2.15.3</t>
  </si>
  <si>
    <t>Program pengembangan kerjasama pengelolaan kekayaan budaya</t>
  </si>
  <si>
    <t>2.15.3.1</t>
  </si>
  <si>
    <t>Jumlah kelompok seni dan budaya yang ada di seluruh Kota Magelang</t>
  </si>
  <si>
    <t>2.15.3.1.a</t>
  </si>
  <si>
    <t>2.15.3.2</t>
  </si>
  <si>
    <t>Misi kesenian</t>
  </si>
  <si>
    <t>2.15.3.2.a</t>
  </si>
  <si>
    <t>2.15.3.2.b</t>
  </si>
  <si>
    <t>2.15.4</t>
  </si>
  <si>
    <t>Program Pengembangan Nilai Budaya</t>
  </si>
  <si>
    <t>2.15.4.1</t>
  </si>
  <si>
    <t>Jumlah gedung kesenian</t>
  </si>
  <si>
    <t>2.15.4.1.a</t>
  </si>
  <si>
    <t>gedung</t>
  </si>
  <si>
    <t>2.15.4.2</t>
  </si>
  <si>
    <t>Sarana penyelenggaraan seni dan budaya</t>
  </si>
  <si>
    <t>2.15.4.2.a</t>
  </si>
  <si>
    <t>2.15.4.3</t>
  </si>
  <si>
    <t>Cakupan kajian seni</t>
  </si>
  <si>
    <t>2.15.4.3.a</t>
  </si>
  <si>
    <t>2.15.4.3.b</t>
  </si>
  <si>
    <t>2.15.4.4</t>
  </si>
  <si>
    <t>Cakupan fasilitas seni</t>
  </si>
  <si>
    <t>2.15.4.4.a</t>
  </si>
  <si>
    <t>2.15.4.4.b</t>
  </si>
  <si>
    <t>2.15.4.5</t>
  </si>
  <si>
    <t>Cakupan sumber daya manusia kesenian</t>
  </si>
  <si>
    <t>2.15.4.5.a</t>
  </si>
  <si>
    <t>2.15.4.5.b</t>
  </si>
  <si>
    <t>2.15.4.6</t>
  </si>
  <si>
    <t>Cakupan tempat</t>
  </si>
  <si>
    <t>2.15.4.6.a</t>
  </si>
  <si>
    <t>2.15.4.6.b</t>
  </si>
  <si>
    <t>2.15.4.7</t>
  </si>
  <si>
    <t>Cakupan organisasi</t>
  </si>
  <si>
    <t>2.15.4.7.a</t>
  </si>
  <si>
    <t>2.15.4.7.b</t>
  </si>
  <si>
    <t>Perpustakaan</t>
  </si>
  <si>
    <t>2.16.1</t>
  </si>
  <si>
    <t>2.16.1.1</t>
  </si>
  <si>
    <t>Persentase peningkatan judul buku</t>
  </si>
  <si>
    <t>Dihitung dari Baseline. Banyak dapat dari sumbangan (prov, nas, masy, penerbit)</t>
  </si>
  <si>
    <t>2.16.1.1.a</t>
  </si>
  <si>
    <t>judul</t>
  </si>
  <si>
    <t>2.16.1.1.b</t>
  </si>
  <si>
    <t>2.16.1.2</t>
  </si>
  <si>
    <t>Persentase peningkatan jumlah buku</t>
  </si>
  <si>
    <t>Banyak sumbangan buku</t>
  </si>
  <si>
    <t>2.16.1.2.a</t>
  </si>
  <si>
    <t>buku</t>
  </si>
  <si>
    <t>2.16.1.2.b</t>
  </si>
  <si>
    <t>2.16.1.3</t>
  </si>
  <si>
    <t>Prosentase SDM pengelola perpustakaan yang berkompeten</t>
  </si>
  <si>
    <t>2.16.1.3.a</t>
  </si>
  <si>
    <t>Jumlah SDM pengelola perpustakaan yang berkompeten</t>
  </si>
  <si>
    <t>2.16.1.3.b</t>
  </si>
  <si>
    <t>2.16.1.4</t>
  </si>
  <si>
    <t>Presentase perpustakaan aktif</t>
  </si>
  <si>
    <t>2.16.1.4.a</t>
  </si>
  <si>
    <t>2.16.1.4.b</t>
  </si>
  <si>
    <t>2.16.1.5</t>
  </si>
  <si>
    <t>Cakupan pelayanan melalui e-Library</t>
  </si>
  <si>
    <t>2.16.1.5.a</t>
  </si>
  <si>
    <t>layanan</t>
  </si>
  <si>
    <t>2.16.1.5.b</t>
  </si>
  <si>
    <t>2.16.1.6</t>
  </si>
  <si>
    <t>Peningkatan Promosi Layanan Perpustakaan</t>
  </si>
  <si>
    <t>Perubahan definisi Promosi (dari media jadi event)</t>
  </si>
  <si>
    <t>2.16.1.6.a</t>
  </si>
  <si>
    <t>2.16.1.6.b</t>
  </si>
  <si>
    <t>2.16.1.7</t>
  </si>
  <si>
    <t>Prosentase kunjungan perpustakaan</t>
  </si>
  <si>
    <t>2.16.1.7.a</t>
  </si>
  <si>
    <t>Jumlah kunjungan perpustakaan</t>
  </si>
  <si>
    <t>2.16.1.7.b</t>
  </si>
  <si>
    <t>Jumlah penduduk Kota Magelang</t>
  </si>
  <si>
    <t>2.16.1.8</t>
  </si>
  <si>
    <t>2.16.1.8.a</t>
  </si>
  <si>
    <t>Kearsipan</t>
  </si>
  <si>
    <t>2.17.1</t>
  </si>
  <si>
    <t>Program pemeliharaan rutin/berkala sarana dan prasarana kearsipan</t>
  </si>
  <si>
    <t>2.17.1.1</t>
  </si>
  <si>
    <t>Persentase sarpras arsip yang terpelihara</t>
  </si>
  <si>
    <t>2.17.1.1.a</t>
  </si>
  <si>
    <t>2.17.1.1.b</t>
  </si>
  <si>
    <t>2.17.2</t>
  </si>
  <si>
    <t>Program peningkatan kualitas pelayanan informasi</t>
  </si>
  <si>
    <t>2.17.2.1</t>
  </si>
  <si>
    <t>Cakupan pelayanan acces arsip</t>
  </si>
  <si>
    <t>2.17.2.1.a</t>
  </si>
  <si>
    <t>2.17.2.1.b</t>
  </si>
  <si>
    <t>2.17.2.2</t>
  </si>
  <si>
    <t>Tingkat Komptensi SDM Pengelola Kearsipan</t>
  </si>
  <si>
    <t>2.17.2.2.a</t>
  </si>
  <si>
    <t>2.17.2.2.b</t>
  </si>
  <si>
    <t>2.17.3</t>
  </si>
  <si>
    <t>Program penyelamatan dan pelestarian dokumen/arsip daerah</t>
  </si>
  <si>
    <t>2.17.3.1</t>
  </si>
  <si>
    <t>Persentase SKPD yang telah melaksanakan arsip baku</t>
  </si>
  <si>
    <t>2.17.3.1.a</t>
  </si>
  <si>
    <t>2.17.3.1.b</t>
  </si>
  <si>
    <t xml:space="preserve">
</t>
  </si>
  <si>
    <t>2.17.3.2</t>
  </si>
  <si>
    <t>Belum ada DO</t>
  </si>
  <si>
    <t>2.17.3.2.a</t>
  </si>
  <si>
    <t>2.17.3.3</t>
  </si>
  <si>
    <t>Persentase Penyelamatan Arsip</t>
  </si>
  <si>
    <t>2.17.3.3.a</t>
  </si>
  <si>
    <t>Dus</t>
  </si>
  <si>
    <t>2.17.3.3.b</t>
  </si>
  <si>
    <t>2.17.3.3.c</t>
  </si>
  <si>
    <t>%</t>
  </si>
  <si>
    <t>2.17.4</t>
  </si>
  <si>
    <t>Program perbaikan sistem administrasi kearsipan</t>
  </si>
  <si>
    <t>2.17.4.1</t>
  </si>
  <si>
    <t>Presentase implementasi e-arsip</t>
  </si>
  <si>
    <t>Target tambah 6 UKer</t>
  </si>
  <si>
    <t>2.17.4.1.a</t>
  </si>
  <si>
    <t>2.17.4.1.b</t>
  </si>
  <si>
    <t>2.17.4.2</t>
  </si>
  <si>
    <t>Persentase ketersediaan sarpras arsip</t>
  </si>
  <si>
    <t>Kurang pengadaan Roll-o-Pack</t>
  </si>
  <si>
    <t>2.17.4.2.a</t>
  </si>
  <si>
    <t>2.17.4.2.b</t>
  </si>
  <si>
    <t>URUSAN PILIHAN</t>
  </si>
  <si>
    <t>Kelautan dan Perikanan</t>
  </si>
  <si>
    <t>3.1.1</t>
  </si>
  <si>
    <t>Program optimalisasi pengelolaan dan pemasaran produksi perikanan</t>
  </si>
  <si>
    <t>3.1.1.1</t>
  </si>
  <si>
    <t>Persentase unit pengolahan ikan yang telah bersertifikasi SKP</t>
  </si>
  <si>
    <t>3.1.1.1.a</t>
  </si>
  <si>
    <t>3.1.1.1.b</t>
  </si>
  <si>
    <t>3.1.1.2</t>
  </si>
  <si>
    <t>3.1.1.2.a</t>
  </si>
  <si>
    <t>3.1.2</t>
  </si>
  <si>
    <t>Program pengembangan budidaya perikanan</t>
  </si>
  <si>
    <t>3.1.2.1</t>
  </si>
  <si>
    <t>Produksi Ikan</t>
  </si>
  <si>
    <t>3.1.2.1.a</t>
  </si>
  <si>
    <t>ton</t>
  </si>
  <si>
    <t>3.1.2.2</t>
  </si>
  <si>
    <t>Persentase unit pembenihan ikan yang telah bersertifikasi CPIB</t>
  </si>
  <si>
    <t>3.1.2.2.a</t>
  </si>
  <si>
    <t>3.1.2.2.b</t>
  </si>
  <si>
    <t>3.1.2.3</t>
  </si>
  <si>
    <t>Persentase unit pembudidaya ikan yang telah bersertifikasi CBIB</t>
  </si>
  <si>
    <t>3.1.2.3.a</t>
  </si>
  <si>
    <t>3.1.2.3.b</t>
  </si>
  <si>
    <t>3.1.3</t>
  </si>
  <si>
    <t>Program pengembangan sistem penyuluhan perikanan</t>
  </si>
  <si>
    <t>3.1.3.1</t>
  </si>
  <si>
    <t>3.1.3.1.a</t>
  </si>
  <si>
    <t>Km2</t>
  </si>
  <si>
    <t>Pariwisata</t>
  </si>
  <si>
    <t>3.2.1</t>
  </si>
  <si>
    <t>Program Pengembangan Destinasi Pariwisata</t>
  </si>
  <si>
    <t>3.2.1.1</t>
  </si>
  <si>
    <t>Destinasi Wisata Unggulan</t>
  </si>
  <si>
    <t>3.2.1.1.a</t>
  </si>
  <si>
    <t>3.2.1.2</t>
  </si>
  <si>
    <t>Persentase destinasi wisata yang memenuhi sapta pesona</t>
  </si>
  <si>
    <t>3.2.1.2.a</t>
  </si>
  <si>
    <t>3.2.1.2.b</t>
  </si>
  <si>
    <t>3.2.2</t>
  </si>
  <si>
    <t>Program Pengembangan Kemitraan</t>
  </si>
  <si>
    <t>3.2.2.1</t>
  </si>
  <si>
    <t>3.2.2.1.a</t>
  </si>
  <si>
    <t>3.2.3</t>
  </si>
  <si>
    <t>Program Pengembangan Pemasaran Pariwisata</t>
  </si>
  <si>
    <t>3.2.3.1</t>
  </si>
  <si>
    <t>Lama Kunjungan Wisatawan</t>
  </si>
  <si>
    <t>2-4 HARI</t>
  </si>
  <si>
    <t>3.2.3.1.a</t>
  </si>
  <si>
    <t>hari</t>
  </si>
  <si>
    <t>3.2.3.2</t>
  </si>
  <si>
    <t>Persentase TIC yang representatif</t>
  </si>
  <si>
    <t>3.2.3.2.a</t>
  </si>
  <si>
    <t>3.2.3.2.b</t>
  </si>
  <si>
    <t>3.2.3.3</t>
  </si>
  <si>
    <t>Jumlah kunjungan wisatawan nusantara</t>
  </si>
  <si>
    <t>3.2.3.3.a</t>
  </si>
  <si>
    <t>3.2.3.4</t>
  </si>
  <si>
    <t>Jumlah kunjungan wisatawan mancanegara</t>
  </si>
  <si>
    <t>3.2.3.4.a</t>
  </si>
  <si>
    <t>Pertanian</t>
  </si>
  <si>
    <t>3.3.1</t>
  </si>
  <si>
    <t>Program Pelayanan Kesehatan Masyarakat Veteriner</t>
  </si>
  <si>
    <t>3.3.1.1</t>
  </si>
  <si>
    <t>Persentase Unit usaha peternakan yang telah bersertifikasi NKV</t>
  </si>
  <si>
    <t>3.3.1.1.a</t>
  </si>
  <si>
    <t>3.3.1.1.b</t>
  </si>
  <si>
    <t>3.3.2</t>
  </si>
  <si>
    <t>Program pemberdayaan penyuluh pertanian/perkebunan lapangan</t>
  </si>
  <si>
    <t>3.3.2.1</t>
  </si>
  <si>
    <t>Prosentase Petani yang melaksanakan GAP</t>
  </si>
  <si>
    <t>3.3.2.1.a</t>
  </si>
  <si>
    <t>3.3.2.1.b</t>
  </si>
  <si>
    <t>3.3.2.2</t>
  </si>
  <si>
    <t>Rasio petani terlatih</t>
  </si>
  <si>
    <t>3.3.2.2.a</t>
  </si>
  <si>
    <t>3.3.2.2.b</t>
  </si>
  <si>
    <t>3.3.3</t>
  </si>
  <si>
    <t>Program pencegahan dan penanggulangan penyakit ternak</t>
  </si>
  <si>
    <t>3.3.3.1</t>
  </si>
  <si>
    <t>Persentase hewan sehat</t>
  </si>
  <si>
    <t>3.3.3.1.a</t>
  </si>
  <si>
    <t>ekor</t>
  </si>
  <si>
    <t>3.3.3.1.b</t>
  </si>
  <si>
    <t>3.3.4</t>
  </si>
  <si>
    <t>Program Peningkatan Kesejahteraan Petani</t>
  </si>
  <si>
    <t>3.3.4.1</t>
  </si>
  <si>
    <t>3.3.4.1.a</t>
  </si>
  <si>
    <t>3.3.5</t>
  </si>
  <si>
    <t>Program peningkatan pemasaran hasil produksi pertanian/perkebunan</t>
  </si>
  <si>
    <t>3.3.5.1</t>
  </si>
  <si>
    <t>Prosentase Petani yang melaksanakan GHP</t>
  </si>
  <si>
    <t>3.3.5.1.a</t>
  </si>
  <si>
    <t>3.3.5.1.b</t>
  </si>
  <si>
    <t>3.3.5.2</t>
  </si>
  <si>
    <t>Pertumbuhan jumlah komoditas agribisnis pertanian</t>
  </si>
  <si>
    <t>3.3.5.2.a</t>
  </si>
  <si>
    <t>produk</t>
  </si>
  <si>
    <t>3.3.6</t>
  </si>
  <si>
    <t>Program peningkatan pemasaran hasil produksi peternakan</t>
  </si>
  <si>
    <t>3.3.6.1</t>
  </si>
  <si>
    <t>Persentase unit usaha peternakan yang telah bersertifikasi halal</t>
  </si>
  <si>
    <t>3.3.6.1.a</t>
  </si>
  <si>
    <t>3.3.6.1.b</t>
  </si>
  <si>
    <t>Jumlah total usaha peternakan</t>
  </si>
  <si>
    <t>3.3.7</t>
  </si>
  <si>
    <t>Program peningkatan penerapan teknologi pertanian/perkebunan</t>
  </si>
  <si>
    <t>3.3.7.1</t>
  </si>
  <si>
    <t>3.3.7.1.a</t>
  </si>
  <si>
    <t>3.3.7.2</t>
  </si>
  <si>
    <t>Persentase petani yang sudah menerapkan teknologi pertanian</t>
  </si>
  <si>
    <t>3.3.7.2.a</t>
  </si>
  <si>
    <t>3.3.7.2.b</t>
  </si>
  <si>
    <t>3.3.8</t>
  </si>
  <si>
    <t>Program peningkatan penerapan teknologi peternakan</t>
  </si>
  <si>
    <t>3.3.8.1</t>
  </si>
  <si>
    <t>Jumlah pelaku usaha peternakan organik:</t>
  </si>
  <si>
    <t>3.3.8.1.a</t>
  </si>
  <si>
    <t>Peternak ayam buras/ ayam broiler</t>
  </si>
  <si>
    <t>3.3.8.1.b</t>
  </si>
  <si>
    <t>Peternak kelinci</t>
  </si>
  <si>
    <t>3.3.8.1.c</t>
  </si>
  <si>
    <t>Peternak kambing/domba</t>
  </si>
  <si>
    <t>3.3.8.2</t>
  </si>
  <si>
    <t>Rasio peternak terlatih</t>
  </si>
  <si>
    <t>3.3.8.2.a</t>
  </si>
  <si>
    <t>3.3.8.2.b</t>
  </si>
  <si>
    <t>3.3.9</t>
  </si>
  <si>
    <t>Program peningkatan produksi hasil peternakan</t>
  </si>
  <si>
    <t>3.3.9.1</t>
  </si>
  <si>
    <t>Daging Ruminansia</t>
  </si>
  <si>
    <t>3.3.9.1.a</t>
  </si>
  <si>
    <t>kg</t>
  </si>
  <si>
    <t>3.3.9.2</t>
  </si>
  <si>
    <t>Daging Unggas</t>
  </si>
  <si>
    <t>3.3.9.2.a</t>
  </si>
  <si>
    <t>3.3.9.3</t>
  </si>
  <si>
    <t>Telur</t>
  </si>
  <si>
    <t>3.3.9.3.a</t>
  </si>
  <si>
    <t>3.3.9.4</t>
  </si>
  <si>
    <t>Susu</t>
  </si>
  <si>
    <t>3.3.9.4.a</t>
  </si>
  <si>
    <t>liter</t>
  </si>
  <si>
    <t>3.3.10</t>
  </si>
  <si>
    <t>Program peningkatan produksi pertanian/perkebunan</t>
  </si>
  <si>
    <t>3.3.10.1</t>
  </si>
  <si>
    <t>Padi</t>
  </si>
  <si>
    <t>3.3.10.1.a</t>
  </si>
  <si>
    <t>3.3.10.2</t>
  </si>
  <si>
    <t>Jagung</t>
  </si>
  <si>
    <t>3.3.10.2.a</t>
  </si>
  <si>
    <t>3.3.10.3</t>
  </si>
  <si>
    <t>Ubi kayu</t>
  </si>
  <si>
    <t>3.3.10.3.a</t>
  </si>
  <si>
    <t>Perdagangan</t>
  </si>
  <si>
    <t>3.4.1</t>
  </si>
  <si>
    <t>Program Pembinaan pedagang kaki lima dan asongan</t>
  </si>
  <si>
    <t>3.4.1.1</t>
  </si>
  <si>
    <t>Cakupan PKL yang dibina</t>
  </si>
  <si>
    <t>3.4.1.1.a</t>
  </si>
  <si>
    <t>PKL</t>
  </si>
  <si>
    <t>3.4.1.1.b</t>
  </si>
  <si>
    <t>3.4.1.2</t>
  </si>
  <si>
    <t>Jumlah shelter PKL yang dikelola</t>
  </si>
  <si>
    <t>3.4.1.2.a</t>
  </si>
  <si>
    <t>shelter</t>
  </si>
  <si>
    <t>3.4.2</t>
  </si>
  <si>
    <t>Program Pengelolaan Pasar</t>
  </si>
  <si>
    <t>3.4.2.1</t>
  </si>
  <si>
    <t>Persentase penurunan kejadian kriminal di lingkungan pasar</t>
  </si>
  <si>
    <t>3.4.2.1.a</t>
  </si>
  <si>
    <t>3.4.2.1.b</t>
  </si>
  <si>
    <t>3.4.2.2</t>
  </si>
  <si>
    <t>Peningkatan pemanfaatan sampah yang diproduksi pasar tradisional</t>
  </si>
  <si>
    <t>3.4.2.2.a</t>
  </si>
  <si>
    <t>M3</t>
  </si>
  <si>
    <t>3.4.2.2.b</t>
  </si>
  <si>
    <t>3.4.2.3</t>
  </si>
  <si>
    <t>Cakupan pedagang pasar yang dibina</t>
  </si>
  <si>
    <t>3.4.2.3.a</t>
  </si>
  <si>
    <t>3.4.2.3.b</t>
  </si>
  <si>
    <t>3.4.2.4</t>
  </si>
  <si>
    <t>Persentase pasar tradisional yang dikelola</t>
  </si>
  <si>
    <t>3.4.2.4.a</t>
  </si>
  <si>
    <t>pasar</t>
  </si>
  <si>
    <t>3.4.2.4.b</t>
  </si>
  <si>
    <t>3.4.3</t>
  </si>
  <si>
    <t>Program Peningkatan dan Pengembangan Ekspor</t>
  </si>
  <si>
    <t>3.4.3.1</t>
  </si>
  <si>
    <t>3.4.3.1.a</t>
  </si>
  <si>
    <t>US $</t>
  </si>
  <si>
    <t>3.4.4</t>
  </si>
  <si>
    <t>Program Peningkatan Efisiensi Perdagangan Dalam Negeri</t>
  </si>
  <si>
    <t>3.4.4.1</t>
  </si>
  <si>
    <t>Persentase peningkatan nilai arus barang keluar daerah</t>
  </si>
  <si>
    <t>3.4.4.1.a</t>
  </si>
  <si>
    <t>3.4.4.1.b</t>
  </si>
  <si>
    <t>3.4.5</t>
  </si>
  <si>
    <t>Program Perlindungan Konsumen dan pengamanan perdagangan</t>
  </si>
  <si>
    <t>3.4.5.1</t>
  </si>
  <si>
    <t>3.4.5.1.a</t>
  </si>
  <si>
    <t>3.4.5.2</t>
  </si>
  <si>
    <t>Data &amp; informasi cukai palsu/ilegal</t>
  </si>
  <si>
    <t>3.4.5.2.a</t>
  </si>
  <si>
    <t>3.4.5.2.b</t>
  </si>
  <si>
    <t>3.4.6</t>
  </si>
  <si>
    <t>Program Peningkatan Sarana dan Prasarana Aparatur</t>
  </si>
  <si>
    <t>3.4.6.1</t>
  </si>
  <si>
    <t>Persentase sarana perdagangan yang memenuhi universal design</t>
  </si>
  <si>
    <t>3.4.6.1.a</t>
  </si>
  <si>
    <t>3.4.6.1.b</t>
  </si>
  <si>
    <t>Perindustrian</t>
  </si>
  <si>
    <t>3.5.1</t>
  </si>
  <si>
    <t>Program Pengembangan Industri Kecil dan Menengah</t>
  </si>
  <si>
    <t>3.5.1.1</t>
  </si>
  <si>
    <t>Peningkatan daya saing IKM Formal</t>
  </si>
  <si>
    <t>3,05% </t>
  </si>
  <si>
    <t>3.5.1.1.a</t>
  </si>
  <si>
    <t>3.5.1.1.b</t>
  </si>
  <si>
    <t>3.5.2</t>
  </si>
  <si>
    <t>Program Pengembangan sentra-sentra industri potensial</t>
  </si>
  <si>
    <t>3.5.2.1</t>
  </si>
  <si>
    <t>3.5.2.1.a</t>
  </si>
  <si>
    <t>sentra</t>
  </si>
  <si>
    <t>3.5.3</t>
  </si>
  <si>
    <t>Program peningkatan Kapasitas Iptek Sistem Produksi</t>
  </si>
  <si>
    <t>3.5.3.1</t>
  </si>
  <si>
    <t>Persentase IKM yang menerapkan sistem manajemen mutu</t>
  </si>
  <si>
    <t>3.5.3.1.a</t>
  </si>
  <si>
    <t>IKM</t>
  </si>
  <si>
    <t>3.5.3.1.b</t>
  </si>
  <si>
    <t>3.5.4</t>
  </si>
  <si>
    <t>Program Peningkatan Kemampuan Teknologi Industri</t>
  </si>
  <si>
    <t>3.5.4.1</t>
  </si>
  <si>
    <t>Persentase IKM formal yang memanfaatkan peralatan produksi teknologi tepat guna</t>
  </si>
  <si>
    <t>3.5.4.1.a</t>
  </si>
  <si>
    <t>3.5.4.1.b</t>
  </si>
  <si>
    <t>Transmigrasi</t>
  </si>
  <si>
    <t>3.6.1</t>
  </si>
  <si>
    <t>Program Pengembangan Wilayah Transmigrasi</t>
  </si>
  <si>
    <t>3.6.1.1</t>
  </si>
  <si>
    <t>Persentase (%) calon transmigrasi yang tertempatkan</t>
  </si>
  <si>
    <t>3.6.1.1.a</t>
  </si>
  <si>
    <t>3.6.1.1.b</t>
  </si>
  <si>
    <t>3.6.2</t>
  </si>
  <si>
    <t>Program Transmigrasi Regional</t>
  </si>
  <si>
    <t>3.6.2.1</t>
  </si>
  <si>
    <t>Persentase (%) masyarakat tersosialisasi program transmigrasi</t>
  </si>
  <si>
    <t>3.6.2.1.a</t>
  </si>
  <si>
    <t>URUSAN PENUNJANG URUSAN PEMERINTAHAN</t>
  </si>
  <si>
    <t>Fungsi Lain</t>
  </si>
  <si>
    <t>4.1.1</t>
  </si>
  <si>
    <t>Program Mengintensifkan penanganan pengaduan masyarakat</t>
  </si>
  <si>
    <t>4.1.1.1</t>
  </si>
  <si>
    <t>Prosentase Pengaduan Masyarakat yang tertangani</t>
  </si>
  <si>
    <t>4.1.1.1.a</t>
  </si>
  <si>
    <t>aduan</t>
  </si>
  <si>
    <t>4.1.1.1.b</t>
  </si>
  <si>
    <t>4.1.1.2</t>
  </si>
  <si>
    <t xml:space="preserve">Persentase jenis layanan perijinan yang dilayani di PTSP </t>
  </si>
  <si>
    <t>4.1.1.2.a</t>
  </si>
  <si>
    <t>4.1.1.2.b</t>
  </si>
  <si>
    <t>4.1.2</t>
  </si>
  <si>
    <t>Program optimalisasi pemanfaatan teknologi informasi</t>
  </si>
  <si>
    <t>4.1.2.1</t>
  </si>
  <si>
    <t>Implementasi SIPID (Sistem Informasi Potensi Investasi Daerah)</t>
  </si>
  <si>
    <t>4.1.2.1.a</t>
  </si>
  <si>
    <t>Jumlah SIPID</t>
  </si>
  <si>
    <t>4.1.2.2</t>
  </si>
  <si>
    <t>Implementasi pemanfaatan SPIPISE</t>
  </si>
  <si>
    <t>4.1.2.2.a</t>
  </si>
  <si>
    <t>4.1.3</t>
  </si>
  <si>
    <t>4.1.3.1</t>
  </si>
  <si>
    <t>Bulan Bakti Gotong Royong (BBGRM)</t>
  </si>
  <si>
    <t>4.1.3.1.a</t>
  </si>
  <si>
    <t>4.1.3.1.b</t>
  </si>
  <si>
    <t>4.1.4</t>
  </si>
  <si>
    <t>Program Penataan Peraturan Perundang-undangan</t>
  </si>
  <si>
    <t>4.1.4.1</t>
  </si>
  <si>
    <t>Jumlah review PERDA / PERWAL</t>
  </si>
  <si>
    <t>4.1.4.1.a</t>
  </si>
  <si>
    <t>4.1.4.2</t>
  </si>
  <si>
    <t>Jumlah RAPERDA / RAPERWAL baru tentang investasi</t>
  </si>
  <si>
    <t>4.1.4.2.a</t>
  </si>
  <si>
    <t>4.1.4.3</t>
  </si>
  <si>
    <t>Ketersediaan kebijakan terkait BAZNAS</t>
  </si>
  <si>
    <t>4.1.4.3.a</t>
  </si>
  <si>
    <t>4.1.5</t>
  </si>
  <si>
    <t>Program pengelolaan barang milik daerah</t>
  </si>
  <si>
    <t>4.1.5.1</t>
  </si>
  <si>
    <t>Aset tanah yang bersertifikat atas nama Pemerintah kota Magelang</t>
  </si>
  <si>
    <t>4.1.5.1.a</t>
  </si>
  <si>
    <t>bidang</t>
  </si>
  <si>
    <t>4.1.5.1.b</t>
  </si>
  <si>
    <t>4.1.5.2</t>
  </si>
  <si>
    <t>Barang milik daerah yang didayagunakan</t>
  </si>
  <si>
    <t>4.1.5.2.a</t>
  </si>
  <si>
    <t>barang</t>
  </si>
  <si>
    <t>4.1.5.2.b</t>
  </si>
  <si>
    <t>4.1.5.3</t>
  </si>
  <si>
    <t>Pelaporan semesteran BMD yang tepat waktu</t>
  </si>
  <si>
    <t>4.1.5.3.a</t>
  </si>
  <si>
    <t>laporan</t>
  </si>
  <si>
    <t>4.1.5.3.b</t>
  </si>
  <si>
    <t>4.1.5.4</t>
  </si>
  <si>
    <t>Pelaporan tahunan BMD yang tepat waktu</t>
  </si>
  <si>
    <t>4.1.5.4.a</t>
  </si>
  <si>
    <t>4.1.5.4.b</t>
  </si>
  <si>
    <t>4.1.6</t>
  </si>
  <si>
    <t>Program peningkatan pelayanan kedinasan kepala daerah/ wakil kepala daerah</t>
  </si>
  <si>
    <t>4.1.6.1</t>
  </si>
  <si>
    <t>Rasio pemenuhan pelayanan kedinasan kepala daerah / wakil kepala daerah</t>
  </si>
  <si>
    <t>4.1.6.1.a</t>
  </si>
  <si>
    <t>Jumlah kegiatan yg dilayani</t>
  </si>
  <si>
    <t>4.1.6.1.b</t>
  </si>
  <si>
    <t>4.1.7</t>
  </si>
  <si>
    <t>Program Penataan Daerah Otonomi Baru</t>
  </si>
  <si>
    <t>4.1.7.1</t>
  </si>
  <si>
    <t>4.1.7.1.a</t>
  </si>
  <si>
    <t>4.1.8</t>
  </si>
  <si>
    <t>Program peningkatan kapasitas lembaga perwakilan rakyat daerah</t>
  </si>
  <si>
    <t>4.1.8.1</t>
  </si>
  <si>
    <t>Tingkat Ketersediaan pokok pikiran dewan tepat waktu</t>
  </si>
  <si>
    <t>4.1.8.1.a</t>
  </si>
  <si>
    <t>4.1.8.1.b</t>
  </si>
  <si>
    <t>4.1.9</t>
  </si>
  <si>
    <t>Program Peningkatan Kerjasama Antar Pemerintah Daerah</t>
  </si>
  <si>
    <t>4.1.9.1</t>
  </si>
  <si>
    <t>Cakupan pelaksanaan kerjasama dalam dan luar negeri</t>
  </si>
  <si>
    <t>4.1.9.1.a</t>
  </si>
  <si>
    <t>4.1.10</t>
  </si>
  <si>
    <t>Program peningkatan sistem pengawasan internal dan pengendalian pelaksanaan kebijakan KDH</t>
  </si>
  <si>
    <t>4.1.10.1</t>
  </si>
  <si>
    <t>Persentase hasil evaluasi SAKIP oleh Inspektorat yang ditindaklanjuti</t>
  </si>
  <si>
    <t>4.1.10.1.a</t>
  </si>
  <si>
    <t>rekom</t>
  </si>
  <si>
    <t>4.1.10.1.b</t>
  </si>
  <si>
    <t>4.1.10.2</t>
  </si>
  <si>
    <t>Persentase Tindak lanjut Rekomendasi Hasil Review</t>
  </si>
  <si>
    <t>4.1.10.2.a</t>
  </si>
  <si>
    <t>TL</t>
  </si>
  <si>
    <t>4.1.10.2.b</t>
  </si>
  <si>
    <t>4.1.10.3</t>
  </si>
  <si>
    <t>Persentase zona integritas yang terbentuk</t>
  </si>
  <si>
    <t>4.1.10.3.a</t>
  </si>
  <si>
    <t>4.1.10.3.b</t>
  </si>
  <si>
    <t>4.1.10.4</t>
  </si>
  <si>
    <t>Nilai hasil LKJip SKPD</t>
  </si>
  <si>
    <t>BB</t>
  </si>
  <si>
    <t>4.1.10.4.a</t>
  </si>
  <si>
    <t>4.1.10.5</t>
  </si>
  <si>
    <t>Persentase SKPD yang direview LKJiP</t>
  </si>
  <si>
    <t>4.1.10.5.a</t>
  </si>
  <si>
    <t>4.1.10.5.b</t>
  </si>
  <si>
    <t>4.1.10.6</t>
  </si>
  <si>
    <t>Prosentasi tindak lanjut Hasil Pemeriksanaan BPK</t>
  </si>
  <si>
    <t>4.1.10.6.a</t>
  </si>
  <si>
    <t>4.1.10.6.b</t>
  </si>
  <si>
    <t>4.1.10.7</t>
  </si>
  <si>
    <t>Temuan ketidakpatuhan UU hasil Pemeriksaan BPK menurun</t>
  </si>
  <si>
    <t>4.1.10.7.a</t>
  </si>
  <si>
    <t>4.1.10.7.b</t>
  </si>
  <si>
    <t>4.1.10.8</t>
  </si>
  <si>
    <t>Penyelesaian TLHP BPK meningkat</t>
  </si>
  <si>
    <t>4.1.10.8.a</t>
  </si>
  <si>
    <t>4.1.10.8.b</t>
  </si>
  <si>
    <t>4.1.10.9</t>
  </si>
  <si>
    <t>Prosentasi tindak lajut Hasil Pemeriksaan Aparatur Internal</t>
  </si>
  <si>
    <t>4.1.10.9.a</t>
  </si>
  <si>
    <t>4.1.10.9.b</t>
  </si>
  <si>
    <t>4.1.10.10</t>
  </si>
  <si>
    <t>Capaian Kinerja Penyelenggaraan Pemerintahan</t>
  </si>
  <si>
    <t>4.1.10.10.a</t>
  </si>
  <si>
    <t>IKK</t>
  </si>
  <si>
    <t>4.1.10.10.b</t>
  </si>
  <si>
    <t>4.1.10.11</t>
  </si>
  <si>
    <t>persentase SPM yang mencapai target nasional</t>
  </si>
  <si>
    <t>4.1.10.11.a</t>
  </si>
  <si>
    <t>persentase SPM yang mencapai target nasional pada tahun yang bersangkutan</t>
  </si>
  <si>
    <t>SPM</t>
  </si>
  <si>
    <t>4.1.10.12</t>
  </si>
  <si>
    <t>4.1.10.12.a</t>
  </si>
  <si>
    <t>Di bagian organisasi</t>
  </si>
  <si>
    <t>4.2</t>
  </si>
  <si>
    <t>Keuangan</t>
  </si>
  <si>
    <t>4.2.1</t>
  </si>
  <si>
    <t>Program peningkatan dan Pengembangan pengelolaan keuangan daerah</t>
  </si>
  <si>
    <t>4.2.1.1</t>
  </si>
  <si>
    <t>Persentase pertumbuhan PAD</t>
  </si>
  <si>
    <t>4.2.1.1.a</t>
  </si>
  <si>
    <t>4.2.1.1.b</t>
  </si>
  <si>
    <t>4.2.1.2</t>
  </si>
  <si>
    <t>Prosentase Laporan Keuangan yang disusun sesuai dengan SAP</t>
  </si>
  <si>
    <t>4.2.1.2.a</t>
  </si>
  <si>
    <t>4.2.1.2.b</t>
  </si>
  <si>
    <t>4.2.2</t>
  </si>
  <si>
    <t xml:space="preserve">Program Peningkatan PAD dari Pajak Daerah dan Retribusi daerah </t>
  </si>
  <si>
    <t>4.2.2.1</t>
  </si>
  <si>
    <t>Rasio pajak daerah terhadap PAD</t>
  </si>
  <si>
    <t>4.2.2.1.a</t>
  </si>
  <si>
    <t>4.2.2.1.b</t>
  </si>
  <si>
    <t>PAD</t>
  </si>
  <si>
    <t>4.2.2.2</t>
  </si>
  <si>
    <t>Rasio retribusi daerah terhadap PAD</t>
  </si>
  <si>
    <t>4.2.2.2.a</t>
  </si>
  <si>
    <t>4.2.2.2.b</t>
  </si>
  <si>
    <t>4.2.3</t>
  </si>
  <si>
    <t>Program Peningkatan Kinerja dan Pengembangan Pengelolaan Perusda</t>
  </si>
  <si>
    <t>4.2.3.1</t>
  </si>
  <si>
    <t>Rasio bagi hasil laba BUMD terhadap PAD</t>
  </si>
  <si>
    <t>4.2.3.1.a</t>
  </si>
  <si>
    <t>Realisasi bagi hasil laba</t>
  </si>
  <si>
    <t>4.2.3.1.b</t>
  </si>
  <si>
    <t>4.3</t>
  </si>
  <si>
    <t>Perencanaan Pembangunan</t>
  </si>
  <si>
    <t>4.3.1</t>
  </si>
  <si>
    <t>Program Perencanaan Pembangunan Bidang Ekonomi</t>
  </si>
  <si>
    <t>4.3.1.1</t>
  </si>
  <si>
    <t>Cakupan ketersediaan dokumen perencanaan pembangunan sesuai urgensi permasalahan bidang ekonomi</t>
  </si>
  <si>
    <t>4.3.1.1.a</t>
  </si>
  <si>
    <t>4.3.1.1.b</t>
  </si>
  <si>
    <t>4.3.2</t>
  </si>
  <si>
    <t>Program Perencanaan Pembangunan Daerah</t>
  </si>
  <si>
    <t>4.3.2.1</t>
  </si>
  <si>
    <t>Tingkat konsistensi penjabaran program RPJMD ke dalam RKPD</t>
  </si>
  <si>
    <t>4.3.2.1.a</t>
  </si>
  <si>
    <t>program</t>
  </si>
  <si>
    <t>4.3.2.1.b</t>
  </si>
  <si>
    <t>4.3.2.2</t>
  </si>
  <si>
    <t>Persentase pokok pikiran DPRD yang diakomodir</t>
  </si>
  <si>
    <t>4.3.2.2.a</t>
  </si>
  <si>
    <t>pokpir</t>
  </si>
  <si>
    <t>4.3.2.2.b</t>
  </si>
  <si>
    <t>4.3.2.3</t>
  </si>
  <si>
    <t>Persentase BA Hasil Musrenbang yang terakomodir</t>
  </si>
  <si>
    <t>4.3.2.3.a</t>
  </si>
  <si>
    <t>4.3.2.3.b</t>
  </si>
  <si>
    <t>4.3.2.4</t>
  </si>
  <si>
    <t>Persentase Partisipasi Masyarakat dalam Konsultasi Publik</t>
  </si>
  <si>
    <t>4.3.2.4.a</t>
  </si>
  <si>
    <t>usulan</t>
  </si>
  <si>
    <t>4.3.2.4.b</t>
  </si>
  <si>
    <t>4.3.2.5</t>
  </si>
  <si>
    <t>Persentase aspirasi masyarakat yang terakomodir</t>
  </si>
  <si>
    <t>4.3.2.5.a</t>
  </si>
  <si>
    <t>4.3.2.5.b</t>
  </si>
  <si>
    <t>4.3.3</t>
  </si>
  <si>
    <t>Program Perencanaan Pembangunan Bidang Sosial Budaya</t>
  </si>
  <si>
    <t>4.3.3.1</t>
  </si>
  <si>
    <t>Cakupan ketersediaan dokumen perencanaan pembangunan sesuai urgensi permasalahan bidang sosial budaya</t>
  </si>
  <si>
    <t>4.3.3.1.a</t>
  </si>
  <si>
    <t>4.3.3.1.b</t>
  </si>
  <si>
    <t>masalah</t>
  </si>
  <si>
    <t>4.3.4</t>
  </si>
  <si>
    <t>Program Kerjasama Pembangunan</t>
  </si>
  <si>
    <t>4.3.4.1</t>
  </si>
  <si>
    <t>Gn Tidar, UNS, Undip, UGM</t>
  </si>
  <si>
    <t>4.3.4.1.a</t>
  </si>
  <si>
    <t>Semula di FEDEP</t>
  </si>
  <si>
    <t>4.3.5</t>
  </si>
  <si>
    <t>Program Pengembangan data/informasi</t>
  </si>
  <si>
    <t>4.3.5.1</t>
  </si>
  <si>
    <t>Persentase terpenuhinya jenis data yang dirilis/Jumlah data yang dibutuhkan</t>
  </si>
  <si>
    <t>4.3.5.1.a</t>
  </si>
  <si>
    <t>data</t>
  </si>
  <si>
    <t>4.3.5.1.b</t>
  </si>
  <si>
    <t>4.3.5.2</t>
  </si>
  <si>
    <t>Tingkat ketersediaan data/ informasi terkait kelembagaan Dewan yang up to date</t>
  </si>
  <si>
    <t>4.3.5.2.a</t>
  </si>
  <si>
    <t>4.3.6</t>
  </si>
  <si>
    <t>Program peningkatan kapasitas kelembagaan perencanaan pembangunan daerah</t>
  </si>
  <si>
    <t>4.3.6.1</t>
  </si>
  <si>
    <t xml:space="preserve">Cakupan pegawai yang mendapat penguatan kapasitas perencanaan </t>
  </si>
  <si>
    <t>4.3.6.1.a</t>
  </si>
  <si>
    <t>4.3.6.1.b</t>
  </si>
  <si>
    <t>Jumlah pegawai</t>
  </si>
  <si>
    <t>4.3.7</t>
  </si>
  <si>
    <t>Program Perencanaan Pembangunan Bidang Fisik dan Prasarana</t>
  </si>
  <si>
    <t>4.3.7.1</t>
  </si>
  <si>
    <t>Cakupan ketersediaan kebijakan perencanaan pembangunan sesuai urgensi permasalahan bidang fisik prasarana</t>
  </si>
  <si>
    <t>4.3.7.1.a</t>
  </si>
  <si>
    <t>4.3.7.1.b</t>
  </si>
  <si>
    <t>4.4</t>
  </si>
  <si>
    <t>Kepegawaian, Pendidikan dan Pelatihan</t>
  </si>
  <si>
    <t>4.4.1</t>
  </si>
  <si>
    <t>Program Pembinaan dan Pengembangan Aparatur</t>
  </si>
  <si>
    <t>4.4.1.1</t>
  </si>
  <si>
    <t>Persentase ASN yang memiliki kualifikasi:</t>
  </si>
  <si>
    <t>Mayoritas tadinya guru SMA</t>
  </si>
  <si>
    <t>4.4.1.1.a</t>
  </si>
  <si>
    <t>4.4.1.1.b</t>
  </si>
  <si>
    <t>4.4.1.1.c</t>
  </si>
  <si>
    <t>4.4.1.2</t>
  </si>
  <si>
    <t>Persentase ASN yang mengikuti diklat yang diselenggarakan oleh BKD</t>
  </si>
  <si>
    <t>Ada bintek yang dibatalkan, dan diganti pelatihan lain</t>
  </si>
  <si>
    <t>4.4.1.2.a</t>
  </si>
  <si>
    <t>4.4.1.2.b</t>
  </si>
  <si>
    <t>4.4.1.3</t>
  </si>
  <si>
    <t>Persentase sistem pelayanan administrasi kepegawaian yang berbasis TIK</t>
  </si>
  <si>
    <t>Ada ketentuan PP 30/2019 tentang Penilaian Kinerja PNS</t>
  </si>
  <si>
    <t>4.4.1.3.a</t>
  </si>
  <si>
    <t>4.4.1.3.b</t>
  </si>
  <si>
    <t>4.4.1.4</t>
  </si>
  <si>
    <t>Persentase seleksi terbuka untuk jabatan struktural</t>
  </si>
  <si>
    <t>Kebijakan</t>
  </si>
  <si>
    <t>4.4.1.4.a</t>
  </si>
  <si>
    <t>jabatan</t>
  </si>
  <si>
    <t>4.4.1.4.b</t>
  </si>
  <si>
    <t>4.4.1.5</t>
  </si>
  <si>
    <t>Persentase penanganan pelanggaran disiplin ASN</t>
  </si>
  <si>
    <t>Semua dilaksanakan BKPP</t>
  </si>
  <si>
    <t>4.4.1.5.a</t>
  </si>
  <si>
    <t>4.4.1.5.b</t>
  </si>
  <si>
    <t>4.4.1.6</t>
  </si>
  <si>
    <t>Persentase ASN yang dijatuhi hukuman</t>
  </si>
  <si>
    <t>Proses belum selesai</t>
  </si>
  <si>
    <t>4.4.1.6.a</t>
  </si>
  <si>
    <t>4.4.1.6.b</t>
  </si>
  <si>
    <t>4.4.2</t>
  </si>
  <si>
    <t>Program Peningkatan Disiplin Aparatur</t>
  </si>
  <si>
    <t>4.4.2.1</t>
  </si>
  <si>
    <t>Persentase kehadiran ASN</t>
  </si>
  <si>
    <t>4.4.2.1.a</t>
  </si>
  <si>
    <t>4.4.2.1.b</t>
  </si>
  <si>
    <t>4.4.2.2</t>
  </si>
  <si>
    <t>Persentase pelanggaran disiplin ASN</t>
  </si>
  <si>
    <t>Ada 8 pelanggaran disiplin</t>
  </si>
  <si>
    <t>4.4.2.2.a</t>
  </si>
  <si>
    <t>4.4.2.2.b</t>
  </si>
  <si>
    <t>4.4.3</t>
  </si>
  <si>
    <t>Program Pendidikan Kedinasan</t>
  </si>
  <si>
    <t>4.4.3.1</t>
  </si>
  <si>
    <t xml:space="preserve">Persentase ASN yang mengikuti Diklat Teknis </t>
  </si>
  <si>
    <t>Tergantung penyelenggara</t>
  </si>
  <si>
    <t>4.4.3.1.a</t>
  </si>
  <si>
    <t>4.4.3.1.b</t>
  </si>
  <si>
    <t>4.4.3.2</t>
  </si>
  <si>
    <t>Persentase ASN yang mengikuti Diklat Kepemimpinan</t>
  </si>
  <si>
    <t>Ada yang tertunda keberangkatannya</t>
  </si>
  <si>
    <t>4.4.3.2.a</t>
  </si>
  <si>
    <t>4.4.3.2.b</t>
  </si>
  <si>
    <t>4.4.4</t>
  </si>
  <si>
    <t>Program peningkatan kapasitas sumberdaya aparatur pemda</t>
  </si>
  <si>
    <t>4.4.4.1</t>
  </si>
  <si>
    <t>Persentase ASN yang mengikuti diklat pra jabatan</t>
  </si>
  <si>
    <t>4.4.4.1.a</t>
  </si>
  <si>
    <t>4.4.4.1.b</t>
  </si>
  <si>
    <t>4.4.4.2</t>
  </si>
  <si>
    <t>Persentase ASN yang mengikuti diklat fungsional</t>
  </si>
  <si>
    <t>Biayanya lebih rendah dari asumsi awal</t>
  </si>
  <si>
    <t>4.4.4.2.a</t>
  </si>
  <si>
    <t>4.4.4.2.b</t>
  </si>
  <si>
    <t>4.4.4.3</t>
  </si>
  <si>
    <t>Persentase ASN yang mengikuti diklat pengembangan karakter</t>
  </si>
  <si>
    <t>Terjadi perubahan sasaran obyek ESQ</t>
  </si>
  <si>
    <t>4.4.4.3.a</t>
  </si>
  <si>
    <t>4.4.4.3.b</t>
  </si>
  <si>
    <t>4.4.5</t>
  </si>
  <si>
    <t>Program peningkatan sarana dan prasarana aparatur</t>
  </si>
  <si>
    <t>4.4.5.1</t>
  </si>
  <si>
    <t>Persentase SKPD yang menerapkan finger print</t>
  </si>
  <si>
    <t>Ada mesin yang rusak</t>
  </si>
  <si>
    <t>4.4.5.1.a</t>
  </si>
  <si>
    <t>4.4.5.1.b</t>
  </si>
  <si>
    <t>4.4.6</t>
  </si>
  <si>
    <t>Program fasilitas pindah/purna tugas PNS</t>
  </si>
  <si>
    <t>4.4.6.1</t>
  </si>
  <si>
    <t>Persentase penempatan ASN sesuai kompetensi</t>
  </si>
  <si>
    <t>Sementara baru berdasar kualifikasi pendidikan pejabat struktural</t>
  </si>
  <si>
    <t>4.4.6.1.a</t>
  </si>
  <si>
    <t>4.4.6.1.b</t>
  </si>
  <si>
    <t>4.5</t>
  </si>
  <si>
    <t>Penelitian dan Pengembangan</t>
  </si>
  <si>
    <t>4.5.1</t>
  </si>
  <si>
    <t>Program Pengembangan Kreativitas dan Inovasi Masyarakat</t>
  </si>
  <si>
    <t>4.5.1.1</t>
  </si>
  <si>
    <t>Persentase krenova masyarakat yang berkualitas</t>
  </si>
  <si>
    <t>103.919.100</t>
  </si>
  <si>
    <t>target terlalu rendah</t>
  </si>
  <si>
    <t>4.5.1.1.a</t>
  </si>
  <si>
    <t>temuan</t>
  </si>
  <si>
    <t xml:space="preserve">pencermatan thd kriteria berpotensi </t>
  </si>
  <si>
    <t>4.5.1.1.b</t>
  </si>
  <si>
    <t>4.5.1.2</t>
  </si>
  <si>
    <t>Presentase krenova OPD yang berkualitas</t>
  </si>
  <si>
    <t>17.724.545</t>
  </si>
  <si>
    <t>target terlalu rendah, sosialisasi intensif melalui medsos, jemput bola</t>
  </si>
  <si>
    <t>4.5.1.2.a</t>
  </si>
  <si>
    <t>4.5.1.2.b</t>
  </si>
  <si>
    <t>4.5.2</t>
  </si>
  <si>
    <t xml:space="preserve">Program Penelitian dan Pengkajian </t>
  </si>
  <si>
    <t>91.038.060</t>
  </si>
  <si>
    <t>4.5.2.1</t>
  </si>
  <si>
    <t>Persentase hasil riset/kajian yang ditidaklanjuti</t>
  </si>
  <si>
    <t>4.5.2.1.a</t>
  </si>
  <si>
    <t>riset</t>
  </si>
  <si>
    <t>4.5.2.1.b</t>
  </si>
  <si>
    <t>4.5.2.2</t>
  </si>
  <si>
    <t>Rasio hasil penelitian mandiri</t>
  </si>
  <si>
    <t>4.5.2.2.a</t>
  </si>
  <si>
    <t>Hasil riset mandiri peneliti</t>
  </si>
  <si>
    <t>artikel</t>
  </si>
  <si>
    <t>4.5.2.2.b</t>
  </si>
  <si>
    <t>Jumlah fungsional Peneliti</t>
  </si>
  <si>
    <t>4.5.3</t>
  </si>
  <si>
    <t xml:space="preserve">Program Pengembangan dan Penerapan IPTEK </t>
  </si>
  <si>
    <t>171.867.207</t>
  </si>
  <si>
    <t>4.5.3.1</t>
  </si>
  <si>
    <t>Cakupan Pengembangan dan Penerapan IPTEK</t>
  </si>
  <si>
    <t>4.5.3.1.a</t>
  </si>
  <si>
    <t>(akan diubah, jadi potensi pemenang)</t>
  </si>
  <si>
    <t>4.5.3.1.b</t>
  </si>
  <si>
    <t>4.5.3.1.c</t>
  </si>
  <si>
    <t>Jumlah krenova masyarakat dan inovasi OPD yang dikembangkan /diterapkan (periode RPJMD)</t>
  </si>
  <si>
    <t>(akan diubah, jadi per tahun)</t>
  </si>
  <si>
    <t>4.5.3.1.d</t>
  </si>
  <si>
    <t>4.5.4</t>
  </si>
  <si>
    <t>Program Pemantauan, Evaluasi dan Pengendalian Riset dan Kebijakan</t>
  </si>
  <si>
    <t>13.823.000</t>
  </si>
  <si>
    <t>4.5.4.1</t>
  </si>
  <si>
    <t>Cakupan Monev dan/atau Pengendalian Riset dan/atau Kebijakan</t>
  </si>
  <si>
    <t>permendagri 3/2018, target terlalu rendah</t>
  </si>
  <si>
    <t>4.5.4.1.a</t>
  </si>
  <si>
    <t>4.5.4.1.b</t>
  </si>
  <si>
    <t>4.5.5</t>
  </si>
  <si>
    <t>Program Pendokumentasian dan Publikasi Hasil-Hasil Penelitian</t>
  </si>
  <si>
    <t>23.640.000</t>
  </si>
  <si>
    <t>4.5.5.1</t>
  </si>
  <si>
    <t>Cakupan Publikasi Hasil-Hasil Penelitian</t>
  </si>
  <si>
    <t>4.5.5.1.a</t>
  </si>
  <si>
    <t>4.5.5.1.b</t>
  </si>
  <si>
    <t>Jumlah Seluruh Hasil Penelitian &amp; Temuan</t>
  </si>
  <si>
    <t>4.5.5.2</t>
  </si>
  <si>
    <t>Rasio publikasi artikel ilmiah pada Open Journal System</t>
  </si>
  <si>
    <t>4.5.5.2.a</t>
  </si>
  <si>
    <t>Jumlah artikel ilmiah yang terjaring</t>
  </si>
  <si>
    <t>4.5.5.2.b</t>
  </si>
  <si>
    <t>jumlah artikel ilmiah yang harus diterbitkan</t>
  </si>
  <si>
    <t>4.5.6</t>
  </si>
  <si>
    <t>Program Pembinaan Hilirisasi Produk Teknologi dan Inovasi</t>
  </si>
  <si>
    <t>10.597.400</t>
  </si>
  <si>
    <t>4.5.6.1</t>
  </si>
  <si>
    <t>Cakupan Pembinaan Hilirisasi Produk Teknologi dan Inovasi</t>
  </si>
  <si>
    <t>4.5.6.1.a</t>
  </si>
  <si>
    <t>nama variabel diganti, tahun n, umbaran lipat dan dribbara</t>
  </si>
  <si>
    <t>4.5.6.1.b</t>
  </si>
  <si>
    <t>nama variabel diganti, tahun n</t>
  </si>
  <si>
    <t>4.5.7</t>
  </si>
  <si>
    <t>Program Perlindungan Produk Teknologi dan Inovasi</t>
  </si>
  <si>
    <t>2.284.150</t>
  </si>
  <si>
    <t>4.5.7.1</t>
  </si>
  <si>
    <t>Persentase Produk Teknologi dan Inovasi yang dilindungi HKI</t>
  </si>
  <si>
    <t>4.5.7.1.a</t>
  </si>
  <si>
    <t>Jumlah Produk teknologi dan inovasi ber-HKI</t>
  </si>
  <si>
    <t>akumulasi RPJMD</t>
  </si>
  <si>
    <t>4.5.7.1.b</t>
  </si>
  <si>
    <t>4.5.8</t>
  </si>
  <si>
    <t xml:space="preserve">Program Penguatan Inovasi Daerah </t>
  </si>
  <si>
    <t>4.5.8.1</t>
  </si>
  <si>
    <t>Cakupan Penguatan SIDa</t>
  </si>
  <si>
    <t>4.5.8.1.a</t>
  </si>
  <si>
    <t>(perda, roadmap)</t>
  </si>
  <si>
    <t>4.5.8.1.b</t>
  </si>
  <si>
    <t>pembinaan klaster kawasan tidar campur (kajian)</t>
  </si>
  <si>
    <t>4.5.8.1.c</t>
  </si>
  <si>
    <t>monev (rakor)</t>
  </si>
  <si>
    <t>4.5.9</t>
  </si>
  <si>
    <t>Program Peningkatan Kapasitas SDM, Kelembagaan dan Jejaring Penelitian dan Pengembangan</t>
  </si>
  <si>
    <t>81.724.225</t>
  </si>
  <si>
    <t>4.5.9.1</t>
  </si>
  <si>
    <t>Cakupan Peningkatan Kapasitas SDM, Kelembagaan dan Jejaring Penelitian dan Pengembangan</t>
  </si>
  <si>
    <t>4.5.9.1.a</t>
  </si>
  <si>
    <t>4.5.9.1.b</t>
  </si>
  <si>
    <t>jaringan</t>
  </si>
  <si>
    <t>4.5.9.1.c</t>
  </si>
  <si>
    <t>4.5.9.1.d</t>
  </si>
  <si>
    <t>4.5.9.1.e</t>
  </si>
  <si>
    <t>4.5.9.1.f</t>
  </si>
  <si>
    <t>tahapan</t>
  </si>
  <si>
    <t>4.6</t>
  </si>
  <si>
    <t>Pengawasan</t>
  </si>
  <si>
    <t>4.6.1</t>
  </si>
  <si>
    <t>Program ...</t>
  </si>
  <si>
    <t>289.919.718</t>
  </si>
  <si>
    <t>4.6.1.1</t>
  </si>
  <si>
    <t>Cakupan pemeriksaaan (diperinci dari Orbik SKPD, Satker dan BUMD plus targetnya)</t>
  </si>
  <si>
    <t>208.814.772</t>
  </si>
  <si>
    <t>4.6.1.1.a</t>
  </si>
  <si>
    <t>obrik</t>
  </si>
  <si>
    <t>4.6.1.1.b</t>
  </si>
  <si>
    <t>4.6.1.2</t>
  </si>
  <si>
    <t>Persentase Aparat SPIP aktif</t>
  </si>
  <si>
    <t>55% </t>
  </si>
  <si>
    <t>25.334.300</t>
  </si>
  <si>
    <t>4.6.1.2.a</t>
  </si>
  <si>
    <t>55.770.646</t>
  </si>
  <si>
    <t>4.6.1.2.b</t>
  </si>
  <si>
    <t>4.6.1.3</t>
  </si>
  <si>
    <t>Persentase Kebijakan Sistem dan Prosedur Pengawasan</t>
  </si>
  <si>
    <t>4.6.1.3.a</t>
  </si>
  <si>
    <t>SK sisdur</t>
  </si>
  <si>
    <t>4.6.1.3.b</t>
  </si>
  <si>
    <t>4.6.2</t>
  </si>
  <si>
    <t>Program Peningkatan Profesionalism tenaga pemeriksa dan aparatur pengawasan</t>
  </si>
  <si>
    <t>4.6.2.1</t>
  </si>
  <si>
    <t>Level APIP Kota Magelang menjadi level 3</t>
  </si>
  <si>
    <t>4.6.2.1.a</t>
  </si>
  <si>
    <t>level</t>
  </si>
  <si>
    <t>4.6.2.2</t>
  </si>
  <si>
    <t>Persentase APIP yang bersertifikat Kompetensi meningkat</t>
  </si>
  <si>
    <t>4.6.2.2.a</t>
  </si>
  <si>
    <t>4.6.2.2.b</t>
  </si>
  <si>
    <t>4.6.2.3</t>
  </si>
  <si>
    <t>Persentase APIP yang bersertifikat penunjang meningkat</t>
  </si>
  <si>
    <t>4.6.2.3.a</t>
  </si>
  <si>
    <t>4.6.2.3.b</t>
  </si>
  <si>
    <t>4.6.3</t>
  </si>
  <si>
    <t>Program Peningkatan Pengembangan Sistem Pelaporan Capaian Kinerja dan Keuangan</t>
  </si>
  <si>
    <t>4.6.3.1</t>
  </si>
  <si>
    <t>Persentase kesesuaian perencanaan yang dilakukan oleh SKPD dengan Pencapaian Indikator Kinerja Daerah</t>
  </si>
  <si>
    <t>4.6.3.1.a</t>
  </si>
  <si>
    <t>4.6.3.2</t>
  </si>
  <si>
    <t xml:space="preserve">Perjanjian Kinerja yang memenuhi kriteria standar </t>
  </si>
  <si>
    <t>4.6.3.2.a</t>
  </si>
  <si>
    <t>4.6.3.2.b</t>
  </si>
  <si>
    <t>4.6.3.3</t>
  </si>
  <si>
    <t>Persentase LKJIP SKPD dengan nilai baik</t>
  </si>
  <si>
    <t>4.6.3.3.a</t>
  </si>
  <si>
    <t>4.6.3.3.b</t>
  </si>
  <si>
    <t>Jumlah OPD</t>
  </si>
  <si>
    <t>4.6.3.4</t>
  </si>
  <si>
    <t>Penurunan kasus temuan LKPD</t>
  </si>
  <si>
    <t>4.6.3.4.a</t>
  </si>
  <si>
    <t>4.6.3.5</t>
  </si>
  <si>
    <t>Rasio laporan APBD, DAK dan Bantuan Keuangan tepat waktu</t>
  </si>
  <si>
    <t>4.6.3.5.a</t>
  </si>
  <si>
    <t>4.6.3.5.b</t>
  </si>
  <si>
    <t>4.6.3.6</t>
  </si>
  <si>
    <t>Permasalahan tiap OPD sangat kompleks dan beragam</t>
  </si>
  <si>
    <t>4.6.3.6.a</t>
  </si>
  <si>
    <t>4.6.4</t>
  </si>
  <si>
    <t>Program Sinergisitas Penerapan SPI pada PD</t>
  </si>
  <si>
    <t>4.6.4.1</t>
  </si>
  <si>
    <t>Penurunan temuan administrasi (SPI) hasil Pemeriksaan APIP</t>
  </si>
  <si>
    <t>4.6.4.1.a</t>
  </si>
  <si>
    <t>4.6.4.1.b</t>
  </si>
  <si>
    <t>4.6.4.2</t>
  </si>
  <si>
    <t>Penurunan temuan ketidakpatuhan UU hasil pemeriksanaan APIP</t>
  </si>
  <si>
    <t>4.6.4.2.a</t>
  </si>
  <si>
    <t>4.6.4.2.b</t>
  </si>
  <si>
    <t>4.6.4.3</t>
  </si>
  <si>
    <t>Persentase implementasi SPIP</t>
  </si>
  <si>
    <t>4.6.4.3.a</t>
  </si>
  <si>
    <t>4.6.4.3.b</t>
  </si>
  <si>
    <t>4.7</t>
  </si>
  <si>
    <t>4.7.1</t>
  </si>
  <si>
    <t>Program Pelayanan Administrasi Perkantoran</t>
  </si>
  <si>
    <t>4.7.2</t>
  </si>
  <si>
    <t>Program peningkatan disiplin aparatur</t>
  </si>
  <si>
    <t>4.7.3</t>
  </si>
  <si>
    <t>Program peningkatan kapasitas sumber daya aparatur</t>
  </si>
  <si>
    <t>4.7.4</t>
  </si>
  <si>
    <t>Program peningkatan pengembangan sistem pelaporan capaian kinerja dan keuangan</t>
  </si>
  <si>
    <t>4.7.5</t>
  </si>
  <si>
    <t>4.7.5.1</t>
  </si>
  <si>
    <t>4.7.5.1.a</t>
  </si>
  <si>
    <t>Green</t>
  </si>
  <si>
    <t>Sangat tinggi (&gt; 91%)</t>
  </si>
  <si>
    <t>Red</t>
  </si>
  <si>
    <t>Tinggi (76% - 90%)</t>
  </si>
  <si>
    <t>Yellow</t>
  </si>
  <si>
    <t>Sedang (66% - 75%)</t>
  </si>
  <si>
    <t>TOTAL</t>
  </si>
  <si>
    <t>Rendah (51% - 65%)</t>
  </si>
  <si>
    <t>Sangat Rendah (&lt;= 50%)</t>
  </si>
  <si>
    <t>Meningkatkan pemerataan infrrastruktur untuk mengurangi kesenjangan wilayah dan pemerataan aksesibilitas</t>
  </si>
  <si>
    <t>TUJUAN</t>
  </si>
  <si>
    <t>INDIKATOR TUJUAN</t>
  </si>
  <si>
    <t>SASARAN</t>
  </si>
  <si>
    <t>INDIKATOR KINERJA</t>
  </si>
  <si>
    <t>Realisasi kinerja 2020</t>
  </si>
  <si>
    <t>Terhadap RPJMD</t>
  </si>
  <si>
    <t>Ket / Permasalahan (jika ada)</t>
  </si>
  <si>
    <t>Score</t>
  </si>
  <si>
    <t>SCORES (Permen 86/2017)</t>
  </si>
  <si>
    <t>II</t>
  </si>
  <si>
    <t>III</t>
  </si>
  <si>
    <t>IV</t>
  </si>
  <si>
    <t>TW1</t>
  </si>
  <si>
    <t>TW2</t>
  </si>
  <si>
    <t>TW3</t>
  </si>
  <si>
    <t>TW4</t>
  </si>
  <si>
    <t>Kinerja</t>
  </si>
  <si>
    <t>Cap-2020</t>
  </si>
  <si>
    <t>Cap-RPJMD</t>
  </si>
  <si>
    <t>T-TW1</t>
  </si>
  <si>
    <t>T-2019</t>
  </si>
  <si>
    <t>T-2021</t>
  </si>
  <si>
    <t>T Triwulan</t>
  </si>
  <si>
    <t>T 2019</t>
  </si>
  <si>
    <t>T RPJMD</t>
  </si>
  <si>
    <t>T TW</t>
  </si>
  <si>
    <t>Skor T.TW</t>
  </si>
  <si>
    <t>Skor T19</t>
  </si>
  <si>
    <t>T 2021</t>
  </si>
  <si>
    <t>Meningkatkan sumber daya manusia aparatur yang berkualitas dan profesional dengan mengoptimalkan kemajuan teknologi sebagai dasar terciptanya pemerintahan daerah yang bersih serta tanggap terhadap pemenuhan aspirasi masyarakat, mampu meningkatkan dan mengelola potensi daerah dalam rangka efektifitas dan efisiensi pelayanan kepada masyarakat didukung partisipasi masyarakat dalam rangka meningkatkan kesejahteraan masyarakat</t>
  </si>
  <si>
    <t>Mewujudkan reformasi birokrasi dan tata kelola pemerintahan dengan aparatur professional dan berintegritas</t>
  </si>
  <si>
    <t>Indeks Reformasi Birokrasi</t>
  </si>
  <si>
    <t>Terwujudnya aparatur sipil negara yang profesional dan organisasi perangkat daerah yang efektif dilengkapi dengan norma standar pelayanan minimal dan standar operasional prosedur</t>
  </si>
  <si>
    <t>Persentase pegawai berkinerja baik</t>
  </si>
  <si>
    <t>Dari rata-rata SKP</t>
  </si>
  <si>
    <t>Capaian SPM Kota Magelang</t>
  </si>
  <si>
    <t>Tapem</t>
  </si>
  <si>
    <t>Persentase pengelolaan kearsipan dan persandian sesuai standar</t>
  </si>
  <si>
    <t>Disperpusip</t>
  </si>
  <si>
    <t>Karena tidak ada persandian</t>
  </si>
  <si>
    <t>Meningkatnya akuntabilitas kinerja penyelenggaraan pemerintahan serta penegakan hukum dan HAM tanpa diskriminasi</t>
  </si>
  <si>
    <t xml:space="preserve">Nilai Opini BPK atas LKPD </t>
  </si>
  <si>
    <t>WDP</t>
  </si>
  <si>
    <t>WTP</t>
  </si>
  <si>
    <t>Indeks EKPPD</t>
  </si>
  <si>
    <t>Sementara masih menggunakan penilain dari provinsi karena hasil penilaian dari kemedagri belum keluar</t>
  </si>
  <si>
    <t>Hasil implementasi SAKIP</t>
  </si>
  <si>
    <t>Organisasi</t>
  </si>
  <si>
    <t>Persentase pelaksanaan PATEN di kecamatan</t>
  </si>
  <si>
    <t>Kecamatan</t>
  </si>
  <si>
    <t>a</t>
  </si>
  <si>
    <t>KMU</t>
  </si>
  <si>
    <t>Kendala SDM, Sarpras</t>
  </si>
  <si>
    <t>b</t>
  </si>
  <si>
    <t>KMS</t>
  </si>
  <si>
    <t>c</t>
  </si>
  <si>
    <t>KMT</t>
  </si>
  <si>
    <t>Pelatihan SDM (THL)</t>
  </si>
  <si>
    <t>Persentase penyusunan produk hukum yang difasilitasi</t>
  </si>
  <si>
    <t>Hukum</t>
  </si>
  <si>
    <t>Mewujudkan penyelenggaraan pemerintahan dan pelayanan publik yang responsif melalui optimalisasi tehnologi informasi</t>
  </si>
  <si>
    <t>Indeks Kepuasan Masyarakat</t>
  </si>
  <si>
    <t>Terwujudnya pemerintahan dengan pelayanan publik yang responsive</t>
  </si>
  <si>
    <t>Persentase PD dengan nilai pelayanan baik</t>
  </si>
  <si>
    <t>Optimalisasi pemanfaatan Teknologi Informasi dan Komunikasi untuk mendukung layanan Smart City dalam pemerintahan dan pelayanan publik</t>
  </si>
  <si>
    <t>Persentase PD menerapkan e-Gov</t>
  </si>
  <si>
    <t>Diskominsta</t>
  </si>
  <si>
    <t>Persentase pelayanan berbasis teknologi informasi</t>
  </si>
  <si>
    <t xml:space="preserve">Terwujudnya perencanaan daerah partisipatif berbasis data yang akurat dan akuntabel </t>
  </si>
  <si>
    <t>Persentasi capaian sasaran pembangunan dalam RPJMD, RKPD, Renstra, Renja</t>
  </si>
  <si>
    <t>Bappeda</t>
  </si>
  <si>
    <t>Persentase Publikasi data dan statistik sektoral yang dimanfaatkan dalam perencanaan pembangunan</t>
  </si>
  <si>
    <t>Mewujudkan pengelolaan potensi daerah dan pembangunan daerah secara patisipatif dan demokratis untuk melayani aspirasi masyarakat secara berkeadilan</t>
  </si>
  <si>
    <t>Rasio Kemandirian Keuangan Daerah</t>
  </si>
  <si>
    <t xml:space="preserve">Peningkatan sumber pendapatan daerah dan efisiensi pengelolaan keuangan dan asset daerah </t>
  </si>
  <si>
    <t>Derajat Otonomi Fiskal</t>
  </si>
  <si>
    <t>Rasio ketergantungan keuangan daerah terhadap dana pusat</t>
  </si>
  <si>
    <t>DO dari indikator ini adalah jumlah realisasi dana perimbagan dari pemerintah pusat dibandingkan dengan jumlah realisasi pendapatan daerah. Indikator ini bermakna negatif, maka untuk menghitung capaian indikator ini digunakan rumus panjang. Jika hasil pengukuran lebih kecil berarti semakin baik capaiannya, karena berarti semakin kecil ketergantungan Pemda terhadap Pempus. Demikian pula sebaliknya.</t>
  </si>
  <si>
    <t>Mewujudkan peningkatan kuantitas dan kualitas partisipasi masyarakat dalam rangka memajukan kualitas hidup masyarakat</t>
  </si>
  <si>
    <t>Cakupan PD yang mempunyai mitra dengan forum warga</t>
  </si>
  <si>
    <t>Meningkatnya kemampuan pemerintah mendorong partisipasi masyarakat dan kemitraan</t>
  </si>
  <si>
    <t>Persentase usulan masyarakat yang diakomodir dalam APBD</t>
  </si>
  <si>
    <t>Muncul setelah penetapan APBD</t>
  </si>
  <si>
    <t>Persentase perkembangan kerjasama daerah</t>
  </si>
  <si>
    <t xml:space="preserve"> 122-100/100 X 100% = 22%</t>
  </si>
  <si>
    <t>Persentase Swadaya Masyarakat dalam program pembangunan yang diselenggarakan bersama pemerintah</t>
  </si>
  <si>
    <t xml:space="preserve">Meningkatnya kemampuan partisipasi masyarakat dalam pembangunan </t>
  </si>
  <si>
    <t>Jumlah prestasi pemuda/ organisasi pemuda yang berprestasi di kancah regional, nasional dan internasional:</t>
  </si>
  <si>
    <t>DP4KB</t>
  </si>
  <si>
    <t xml:space="preserve">Data tahun 2019 belum masuk, namun sudah melampaui target RPJMD di tahun 2018
Total dana pembangunan swadaya masyarakat sd Tahun 2017  sebesar 67.03% dari perbandingan  : Dana Swadaya Masyarakat Fisik dan Non fisik = Rp. 3.972.823.000  dengan Anggaran APBD = 5.926.673.000  dikalikan 100%
Untuk Tahun 2018 pada TW IV bulan Desember = (400.138.600+63.380.000)/(3.986.088.194+ 2.605.319.400)x 100% = 7,03%      sehingga sd Tahun 2018 = 67,03% + 7,03% = 74,06%
</t>
  </si>
  <si>
    <t>Meningkatnya kualitas dan kuantitas partisipasi pemuda dalam ajang prestasi tingkat regional, nasional dan internasional</t>
  </si>
  <si>
    <t>a.	Regional</t>
  </si>
  <si>
    <t>Disporapar</t>
  </si>
  <si>
    <t>b.	Nasional</t>
  </si>
  <si>
    <t>c.	International</t>
  </si>
  <si>
    <t>Jumlah prestasi Olahraga di tingkat regional, nasional dan internasional</t>
  </si>
  <si>
    <t>Belum ada prestasi tingkat nasional</t>
  </si>
  <si>
    <t>Belum ada prestasi tingkat internasional</t>
  </si>
  <si>
    <t>Mengembangkan dan mengelola sarana perkotaan dan sarana pelayanan dasar di bidang pendidikan, kesehatan dan perdagangan yang lebih modern serta ramah lingkungan.</t>
  </si>
  <si>
    <t>Meningkatkan sarana pendidikan, kesehatan, dan perdagangan untuk meningkatkan kualitas pembangunan manusia</t>
  </si>
  <si>
    <t>Indek Pembangunan Manusia</t>
  </si>
  <si>
    <t>Meningkatnya pemerataan dan kualitas layanan pendidikan menuju masyarakat cerdas dan berdaya saing</t>
  </si>
  <si>
    <t xml:space="preserve">Rata-rata lama sekolah </t>
  </si>
  <si>
    <t>Dikbud</t>
  </si>
  <si>
    <t>Persentase sekolah berstandar nasional</t>
  </si>
  <si>
    <t>a.	SD</t>
  </si>
  <si>
    <t>43/75</t>
  </si>
  <si>
    <t>b.	SMP</t>
  </si>
  <si>
    <t>19/24</t>
  </si>
  <si>
    <t>Angka Melek Huruf</t>
  </si>
  <si>
    <t>Persentase kunjungan perpustakaan</t>
  </si>
  <si>
    <t>Meningkatnya kualitas sarana dan layanan kesehatan masyarakat</t>
  </si>
  <si>
    <t>Persentase fasilitas pelayanan kesehatan terakreditasi (7 RS, 5 Puskesmas, 1 Lab Kesda)</t>
  </si>
  <si>
    <t>DKK</t>
  </si>
  <si>
    <t>Angka Harapan Hidup</t>
  </si>
  <si>
    <t>Data BPS Resmi belum rilis</t>
  </si>
  <si>
    <t>AKI/ 100.000 KH</t>
  </si>
  <si>
    <t>AKB/ 1.000 KH</t>
  </si>
  <si>
    <t>AKABA</t>
  </si>
  <si>
    <t>Angka Prevalensi Kasus TB</t>
  </si>
  <si>
    <t>Angka Prevalensi HIV AIDS pada penduduk usia 15-49 tahun</t>
  </si>
  <si>
    <t>Persentase Rumah Tangga dengan perilaku hidup bersih dan sehat</t>
  </si>
  <si>
    <t>Pendataan berakhir di akhir tahun</t>
  </si>
  <si>
    <t>Meningkatnya kontribusi sektor industri usha mikro, perdagangan dan jasa lainnya bagi perekonomian daerah</t>
  </si>
  <si>
    <t>Kontribusi sektor perdagangan pada PDRB</t>
  </si>
  <si>
    <t>Perindag</t>
  </si>
  <si>
    <t>tidak bisa diisi karena perubahan struktur PDRB</t>
  </si>
  <si>
    <t>Terwujudnya sarana prasarana pendidikan, kesehatan dan perdagangan yang maju mendukung Kota Magelang modern</t>
  </si>
  <si>
    <t>Persentase sarana prasarana penyedia layanan pendidikan menuju standar inklusivitas (universal design)</t>
  </si>
  <si>
    <t>Persentase sarana prasarana penyedia layanan kesehatan menuju standar inklusivitas (universal design)</t>
  </si>
  <si>
    <t>Persentase sarana perdagangan milik Pemerintah Kota Magelang menuju standar inklusivitas (universal design)</t>
  </si>
  <si>
    <t>Mewujudkan pembangunan berkelanjutan menuju smart environtment</t>
  </si>
  <si>
    <t xml:space="preserve">IKLH: Indeks Kualitas Lingkungan Hidup </t>
  </si>
  <si>
    <t>Meningkatnya Kualitas Lingkungan Hidup</t>
  </si>
  <si>
    <t>Indeks Pencemaran Air</t>
  </si>
  <si>
    <t>DLH</t>
  </si>
  <si>
    <t>Hasil di TW4</t>
  </si>
  <si>
    <t>Indeks Pencemaran Udara</t>
  </si>
  <si>
    <t>Indeks Tutupan Vegetasi</t>
  </si>
  <si>
    <t>Volume sampah yang dibuang ke TPSA (m3)</t>
  </si>
  <si>
    <t>Banyaknya timbulan sampah dari kota</t>
  </si>
  <si>
    <t>Meningkatnya Ruang Terbuka Hijau</t>
  </si>
  <si>
    <t>Persentase Ruang Terbuka Hijau</t>
  </si>
  <si>
    <t>a.	Privat</t>
  </si>
  <si>
    <t>b.	Publik</t>
  </si>
  <si>
    <t>Terwujudnya sistem pencegahan, pengendalian dan penanggulangan bencana</t>
  </si>
  <si>
    <t>Cakupan masyarakat yang paham mitigasi bencana</t>
  </si>
  <si>
    <t>Satpol</t>
  </si>
  <si>
    <t xml:space="preserve">Menggunakan jumlah masyarakat yang paham mitigasi bencana akumulasi dari tahun - tahun sebelumnya </t>
  </si>
  <si>
    <t>Perbandingan jumlah kelurahan tangguh bencana dengan jumlah kelurahan seluruhnya</t>
  </si>
  <si>
    <t xml:space="preserve">Pemanfaatan lahan berkelanjutan sesuai regulasi tata ruang </t>
  </si>
  <si>
    <t>Rasio bangunan ber-IMB per satuan bangunan</t>
  </si>
  <si>
    <t>DPUPR</t>
  </si>
  <si>
    <t>Meningkatkan pemerataan pembangunan infrastruktur perkotaan untuk mendukung pemerataan pembangunan ekonomi dan kesejahteraan masyarakat</t>
  </si>
  <si>
    <t>Meningkatkan pemerataan pembangunan infreastruktur untuk mengurangi kesenjangan wilayah dan pemerataan aksesibilitas</t>
  </si>
  <si>
    <t>1.	Indeks Gini
2.	Indeks Williamson</t>
  </si>
  <si>
    <t xml:space="preserve">Menurunnya kesenjangan wilayah dan kesenjangan antar kelompok pendapatan </t>
  </si>
  <si>
    <t>Rasio Infrastruktur Perkotaan dalam kondisi baik</t>
  </si>
  <si>
    <t>Terpenuhinya kebutuhan prasarana dan sarana dasar yang berkeadilan dan sesuai rasio kebutuhan masyarakat</t>
  </si>
  <si>
    <t>Presentasi penyediaan perumahan bagi Masyarakat</t>
  </si>
  <si>
    <t>Perkim</t>
  </si>
  <si>
    <t>Tercapainya 100 - 0 -100</t>
  </si>
  <si>
    <t>a. Persentase jumlah Kepala Keluarga yang terlayani air minum</t>
  </si>
  <si>
    <t>b. Luas kawasan kumuh (Ha)</t>
  </si>
  <si>
    <t>Terkait regulasi dan aset</t>
  </si>
  <si>
    <t>c. Rasio Rumah Tangga yang masih BABS</t>
  </si>
  <si>
    <t>Prosentase RTLH</t>
  </si>
  <si>
    <t>Terkait regulasi &amp; aset</t>
  </si>
  <si>
    <t>Terwujudnya sistem transportasi dan lalu lintas yang baik, ramah lingkungan dan berkeadilan</t>
  </si>
  <si>
    <t>Tingkat keselamatan lalu lintas dan angkutan jalan</t>
  </si>
  <si>
    <t>Dishub</t>
  </si>
  <si>
    <t>Meningkatkan pertumbuhan ekonomi dan Pengendalian laju inflasi mendukung penurunan kesenjangan antar kelompok pendapatan</t>
  </si>
  <si>
    <t>1.        Pertumbuhan Ekonomi
2.        Laju Inflasi</t>
  </si>
  <si>
    <t>Meningkatnya kondusifitas iklim investasi, daya saing dan kesejahteraan ekonomi masyarakat</t>
  </si>
  <si>
    <t>Pertumbuhan investasi</t>
  </si>
  <si>
    <t>a. Pertumbuhan nilai investasi PMA</t>
  </si>
  <si>
    <t>b. Pertumbuhan nilai investasi PMDN</t>
  </si>
  <si>
    <t>44,78%</t>
  </si>
  <si>
    <t>68,41%</t>
  </si>
  <si>
    <t>Meningkatkan produktivitas daerah dan ekonomi kreatif</t>
  </si>
  <si>
    <t>Prosentase sarana prasarana perekonomian milik Pemerintah Kota Magelang dalam kondisi baik</t>
  </si>
  <si>
    <t>Cakupan inovasi yang ditindaklanjuti</t>
  </si>
  <si>
    <t>Litbang</t>
  </si>
  <si>
    <t>Meningkatnya ketahanan pangan</t>
  </si>
  <si>
    <t>Ketersediaan pangan utama beras (ton)</t>
  </si>
  <si>
    <t xml:space="preserve">Menurunkan pengangguran dan kemiskinan </t>
  </si>
  <si>
    <t>1. Tingkat Pengangguran Terbuka (TPT)
2. 	Angka Kemiskinan</t>
  </si>
  <si>
    <t>Meningkatnya lapangan kerja</t>
  </si>
  <si>
    <t>Persentase penyerapan tenaga kerja</t>
  </si>
  <si>
    <t>Disnaker</t>
  </si>
  <si>
    <t>Meningkatnya kesejahteraan sosial, penurunnya jumlah keluarga miskin dan PMKS</t>
  </si>
  <si>
    <t xml:space="preserve">Persentase Penurunan PMKS </t>
  </si>
  <si>
    <t>Dinsos</t>
  </si>
  <si>
    <t>(8420-7305)/8420; hasil verifikasi data PMKS 2019 adalah 7305, dan jumlah PMKS tahun 2015 adalah 8420</t>
  </si>
  <si>
    <t>Mengendalikan laju pertumbuhan penduduk untuk kesejahteraan masyarakat</t>
  </si>
  <si>
    <t>Angka Pertumbuhan Penduduk</t>
  </si>
  <si>
    <t>Terkendalinya laju pertumbuhan penduduk dan daya dukung lingkungan</t>
  </si>
  <si>
    <t>Rata-rata Jumlah Anak dalam Keluarga</t>
  </si>
  <si>
    <t>66.737/33.367</t>
  </si>
  <si>
    <t>Meningkatkan kesetaraan gender</t>
  </si>
  <si>
    <t>1.	IPG
2.	IDG</t>
  </si>
  <si>
    <t>Menurunnya kesenjangan gender</t>
  </si>
  <si>
    <t>2.055 dibagi 40.493</t>
  </si>
  <si>
    <t>4.607 dibagi 40.493</t>
  </si>
  <si>
    <t>3/ 43524</t>
  </si>
  <si>
    <t>Mengembangkan potensi budaya dan kesenian daerah sebagai landasan pengembangan dan pembangunan pariwisata Kota Magelang</t>
  </si>
  <si>
    <t>Mewujudkan pelestarian budaya dan kesenian daerah</t>
  </si>
  <si>
    <t>Persentase kelompok seni budaya yang difasilitasi/ dibina dan dikembangkan</t>
  </si>
  <si>
    <t>Pertumbuhan jenis kesenian dan adat budaya yang dikembangkan dan situs cagar budaya yang dilestarikan</t>
  </si>
  <si>
    <t>47/222</t>
  </si>
  <si>
    <t>Perlindungan situs atau bangunan cagar budaya</t>
  </si>
  <si>
    <t>Mengembangkan dan mengelola destinasi wisata</t>
  </si>
  <si>
    <t>Kontribusi pendapatan sektor pariwisata terhadap PAD</t>
  </si>
  <si>
    <t>Pertumbuhan daya tarik destinasi pariwisata yang potensial</t>
  </si>
  <si>
    <t>Jumlah Wisatawan</t>
  </si>
  <si>
    <t>a. Nusantara (orang)</t>
  </si>
  <si>
    <t>b. Mancanegara (orang)</t>
  </si>
  <si>
    <t>Memperkuat kehidupan beragama dan toleransi antar umat beragama melalui penyelenggaraan kegiatan-kegiatan keagamaan dan peningkatan sarana-prasarana peribadatan sebagai landasan terbangunnya masyarakat madani</t>
  </si>
  <si>
    <t>Menyiapkan landasan masyarakat madani yang harmonis dan kolaboratif berlandaskan tata nilai religius</t>
  </si>
  <si>
    <t>Prosentase penurunan penyakit masyarakat</t>
  </si>
  <si>
    <t>Terbentuknya karakter religius dalam kehidupan bermasyarakat sebagai landasan moral dan etika pembangunan</t>
  </si>
  <si>
    <t xml:space="preserve">Jumlah pekat TW 1 adalah 16 kasus </t>
  </si>
  <si>
    <t>Terwujudnya lingkungan kondusif yang mendukung stabilitas daerah serta memberikan rasa aman bagi masyarakat</t>
  </si>
  <si>
    <t xml:space="preserve">Angka kriminalitas </t>
  </si>
  <si>
    <t>Kesbang</t>
  </si>
  <si>
    <t>Prosentase penurunan kasus narkoba</t>
  </si>
  <si>
    <t>Angka kriminalitas yang tertangani</t>
  </si>
  <si>
    <t>Tingkat Kerukunan hidup umat antar suku, adat, ras dan agama</t>
  </si>
  <si>
    <t>Mewujudkan kondusivitas iklim kebebasan beragama dan beribadat menuju tata kehidupan kota yang tertib, aman, dan nyaman</t>
  </si>
  <si>
    <t>Rasio tempat ibadah per satuan penduduk</t>
  </si>
  <si>
    <t>Terpenuhinya kebutuhan masyarakat dalam peribadatan</t>
  </si>
  <si>
    <t>Kesra</t>
  </si>
  <si>
    <t>Ketersediaan kelembagaan pusat – pusat keagamaan (religious centre)</t>
  </si>
  <si>
    <t>baru kelembagaan (BANMAG)</t>
  </si>
  <si>
    <t>T-2018</t>
  </si>
  <si>
    <t>T-RPJMD</t>
  </si>
  <si>
    <t>Persentase pelaksanaan PATEN di Kecamatan</t>
  </si>
  <si>
    <t>- KMU</t>
  </si>
  <si>
    <t>- KMT</t>
  </si>
  <si>
    <t>- KMS</t>
  </si>
  <si>
    <t>(Rata-rata persentase capaian unsur kelembagaan, aparatur, dan sarpras untuk memenuhi PATEN)</t>
  </si>
  <si>
    <t>Kelembagaan (SOT, SK)</t>
  </si>
  <si>
    <t>Aparatur (SDM, Pelatihan, Jumlah)</t>
  </si>
  <si>
    <t>Sarpras (front desk, komputer, listrik, infra)</t>
  </si>
  <si>
    <t>Pelayanan (SOP, SPM)</t>
  </si>
  <si>
    <t>Kelembagaan:</t>
  </si>
  <si>
    <t>* SOT</t>
  </si>
  <si>
    <t>* SK</t>
  </si>
  <si>
    <t>Aparatur:</t>
  </si>
  <si>
    <t>* SDM</t>
  </si>
  <si>
    <t>* Pelatihan</t>
  </si>
  <si>
    <t>* Jumlah (kuantitas)</t>
  </si>
  <si>
    <t>Sarpras:</t>
  </si>
  <si>
    <t>* Front Desk</t>
  </si>
  <si>
    <t>* Komputer</t>
  </si>
  <si>
    <t>* Listrik</t>
  </si>
  <si>
    <t>* Infrastruktur</t>
  </si>
  <si>
    <t>Pelayanan:</t>
  </si>
  <si>
    <t>* SOP</t>
  </si>
  <si>
    <t>* SPM</t>
  </si>
  <si>
    <t>* Standar Pelayanan</t>
  </si>
  <si>
    <t>40,83</t>
  </si>
  <si>
    <t>62,5</t>
  </si>
  <si>
    <t>81,25</t>
  </si>
  <si>
    <t>69,27</t>
  </si>
  <si>
    <t>2020 TW I</t>
  </si>
  <si>
    <t>Sasaran</t>
  </si>
  <si>
    <t>Urusan / Bidang Urusan Pemerintahan Daerah dan Program / Kegiatan</t>
  </si>
  <si>
    <t>Indikator Kinerja Program (Outcome) / Kegiatan (output)</t>
  </si>
  <si>
    <t>Target RPJMD pada
Akhir Periode RPJMD</t>
  </si>
  <si>
    <t>Realisasi Capaian Kinerja RPJMD sampai dengan RKPD Tahun Lalu (n-2)</t>
  </si>
  <si>
    <t>Target Kinerja dan Anggaran RKPD Tahun Berjalan (Tahun n-1)</t>
  </si>
  <si>
    <t>Pagu Anggaran
(Rp)</t>
  </si>
  <si>
    <t xml:space="preserve">Realisasi Kinerja Pada Triwulan
</t>
  </si>
  <si>
    <t>Realisasi Capaian Kinerja dan Anggaran RKPD</t>
  </si>
  <si>
    <t>Realisasi Kinerja dan Anggaran RPJMD s/d Tahun 2019</t>
  </si>
  <si>
    <t>Tingkat Capaian Kinerja dan Realisasi Anggaran RPJMD s/d Tahun 2019 (%)</t>
  </si>
  <si>
    <t>Perangkat Daerah Penanggung Jawab</t>
  </si>
  <si>
    <t>K</t>
  </si>
  <si>
    <t>Urusan / Program / Indikator</t>
  </si>
  <si>
    <t>Satuan</t>
  </si>
  <si>
    <t>Nilai
2015</t>
  </si>
  <si>
    <t>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</si>
</sst>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0.00\)"/>
    <numFmt numFmtId="165" formatCode="_(* #,##0.00_);_(* \(#,##0.00\);_(* &quot;-&quot;_);_(@_)"/>
    <numFmt numFmtId="166" formatCode="_(* #,##0.0000_);_(* \(#,##0.0000\);_(* &quot;-&quot;_);_(@_)"/>
    <numFmt numFmtId="167" formatCode="_(* #,##0_);_(* \(#,##0\);_(* &quot;-&quot;_);_(@_)"/>
    <numFmt numFmtId="168" formatCode="0.000%"/>
    <numFmt numFmtId="169" formatCode="0.0"/>
    <numFmt numFmtId="170" formatCode="0.000"/>
    <numFmt numFmtId="171" formatCode="#,##0.000"/>
    <numFmt numFmtId="172" formatCode="0.0000"/>
  </numFmts>
  <fonts count="22" x14ac:knownFonts="1">
    <font>
      <sz val="11"/>
      <color rgb="FF000000"/>
      <name val="Calibri"/>
    </font>
    <font>
      <sz val="11"/>
      <name val="Calibri"/>
      <family val="2"/>
    </font>
    <font>
      <b/>
      <sz val="11"/>
      <color rgb="FF000000"/>
      <name val="Arial Narrow"/>
      <family val="2"/>
    </font>
    <font>
      <sz val="11"/>
      <color rgb="FF000000"/>
      <name val="Arial Narrow"/>
      <family val="2"/>
    </font>
    <font>
      <sz val="11"/>
      <color rgb="FFFF0000"/>
      <name val="Arial Narrow"/>
      <family val="2"/>
    </font>
    <font>
      <sz val="11"/>
      <color rgb="FF000000"/>
      <name val="Arial"/>
      <family val="2"/>
    </font>
    <font>
      <sz val="8"/>
      <color rgb="FF000000"/>
      <name val="Arial Narrow"/>
      <family val="2"/>
    </font>
    <font>
      <sz val="11"/>
      <name val="Arial Narrow"/>
      <family val="2"/>
    </font>
    <font>
      <sz val="11"/>
      <name val="Arial"/>
      <family val="2"/>
    </font>
    <font>
      <b/>
      <sz val="11"/>
      <color rgb="FFFFFFFF"/>
      <name val="Arial Narrow"/>
      <family val="2"/>
    </font>
    <font>
      <strike/>
      <sz val="11"/>
      <color rgb="FF000000"/>
      <name val="Arial Narrow"/>
      <family val="2"/>
    </font>
    <font>
      <b/>
      <sz val="11"/>
      <name val="Arial Narrow"/>
      <family val="2"/>
    </font>
    <font>
      <sz val="11"/>
      <name val="Arial Narrow"/>
      <family val="2"/>
    </font>
    <font>
      <sz val="11"/>
      <color rgb="FF7030A0"/>
      <name val="Arial Narrow"/>
      <family val="2"/>
    </font>
    <font>
      <sz val="11"/>
      <color rgb="FFFF00FF"/>
      <name val="Arial Narrow"/>
      <family val="2"/>
    </font>
    <font>
      <b/>
      <sz val="16"/>
      <color rgb="FF000000"/>
      <name val="Calibri"/>
      <family val="2"/>
    </font>
    <font>
      <sz val="11"/>
      <name val="Calibri"/>
      <family val="2"/>
    </font>
    <font>
      <sz val="8"/>
      <name val="Arial Narrow"/>
      <family val="2"/>
    </font>
    <font>
      <b/>
      <sz val="11"/>
      <color rgb="FF000000"/>
      <name val="Calibri"/>
      <family val="2"/>
    </font>
    <font>
      <sz val="8"/>
      <color rgb="FF000000"/>
      <name val="Calibri"/>
      <family val="2"/>
    </font>
    <font>
      <sz val="10"/>
      <name val="Arial Narrow"/>
      <family val="2"/>
    </font>
    <font>
      <b/>
      <sz val="10"/>
      <name val="Arial Narrow"/>
      <family val="2"/>
    </font>
  </fonts>
  <fills count="19">
    <fill>
      <patternFill patternType="none"/>
    </fill>
    <fill>
      <patternFill patternType="gray125"/>
    </fill>
    <fill>
      <patternFill patternType="solid">
        <fgColor rgb="FF93C47D"/>
        <bgColor rgb="FF93C47D"/>
      </patternFill>
    </fill>
    <fill>
      <patternFill patternType="solid">
        <fgColor rgb="FFFFFF00"/>
        <bgColor rgb="FFFFFF00"/>
      </patternFill>
    </fill>
    <fill>
      <patternFill patternType="solid">
        <fgColor rgb="FF00FFFF"/>
        <bgColor rgb="FF00FFFF"/>
      </patternFill>
    </fill>
    <fill>
      <patternFill patternType="solid">
        <fgColor rgb="FFFF00FF"/>
        <bgColor rgb="FFFF00FF"/>
      </patternFill>
    </fill>
    <fill>
      <patternFill patternType="solid">
        <fgColor rgb="FFF2F2F2"/>
        <bgColor rgb="FFF2F2F2"/>
      </patternFill>
    </fill>
    <fill>
      <patternFill patternType="solid">
        <fgColor rgb="FFFFFFFF"/>
        <bgColor rgb="FFFFFFFF"/>
      </patternFill>
    </fill>
    <fill>
      <patternFill patternType="solid">
        <fgColor rgb="FFFFD966"/>
        <bgColor rgb="FFFFD966"/>
      </patternFill>
    </fill>
    <fill>
      <patternFill patternType="solid">
        <fgColor rgb="FF6AA84F"/>
        <bgColor rgb="FF6AA84F"/>
      </patternFill>
    </fill>
    <fill>
      <patternFill patternType="solid">
        <fgColor rgb="FF92D050"/>
        <bgColor rgb="FF92D050"/>
      </patternFill>
    </fill>
    <fill>
      <patternFill patternType="solid">
        <fgColor rgb="FFEEECE1"/>
        <bgColor rgb="FFEEECE1"/>
      </patternFill>
    </fill>
    <fill>
      <patternFill patternType="solid">
        <fgColor rgb="FFB7E1CD"/>
        <bgColor rgb="FFB7E1CD"/>
      </patternFill>
    </fill>
    <fill>
      <patternFill patternType="solid">
        <fgColor rgb="FFB4A7D6"/>
        <bgColor rgb="FFB4A7D6"/>
      </patternFill>
    </fill>
    <fill>
      <patternFill patternType="solid">
        <fgColor rgb="FFD5A6BD"/>
        <bgColor rgb="FFD5A6BD"/>
      </patternFill>
    </fill>
    <fill>
      <patternFill patternType="solid">
        <fgColor rgb="FFFF0000"/>
        <bgColor rgb="FFFF0000"/>
      </patternFill>
    </fill>
    <fill>
      <patternFill patternType="solid">
        <fgColor rgb="FFFF9900"/>
        <bgColor rgb="FFFF9900"/>
      </patternFill>
    </fill>
    <fill>
      <patternFill patternType="solid">
        <fgColor rgb="FFBFBFBF"/>
        <bgColor rgb="FFBFBFBF"/>
      </patternFill>
    </fill>
    <fill>
      <patternFill patternType="solid">
        <fgColor rgb="FFD8D8D8"/>
        <bgColor rgb="FFD8D8D8"/>
      </patternFill>
    </fill>
  </fills>
  <borders count="38">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s>
  <cellStyleXfs count="1">
    <xf numFmtId="0" fontId="0" fillId="0" borderId="0"/>
  </cellStyleXfs>
  <cellXfs count="737">
    <xf numFmtId="0" fontId="0" fillId="0" borderId="0" xfId="0" applyFont="1" applyAlignment="1"/>
    <xf numFmtId="0" fontId="1" fillId="0" borderId="0" xfId="0" applyFont="1" applyAlignment="1">
      <alignment vertical="top"/>
    </xf>
    <xf numFmtId="164" fontId="2" fillId="0" borderId="0" xfId="0" applyNumberFormat="1" applyFont="1" applyAlignment="1">
      <alignment horizontal="center" vertical="center"/>
    </xf>
    <xf numFmtId="0" fontId="2" fillId="0" borderId="0" xfId="0" applyFont="1" applyAlignment="1">
      <alignment horizontal="center" vertical="center"/>
    </xf>
    <xf numFmtId="0" fontId="2" fillId="0" borderId="7" xfId="0" applyFont="1" applyBorder="1" applyAlignment="1">
      <alignment horizontal="center" vertical="center"/>
    </xf>
    <xf numFmtId="0" fontId="2" fillId="2" borderId="0" xfId="0" applyFont="1" applyFill="1" applyAlignment="1">
      <alignment horizontal="center" vertical="top"/>
    </xf>
    <xf numFmtId="0" fontId="2" fillId="2" borderId="7" xfId="0" applyFont="1" applyFill="1" applyBorder="1" applyAlignment="1">
      <alignment horizontal="center" vertical="top"/>
    </xf>
    <xf numFmtId="0" fontId="2" fillId="2" borderId="7" xfId="0" applyFont="1" applyFill="1" applyBorder="1" applyAlignment="1">
      <alignment vertical="top" wrapText="1"/>
    </xf>
    <xf numFmtId="165" fontId="2" fillId="2" borderId="7" xfId="0" applyNumberFormat="1" applyFont="1" applyFill="1" applyBorder="1" applyAlignment="1">
      <alignment horizontal="center" vertical="top"/>
    </xf>
    <xf numFmtId="0" fontId="2" fillId="2" borderId="7" xfId="0" applyFont="1" applyFill="1" applyBorder="1" applyAlignment="1">
      <alignment horizontal="center" vertical="top" wrapText="1"/>
    </xf>
    <xf numFmtId="0" fontId="3" fillId="0" borderId="0" xfId="0" applyFont="1" applyAlignment="1">
      <alignment horizontal="center" vertical="top"/>
    </xf>
    <xf numFmtId="0" fontId="3" fillId="0" borderId="7" xfId="0" applyFont="1" applyBorder="1" applyAlignment="1">
      <alignment horizontal="center" vertical="top"/>
    </xf>
    <xf numFmtId="0" fontId="3" fillId="0" borderId="7" xfId="0" applyFont="1" applyBorder="1" applyAlignment="1">
      <alignment vertical="top" wrapText="1"/>
    </xf>
    <xf numFmtId="165" fontId="3" fillId="0" borderId="7" xfId="0" applyNumberFormat="1" applyFont="1" applyBorder="1" applyAlignment="1">
      <alignment vertical="top"/>
    </xf>
    <xf numFmtId="165" fontId="3" fillId="0" borderId="7" xfId="0" applyNumberFormat="1" applyFont="1" applyBorder="1" applyAlignment="1">
      <alignment vertical="top"/>
    </xf>
    <xf numFmtId="0" fontId="3" fillId="0" borderId="0" xfId="0" applyFont="1" applyAlignment="1">
      <alignment vertical="top"/>
    </xf>
    <xf numFmtId="0" fontId="3" fillId="0" borderId="7" xfId="0" applyFont="1" applyBorder="1" applyAlignment="1">
      <alignment vertical="top" wrapText="1"/>
    </xf>
    <xf numFmtId="0" fontId="3" fillId="0" borderId="0" xfId="0" applyFont="1" applyAlignment="1">
      <alignment horizontal="center" vertical="top"/>
    </xf>
    <xf numFmtId="0" fontId="3" fillId="0" borderId="7" xfId="0" applyFont="1" applyBorder="1" applyAlignment="1">
      <alignment horizontal="center" vertical="top"/>
    </xf>
    <xf numFmtId="10" fontId="3" fillId="0" borderId="7" xfId="0" applyNumberFormat="1" applyFont="1" applyBorder="1" applyAlignment="1">
      <alignment vertical="top"/>
    </xf>
    <xf numFmtId="2" fontId="3" fillId="0" borderId="7" xfId="0" applyNumberFormat="1" applyFont="1" applyBorder="1" applyAlignment="1">
      <alignment vertical="top"/>
    </xf>
    <xf numFmtId="0" fontId="1" fillId="0" borderId="7" xfId="0" applyFont="1" applyBorder="1"/>
    <xf numFmtId="165" fontId="2" fillId="2" borderId="7" xfId="0" applyNumberFormat="1" applyFont="1" applyFill="1" applyBorder="1" applyAlignment="1">
      <alignment vertical="top"/>
    </xf>
    <xf numFmtId="0" fontId="2" fillId="2" borderId="0" xfId="0" applyFont="1" applyFill="1" applyAlignment="1">
      <alignment vertical="top"/>
    </xf>
    <xf numFmtId="0" fontId="3" fillId="3" borderId="0" xfId="0" applyFont="1" applyFill="1" applyAlignment="1">
      <alignment horizontal="center" vertical="top"/>
    </xf>
    <xf numFmtId="0" fontId="3" fillId="3" borderId="7" xfId="0" applyFont="1" applyFill="1" applyBorder="1" applyAlignment="1">
      <alignment horizontal="center" vertical="top"/>
    </xf>
    <xf numFmtId="0" fontId="4" fillId="3" borderId="7" xfId="0" applyFont="1" applyFill="1" applyBorder="1" applyAlignment="1">
      <alignment vertical="top" wrapText="1"/>
    </xf>
    <xf numFmtId="165" fontId="3" fillId="3" borderId="7" xfId="0" applyNumberFormat="1" applyFont="1" applyFill="1" applyBorder="1" applyAlignment="1">
      <alignment vertical="top"/>
    </xf>
    <xf numFmtId="165" fontId="3" fillId="3" borderId="7" xfId="0" applyNumberFormat="1" applyFont="1" applyFill="1" applyBorder="1" applyAlignment="1">
      <alignment vertical="top"/>
    </xf>
    <xf numFmtId="0" fontId="3" fillId="3" borderId="7" xfId="0" applyFont="1" applyFill="1" applyBorder="1" applyAlignment="1">
      <alignment vertical="top" wrapText="1"/>
    </xf>
    <xf numFmtId="0" fontId="3" fillId="3" borderId="0" xfId="0" applyFont="1" applyFill="1" applyAlignment="1">
      <alignment vertical="top"/>
    </xf>
    <xf numFmtId="165" fontId="4" fillId="0" borderId="7" xfId="0" applyNumberFormat="1" applyFont="1" applyBorder="1" applyAlignment="1">
      <alignment vertical="top"/>
    </xf>
    <xf numFmtId="165" fontId="0" fillId="0" borderId="7" xfId="0" applyNumberFormat="1" applyFont="1" applyBorder="1" applyAlignment="1">
      <alignment horizontal="right"/>
    </xf>
    <xf numFmtId="166" fontId="3" fillId="0" borderId="7" xfId="0" applyNumberFormat="1" applyFont="1" applyBorder="1" applyAlignment="1">
      <alignment vertical="top"/>
    </xf>
    <xf numFmtId="4" fontId="3" fillId="0" borderId="7" xfId="0" applyNumberFormat="1" applyFont="1" applyBorder="1" applyAlignment="1">
      <alignment horizontal="right" vertical="top"/>
    </xf>
    <xf numFmtId="4" fontId="3" fillId="0" borderId="6" xfId="0" applyNumberFormat="1" applyFont="1" applyBorder="1" applyAlignment="1">
      <alignment horizontal="right" vertical="top"/>
    </xf>
    <xf numFmtId="165" fontId="0" fillId="0" borderId="0" xfId="0" applyNumberFormat="1" applyFont="1" applyAlignment="1">
      <alignment vertical="top"/>
    </xf>
    <xf numFmtId="165" fontId="3" fillId="0" borderId="0" xfId="0" applyNumberFormat="1" applyFont="1" applyAlignment="1">
      <alignment vertical="top"/>
    </xf>
    <xf numFmtId="0" fontId="3" fillId="0" borderId="7" xfId="0" quotePrefix="1" applyFont="1" applyBorder="1" applyAlignment="1">
      <alignment vertical="top" wrapText="1"/>
    </xf>
    <xf numFmtId="165" fontId="5" fillId="0" borderId="7" xfId="0" applyNumberFormat="1" applyFont="1" applyBorder="1" applyAlignment="1">
      <alignment horizontal="right" vertical="top"/>
    </xf>
    <xf numFmtId="165" fontId="5" fillId="0" borderId="7" xfId="0" applyNumberFormat="1" applyFont="1" applyBorder="1" applyAlignment="1">
      <alignment horizontal="right" vertical="top"/>
    </xf>
    <xf numFmtId="0" fontId="6" fillId="0" borderId="7" xfId="0" applyFont="1" applyBorder="1" applyAlignment="1">
      <alignment vertical="top" wrapText="1"/>
    </xf>
    <xf numFmtId="0" fontId="3" fillId="0" borderId="7" xfId="0" quotePrefix="1" applyFont="1" applyBorder="1" applyAlignment="1">
      <alignment horizontal="center" vertical="top"/>
    </xf>
    <xf numFmtId="0" fontId="2" fillId="2" borderId="7" xfId="0" applyFont="1" applyFill="1" applyBorder="1" applyAlignment="1">
      <alignment vertical="top"/>
    </xf>
    <xf numFmtId="0" fontId="3" fillId="4" borderId="0" xfId="0" applyFont="1" applyFill="1" applyAlignment="1">
      <alignment horizontal="center" vertical="top"/>
    </xf>
    <xf numFmtId="0" fontId="3" fillId="4" borderId="7" xfId="0" applyFont="1" applyFill="1" applyBorder="1" applyAlignment="1">
      <alignment horizontal="center" vertical="top"/>
    </xf>
    <xf numFmtId="0" fontId="5" fillId="0" borderId="0" xfId="0" applyFont="1" applyAlignment="1"/>
    <xf numFmtId="4" fontId="3" fillId="3" borderId="7" xfId="0" applyNumberFormat="1" applyFont="1" applyFill="1" applyBorder="1" applyAlignment="1">
      <alignment vertical="top"/>
    </xf>
    <xf numFmtId="4" fontId="3" fillId="0" borderId="7" xfId="0" applyNumberFormat="1" applyFont="1" applyBorder="1" applyAlignment="1">
      <alignment vertical="top"/>
    </xf>
    <xf numFmtId="165" fontId="3" fillId="5" borderId="7" xfId="0" applyNumberFormat="1" applyFont="1" applyFill="1" applyBorder="1" applyAlignment="1">
      <alignment vertical="top"/>
    </xf>
    <xf numFmtId="0" fontId="3" fillId="3" borderId="7" xfId="0" applyFont="1" applyFill="1" applyBorder="1" applyAlignment="1">
      <alignment vertical="top"/>
    </xf>
    <xf numFmtId="0" fontId="3" fillId="4" borderId="0" xfId="0" applyFont="1" applyFill="1" applyAlignment="1">
      <alignment horizontal="center" vertical="top"/>
    </xf>
    <xf numFmtId="0" fontId="3" fillId="4" borderId="7" xfId="0" quotePrefix="1" applyFont="1" applyFill="1" applyBorder="1" applyAlignment="1">
      <alignment horizontal="center" vertical="top"/>
    </xf>
    <xf numFmtId="0" fontId="3" fillId="4" borderId="7" xfId="0" applyFont="1" applyFill="1" applyBorder="1" applyAlignment="1">
      <alignment horizontal="center" vertical="top"/>
    </xf>
    <xf numFmtId="10" fontId="3" fillId="0" borderId="7" xfId="0" applyNumberFormat="1" applyFont="1" applyBorder="1" applyAlignment="1">
      <alignment vertical="top"/>
    </xf>
    <xf numFmtId="10" fontId="3" fillId="3" borderId="7" xfId="0" applyNumberFormat="1" applyFont="1" applyFill="1" applyBorder="1" applyAlignment="1">
      <alignment vertical="top"/>
    </xf>
    <xf numFmtId="10" fontId="3" fillId="0" borderId="7" xfId="0" quotePrefix="1" applyNumberFormat="1" applyFont="1" applyBorder="1" applyAlignment="1">
      <alignment vertical="top"/>
    </xf>
    <xf numFmtId="0" fontId="3" fillId="6" borderId="7" xfId="0" applyFont="1" applyFill="1" applyBorder="1" applyAlignment="1">
      <alignment vertical="top"/>
    </xf>
    <xf numFmtId="0" fontId="3" fillId="4" borderId="7" xfId="0" applyFont="1" applyFill="1" applyBorder="1" applyAlignment="1">
      <alignment vertical="top" wrapText="1"/>
    </xf>
    <xf numFmtId="165" fontId="0" fillId="0" borderId="7" xfId="0" applyNumberFormat="1" applyFont="1" applyBorder="1" applyAlignment="1">
      <alignment vertical="top"/>
    </xf>
    <xf numFmtId="165" fontId="0" fillId="0" borderId="7" xfId="0" applyNumberFormat="1" applyFont="1" applyBorder="1" applyAlignment="1">
      <alignment horizontal="right" vertical="top"/>
    </xf>
    <xf numFmtId="165" fontId="7" fillId="7" borderId="7" xfId="0" applyNumberFormat="1" applyFont="1" applyFill="1" applyBorder="1" applyAlignment="1">
      <alignment vertical="top"/>
    </xf>
    <xf numFmtId="165" fontId="3" fillId="7" borderId="7" xfId="0" applyNumberFormat="1" applyFont="1" applyFill="1" applyBorder="1" applyAlignment="1">
      <alignment horizontal="right" vertical="top" wrapText="1"/>
    </xf>
    <xf numFmtId="9" fontId="3" fillId="0" borderId="7" xfId="0" applyNumberFormat="1" applyFont="1" applyBorder="1" applyAlignment="1">
      <alignment vertical="top"/>
    </xf>
    <xf numFmtId="9" fontId="7" fillId="7" borderId="7" xfId="0" applyNumberFormat="1" applyFont="1" applyFill="1" applyBorder="1" applyAlignment="1">
      <alignment vertical="top"/>
    </xf>
    <xf numFmtId="0" fontId="3" fillId="0" borderId="7" xfId="0" applyFont="1" applyBorder="1" applyAlignment="1">
      <alignment vertical="top"/>
    </xf>
    <xf numFmtId="9" fontId="3" fillId="7" borderId="7" xfId="0" applyNumberFormat="1" applyFont="1" applyFill="1" applyBorder="1" applyAlignment="1">
      <alignment horizontal="right" vertical="top" wrapText="1"/>
    </xf>
    <xf numFmtId="165" fontId="3" fillId="0" borderId="7" xfId="0" applyNumberFormat="1" applyFont="1" applyBorder="1" applyAlignment="1">
      <alignment vertical="top" wrapText="1"/>
    </xf>
    <xf numFmtId="165" fontId="3" fillId="0" borderId="7" xfId="0" applyNumberFormat="1" applyFont="1" applyBorder="1" applyAlignment="1">
      <alignment vertical="top" wrapText="1"/>
    </xf>
    <xf numFmtId="10" fontId="2" fillId="2" borderId="7" xfId="0" applyNumberFormat="1" applyFont="1" applyFill="1" applyBorder="1" applyAlignment="1">
      <alignment vertical="top"/>
    </xf>
    <xf numFmtId="10" fontId="3" fillId="0" borderId="0" xfId="0" applyNumberFormat="1" applyFont="1" applyAlignment="1">
      <alignment horizontal="center" vertical="top"/>
    </xf>
    <xf numFmtId="10" fontId="4" fillId="0" borderId="7" xfId="0" applyNumberFormat="1" applyFont="1" applyBorder="1" applyAlignment="1">
      <alignment vertical="top" wrapText="1"/>
    </xf>
    <xf numFmtId="10" fontId="3" fillId="0" borderId="7" xfId="0" applyNumberFormat="1" applyFont="1" applyBorder="1" applyAlignment="1">
      <alignment vertical="top" wrapText="1"/>
    </xf>
    <xf numFmtId="10" fontId="3" fillId="0" borderId="0" xfId="0" applyNumberFormat="1" applyFont="1" applyAlignment="1">
      <alignment vertical="top"/>
    </xf>
    <xf numFmtId="167" fontId="3" fillId="0" borderId="7" xfId="0" applyNumberFormat="1" applyFont="1" applyBorder="1" applyAlignment="1">
      <alignment vertical="top"/>
    </xf>
    <xf numFmtId="10" fontId="3" fillId="0" borderId="7" xfId="0" applyNumberFormat="1" applyFont="1" applyBorder="1" applyAlignment="1">
      <alignment horizontal="center" vertical="top"/>
    </xf>
    <xf numFmtId="167" fontId="3" fillId="0" borderId="7" xfId="0" applyNumberFormat="1" applyFont="1" applyBorder="1" applyAlignment="1">
      <alignment vertical="top"/>
    </xf>
    <xf numFmtId="0" fontId="5" fillId="0" borderId="7" xfId="0" applyFont="1" applyBorder="1" applyAlignment="1">
      <alignment vertical="top" wrapText="1"/>
    </xf>
    <xf numFmtId="165" fontId="3" fillId="0" borderId="7" xfId="0" applyNumberFormat="1" applyFont="1" applyBorder="1" applyAlignment="1">
      <alignment horizontal="center" vertical="top"/>
    </xf>
    <xf numFmtId="165" fontId="3" fillId="0" borderId="7" xfId="0" applyNumberFormat="1" applyFont="1" applyBorder="1" applyAlignment="1">
      <alignment horizontal="center" vertical="top"/>
    </xf>
    <xf numFmtId="165" fontId="5" fillId="0" borderId="7" xfId="0" applyNumberFormat="1" applyFont="1" applyBorder="1" applyAlignment="1">
      <alignment horizontal="center" vertical="top"/>
    </xf>
    <xf numFmtId="165" fontId="3" fillId="0" borderId="5" xfId="0" applyNumberFormat="1" applyFont="1" applyBorder="1" applyAlignment="1">
      <alignment vertical="top"/>
    </xf>
    <xf numFmtId="165" fontId="5" fillId="0" borderId="5" xfId="0" applyNumberFormat="1" applyFont="1" applyBorder="1" applyAlignment="1">
      <alignment horizontal="center" vertical="top"/>
    </xf>
    <xf numFmtId="165" fontId="5" fillId="0" borderId="8" xfId="0" applyNumberFormat="1" applyFont="1" applyBorder="1" applyAlignment="1">
      <alignment horizontal="center" vertical="top"/>
    </xf>
    <xf numFmtId="165" fontId="3" fillId="0" borderId="6" xfId="0" applyNumberFormat="1" applyFont="1" applyBorder="1" applyAlignment="1">
      <alignment vertical="top"/>
    </xf>
    <xf numFmtId="165" fontId="5" fillId="0" borderId="6" xfId="0" applyNumberFormat="1" applyFont="1" applyBorder="1" applyAlignment="1">
      <alignment horizontal="center" vertical="top"/>
    </xf>
    <xf numFmtId="165" fontId="5" fillId="0" borderId="9" xfId="0" applyNumberFormat="1" applyFont="1" applyBorder="1" applyAlignment="1">
      <alignment horizontal="center" vertical="top"/>
    </xf>
    <xf numFmtId="165" fontId="3" fillId="0" borderId="7" xfId="0" applyNumberFormat="1" applyFont="1" applyBorder="1" applyAlignment="1">
      <alignment horizontal="right" vertical="top"/>
    </xf>
    <xf numFmtId="0" fontId="5" fillId="0" borderId="7" xfId="0" applyFont="1" applyBorder="1" applyAlignment="1">
      <alignment vertical="top"/>
    </xf>
    <xf numFmtId="165" fontId="2" fillId="2" borderId="7" xfId="0" applyNumberFormat="1" applyFont="1" applyFill="1" applyBorder="1" applyAlignment="1">
      <alignment vertical="top"/>
    </xf>
    <xf numFmtId="165" fontId="3" fillId="7" borderId="7" xfId="0" applyNumberFormat="1" applyFont="1" applyFill="1" applyBorder="1" applyAlignment="1">
      <alignment vertical="top"/>
    </xf>
    <xf numFmtId="165" fontId="3" fillId="7" borderId="7" xfId="0" applyNumberFormat="1" applyFont="1" applyFill="1" applyBorder="1" applyAlignment="1">
      <alignment vertical="top"/>
    </xf>
    <xf numFmtId="165" fontId="3" fillId="8" borderId="7" xfId="0" applyNumberFormat="1" applyFont="1" applyFill="1" applyBorder="1" applyAlignment="1">
      <alignment vertical="top"/>
    </xf>
    <xf numFmtId="165" fontId="7" fillId="0" borderId="7" xfId="0" applyNumberFormat="1" applyFont="1" applyBorder="1" applyAlignment="1">
      <alignment horizontal="right" vertical="top"/>
    </xf>
    <xf numFmtId="0" fontId="5" fillId="0" borderId="7" xfId="0" applyFont="1" applyBorder="1" applyAlignment="1">
      <alignment vertical="top" wrapText="1"/>
    </xf>
    <xf numFmtId="0" fontId="8" fillId="0" borderId="7" xfId="0" applyFont="1" applyBorder="1" applyAlignment="1">
      <alignment vertical="top" wrapText="1"/>
    </xf>
    <xf numFmtId="0" fontId="2" fillId="0" borderId="0" xfId="0" applyFont="1" applyAlignment="1">
      <alignment horizontal="center" vertical="top"/>
    </xf>
    <xf numFmtId="0" fontId="2" fillId="0" borderId="7" xfId="0" applyFont="1" applyBorder="1" applyAlignment="1">
      <alignment horizontal="center" vertical="top"/>
    </xf>
    <xf numFmtId="0" fontId="2" fillId="0" borderId="7" xfId="0" applyFont="1" applyBorder="1" applyAlignment="1">
      <alignment vertical="top" wrapText="1"/>
    </xf>
    <xf numFmtId="165" fontId="2" fillId="0" borderId="7" xfId="0" applyNumberFormat="1" applyFont="1" applyBorder="1" applyAlignment="1">
      <alignment vertical="top"/>
    </xf>
    <xf numFmtId="165" fontId="9" fillId="0" borderId="7" xfId="0" applyNumberFormat="1" applyFont="1" applyBorder="1" applyAlignment="1">
      <alignment vertical="top"/>
    </xf>
    <xf numFmtId="0" fontId="2" fillId="0" borderId="7" xfId="0" applyFont="1" applyBorder="1" applyAlignment="1">
      <alignment vertical="top" wrapText="1"/>
    </xf>
    <xf numFmtId="0" fontId="2" fillId="0" borderId="0" xfId="0" applyFont="1" applyAlignment="1">
      <alignment vertical="top"/>
    </xf>
    <xf numFmtId="10" fontId="3" fillId="0" borderId="0" xfId="0" applyNumberFormat="1" applyFont="1" applyAlignment="1">
      <alignment horizontal="center" vertical="top"/>
    </xf>
    <xf numFmtId="10" fontId="3" fillId="0" borderId="7" xfId="0" applyNumberFormat="1" applyFont="1" applyBorder="1" applyAlignment="1">
      <alignment horizontal="right" vertical="top"/>
    </xf>
    <xf numFmtId="3" fontId="3" fillId="0" borderId="7" xfId="0" applyNumberFormat="1" applyFont="1" applyBorder="1" applyAlignment="1">
      <alignment vertical="top" wrapText="1"/>
    </xf>
    <xf numFmtId="4" fontId="3" fillId="0" borderId="0" xfId="0" applyNumberFormat="1" applyFont="1" applyAlignment="1">
      <alignment horizontal="center" vertical="top"/>
    </xf>
    <xf numFmtId="4" fontId="3" fillId="0" borderId="7" xfId="0" applyNumberFormat="1" applyFont="1" applyBorder="1" applyAlignment="1">
      <alignment horizontal="center" vertical="top"/>
    </xf>
    <xf numFmtId="4" fontId="3" fillId="0" borderId="7" xfId="0" applyNumberFormat="1" applyFont="1" applyBorder="1" applyAlignment="1">
      <alignment vertical="top" wrapText="1"/>
    </xf>
    <xf numFmtId="4" fontId="3" fillId="0" borderId="7" xfId="0" applyNumberFormat="1" applyFont="1" applyBorder="1" applyAlignment="1">
      <alignment vertical="top"/>
    </xf>
    <xf numFmtId="4" fontId="3" fillId="0" borderId="0" xfId="0" applyNumberFormat="1" applyFont="1" applyAlignment="1">
      <alignment vertical="top"/>
    </xf>
    <xf numFmtId="165" fontId="2" fillId="9" borderId="7" xfId="0" applyNumberFormat="1" applyFont="1" applyFill="1" applyBorder="1" applyAlignment="1">
      <alignment vertical="top"/>
    </xf>
    <xf numFmtId="0" fontId="10" fillId="0" borderId="0" xfId="0" applyFont="1" applyAlignment="1">
      <alignment vertical="top"/>
    </xf>
    <xf numFmtId="165" fontId="5" fillId="0" borderId="7" xfId="0" applyNumberFormat="1" applyFont="1" applyBorder="1" applyAlignment="1">
      <alignment horizontal="center" vertical="top"/>
    </xf>
    <xf numFmtId="0" fontId="4" fillId="0" borderId="7" xfId="0" applyFont="1" applyBorder="1" applyAlignment="1">
      <alignment vertical="top" wrapText="1"/>
    </xf>
    <xf numFmtId="165" fontId="3" fillId="10" borderId="7" xfId="0" applyNumberFormat="1" applyFont="1" applyFill="1" applyBorder="1" applyAlignment="1">
      <alignment vertical="top"/>
    </xf>
    <xf numFmtId="165" fontId="3" fillId="4" borderId="7" xfId="0" applyNumberFormat="1" applyFont="1" applyFill="1" applyBorder="1" applyAlignment="1">
      <alignment vertical="top"/>
    </xf>
    <xf numFmtId="0" fontId="2" fillId="0" borderId="13" xfId="0" applyFont="1" applyBorder="1" applyAlignment="1">
      <alignment vertical="center"/>
    </xf>
    <xf numFmtId="0" fontId="2" fillId="0" borderId="0" xfId="0" applyFont="1" applyAlignment="1">
      <alignment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wrapText="1"/>
    </xf>
    <xf numFmtId="3" fontId="2" fillId="0" borderId="7" xfId="0" applyNumberFormat="1" applyFont="1" applyBorder="1" applyAlignment="1">
      <alignment horizontal="center" vertical="center"/>
    </xf>
    <xf numFmtId="4" fontId="2" fillId="0" borderId="7" xfId="0" applyNumberFormat="1" applyFont="1" applyBorder="1" applyAlignment="1">
      <alignment horizontal="center" vertical="center"/>
    </xf>
    <xf numFmtId="10" fontId="2" fillId="0" borderId="7" xfId="0" applyNumberFormat="1" applyFont="1" applyBorder="1" applyAlignment="1">
      <alignment horizontal="center" vertical="center"/>
    </xf>
    <xf numFmtId="10" fontId="2" fillId="0" borderId="7" xfId="0" applyNumberFormat="1" applyFont="1" applyBorder="1" applyAlignment="1">
      <alignment horizontal="center" vertical="center"/>
    </xf>
    <xf numFmtId="3" fontId="2" fillId="0" borderId="7" xfId="0" applyNumberFormat="1" applyFont="1" applyBorder="1" applyAlignment="1">
      <alignment horizontal="center" vertical="center"/>
    </xf>
    <xf numFmtId="0" fontId="2" fillId="0" borderId="0" xfId="0" applyFont="1" applyAlignment="1">
      <alignment horizontal="center" vertical="center"/>
    </xf>
    <xf numFmtId="0" fontId="11" fillId="0" borderId="7" xfId="0" applyFont="1" applyBorder="1" applyAlignment="1">
      <alignment horizontal="left" vertical="center"/>
    </xf>
    <xf numFmtId="0" fontId="11" fillId="0" borderId="7" xfId="0" applyFont="1" applyBorder="1" applyAlignment="1">
      <alignment vertical="center"/>
    </xf>
    <xf numFmtId="0" fontId="11" fillId="0" borderId="7" xfId="0" applyFont="1" applyBorder="1" applyAlignment="1">
      <alignment horizontal="center" vertical="center" wrapText="1"/>
    </xf>
    <xf numFmtId="3" fontId="11" fillId="0" borderId="7" xfId="0" applyNumberFormat="1" applyFont="1" applyBorder="1" applyAlignment="1">
      <alignment vertical="center" wrapText="1"/>
    </xf>
    <xf numFmtId="4" fontId="11" fillId="0" borderId="7" xfId="0" applyNumberFormat="1" applyFont="1" applyBorder="1" applyAlignment="1">
      <alignment vertical="center" wrapText="1"/>
    </xf>
    <xf numFmtId="4" fontId="11" fillId="0" borderId="7" xfId="0" applyNumberFormat="1" applyFont="1" applyBorder="1" applyAlignment="1">
      <alignment horizontal="right" vertical="center" wrapText="1"/>
    </xf>
    <xf numFmtId="10" fontId="11" fillId="0" borderId="7" xfId="0" applyNumberFormat="1" applyFont="1" applyBorder="1" applyAlignment="1">
      <alignment horizontal="center" vertical="center" wrapText="1"/>
    </xf>
    <xf numFmtId="0" fontId="11" fillId="0" borderId="7" xfId="0" applyFont="1" applyBorder="1" applyAlignment="1">
      <alignment vertical="center" wrapText="1"/>
    </xf>
    <xf numFmtId="10" fontId="11" fillId="0" borderId="7" xfId="0" applyNumberFormat="1" applyFont="1" applyBorder="1" applyAlignment="1">
      <alignment vertical="center"/>
    </xf>
    <xf numFmtId="0" fontId="11" fillId="0" borderId="0" xfId="0" applyFont="1" applyAlignment="1">
      <alignment vertical="center"/>
    </xf>
    <xf numFmtId="10" fontId="11" fillId="0" borderId="7" xfId="0" applyNumberFormat="1" applyFont="1" applyBorder="1" applyAlignment="1">
      <alignment horizontal="center" vertical="center"/>
    </xf>
    <xf numFmtId="3" fontId="11" fillId="0" borderId="7" xfId="0" applyNumberFormat="1" applyFont="1" applyBorder="1" applyAlignment="1">
      <alignment horizontal="center" vertical="center"/>
    </xf>
    <xf numFmtId="0" fontId="11" fillId="0" borderId="0" xfId="0" applyFont="1" applyAlignment="1">
      <alignment horizontal="center" vertical="center"/>
    </xf>
    <xf numFmtId="0" fontId="11" fillId="2" borderId="7" xfId="0" applyFont="1" applyFill="1" applyBorder="1" applyAlignment="1">
      <alignment horizontal="left" vertical="center"/>
    </xf>
    <xf numFmtId="0" fontId="11" fillId="2" borderId="7" xfId="0" applyFont="1" applyFill="1" applyBorder="1" applyAlignment="1">
      <alignment vertical="center"/>
    </xf>
    <xf numFmtId="0" fontId="11" fillId="2" borderId="7" xfId="0" applyFont="1" applyFill="1" applyBorder="1" applyAlignment="1">
      <alignment horizontal="center" vertical="center" wrapText="1"/>
    </xf>
    <xf numFmtId="4" fontId="11" fillId="2" borderId="7" xfId="0" applyNumberFormat="1" applyFont="1" applyFill="1" applyBorder="1" applyAlignment="1">
      <alignment vertical="center" wrapText="1"/>
    </xf>
    <xf numFmtId="4" fontId="11" fillId="2" borderId="7" xfId="0" applyNumberFormat="1" applyFont="1" applyFill="1" applyBorder="1" applyAlignment="1">
      <alignment horizontal="right" vertical="center" wrapText="1"/>
    </xf>
    <xf numFmtId="10" fontId="11" fillId="2" borderId="7" xfId="0" applyNumberFormat="1" applyFont="1" applyFill="1" applyBorder="1" applyAlignment="1">
      <alignment horizontal="center" vertical="center" wrapText="1"/>
    </xf>
    <xf numFmtId="0" fontId="11" fillId="2" borderId="7" xfId="0" applyFont="1" applyFill="1" applyBorder="1" applyAlignment="1">
      <alignment vertical="center" wrapText="1"/>
    </xf>
    <xf numFmtId="10" fontId="11" fillId="2" borderId="7" xfId="0" applyNumberFormat="1" applyFont="1" applyFill="1" applyBorder="1" applyAlignment="1">
      <alignment vertical="center"/>
    </xf>
    <xf numFmtId="0" fontId="11" fillId="2" borderId="16" xfId="0" applyFont="1" applyFill="1" applyBorder="1" applyAlignment="1">
      <alignment vertical="center"/>
    </xf>
    <xf numFmtId="10" fontId="11" fillId="2" borderId="7" xfId="0" applyNumberFormat="1" applyFont="1" applyFill="1" applyBorder="1" applyAlignment="1">
      <alignment horizontal="center" vertical="center"/>
    </xf>
    <xf numFmtId="3" fontId="11" fillId="2" borderId="7" xfId="0" applyNumberFormat="1" applyFont="1" applyFill="1" applyBorder="1" applyAlignment="1">
      <alignment horizontal="center" vertical="center"/>
    </xf>
    <xf numFmtId="0" fontId="11" fillId="2" borderId="17" xfId="0" applyFont="1" applyFill="1" applyBorder="1" applyAlignment="1">
      <alignment vertical="center"/>
    </xf>
    <xf numFmtId="0" fontId="11" fillId="2" borderId="0" xfId="0" applyFont="1" applyFill="1" applyAlignment="1">
      <alignment horizontal="center" vertical="center"/>
    </xf>
    <xf numFmtId="0" fontId="7" fillId="0" borderId="7" xfId="0" applyFont="1" applyBorder="1" applyAlignment="1">
      <alignment horizontal="left" vertical="center"/>
    </xf>
    <xf numFmtId="0" fontId="7" fillId="0" borderId="7" xfId="0" applyFont="1" applyBorder="1" applyAlignment="1">
      <alignment vertical="center"/>
    </xf>
    <xf numFmtId="0" fontId="7" fillId="0" borderId="7" xfId="0" applyFont="1" applyBorder="1" applyAlignment="1">
      <alignment horizontal="center" vertical="center"/>
    </xf>
    <xf numFmtId="3" fontId="7" fillId="0" borderId="7" xfId="0" applyNumberFormat="1" applyFont="1" applyBorder="1" applyAlignment="1">
      <alignment vertical="center"/>
    </xf>
    <xf numFmtId="4" fontId="7" fillId="0" borderId="7" xfId="0" applyNumberFormat="1" applyFont="1" applyBorder="1" applyAlignment="1">
      <alignment vertical="center"/>
    </xf>
    <xf numFmtId="4" fontId="7" fillId="0" borderId="7" xfId="0" applyNumberFormat="1" applyFont="1" applyBorder="1" applyAlignment="1">
      <alignment horizontal="right" vertical="center"/>
    </xf>
    <xf numFmtId="10" fontId="7" fillId="0" borderId="7" xfId="0" applyNumberFormat="1" applyFont="1" applyBorder="1" applyAlignment="1">
      <alignment horizontal="center" vertical="center"/>
    </xf>
    <xf numFmtId="10" fontId="7" fillId="0" borderId="7" xfId="0" applyNumberFormat="1" applyFont="1" applyBorder="1" applyAlignment="1">
      <alignment vertical="center"/>
    </xf>
    <xf numFmtId="0" fontId="7" fillId="0" borderId="0" xfId="0" applyFont="1" applyAlignment="1">
      <alignment vertical="center"/>
    </xf>
    <xf numFmtId="3" fontId="7" fillId="0" borderId="7" xfId="0" applyNumberFormat="1" applyFont="1" applyBorder="1" applyAlignment="1">
      <alignment horizontal="center" vertical="center"/>
    </xf>
    <xf numFmtId="0" fontId="7" fillId="0" borderId="0" xfId="0" applyFont="1" applyAlignment="1">
      <alignment horizontal="center" vertical="center"/>
    </xf>
    <xf numFmtId="0" fontId="3" fillId="0" borderId="7" xfId="0" applyFont="1" applyBorder="1" applyAlignment="1">
      <alignment horizontal="left" vertical="center"/>
    </xf>
    <xf numFmtId="0" fontId="3" fillId="0" borderId="7" xfId="0" applyFont="1" applyBorder="1" applyAlignment="1">
      <alignment vertical="center" wrapText="1"/>
    </xf>
    <xf numFmtId="0" fontId="3" fillId="0" borderId="7" xfId="0" applyFont="1" applyBorder="1" applyAlignment="1">
      <alignment horizontal="center" vertical="center" wrapText="1"/>
    </xf>
    <xf numFmtId="10" fontId="3" fillId="0" borderId="7" xfId="0" applyNumberFormat="1" applyFont="1" applyBorder="1" applyAlignment="1">
      <alignment horizontal="center" vertical="center" wrapText="1"/>
    </xf>
    <xf numFmtId="10" fontId="3" fillId="0" borderId="7" xfId="0" applyNumberFormat="1" applyFont="1" applyBorder="1" applyAlignment="1">
      <alignment horizontal="center" vertical="center"/>
    </xf>
    <xf numFmtId="3" fontId="3" fillId="0" borderId="7" xfId="0" applyNumberFormat="1" applyFont="1" applyBorder="1" applyAlignment="1">
      <alignment vertical="center"/>
    </xf>
    <xf numFmtId="4" fontId="3" fillId="0" borderId="7" xfId="0" applyNumberFormat="1" applyFont="1" applyBorder="1" applyAlignment="1">
      <alignment vertical="center"/>
    </xf>
    <xf numFmtId="4" fontId="3" fillId="0" borderId="7" xfId="0" applyNumberFormat="1" applyFont="1" applyBorder="1" applyAlignment="1">
      <alignment horizontal="right" vertical="center"/>
    </xf>
    <xf numFmtId="10" fontId="3" fillId="0" borderId="7" xfId="0" applyNumberFormat="1" applyFont="1" applyBorder="1" applyAlignment="1">
      <alignment vertical="center"/>
    </xf>
    <xf numFmtId="0" fontId="3" fillId="0" borderId="0" xfId="0" applyFont="1" applyAlignment="1">
      <alignment vertical="center"/>
    </xf>
    <xf numFmtId="3" fontId="3" fillId="0" borderId="7" xfId="0" applyNumberFormat="1" applyFont="1" applyBorder="1" applyAlignment="1">
      <alignment horizontal="center" vertical="center"/>
    </xf>
    <xf numFmtId="0" fontId="3" fillId="0" borderId="0" xfId="0" applyFont="1" applyAlignment="1">
      <alignment horizontal="center" vertical="center"/>
    </xf>
    <xf numFmtId="3" fontId="3" fillId="0" borderId="7" xfId="0" applyNumberFormat="1" applyFont="1" applyBorder="1" applyAlignment="1">
      <alignment horizontal="left" vertical="center"/>
    </xf>
    <xf numFmtId="3" fontId="3" fillId="0" borderId="7" xfId="0" applyNumberFormat="1" applyFont="1" applyBorder="1" applyAlignment="1">
      <alignment vertical="center" wrapText="1"/>
    </xf>
    <xf numFmtId="3" fontId="3" fillId="0" borderId="7" xfId="0" applyNumberFormat="1" applyFont="1" applyBorder="1" applyAlignment="1">
      <alignment horizontal="center" vertical="center" wrapText="1"/>
    </xf>
    <xf numFmtId="3" fontId="3" fillId="0" borderId="0" xfId="0" applyNumberFormat="1" applyFont="1" applyAlignment="1">
      <alignment vertical="center"/>
    </xf>
    <xf numFmtId="3" fontId="3" fillId="0" borderId="0" xfId="0" applyNumberFormat="1" applyFont="1" applyAlignment="1">
      <alignment horizontal="center" vertical="center"/>
    </xf>
    <xf numFmtId="4" fontId="3" fillId="0" borderId="7" xfId="0" applyNumberFormat="1" applyFont="1" applyBorder="1" applyAlignment="1">
      <alignment vertical="center" wrapText="1"/>
    </xf>
    <xf numFmtId="4" fontId="3" fillId="0" borderId="7" xfId="0" applyNumberFormat="1" applyFont="1" applyBorder="1" applyAlignment="1">
      <alignment horizontal="right" vertical="center" wrapText="1"/>
    </xf>
    <xf numFmtId="3" fontId="3" fillId="0" borderId="7" xfId="0" applyNumberFormat="1" applyFont="1" applyBorder="1" applyAlignment="1">
      <alignment horizontal="center" vertical="center" wrapText="1"/>
    </xf>
    <xf numFmtId="0" fontId="7" fillId="0" borderId="2" xfId="0" applyFont="1" applyBorder="1" applyAlignment="1">
      <alignment horizontal="center" vertical="center"/>
    </xf>
    <xf numFmtId="4" fontId="3" fillId="0" borderId="2" xfId="0" applyNumberFormat="1" applyFont="1" applyBorder="1" applyAlignment="1">
      <alignment horizontal="right" vertical="center" wrapText="1"/>
    </xf>
    <xf numFmtId="10" fontId="3" fillId="0" borderId="7" xfId="0" applyNumberFormat="1" applyFont="1" applyBorder="1" applyAlignment="1">
      <alignment horizontal="center" vertical="center"/>
    </xf>
    <xf numFmtId="1" fontId="3" fillId="0" borderId="7" xfId="0" applyNumberFormat="1" applyFont="1" applyBorder="1" applyAlignment="1">
      <alignment horizontal="center" vertical="center" wrapText="1"/>
    </xf>
    <xf numFmtId="4" fontId="3" fillId="0" borderId="7" xfId="0" applyNumberFormat="1" applyFont="1" applyBorder="1" applyAlignment="1">
      <alignment horizontal="center" vertical="center"/>
    </xf>
    <xf numFmtId="168" fontId="3" fillId="0" borderId="7" xfId="0" applyNumberFormat="1" applyFont="1" applyBorder="1" applyAlignment="1">
      <alignment horizontal="center" vertical="center" wrapText="1"/>
    </xf>
    <xf numFmtId="168" fontId="3" fillId="0" borderId="7" xfId="0" applyNumberFormat="1" applyFont="1" applyBorder="1" applyAlignment="1">
      <alignment horizontal="center" vertical="center"/>
    </xf>
    <xf numFmtId="10" fontId="3" fillId="0" borderId="2" xfId="0" applyNumberFormat="1" applyFont="1" applyBorder="1" applyAlignment="1">
      <alignment horizontal="center" vertical="center" wrapText="1"/>
    </xf>
    <xf numFmtId="4" fontId="3" fillId="0" borderId="7"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169" fontId="3" fillId="0" borderId="7" xfId="0" applyNumberFormat="1" applyFont="1" applyBorder="1" applyAlignment="1">
      <alignment horizontal="center" vertical="center" wrapText="1"/>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2" xfId="0" applyFont="1" applyBorder="1" applyAlignment="1">
      <alignment horizontal="center" vertical="center"/>
    </xf>
    <xf numFmtId="1" fontId="3" fillId="0" borderId="7" xfId="0" applyNumberFormat="1" applyFont="1" applyBorder="1" applyAlignment="1">
      <alignment vertical="center"/>
    </xf>
    <xf numFmtId="1" fontId="3" fillId="0" borderId="7" xfId="0" applyNumberFormat="1" applyFont="1" applyBorder="1" applyAlignment="1">
      <alignment vertical="center" wrapText="1"/>
    </xf>
    <xf numFmtId="1" fontId="3" fillId="0" borderId="2" xfId="0" applyNumberFormat="1" applyFont="1" applyBorder="1" applyAlignment="1">
      <alignment horizontal="center" vertical="center" wrapText="1"/>
    </xf>
    <xf numFmtId="0" fontId="3" fillId="0" borderId="7" xfId="0" applyFont="1" applyBorder="1" applyAlignment="1">
      <alignment vertical="center" wrapText="1"/>
    </xf>
    <xf numFmtId="1" fontId="7" fillId="0" borderId="7" xfId="0" applyNumberFormat="1" applyFont="1" applyBorder="1" applyAlignment="1">
      <alignment horizontal="center" vertical="center"/>
    </xf>
    <xf numFmtId="1" fontId="7" fillId="0" borderId="7" xfId="0" applyNumberFormat="1" applyFont="1" applyBorder="1" applyAlignment="1">
      <alignment vertical="center"/>
    </xf>
    <xf numFmtId="1" fontId="7" fillId="0" borderId="2" xfId="0" applyNumberFormat="1" applyFont="1" applyBorder="1" applyAlignment="1">
      <alignment horizontal="center" vertical="center"/>
    </xf>
    <xf numFmtId="4" fontId="3" fillId="0" borderId="7" xfId="0" applyNumberFormat="1" applyFont="1" applyBorder="1" applyAlignment="1">
      <alignment horizontal="left" vertical="center"/>
    </xf>
    <xf numFmtId="4" fontId="3" fillId="0" borderId="0" xfId="0" applyNumberFormat="1" applyFont="1" applyAlignment="1">
      <alignment vertical="center"/>
    </xf>
    <xf numFmtId="4" fontId="3" fillId="0" borderId="0" xfId="0" applyNumberFormat="1" applyFont="1" applyAlignment="1">
      <alignment horizontal="center" vertical="center"/>
    </xf>
    <xf numFmtId="4" fontId="3" fillId="0" borderId="2" xfId="0" applyNumberFormat="1" applyFont="1" applyBorder="1" applyAlignment="1">
      <alignment horizontal="center" vertical="center" wrapText="1"/>
    </xf>
    <xf numFmtId="0" fontId="11" fillId="2" borderId="7" xfId="0" applyFont="1" applyFill="1" applyBorder="1" applyAlignment="1">
      <alignment horizontal="center" vertical="center"/>
    </xf>
    <xf numFmtId="4" fontId="11" fillId="2" borderId="7" xfId="0" applyNumberFormat="1" applyFont="1" applyFill="1" applyBorder="1" applyAlignment="1">
      <alignment vertical="center"/>
    </xf>
    <xf numFmtId="0" fontId="11" fillId="2" borderId="18" xfId="0" applyFont="1" applyFill="1" applyBorder="1" applyAlignment="1">
      <alignment horizontal="center" vertical="center"/>
    </xf>
    <xf numFmtId="3" fontId="7" fillId="0" borderId="7" xfId="0" applyNumberFormat="1" applyFont="1" applyBorder="1" applyAlignment="1">
      <alignment vertical="center"/>
    </xf>
    <xf numFmtId="0" fontId="7" fillId="0" borderId="14" xfId="0" applyFont="1" applyBorder="1" applyAlignment="1">
      <alignment horizontal="center" vertical="center"/>
    </xf>
    <xf numFmtId="0" fontId="3" fillId="0" borderId="7" xfId="0" applyFont="1" applyBorder="1" applyAlignment="1">
      <alignment horizontal="left" vertical="center" wrapText="1"/>
    </xf>
    <xf numFmtId="4" fontId="3" fillId="0" borderId="7" xfId="0" applyNumberFormat="1" applyFont="1" applyBorder="1" applyAlignment="1">
      <alignment horizontal="left" vertical="center" wrapText="1"/>
    </xf>
    <xf numFmtId="4" fontId="3" fillId="0" borderId="14" xfId="0" applyNumberFormat="1" applyFont="1" applyBorder="1" applyAlignment="1">
      <alignment horizontal="center" vertical="center"/>
    </xf>
    <xf numFmtId="4" fontId="3" fillId="0" borderId="14" xfId="0" applyNumberFormat="1" applyFont="1" applyBorder="1" applyAlignment="1">
      <alignment horizontal="center" vertical="center"/>
    </xf>
    <xf numFmtId="4" fontId="3" fillId="0" borderId="7" xfId="0" applyNumberFormat="1" applyFont="1" applyBorder="1" applyAlignment="1">
      <alignment horizontal="center" vertical="center"/>
    </xf>
    <xf numFmtId="0" fontId="7" fillId="0" borderId="7" xfId="0" applyFont="1" applyBorder="1" applyAlignment="1">
      <alignment vertical="center" wrapText="1"/>
    </xf>
    <xf numFmtId="0" fontId="7" fillId="0" borderId="7" xfId="0" applyFont="1" applyBorder="1" applyAlignment="1">
      <alignment horizontal="center" vertical="center" wrapText="1"/>
    </xf>
    <xf numFmtId="10"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xf>
    <xf numFmtId="4" fontId="7" fillId="0" borderId="7" xfId="0" applyNumberFormat="1" applyFont="1" applyBorder="1" applyAlignment="1">
      <alignment horizontal="center" vertical="center" wrapText="1"/>
    </xf>
    <xf numFmtId="4" fontId="7" fillId="0" borderId="7" xfId="0" applyNumberFormat="1" applyFont="1" applyBorder="1" applyAlignment="1">
      <alignment horizontal="center" vertical="center"/>
    </xf>
    <xf numFmtId="4" fontId="7" fillId="0" borderId="14" xfId="0" applyNumberFormat="1" applyFont="1" applyBorder="1" applyAlignment="1">
      <alignment horizontal="center" vertical="center"/>
    </xf>
    <xf numFmtId="4" fontId="7" fillId="0" borderId="7" xfId="0" applyNumberFormat="1" applyFont="1" applyBorder="1" applyAlignment="1">
      <alignment vertical="center" wrapText="1"/>
    </xf>
    <xf numFmtId="4" fontId="7" fillId="0" borderId="0" xfId="0" applyNumberFormat="1" applyFont="1" applyAlignment="1">
      <alignment vertical="center"/>
    </xf>
    <xf numFmtId="4" fontId="7" fillId="0" borderId="0" xfId="0" applyNumberFormat="1" applyFont="1" applyAlignment="1">
      <alignment horizontal="center" vertical="center"/>
    </xf>
    <xf numFmtId="165" fontId="3" fillId="0" borderId="7" xfId="0" applyNumberFormat="1" applyFont="1" applyBorder="1" applyAlignment="1">
      <alignment horizontal="center" vertical="center"/>
    </xf>
    <xf numFmtId="0" fontId="3" fillId="0" borderId="14" xfId="0" applyFont="1" applyBorder="1" applyAlignment="1">
      <alignment horizontal="center" vertical="center"/>
    </xf>
    <xf numFmtId="165" fontId="3" fillId="0" borderId="7" xfId="0" applyNumberFormat="1" applyFont="1" applyBorder="1" applyAlignment="1">
      <alignment horizontal="center" vertical="center" wrapText="1"/>
    </xf>
    <xf numFmtId="2" fontId="3" fillId="0" borderId="7" xfId="0" applyNumberFormat="1" applyFont="1" applyBorder="1" applyAlignment="1">
      <alignment horizontal="center" vertical="center" wrapText="1"/>
    </xf>
    <xf numFmtId="2" fontId="3" fillId="0" borderId="7" xfId="0" applyNumberFormat="1" applyFont="1" applyBorder="1" applyAlignment="1">
      <alignment horizontal="center" vertical="center"/>
    </xf>
    <xf numFmtId="165" fontId="7" fillId="0" borderId="7" xfId="0" applyNumberFormat="1" applyFont="1" applyBorder="1" applyAlignment="1">
      <alignment horizontal="center" vertical="center" wrapText="1"/>
    </xf>
    <xf numFmtId="165" fontId="7" fillId="0" borderId="7" xfId="0" applyNumberFormat="1" applyFont="1" applyBorder="1" applyAlignment="1">
      <alignment horizontal="center" vertical="center"/>
    </xf>
    <xf numFmtId="4" fontId="7" fillId="0" borderId="7" xfId="0" applyNumberFormat="1" applyFont="1" applyBorder="1" applyAlignment="1">
      <alignment vertical="center"/>
    </xf>
    <xf numFmtId="3" fontId="11" fillId="2" borderId="7" xfId="0" applyNumberFormat="1" applyFont="1" applyFill="1" applyBorder="1" applyAlignment="1">
      <alignment vertical="center"/>
    </xf>
    <xf numFmtId="0" fontId="11" fillId="2" borderId="18" xfId="0" applyFont="1" applyFill="1" applyBorder="1" applyAlignment="1">
      <alignment horizontal="center" vertical="center" wrapText="1"/>
    </xf>
    <xf numFmtId="4" fontId="11" fillId="2" borderId="7" xfId="0" applyNumberFormat="1" applyFont="1" applyFill="1" applyBorder="1" applyAlignment="1">
      <alignment horizontal="right" vertical="center"/>
    </xf>
    <xf numFmtId="10" fontId="3" fillId="0" borderId="7" xfId="0" applyNumberFormat="1" applyFont="1" applyBorder="1" applyAlignment="1">
      <alignment horizontal="center" vertical="center" wrapText="1"/>
    </xf>
    <xf numFmtId="4" fontId="3" fillId="0" borderId="7" xfId="0" applyNumberFormat="1" applyFont="1" applyBorder="1" applyAlignment="1">
      <alignment vertical="center"/>
    </xf>
    <xf numFmtId="4" fontId="3" fillId="0" borderId="7" xfId="0" applyNumberFormat="1" applyFont="1" applyBorder="1" applyAlignment="1">
      <alignment horizontal="right" vertical="center"/>
    </xf>
    <xf numFmtId="4" fontId="3" fillId="0" borderId="7" xfId="0" applyNumberFormat="1" applyFont="1" applyBorder="1" applyAlignment="1">
      <alignment horizontal="right" vertical="center"/>
    </xf>
    <xf numFmtId="0" fontId="4" fillId="0" borderId="7" xfId="0" applyFont="1" applyBorder="1" applyAlignment="1">
      <alignment horizontal="left" vertical="center"/>
    </xf>
    <xf numFmtId="0" fontId="4" fillId="0" borderId="7" xfId="0" applyFont="1" applyBorder="1" applyAlignment="1">
      <alignment vertical="center" wrapText="1"/>
    </xf>
    <xf numFmtId="0" fontId="4" fillId="0" borderId="7" xfId="0" applyFont="1" applyBorder="1" applyAlignment="1">
      <alignment horizontal="center" vertical="center" wrapText="1"/>
    </xf>
    <xf numFmtId="10" fontId="4" fillId="0" borderId="7" xfId="0" applyNumberFormat="1" applyFont="1" applyBorder="1" applyAlignment="1">
      <alignment horizontal="center" vertical="center" wrapText="1"/>
    </xf>
    <xf numFmtId="10" fontId="4" fillId="0" borderId="7" xfId="0" applyNumberFormat="1" applyFont="1" applyBorder="1" applyAlignment="1">
      <alignment horizontal="center" vertical="center"/>
    </xf>
    <xf numFmtId="3" fontId="4" fillId="0" borderId="7" xfId="0" applyNumberFormat="1" applyFont="1" applyBorder="1" applyAlignment="1">
      <alignment vertical="center"/>
    </xf>
    <xf numFmtId="4" fontId="4" fillId="0" borderId="7" xfId="0" applyNumberFormat="1" applyFont="1" applyBorder="1" applyAlignment="1">
      <alignment vertical="center"/>
    </xf>
    <xf numFmtId="4" fontId="4" fillId="0" borderId="7" xfId="0" applyNumberFormat="1" applyFont="1" applyBorder="1" applyAlignment="1">
      <alignment horizontal="right" vertical="center"/>
    </xf>
    <xf numFmtId="0" fontId="4" fillId="0" borderId="0" xfId="0" applyFont="1" applyAlignment="1">
      <alignment vertical="center"/>
    </xf>
    <xf numFmtId="0" fontId="4" fillId="0" borderId="0" xfId="0" applyFont="1" applyAlignment="1">
      <alignment horizontal="center" vertical="center"/>
    </xf>
    <xf numFmtId="0" fontId="4" fillId="0" borderId="7" xfId="0" applyFont="1" applyBorder="1" applyAlignment="1">
      <alignment horizontal="center" vertical="center"/>
    </xf>
    <xf numFmtId="165" fontId="4" fillId="0" borderId="7" xfId="0" applyNumberFormat="1" applyFont="1" applyBorder="1" applyAlignment="1">
      <alignment horizontal="center" vertical="center" wrapText="1"/>
    </xf>
    <xf numFmtId="0" fontId="4" fillId="0" borderId="2" xfId="0" applyFont="1" applyBorder="1" applyAlignment="1">
      <alignment horizontal="center" vertical="center" wrapText="1"/>
    </xf>
    <xf numFmtId="10" fontId="4" fillId="0" borderId="7" xfId="0" applyNumberFormat="1" applyFont="1" applyBorder="1" applyAlignment="1">
      <alignment vertical="center"/>
    </xf>
    <xf numFmtId="3" fontId="4" fillId="0" borderId="7" xfId="0" applyNumberFormat="1" applyFont="1" applyBorder="1" applyAlignment="1">
      <alignment horizontal="center" vertical="center"/>
    </xf>
    <xf numFmtId="0" fontId="4" fillId="0" borderId="7" xfId="0" applyFont="1" applyBorder="1" applyAlignment="1">
      <alignment horizontal="left" vertical="center"/>
    </xf>
    <xf numFmtId="4" fontId="7" fillId="0" borderId="2" xfId="0" applyNumberFormat="1" applyFont="1" applyBorder="1" applyAlignment="1">
      <alignment horizontal="center" vertical="center"/>
    </xf>
    <xf numFmtId="4" fontId="12" fillId="0" borderId="0" xfId="0" applyNumberFormat="1" applyFont="1" applyAlignment="1">
      <alignment vertical="center"/>
    </xf>
    <xf numFmtId="4" fontId="3" fillId="0" borderId="0" xfId="0" applyNumberFormat="1" applyFont="1" applyAlignment="1">
      <alignment horizontal="right" vertical="center"/>
    </xf>
    <xf numFmtId="37" fontId="3" fillId="0" borderId="7" xfId="0" applyNumberFormat="1" applyFont="1" applyBorder="1" applyAlignment="1">
      <alignment vertical="center" wrapText="1"/>
    </xf>
    <xf numFmtId="0" fontId="3" fillId="0" borderId="2" xfId="0" applyFont="1" applyBorder="1" applyAlignment="1">
      <alignment horizontal="center" vertical="center" wrapText="1"/>
    </xf>
    <xf numFmtId="4" fontId="12" fillId="0" borderId="7" xfId="0" applyNumberFormat="1" applyFont="1" applyBorder="1" applyAlignment="1">
      <alignment vertical="center"/>
    </xf>
    <xf numFmtId="4" fontId="3" fillId="0" borderId="18" xfId="0" applyNumberFormat="1" applyFont="1" applyBorder="1" applyAlignment="1">
      <alignment horizontal="center" vertical="center" wrapText="1"/>
    </xf>
    <xf numFmtId="10" fontId="7" fillId="0" borderId="7" xfId="0" applyNumberFormat="1" applyFont="1" applyBorder="1" applyAlignment="1">
      <alignment horizontal="left" vertical="center"/>
    </xf>
    <xf numFmtId="10" fontId="7" fillId="0" borderId="7" xfId="0" applyNumberFormat="1" applyFont="1" applyBorder="1" applyAlignment="1">
      <alignment vertical="center" wrapText="1"/>
    </xf>
    <xf numFmtId="4" fontId="7" fillId="0" borderId="7" xfId="0" applyNumberFormat="1" applyFont="1" applyBorder="1" applyAlignment="1">
      <alignment horizontal="right" vertical="center" wrapText="1"/>
    </xf>
    <xf numFmtId="10" fontId="7" fillId="0" borderId="0" xfId="0" applyNumberFormat="1" applyFont="1" applyAlignment="1">
      <alignment vertical="center"/>
    </xf>
    <xf numFmtId="10" fontId="7" fillId="0" borderId="0" xfId="0" applyNumberFormat="1" applyFont="1" applyAlignment="1">
      <alignment horizontal="center" vertical="center"/>
    </xf>
    <xf numFmtId="4" fontId="7" fillId="0" borderId="2" xfId="0" applyNumberFormat="1" applyFont="1" applyBorder="1" applyAlignment="1">
      <alignment horizontal="center" vertical="center" wrapText="1"/>
    </xf>
    <xf numFmtId="4" fontId="7" fillId="0" borderId="18" xfId="0" applyNumberFormat="1" applyFont="1" applyBorder="1" applyAlignment="1">
      <alignment horizontal="center" vertical="center" wrapText="1"/>
    </xf>
    <xf numFmtId="4" fontId="3" fillId="0" borderId="7" xfId="0" applyNumberFormat="1" applyFont="1" applyBorder="1" applyAlignment="1">
      <alignment vertical="center" wrapText="1"/>
    </xf>
    <xf numFmtId="3" fontId="3" fillId="0" borderId="7" xfId="0" applyNumberFormat="1" applyFont="1" applyBorder="1" applyAlignment="1">
      <alignment vertical="center" wrapText="1"/>
    </xf>
    <xf numFmtId="3" fontId="3" fillId="0" borderId="7" xfId="0" applyNumberFormat="1" applyFont="1" applyBorder="1" applyAlignment="1">
      <alignment vertical="center"/>
    </xf>
    <xf numFmtId="9" fontId="3" fillId="0" borderId="7" xfId="0" applyNumberFormat="1" applyFont="1" applyBorder="1" applyAlignment="1">
      <alignment horizontal="center" vertical="center" wrapText="1"/>
    </xf>
    <xf numFmtId="10" fontId="7" fillId="0" borderId="2" xfId="0" applyNumberFormat="1" applyFont="1" applyBorder="1" applyAlignment="1">
      <alignment horizontal="center" vertical="center"/>
    </xf>
    <xf numFmtId="4" fontId="3" fillId="0" borderId="7" xfId="0" applyNumberFormat="1" applyFont="1" applyBorder="1" applyAlignment="1">
      <alignment horizontal="center" vertical="center" wrapText="1"/>
    </xf>
    <xf numFmtId="3" fontId="7" fillId="0" borderId="7" xfId="0" applyNumberFormat="1" applyFont="1" applyBorder="1" applyAlignment="1">
      <alignment vertical="center" wrapText="1"/>
    </xf>
    <xf numFmtId="4" fontId="7" fillId="0" borderId="7" xfId="0" applyNumberFormat="1" applyFont="1" applyBorder="1" applyAlignment="1">
      <alignment vertical="center" wrapText="1"/>
    </xf>
    <xf numFmtId="0" fontId="3" fillId="0" borderId="16" xfId="0" applyFont="1" applyBorder="1" applyAlignment="1">
      <alignment vertical="center"/>
    </xf>
    <xf numFmtId="0" fontId="3" fillId="0" borderId="17" xfId="0" applyFont="1" applyBorder="1" applyAlignment="1">
      <alignment vertical="center"/>
    </xf>
    <xf numFmtId="3" fontId="11" fillId="2" borderId="7" xfId="0" applyNumberFormat="1" applyFont="1" applyFill="1" applyBorder="1" applyAlignment="1">
      <alignment vertical="center" wrapText="1"/>
    </xf>
    <xf numFmtId="10" fontId="3" fillId="0" borderId="7" xfId="0" applyNumberFormat="1" applyFont="1" applyBorder="1" applyAlignment="1">
      <alignment horizontal="left" vertical="center"/>
    </xf>
    <xf numFmtId="10" fontId="3" fillId="0" borderId="7" xfId="0" applyNumberFormat="1" applyFont="1" applyBorder="1" applyAlignment="1">
      <alignment vertical="center" wrapText="1"/>
    </xf>
    <xf numFmtId="10" fontId="3" fillId="0" borderId="0" xfId="0" applyNumberFormat="1" applyFont="1" applyAlignment="1">
      <alignment vertical="center"/>
    </xf>
    <xf numFmtId="10" fontId="3" fillId="0" borderId="0" xfId="0" applyNumberFormat="1" applyFont="1" applyAlignment="1">
      <alignment horizontal="center" vertical="center"/>
    </xf>
    <xf numFmtId="10" fontId="3" fillId="0" borderId="4" xfId="0" applyNumberFormat="1" applyFont="1" applyBorder="1" applyAlignment="1">
      <alignment horizontal="center" vertical="center"/>
    </xf>
    <xf numFmtId="3" fontId="4" fillId="0" borderId="7" xfId="0" applyNumberFormat="1" applyFont="1" applyBorder="1" applyAlignment="1">
      <alignment vertical="center" wrapText="1"/>
    </xf>
    <xf numFmtId="4" fontId="4" fillId="0" borderId="7" xfId="0" applyNumberFormat="1" applyFont="1" applyBorder="1" applyAlignment="1">
      <alignment vertical="center" wrapText="1"/>
    </xf>
    <xf numFmtId="4" fontId="4" fillId="0" borderId="7" xfId="0" applyNumberFormat="1" applyFont="1" applyBorder="1" applyAlignment="1">
      <alignment horizontal="right" vertical="center" wrapText="1"/>
    </xf>
    <xf numFmtId="4" fontId="4" fillId="0" borderId="7" xfId="0" applyNumberFormat="1" applyFont="1" applyBorder="1" applyAlignment="1">
      <alignment horizontal="left" vertical="center"/>
    </xf>
    <xf numFmtId="4" fontId="4" fillId="0" borderId="7" xfId="0" applyNumberFormat="1" applyFont="1" applyBorder="1" applyAlignment="1">
      <alignment vertical="center" wrapText="1"/>
    </xf>
    <xf numFmtId="4" fontId="4" fillId="0" borderId="7" xfId="0" applyNumberFormat="1" applyFont="1" applyBorder="1" applyAlignment="1">
      <alignment horizontal="center" vertical="center" wrapText="1"/>
    </xf>
    <xf numFmtId="4" fontId="4" fillId="0" borderId="0" xfId="0" applyNumberFormat="1" applyFont="1" applyAlignment="1">
      <alignment vertical="center"/>
    </xf>
    <xf numFmtId="4" fontId="4" fillId="0" borderId="0" xfId="0" applyNumberFormat="1" applyFont="1" applyAlignment="1">
      <alignment horizontal="center" vertical="center"/>
    </xf>
    <xf numFmtId="4" fontId="4" fillId="0" borderId="7" xfId="0" applyNumberFormat="1" applyFont="1" applyBorder="1" applyAlignment="1">
      <alignment horizontal="left" vertical="center"/>
    </xf>
    <xf numFmtId="4" fontId="7" fillId="0" borderId="7" xfId="0" applyNumberFormat="1" applyFont="1" applyBorder="1" applyAlignment="1">
      <alignment horizontal="right" vertical="center"/>
    </xf>
    <xf numFmtId="1" fontId="3" fillId="0" borderId="7" xfId="0" applyNumberFormat="1" applyFont="1" applyBorder="1" applyAlignment="1">
      <alignment horizontal="center" vertical="center"/>
    </xf>
    <xf numFmtId="10" fontId="3" fillId="0" borderId="7" xfId="0" applyNumberFormat="1" applyFont="1" applyBorder="1" applyAlignment="1">
      <alignment horizontal="right" vertical="center" wrapText="1"/>
    </xf>
    <xf numFmtId="10" fontId="7" fillId="0" borderId="7" xfId="0" applyNumberFormat="1" applyFont="1" applyBorder="1" applyAlignment="1">
      <alignment horizontal="right" vertical="center" wrapText="1"/>
    </xf>
    <xf numFmtId="4" fontId="7" fillId="0" borderId="7" xfId="0" applyNumberFormat="1" applyFont="1" applyBorder="1" applyAlignment="1">
      <alignment horizontal="left" vertical="center"/>
    </xf>
    <xf numFmtId="4" fontId="7" fillId="0" borderId="7" xfId="0" applyNumberFormat="1" applyFont="1" applyBorder="1" applyAlignment="1">
      <alignment horizontal="center" vertical="center" wrapText="1"/>
    </xf>
    <xf numFmtId="3" fontId="11" fillId="2" borderId="7" xfId="0" applyNumberFormat="1" applyFont="1" applyFill="1" applyBorder="1" applyAlignment="1">
      <alignment vertical="center" wrapText="1"/>
    </xf>
    <xf numFmtId="10" fontId="7" fillId="3" borderId="7" xfId="0" applyNumberFormat="1" applyFont="1" applyFill="1" applyBorder="1" applyAlignment="1">
      <alignment horizontal="center" vertical="center" wrapText="1"/>
    </xf>
    <xf numFmtId="3" fontId="7" fillId="0" borderId="7" xfId="0" applyNumberFormat="1" applyFont="1" applyBorder="1" applyAlignment="1">
      <alignment vertical="center" wrapText="1"/>
    </xf>
    <xf numFmtId="0" fontId="3" fillId="7" borderId="7" xfId="0" applyFont="1" applyFill="1" applyBorder="1" applyAlignment="1">
      <alignment vertical="center" wrapText="1"/>
    </xf>
    <xf numFmtId="10" fontId="7" fillId="0" borderId="7" xfId="0" applyNumberFormat="1" applyFont="1" applyBorder="1" applyAlignment="1">
      <alignment horizontal="center" vertical="center" wrapText="1"/>
    </xf>
    <xf numFmtId="3" fontId="3" fillId="0" borderId="0" xfId="0" applyNumberFormat="1" applyFont="1" applyAlignment="1">
      <alignment horizontal="right" vertical="center"/>
    </xf>
    <xf numFmtId="0" fontId="7" fillId="0" borderId="7" xfId="0" applyFont="1" applyBorder="1" applyAlignment="1">
      <alignment horizontal="right" vertical="center"/>
    </xf>
    <xf numFmtId="10" fontId="3" fillId="0" borderId="7" xfId="0" applyNumberFormat="1" applyFont="1" applyBorder="1" applyAlignment="1">
      <alignment horizontal="right" vertical="center"/>
    </xf>
    <xf numFmtId="4" fontId="3" fillId="0" borderId="7" xfId="0" applyNumberFormat="1" applyFont="1" applyBorder="1" applyAlignment="1">
      <alignment horizontal="right" vertical="center" wrapText="1"/>
    </xf>
    <xf numFmtId="4" fontId="3" fillId="0" borderId="7" xfId="0" applyNumberFormat="1" applyFont="1" applyBorder="1" applyAlignment="1">
      <alignment vertical="top"/>
    </xf>
    <xf numFmtId="10" fontId="3" fillId="0" borderId="7" xfId="0" applyNumberFormat="1" applyFont="1" applyBorder="1" applyAlignment="1">
      <alignment horizontal="right" vertical="center"/>
    </xf>
    <xf numFmtId="165" fontId="3" fillId="0" borderId="7" xfId="0" applyNumberFormat="1" applyFont="1" applyBorder="1" applyAlignment="1">
      <alignment horizontal="right" vertical="center" wrapText="1"/>
    </xf>
    <xf numFmtId="4" fontId="3" fillId="0" borderId="4" xfId="0" applyNumberFormat="1" applyFont="1" applyBorder="1" applyAlignment="1">
      <alignment vertical="center"/>
    </xf>
    <xf numFmtId="4" fontId="7" fillId="0" borderId="7" xfId="0" applyNumberFormat="1" applyFont="1" applyBorder="1" applyAlignment="1">
      <alignment horizontal="right" vertical="center" wrapText="1"/>
    </xf>
    <xf numFmtId="0" fontId="7" fillId="0" borderId="7" xfId="0" applyFont="1" applyBorder="1" applyAlignment="1">
      <alignment horizontal="center" vertical="center" wrapText="1"/>
    </xf>
    <xf numFmtId="4" fontId="3" fillId="0" borderId="0" xfId="0" applyNumberFormat="1" applyFont="1" applyAlignment="1">
      <alignment horizontal="right" vertical="center"/>
    </xf>
    <xf numFmtId="10" fontId="7" fillId="0" borderId="7" xfId="0" applyNumberFormat="1" applyFont="1" applyBorder="1" applyAlignment="1">
      <alignment horizontal="right" vertical="center" wrapText="1"/>
    </xf>
    <xf numFmtId="0" fontId="11" fillId="2" borderId="7" xfId="0" applyFont="1" applyFill="1" applyBorder="1" applyAlignment="1">
      <alignment horizontal="left" vertical="center" wrapText="1"/>
    </xf>
    <xf numFmtId="3" fontId="11" fillId="2" borderId="7" xfId="0" applyNumberFormat="1" applyFont="1" applyFill="1" applyBorder="1" applyAlignment="1">
      <alignment horizontal="right" vertical="center" wrapText="1"/>
    </xf>
    <xf numFmtId="3" fontId="7" fillId="0" borderId="7" xfId="0" applyNumberFormat="1" applyFont="1" applyBorder="1" applyAlignment="1">
      <alignment horizontal="right" vertical="center"/>
    </xf>
    <xf numFmtId="4" fontId="3" fillId="0" borderId="7" xfId="0" applyNumberFormat="1" applyFont="1" applyBorder="1" applyAlignment="1">
      <alignment horizontal="left" vertical="center" wrapText="1"/>
    </xf>
    <xf numFmtId="4" fontId="3" fillId="8" borderId="7" xfId="0" applyNumberFormat="1" applyFont="1" applyFill="1" applyBorder="1" applyAlignment="1">
      <alignment vertical="center" wrapText="1"/>
    </xf>
    <xf numFmtId="4" fontId="3" fillId="8" borderId="7" xfId="0" applyNumberFormat="1" applyFont="1" applyFill="1" applyBorder="1" applyAlignment="1">
      <alignment horizontal="left" vertical="center" wrapText="1"/>
    </xf>
    <xf numFmtId="0" fontId="13" fillId="0" borderId="7" xfId="0" applyFont="1" applyBorder="1" applyAlignment="1">
      <alignment horizontal="left" vertical="center"/>
    </xf>
    <xf numFmtId="0" fontId="13" fillId="0" borderId="7" xfId="0" applyFont="1" applyBorder="1" applyAlignment="1">
      <alignment vertical="center" wrapText="1"/>
    </xf>
    <xf numFmtId="0" fontId="13" fillId="0" borderId="7" xfId="0" applyFont="1" applyBorder="1" applyAlignment="1">
      <alignment horizontal="center" vertical="center" wrapText="1"/>
    </xf>
    <xf numFmtId="10" fontId="13" fillId="0" borderId="7" xfId="0" applyNumberFormat="1" applyFont="1" applyBorder="1" applyAlignment="1">
      <alignment horizontal="center" vertical="center" wrapText="1"/>
    </xf>
    <xf numFmtId="3" fontId="13" fillId="0" borderId="7" xfId="0" applyNumberFormat="1" applyFont="1" applyBorder="1" applyAlignment="1">
      <alignment vertical="center" wrapText="1"/>
    </xf>
    <xf numFmtId="4" fontId="13" fillId="0" borderId="7" xfId="0" applyNumberFormat="1" applyFont="1" applyBorder="1" applyAlignment="1">
      <alignment vertical="center" wrapText="1"/>
    </xf>
    <xf numFmtId="4" fontId="13" fillId="8" borderId="7" xfId="0" applyNumberFormat="1" applyFont="1" applyFill="1" applyBorder="1" applyAlignment="1">
      <alignment vertical="center" wrapText="1"/>
    </xf>
    <xf numFmtId="4" fontId="13" fillId="0" borderId="7" xfId="0" applyNumberFormat="1" applyFont="1" applyBorder="1" applyAlignment="1">
      <alignment horizontal="right" vertical="center" wrapText="1"/>
    </xf>
    <xf numFmtId="10" fontId="13" fillId="0" borderId="7" xfId="0" applyNumberFormat="1" applyFont="1" applyBorder="1" applyAlignment="1">
      <alignment vertical="center"/>
    </xf>
    <xf numFmtId="0" fontId="13" fillId="0" borderId="0" xfId="0" applyFont="1" applyAlignment="1">
      <alignment vertical="center"/>
    </xf>
    <xf numFmtId="0" fontId="13" fillId="0" borderId="0" xfId="0" applyFont="1" applyAlignment="1">
      <alignment horizontal="center" vertical="center"/>
    </xf>
    <xf numFmtId="3" fontId="13" fillId="0" borderId="7" xfId="0" applyNumberFormat="1" applyFont="1" applyBorder="1" applyAlignment="1">
      <alignment horizontal="center" vertical="center" wrapText="1"/>
    </xf>
    <xf numFmtId="3" fontId="13" fillId="8" borderId="7" xfId="0" applyNumberFormat="1" applyFont="1" applyFill="1" applyBorder="1" applyAlignment="1">
      <alignment horizontal="center" vertical="center" wrapText="1"/>
    </xf>
    <xf numFmtId="10" fontId="13" fillId="0" borderId="7" xfId="0" applyNumberFormat="1" applyFont="1" applyBorder="1" applyAlignment="1">
      <alignment horizontal="center" vertical="center"/>
    </xf>
    <xf numFmtId="3" fontId="13" fillId="0" borderId="7" xfId="0" applyNumberFormat="1" applyFont="1" applyBorder="1" applyAlignment="1">
      <alignment horizontal="center" vertical="center"/>
    </xf>
    <xf numFmtId="3" fontId="13" fillId="0" borderId="7" xfId="0" applyNumberFormat="1" applyFont="1" applyBorder="1" applyAlignment="1">
      <alignment horizontal="center" vertical="center" wrapText="1"/>
    </xf>
    <xf numFmtId="0" fontId="13" fillId="0" borderId="7" xfId="0" applyFont="1" applyBorder="1" applyAlignment="1">
      <alignment vertical="center" wrapText="1"/>
    </xf>
    <xf numFmtId="3" fontId="13" fillId="0" borderId="7" xfId="0" applyNumberFormat="1" applyFont="1" applyBorder="1" applyAlignment="1">
      <alignment horizontal="left" vertical="center"/>
    </xf>
    <xf numFmtId="3" fontId="13" fillId="8" borderId="7" xfId="0" applyNumberFormat="1" applyFont="1" applyFill="1" applyBorder="1" applyAlignment="1">
      <alignment horizontal="center" vertical="center" wrapText="1"/>
    </xf>
    <xf numFmtId="3" fontId="13" fillId="0" borderId="0" xfId="0" applyNumberFormat="1" applyFont="1" applyAlignment="1">
      <alignment vertical="center"/>
    </xf>
    <xf numFmtId="3" fontId="13" fillId="0" borderId="0" xfId="0" applyNumberFormat="1" applyFont="1" applyAlignment="1">
      <alignment horizontal="center" vertical="center"/>
    </xf>
    <xf numFmtId="3" fontId="7" fillId="0" borderId="7" xfId="0" applyNumberFormat="1" applyFont="1" applyBorder="1" applyAlignment="1">
      <alignment horizontal="left" vertical="center"/>
    </xf>
    <xf numFmtId="4" fontId="3" fillId="8" borderId="7" xfId="0" applyNumberFormat="1" applyFont="1" applyFill="1" applyBorder="1" applyAlignment="1">
      <alignment vertical="center" wrapText="1"/>
    </xf>
    <xf numFmtId="4" fontId="4" fillId="8" borderId="7" xfId="0" applyNumberFormat="1" applyFont="1" applyFill="1" applyBorder="1" applyAlignment="1">
      <alignment vertical="center" wrapText="1"/>
    </xf>
    <xf numFmtId="0" fontId="4" fillId="0" borderId="7" xfId="0" applyFont="1" applyBorder="1" applyAlignment="1">
      <alignment vertical="center" wrapText="1"/>
    </xf>
    <xf numFmtId="4" fontId="11" fillId="0" borderId="7" xfId="0" applyNumberFormat="1" applyFont="1" applyBorder="1" applyAlignment="1">
      <alignment horizontal="left" vertical="center" wrapText="1"/>
    </xf>
    <xf numFmtId="3" fontId="11" fillId="0" borderId="7" xfId="0" applyNumberFormat="1" applyFont="1" applyBorder="1" applyAlignment="1">
      <alignment horizontal="left" vertical="center" wrapText="1"/>
    </xf>
    <xf numFmtId="2" fontId="3" fillId="0" borderId="7" xfId="0" applyNumberFormat="1" applyFont="1" applyBorder="1" applyAlignment="1">
      <alignment horizontal="left" vertical="center"/>
    </xf>
    <xf numFmtId="2" fontId="3" fillId="0" borderId="7" xfId="0" applyNumberFormat="1" applyFont="1" applyBorder="1" applyAlignment="1">
      <alignment vertical="center" wrapText="1"/>
    </xf>
    <xf numFmtId="2" fontId="3" fillId="0" borderId="0" xfId="0" applyNumberFormat="1" applyFont="1" applyAlignment="1">
      <alignment vertical="center"/>
    </xf>
    <xf numFmtId="2" fontId="3" fillId="0" borderId="0" xfId="0" applyNumberFormat="1" applyFont="1" applyAlignment="1">
      <alignment horizontal="center" vertical="center"/>
    </xf>
    <xf numFmtId="10" fontId="4" fillId="0" borderId="7" xfId="0" applyNumberFormat="1" applyFont="1" applyBorder="1" applyAlignment="1">
      <alignment horizontal="left" vertical="center"/>
    </xf>
    <xf numFmtId="10" fontId="4" fillId="0" borderId="7" xfId="0" applyNumberFormat="1" applyFont="1" applyBorder="1" applyAlignment="1">
      <alignment vertical="center" wrapText="1"/>
    </xf>
    <xf numFmtId="10" fontId="4" fillId="0" borderId="0" xfId="0" applyNumberFormat="1" applyFont="1" applyAlignment="1">
      <alignment vertical="center"/>
    </xf>
    <xf numFmtId="10" fontId="4" fillId="0" borderId="0" xfId="0" applyNumberFormat="1" applyFont="1" applyAlignment="1">
      <alignment horizontal="center" vertical="center"/>
    </xf>
    <xf numFmtId="10" fontId="4"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0" fontId="3" fillId="0" borderId="7" xfId="0" applyFont="1" applyBorder="1" applyAlignment="1">
      <alignment horizontal="center" vertical="center"/>
    </xf>
    <xf numFmtId="1" fontId="4" fillId="0" borderId="7" xfId="0" applyNumberFormat="1" applyFont="1" applyBorder="1" applyAlignment="1">
      <alignment horizontal="left" vertical="center"/>
    </xf>
    <xf numFmtId="1" fontId="4" fillId="0" borderId="7" xfId="0" applyNumberFormat="1" applyFont="1" applyBorder="1" applyAlignment="1">
      <alignment vertical="center" wrapText="1"/>
    </xf>
    <xf numFmtId="1" fontId="4" fillId="0" borderId="7" xfId="0" applyNumberFormat="1" applyFont="1" applyBorder="1" applyAlignment="1">
      <alignment horizontal="center" vertical="center" wrapText="1"/>
    </xf>
    <xf numFmtId="1" fontId="4" fillId="0" borderId="0" xfId="0" applyNumberFormat="1" applyFont="1" applyAlignment="1">
      <alignment vertical="center"/>
    </xf>
    <xf numFmtId="1" fontId="4" fillId="0" borderId="0" xfId="0" applyNumberFormat="1" applyFont="1" applyAlignment="1">
      <alignment horizontal="center" vertical="center"/>
    </xf>
    <xf numFmtId="1" fontId="3" fillId="0" borderId="7" xfId="0" applyNumberFormat="1" applyFont="1" applyBorder="1" applyAlignment="1">
      <alignment horizontal="left" vertical="center"/>
    </xf>
    <xf numFmtId="1" fontId="3" fillId="0" borderId="7" xfId="0" applyNumberFormat="1" applyFont="1" applyBorder="1" applyAlignment="1">
      <alignment vertical="center" wrapText="1"/>
    </xf>
    <xf numFmtId="1" fontId="3" fillId="0" borderId="0" xfId="0" applyNumberFormat="1" applyFont="1" applyAlignment="1">
      <alignment vertical="center"/>
    </xf>
    <xf numFmtId="1" fontId="3" fillId="0" borderId="0" xfId="0" applyNumberFormat="1" applyFont="1" applyAlignment="1">
      <alignment horizontal="center" vertical="center"/>
    </xf>
    <xf numFmtId="3" fontId="3" fillId="0" borderId="7" xfId="0" applyNumberFormat="1" applyFont="1" applyBorder="1" applyAlignment="1">
      <alignment horizontal="right" vertical="center"/>
    </xf>
    <xf numFmtId="4" fontId="3" fillId="0" borderId="7" xfId="0" applyNumberFormat="1" applyFont="1" applyBorder="1" applyAlignment="1">
      <alignment horizontal="right" vertical="center"/>
    </xf>
    <xf numFmtId="1" fontId="3" fillId="0" borderId="7" xfId="0" applyNumberFormat="1" applyFont="1" applyBorder="1" applyAlignment="1">
      <alignment horizontal="left" vertical="center" wrapText="1"/>
    </xf>
    <xf numFmtId="4" fontId="7" fillId="0" borderId="7" xfId="0" applyNumberFormat="1" applyFont="1" applyBorder="1" applyAlignment="1">
      <alignment horizontal="right" vertical="center"/>
    </xf>
    <xf numFmtId="4" fontId="13" fillId="0" borderId="7" xfId="0" applyNumberFormat="1" applyFont="1" applyBorder="1" applyAlignment="1">
      <alignment vertical="center"/>
    </xf>
    <xf numFmtId="10" fontId="14" fillId="0" borderId="7" xfId="0" applyNumberFormat="1" applyFont="1" applyBorder="1" applyAlignment="1">
      <alignment horizontal="left" vertical="center"/>
    </xf>
    <xf numFmtId="10" fontId="14" fillId="0" borderId="7" xfId="0" applyNumberFormat="1" applyFont="1" applyBorder="1" applyAlignment="1">
      <alignment vertical="center" wrapText="1"/>
    </xf>
    <xf numFmtId="10" fontId="14" fillId="0" borderId="7" xfId="0" applyNumberFormat="1" applyFont="1" applyBorder="1" applyAlignment="1">
      <alignment horizontal="center" vertical="center" wrapText="1"/>
    </xf>
    <xf numFmtId="3" fontId="14" fillId="0" borderId="7" xfId="0" applyNumberFormat="1" applyFont="1" applyBorder="1" applyAlignment="1">
      <alignment vertical="center"/>
    </xf>
    <xf numFmtId="4" fontId="14" fillId="0" borderId="7" xfId="0" applyNumberFormat="1" applyFont="1" applyBorder="1" applyAlignment="1">
      <alignment vertical="center"/>
    </xf>
    <xf numFmtId="4" fontId="14" fillId="0" borderId="7" xfId="0" applyNumberFormat="1" applyFont="1" applyBorder="1" applyAlignment="1">
      <alignment horizontal="right" vertical="center" wrapText="1"/>
    </xf>
    <xf numFmtId="10" fontId="14" fillId="0" borderId="7" xfId="0" applyNumberFormat="1" applyFont="1" applyBorder="1" applyAlignment="1">
      <alignment vertical="center"/>
    </xf>
    <xf numFmtId="0" fontId="14" fillId="0" borderId="0" xfId="0" applyFont="1" applyAlignment="1">
      <alignment vertical="center"/>
    </xf>
    <xf numFmtId="10" fontId="14" fillId="0" borderId="7" xfId="0" applyNumberFormat="1" applyFont="1" applyBorder="1" applyAlignment="1">
      <alignment horizontal="center" vertical="center"/>
    </xf>
    <xf numFmtId="3" fontId="14" fillId="0" borderId="7" xfId="0" applyNumberFormat="1" applyFont="1" applyBorder="1" applyAlignment="1">
      <alignment horizontal="center" vertical="center"/>
    </xf>
    <xf numFmtId="10" fontId="14" fillId="0" borderId="0" xfId="0" applyNumberFormat="1" applyFont="1" applyAlignment="1">
      <alignment vertical="center"/>
    </xf>
    <xf numFmtId="10" fontId="14" fillId="0" borderId="0" xfId="0" applyNumberFormat="1" applyFont="1" applyAlignment="1">
      <alignment horizontal="center" vertical="center"/>
    </xf>
    <xf numFmtId="1" fontId="14" fillId="0" borderId="7" xfId="0" applyNumberFormat="1" applyFont="1" applyBorder="1" applyAlignment="1">
      <alignment horizontal="left" vertical="center" wrapText="1"/>
    </xf>
    <xf numFmtId="1" fontId="14" fillId="0" borderId="7" xfId="0" applyNumberFormat="1" applyFont="1" applyBorder="1" applyAlignment="1">
      <alignment horizontal="center" vertical="center" wrapText="1"/>
    </xf>
    <xf numFmtId="4" fontId="14" fillId="0" borderId="7" xfId="0" applyNumberFormat="1" applyFont="1" applyBorder="1" applyAlignment="1">
      <alignment horizontal="left" vertical="center"/>
    </xf>
    <xf numFmtId="1" fontId="14" fillId="0" borderId="7" xfId="0" applyNumberFormat="1" applyFont="1" applyBorder="1" applyAlignment="1">
      <alignment vertical="center" wrapText="1"/>
    </xf>
    <xf numFmtId="1" fontId="14" fillId="0" borderId="0" xfId="0" applyNumberFormat="1" applyFont="1" applyAlignment="1">
      <alignment vertical="center"/>
    </xf>
    <xf numFmtId="1" fontId="14" fillId="0" borderId="0" xfId="0" applyNumberFormat="1" applyFont="1" applyAlignment="1">
      <alignment horizontal="center" vertical="center"/>
    </xf>
    <xf numFmtId="3" fontId="14" fillId="0" borderId="7" xfId="0" applyNumberFormat="1" applyFont="1" applyBorder="1" applyAlignment="1">
      <alignment vertical="center"/>
    </xf>
    <xf numFmtId="4" fontId="7" fillId="0" borderId="7" xfId="0" applyNumberFormat="1" applyFont="1" applyBorder="1" applyAlignment="1">
      <alignment vertical="center"/>
    </xf>
    <xf numFmtId="1" fontId="3" fillId="0" borderId="7" xfId="0" applyNumberFormat="1" applyFont="1" applyBorder="1" applyAlignment="1">
      <alignment horizontal="left" vertical="center" wrapText="1"/>
    </xf>
    <xf numFmtId="3" fontId="7" fillId="0" borderId="7" xfId="0" applyNumberFormat="1" applyFont="1" applyBorder="1" applyAlignment="1">
      <alignment vertical="center"/>
    </xf>
    <xf numFmtId="10" fontId="3" fillId="0" borderId="7" xfId="0" applyNumberFormat="1" applyFont="1" applyBorder="1" applyAlignment="1">
      <alignment horizontal="left" vertical="center" wrapText="1"/>
    </xf>
    <xf numFmtId="10" fontId="7" fillId="0" borderId="7" xfId="0" applyNumberFormat="1" applyFont="1" applyBorder="1" applyAlignment="1">
      <alignment vertical="center"/>
    </xf>
    <xf numFmtId="3" fontId="11" fillId="0" borderId="7" xfId="0" applyNumberFormat="1" applyFont="1" applyBorder="1" applyAlignment="1">
      <alignment horizontal="right" vertical="center"/>
    </xf>
    <xf numFmtId="4" fontId="11" fillId="0" borderId="7" xfId="0" applyNumberFormat="1" applyFont="1" applyBorder="1" applyAlignment="1">
      <alignment horizontal="right" vertical="center"/>
    </xf>
    <xf numFmtId="3" fontId="3" fillId="0" borderId="7" xfId="0" applyNumberFormat="1" applyFont="1" applyBorder="1" applyAlignment="1">
      <alignment horizontal="right" vertical="center"/>
    </xf>
    <xf numFmtId="4" fontId="3" fillId="0" borderId="7" xfId="0" applyNumberFormat="1" applyFont="1" applyBorder="1" applyAlignment="1">
      <alignment horizontal="center" vertical="center"/>
    </xf>
    <xf numFmtId="4" fontId="4" fillId="0" borderId="7" xfId="0" applyNumberFormat="1" applyFont="1" applyBorder="1" applyAlignment="1">
      <alignment horizontal="center" vertical="center" wrapText="1"/>
    </xf>
    <xf numFmtId="0" fontId="3" fillId="3" borderId="7" xfId="0" applyFont="1" applyFill="1" applyBorder="1" applyAlignment="1">
      <alignment vertical="center"/>
    </xf>
    <xf numFmtId="4" fontId="11" fillId="2" borderId="7" xfId="0" applyNumberFormat="1" applyFont="1" applyFill="1" applyBorder="1" applyAlignment="1">
      <alignment horizontal="center" vertical="center" wrapText="1"/>
    </xf>
    <xf numFmtId="3" fontId="7" fillId="0" borderId="7" xfId="0" applyNumberFormat="1" applyFont="1" applyBorder="1" applyAlignment="1">
      <alignment horizontal="right" vertical="center"/>
    </xf>
    <xf numFmtId="4" fontId="3" fillId="0" borderId="0" xfId="0" applyNumberFormat="1" applyFont="1" applyAlignment="1">
      <alignment horizontal="right" vertical="center"/>
    </xf>
    <xf numFmtId="4" fontId="3" fillId="0" borderId="0" xfId="0" applyNumberFormat="1" applyFont="1" applyAlignment="1">
      <alignment vertical="center"/>
    </xf>
    <xf numFmtId="3" fontId="3" fillId="0" borderId="0" xfId="0" applyNumberFormat="1" applyFont="1" applyAlignment="1">
      <alignment horizontal="center" vertical="center"/>
    </xf>
    <xf numFmtId="4" fontId="2" fillId="0" borderId="0" xfId="0" applyNumberFormat="1" applyFont="1" applyAlignment="1">
      <alignment vertical="center"/>
    </xf>
    <xf numFmtId="4" fontId="11" fillId="0" borderId="0" xfId="0" applyNumberFormat="1" applyFont="1" applyAlignment="1">
      <alignment vertical="center"/>
    </xf>
    <xf numFmtId="4" fontId="2" fillId="0" borderId="0" xfId="0" applyNumberFormat="1" applyFont="1" applyAlignment="1">
      <alignment horizontal="right" vertical="center"/>
    </xf>
    <xf numFmtId="4" fontId="2" fillId="0" borderId="0" xfId="0" applyNumberFormat="1" applyFont="1" applyAlignment="1">
      <alignment horizontal="center" vertical="center"/>
    </xf>
    <xf numFmtId="4" fontId="2" fillId="0" borderId="0" xfId="0" applyNumberFormat="1" applyFont="1" applyAlignment="1">
      <alignment vertical="center"/>
    </xf>
    <xf numFmtId="10" fontId="2" fillId="0" borderId="0" xfId="0" applyNumberFormat="1" applyFont="1" applyAlignment="1">
      <alignment horizontal="center" vertical="center"/>
    </xf>
    <xf numFmtId="3" fontId="2" fillId="0" borderId="0" xfId="0" applyNumberFormat="1" applyFont="1" applyAlignment="1">
      <alignment horizontal="center" vertical="center"/>
    </xf>
    <xf numFmtId="0" fontId="15" fillId="0" borderId="0" xfId="0" applyFont="1" applyAlignment="1"/>
    <xf numFmtId="0" fontId="11" fillId="0" borderId="2" xfId="0" applyFont="1" applyBorder="1" applyAlignment="1">
      <alignment horizontal="center" vertical="center"/>
    </xf>
    <xf numFmtId="0" fontId="11" fillId="0" borderId="10" xfId="0" applyFont="1" applyBorder="1" applyAlignment="1">
      <alignment horizontal="center" vertical="center"/>
    </xf>
    <xf numFmtId="0" fontId="11" fillId="0" borderId="5" xfId="0" applyFont="1" applyBorder="1" applyAlignment="1">
      <alignment horizontal="center" vertical="center"/>
    </xf>
    <xf numFmtId="0" fontId="11" fillId="0" borderId="3" xfId="0" applyFont="1" applyBorder="1" applyAlignment="1">
      <alignment horizontal="center" vertical="center"/>
    </xf>
    <xf numFmtId="0" fontId="11" fillId="0" borderId="6" xfId="0" applyFont="1" applyBorder="1" applyAlignment="1">
      <alignment horizontal="center" vertical="center"/>
    </xf>
    <xf numFmtId="0" fontId="11" fillId="0" borderId="13" xfId="0" applyFont="1" applyBorder="1" applyAlignment="1">
      <alignment horizontal="center" vertical="center"/>
    </xf>
    <xf numFmtId="0" fontId="11" fillId="0" borderId="8" xfId="0" applyFont="1" applyBorder="1" applyAlignment="1">
      <alignment horizontal="center" vertical="center" wrapText="1"/>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3" fontId="2" fillId="0" borderId="7" xfId="0" applyNumberFormat="1" applyFont="1" applyBorder="1" applyAlignment="1">
      <alignment horizontal="center" vertical="center" wrapText="1"/>
    </xf>
    <xf numFmtId="0" fontId="2" fillId="0" borderId="7" xfId="0" applyFont="1" applyBorder="1" applyAlignment="1">
      <alignment horizontal="center" vertical="center"/>
    </xf>
    <xf numFmtId="0" fontId="16" fillId="0" borderId="0" xfId="0" applyFont="1" applyAlignment="1">
      <alignment vertical="top"/>
    </xf>
    <xf numFmtId="0" fontId="11" fillId="11" borderId="19" xfId="0" applyFont="1" applyFill="1" applyBorder="1" applyAlignment="1">
      <alignment vertical="top"/>
    </xf>
    <xf numFmtId="0" fontId="11" fillId="11" borderId="20" xfId="0" applyFont="1" applyFill="1" applyBorder="1" applyAlignment="1">
      <alignment vertical="top"/>
    </xf>
    <xf numFmtId="0" fontId="11" fillId="11" borderId="21" xfId="0" applyFont="1" applyFill="1" applyBorder="1" applyAlignment="1">
      <alignment vertical="top"/>
    </xf>
    <xf numFmtId="0" fontId="11" fillId="11" borderId="6" xfId="0" applyFont="1" applyFill="1" applyBorder="1" applyAlignment="1">
      <alignment vertical="top" wrapText="1"/>
    </xf>
    <xf numFmtId="3" fontId="11" fillId="11" borderId="6" xfId="0" applyNumberFormat="1" applyFont="1" applyFill="1" applyBorder="1" applyAlignment="1">
      <alignment horizontal="center" vertical="top" wrapText="1"/>
    </xf>
    <xf numFmtId="10" fontId="3" fillId="11" borderId="7" xfId="0" applyNumberFormat="1" applyFont="1" applyFill="1" applyBorder="1" applyAlignment="1">
      <alignment vertical="top"/>
    </xf>
    <xf numFmtId="3" fontId="3" fillId="11" borderId="7" xfId="0" applyNumberFormat="1" applyFont="1" applyFill="1" applyBorder="1" applyAlignment="1">
      <alignment horizontal="center" vertical="top"/>
    </xf>
    <xf numFmtId="0" fontId="3" fillId="11" borderId="22" xfId="0" applyFont="1" applyFill="1" applyBorder="1" applyAlignment="1">
      <alignment vertical="top"/>
    </xf>
    <xf numFmtId="0" fontId="3" fillId="11" borderId="23" xfId="0" applyFont="1" applyFill="1" applyBorder="1" applyAlignment="1">
      <alignment horizontal="center"/>
    </xf>
    <xf numFmtId="0" fontId="3" fillId="11" borderId="0" xfId="0" applyFont="1" applyFill="1" applyAlignment="1">
      <alignment horizontal="center"/>
    </xf>
    <xf numFmtId="0" fontId="7" fillId="0" borderId="7" xfId="0" applyFont="1" applyBorder="1" applyAlignment="1">
      <alignment horizontal="center" vertical="top" wrapText="1"/>
    </xf>
    <xf numFmtId="0" fontId="7" fillId="0" borderId="7" xfId="0" applyFont="1" applyBorder="1" applyAlignment="1">
      <alignment vertical="top" wrapText="1"/>
    </xf>
    <xf numFmtId="10" fontId="7" fillId="0" borderId="7" xfId="0" applyNumberFormat="1" applyFont="1" applyBorder="1" applyAlignment="1">
      <alignment horizontal="center" vertical="top"/>
    </xf>
    <xf numFmtId="10" fontId="7" fillId="0" borderId="7" xfId="0" applyNumberFormat="1" applyFont="1" applyBorder="1" applyAlignment="1">
      <alignment horizontal="center" vertical="top"/>
    </xf>
    <xf numFmtId="10" fontId="7" fillId="0" borderId="7" xfId="0" applyNumberFormat="1" applyFont="1" applyBorder="1" applyAlignment="1">
      <alignment vertical="top"/>
    </xf>
    <xf numFmtId="10" fontId="3" fillId="0" borderId="7" xfId="0" applyNumberFormat="1" applyFont="1" applyBorder="1" applyAlignment="1">
      <alignment horizontal="right" vertical="top"/>
    </xf>
    <xf numFmtId="10" fontId="7" fillId="0" borderId="7" xfId="0" applyNumberFormat="1" applyFont="1" applyBorder="1" applyAlignment="1">
      <alignment vertical="top"/>
    </xf>
    <xf numFmtId="9" fontId="7" fillId="0" borderId="7" xfId="0" applyNumberFormat="1" applyFont="1" applyBorder="1" applyAlignment="1">
      <alignment vertical="top"/>
    </xf>
    <xf numFmtId="0" fontId="7" fillId="0" borderId="7" xfId="0" applyFont="1" applyBorder="1" applyAlignment="1">
      <alignment horizontal="center" vertical="top"/>
    </xf>
    <xf numFmtId="10" fontId="3" fillId="0" borderId="7" xfId="0" applyNumberFormat="1" applyFont="1" applyBorder="1" applyAlignment="1">
      <alignment vertical="top" wrapText="1"/>
    </xf>
    <xf numFmtId="3" fontId="3" fillId="0" borderId="7" xfId="0" applyNumberFormat="1" applyFont="1" applyBorder="1" applyAlignment="1">
      <alignment horizontal="center" vertical="top" wrapText="1"/>
    </xf>
    <xf numFmtId="3" fontId="3" fillId="0" borderId="7" xfId="0" applyNumberFormat="1" applyFont="1" applyBorder="1" applyAlignment="1">
      <alignment horizontal="center" vertical="top"/>
    </xf>
    <xf numFmtId="10" fontId="7" fillId="12" borderId="7" xfId="0" applyNumberFormat="1" applyFont="1" applyFill="1" applyBorder="1" applyAlignment="1">
      <alignment vertical="top"/>
    </xf>
    <xf numFmtId="0" fontId="7" fillId="8" borderId="7" xfId="0" applyFont="1" applyFill="1" applyBorder="1" applyAlignment="1">
      <alignment horizontal="center" vertical="top" wrapText="1"/>
    </xf>
    <xf numFmtId="0" fontId="7" fillId="8" borderId="7" xfId="0" applyFont="1" applyFill="1" applyBorder="1" applyAlignment="1">
      <alignment vertical="top" wrapText="1"/>
    </xf>
    <xf numFmtId="10" fontId="7" fillId="8" borderId="7" xfId="0" applyNumberFormat="1" applyFont="1" applyFill="1" applyBorder="1" applyAlignment="1">
      <alignment horizontal="center" vertical="top"/>
    </xf>
    <xf numFmtId="10" fontId="7" fillId="8" borderId="7" xfId="0" applyNumberFormat="1" applyFont="1" applyFill="1" applyBorder="1" applyAlignment="1">
      <alignment horizontal="center" vertical="top"/>
    </xf>
    <xf numFmtId="10" fontId="7" fillId="8" borderId="7" xfId="0" applyNumberFormat="1" applyFont="1" applyFill="1" applyBorder="1" applyAlignment="1">
      <alignment vertical="top"/>
    </xf>
    <xf numFmtId="10" fontId="7" fillId="8" borderId="7" xfId="0" applyNumberFormat="1" applyFont="1" applyFill="1" applyBorder="1" applyAlignment="1">
      <alignment horizontal="right" vertical="top"/>
    </xf>
    <xf numFmtId="10" fontId="3" fillId="8" borderId="7" xfId="0" applyNumberFormat="1" applyFont="1" applyFill="1" applyBorder="1" applyAlignment="1">
      <alignment horizontal="right" vertical="top"/>
    </xf>
    <xf numFmtId="10" fontId="7" fillId="8" borderId="7" xfId="0" applyNumberFormat="1" applyFont="1" applyFill="1" applyBorder="1" applyAlignment="1">
      <alignment vertical="top"/>
    </xf>
    <xf numFmtId="0" fontId="7" fillId="8" borderId="7" xfId="0" applyFont="1" applyFill="1" applyBorder="1" applyAlignment="1">
      <alignment horizontal="center" vertical="top"/>
    </xf>
    <xf numFmtId="0" fontId="7" fillId="0" borderId="7" xfId="0" applyFont="1" applyBorder="1" applyAlignment="1">
      <alignment horizontal="center" vertical="top" wrapText="1"/>
    </xf>
    <xf numFmtId="0" fontId="7" fillId="0" borderId="7" xfId="0" applyFont="1" applyBorder="1" applyAlignment="1">
      <alignment vertical="top" wrapText="1"/>
    </xf>
    <xf numFmtId="0" fontId="7" fillId="0" borderId="7" xfId="0" applyFont="1" applyBorder="1" applyAlignment="1">
      <alignment horizontal="center" vertical="top"/>
    </xf>
    <xf numFmtId="0" fontId="7" fillId="0" borderId="7" xfId="0" applyFont="1" applyBorder="1" applyAlignment="1">
      <alignment horizontal="center" vertical="top"/>
    </xf>
    <xf numFmtId="10" fontId="3" fillId="0" borderId="7" xfId="0" applyNumberFormat="1" applyFont="1" applyBorder="1" applyAlignment="1">
      <alignment horizontal="right" vertical="top"/>
    </xf>
    <xf numFmtId="9" fontId="7" fillId="0" borderId="7" xfId="0" applyNumberFormat="1" applyFont="1" applyBorder="1" applyAlignment="1">
      <alignment horizontal="center" vertical="top"/>
    </xf>
    <xf numFmtId="0" fontId="7" fillId="0" borderId="7" xfId="0" applyFont="1" applyBorder="1" applyAlignment="1">
      <alignment vertical="top"/>
    </xf>
    <xf numFmtId="10" fontId="3" fillId="0" borderId="7" xfId="0" applyNumberFormat="1" applyFont="1" applyBorder="1" applyAlignment="1">
      <alignment horizontal="center" vertical="top"/>
    </xf>
    <xf numFmtId="0" fontId="7" fillId="0" borderId="7" xfId="0" applyFont="1" applyBorder="1" applyAlignment="1">
      <alignment horizontal="center" vertical="top"/>
    </xf>
    <xf numFmtId="4" fontId="7" fillId="0" borderId="7" xfId="0" applyNumberFormat="1" applyFont="1" applyBorder="1" applyAlignment="1">
      <alignment horizontal="center" vertical="top"/>
    </xf>
    <xf numFmtId="4" fontId="7" fillId="0" borderId="7" xfId="0" applyNumberFormat="1" applyFont="1" applyBorder="1" applyAlignment="1">
      <alignment vertical="top"/>
    </xf>
    <xf numFmtId="4" fontId="7" fillId="0" borderId="7" xfId="0" applyNumberFormat="1" applyFont="1" applyBorder="1" applyAlignment="1">
      <alignment horizontal="center" vertical="top"/>
    </xf>
    <xf numFmtId="4" fontId="7" fillId="12" borderId="7" xfId="0" applyNumberFormat="1" applyFont="1" applyFill="1" applyBorder="1" applyAlignment="1">
      <alignment vertical="top"/>
    </xf>
    <xf numFmtId="4" fontId="7" fillId="0" borderId="7" xfId="0" applyNumberFormat="1" applyFont="1" applyBorder="1" applyAlignment="1">
      <alignment vertical="top"/>
    </xf>
    <xf numFmtId="0" fontId="7" fillId="0" borderId="7" xfId="0" applyFont="1" applyBorder="1" applyAlignment="1">
      <alignment vertical="top"/>
    </xf>
    <xf numFmtId="2" fontId="7" fillId="0" borderId="7" xfId="0" applyNumberFormat="1" applyFont="1" applyBorder="1" applyAlignment="1">
      <alignment horizontal="center" vertical="top"/>
    </xf>
    <xf numFmtId="10" fontId="7" fillId="0" borderId="7" xfId="0" applyNumberFormat="1" applyFont="1" applyBorder="1" applyAlignment="1">
      <alignment horizontal="right" vertical="top"/>
    </xf>
    <xf numFmtId="3" fontId="3" fillId="0" borderId="7" xfId="0" applyNumberFormat="1" applyFont="1" applyBorder="1" applyAlignment="1">
      <alignment horizontal="center" vertical="top" wrapText="1"/>
    </xf>
    <xf numFmtId="10" fontId="7" fillId="0" borderId="0" xfId="0" applyNumberFormat="1" applyFont="1" applyAlignment="1">
      <alignment horizontal="center" vertical="top"/>
    </xf>
    <xf numFmtId="9" fontId="7" fillId="0" borderId="7" xfId="0" applyNumberFormat="1" applyFont="1" applyBorder="1" applyAlignment="1">
      <alignment vertical="top"/>
    </xf>
    <xf numFmtId="0" fontId="7" fillId="0" borderId="7" xfId="0" applyFont="1" applyBorder="1" applyAlignment="1">
      <alignment vertical="top" wrapText="1"/>
    </xf>
    <xf numFmtId="0" fontId="7" fillId="13" borderId="7" xfId="0" applyFont="1" applyFill="1" applyBorder="1" applyAlignment="1">
      <alignment horizontal="center" vertical="top" wrapText="1"/>
    </xf>
    <xf numFmtId="0" fontId="7" fillId="13" borderId="7" xfId="0" applyFont="1" applyFill="1" applyBorder="1" applyAlignment="1">
      <alignment vertical="top" wrapText="1"/>
    </xf>
    <xf numFmtId="10" fontId="7" fillId="13" borderId="7" xfId="0" applyNumberFormat="1" applyFont="1" applyFill="1" applyBorder="1" applyAlignment="1">
      <alignment horizontal="center" vertical="top"/>
    </xf>
    <xf numFmtId="10" fontId="7" fillId="13" borderId="7" xfId="0" applyNumberFormat="1" applyFont="1" applyFill="1" applyBorder="1" applyAlignment="1">
      <alignment horizontal="center" vertical="top"/>
    </xf>
    <xf numFmtId="10" fontId="7" fillId="13" borderId="7" xfId="0" applyNumberFormat="1" applyFont="1" applyFill="1" applyBorder="1" applyAlignment="1">
      <alignment vertical="top"/>
    </xf>
    <xf numFmtId="10" fontId="3" fillId="13" borderId="7" xfId="0" applyNumberFormat="1" applyFont="1" applyFill="1" applyBorder="1" applyAlignment="1">
      <alignment horizontal="right" vertical="top"/>
    </xf>
    <xf numFmtId="10" fontId="7" fillId="13" borderId="7" xfId="0" applyNumberFormat="1" applyFont="1" applyFill="1" applyBorder="1" applyAlignment="1">
      <alignment vertical="top"/>
    </xf>
    <xf numFmtId="10" fontId="7" fillId="7" borderId="7" xfId="0" applyNumberFormat="1" applyFont="1" applyFill="1" applyBorder="1" applyAlignment="1">
      <alignment vertical="top"/>
    </xf>
    <xf numFmtId="9" fontId="7" fillId="7" borderId="7" xfId="0" applyNumberFormat="1" applyFont="1" applyFill="1" applyBorder="1" applyAlignment="1">
      <alignment vertical="top"/>
    </xf>
    <xf numFmtId="0" fontId="7" fillId="7" borderId="7" xfId="0" applyFont="1" applyFill="1" applyBorder="1" applyAlignment="1">
      <alignment horizontal="center" vertical="top"/>
    </xf>
    <xf numFmtId="0" fontId="3" fillId="7" borderId="7" xfId="0" applyFont="1" applyFill="1" applyBorder="1" applyAlignment="1">
      <alignment horizontal="center" vertical="top" wrapText="1"/>
    </xf>
    <xf numFmtId="10" fontId="3" fillId="7" borderId="7" xfId="0" applyNumberFormat="1" applyFont="1" applyFill="1" applyBorder="1" applyAlignment="1">
      <alignment vertical="top" wrapText="1"/>
    </xf>
    <xf numFmtId="3" fontId="3" fillId="7" borderId="7" xfId="0" applyNumberFormat="1" applyFont="1" applyFill="1" applyBorder="1" applyAlignment="1">
      <alignment horizontal="center" vertical="top" wrapText="1"/>
    </xf>
    <xf numFmtId="10" fontId="3" fillId="7" borderId="7" xfId="0" applyNumberFormat="1" applyFont="1" applyFill="1" applyBorder="1" applyAlignment="1">
      <alignment horizontal="center" vertical="top"/>
    </xf>
    <xf numFmtId="3" fontId="3" fillId="7" borderId="7" xfId="0" applyNumberFormat="1" applyFont="1" applyFill="1" applyBorder="1" applyAlignment="1">
      <alignment horizontal="center" vertical="top"/>
    </xf>
    <xf numFmtId="0" fontId="3" fillId="7" borderId="0" xfId="0" applyFont="1" applyFill="1" applyAlignment="1">
      <alignment vertical="top"/>
    </xf>
    <xf numFmtId="10" fontId="3" fillId="14" borderId="7" xfId="0" applyNumberFormat="1" applyFont="1" applyFill="1" applyBorder="1" applyAlignment="1">
      <alignment horizontal="right" vertical="top"/>
    </xf>
    <xf numFmtId="0" fontId="3" fillId="7" borderId="7" xfId="0" applyFont="1" applyFill="1" applyBorder="1" applyAlignment="1">
      <alignment horizontal="center" vertical="top" wrapText="1"/>
    </xf>
    <xf numFmtId="10" fontId="3" fillId="7" borderId="7" xfId="0" applyNumberFormat="1" applyFont="1" applyFill="1" applyBorder="1" applyAlignment="1">
      <alignment vertical="top"/>
    </xf>
    <xf numFmtId="10" fontId="3" fillId="7" borderId="7" xfId="0" applyNumberFormat="1" applyFont="1" applyFill="1" applyBorder="1" applyAlignment="1">
      <alignment horizontal="right" vertical="top"/>
    </xf>
    <xf numFmtId="0" fontId="7" fillId="4" borderId="7" xfId="0" applyFont="1" applyFill="1" applyBorder="1" applyAlignment="1">
      <alignment horizontal="center" vertical="top" wrapText="1"/>
    </xf>
    <xf numFmtId="0" fontId="7" fillId="4" borderId="7" xfId="0" applyFont="1" applyFill="1" applyBorder="1" applyAlignment="1">
      <alignment vertical="top" wrapText="1"/>
    </xf>
    <xf numFmtId="167" fontId="7" fillId="0" borderId="7" xfId="0" applyNumberFormat="1" applyFont="1" applyBorder="1" applyAlignment="1">
      <alignment horizontal="center" vertical="top"/>
    </xf>
    <xf numFmtId="167" fontId="7" fillId="0" borderId="7" xfId="0" applyNumberFormat="1" applyFont="1" applyBorder="1" applyAlignment="1">
      <alignment vertical="top"/>
    </xf>
    <xf numFmtId="10" fontId="7" fillId="0" borderId="7" xfId="0" applyNumberFormat="1" applyFont="1" applyBorder="1" applyAlignment="1">
      <alignment horizontal="right" vertical="top"/>
    </xf>
    <xf numFmtId="0" fontId="7" fillId="0" borderId="7" xfId="0" applyFont="1" applyBorder="1" applyAlignment="1">
      <alignment horizontal="right" vertical="top"/>
    </xf>
    <xf numFmtId="0" fontId="3" fillId="0" borderId="7" xfId="0" applyFont="1" applyBorder="1" applyAlignment="1">
      <alignment horizontal="right" vertical="top"/>
    </xf>
    <xf numFmtId="0" fontId="3" fillId="0" borderId="0" xfId="0" applyFont="1" applyAlignment="1">
      <alignment horizontal="center"/>
    </xf>
    <xf numFmtId="167" fontId="7" fillId="0" borderId="7" xfId="0" applyNumberFormat="1" applyFont="1" applyBorder="1" applyAlignment="1">
      <alignment horizontal="center" vertical="top"/>
    </xf>
    <xf numFmtId="167" fontId="7" fillId="0" borderId="7" xfId="0" applyNumberFormat="1" applyFont="1" applyBorder="1" applyAlignment="1">
      <alignment vertical="top"/>
    </xf>
    <xf numFmtId="0" fontId="5" fillId="0" borderId="7" xfId="0" applyFont="1" applyBorder="1" applyAlignment="1">
      <alignment horizontal="left" vertical="top" wrapText="1"/>
    </xf>
    <xf numFmtId="0" fontId="11" fillId="6" borderId="18" xfId="0" applyFont="1" applyFill="1" applyBorder="1" applyAlignment="1">
      <alignment vertical="top"/>
    </xf>
    <xf numFmtId="0" fontId="11" fillId="6" borderId="24" xfId="0" applyFont="1" applyFill="1" applyBorder="1" applyAlignment="1">
      <alignment vertical="top"/>
    </xf>
    <xf numFmtId="0" fontId="11" fillId="6" borderId="24" xfId="0" applyFont="1" applyFill="1" applyBorder="1" applyAlignment="1">
      <alignment horizontal="center" vertical="top"/>
    </xf>
    <xf numFmtId="0" fontId="11" fillId="6" borderId="24" xfId="0" applyFont="1" applyFill="1" applyBorder="1" applyAlignment="1">
      <alignment horizontal="right" vertical="top"/>
    </xf>
    <xf numFmtId="0" fontId="11" fillId="6" borderId="25" xfId="0" applyFont="1" applyFill="1" applyBorder="1" applyAlignment="1">
      <alignment vertical="top"/>
    </xf>
    <xf numFmtId="0" fontId="3" fillId="6" borderId="7" xfId="0" applyFont="1" applyFill="1" applyBorder="1" applyAlignment="1">
      <alignment vertical="top" wrapText="1"/>
    </xf>
    <xf numFmtId="3" fontId="3" fillId="6" borderId="7" xfId="0" applyNumberFormat="1" applyFont="1" applyFill="1" applyBorder="1" applyAlignment="1">
      <alignment horizontal="center" vertical="top" wrapText="1"/>
    </xf>
    <xf numFmtId="10" fontId="3" fillId="6" borderId="7" xfId="0" applyNumberFormat="1" applyFont="1" applyFill="1" applyBorder="1" applyAlignment="1">
      <alignment vertical="top"/>
    </xf>
    <xf numFmtId="3" fontId="3" fillId="6" borderId="7" xfId="0" applyNumberFormat="1" applyFont="1" applyFill="1" applyBorder="1" applyAlignment="1">
      <alignment horizontal="center" vertical="top"/>
    </xf>
    <xf numFmtId="0" fontId="3" fillId="6" borderId="22" xfId="0" applyFont="1" applyFill="1" applyBorder="1" applyAlignment="1">
      <alignment vertical="top"/>
    </xf>
    <xf numFmtId="0" fontId="3" fillId="6" borderId="22" xfId="0" applyFont="1" applyFill="1" applyBorder="1" applyAlignment="1">
      <alignment horizontal="center"/>
    </xf>
    <xf numFmtId="0" fontId="3" fillId="6" borderId="0" xfId="0" applyFont="1" applyFill="1" applyAlignment="1">
      <alignment horizontal="center"/>
    </xf>
    <xf numFmtId="2" fontId="7" fillId="0" borderId="7" xfId="0" applyNumberFormat="1" applyFont="1" applyBorder="1" applyAlignment="1">
      <alignment horizontal="center" vertical="top"/>
    </xf>
    <xf numFmtId="2" fontId="7" fillId="0" borderId="7" xfId="0" applyNumberFormat="1" applyFont="1" applyBorder="1" applyAlignment="1">
      <alignment vertical="top"/>
    </xf>
    <xf numFmtId="2" fontId="7" fillId="0" borderId="7" xfId="0" applyNumberFormat="1" applyFont="1" applyBorder="1" applyAlignment="1">
      <alignment vertical="top"/>
    </xf>
    <xf numFmtId="0" fontId="7" fillId="0" borderId="7" xfId="0" applyFont="1" applyBorder="1" applyAlignment="1">
      <alignment vertical="top"/>
    </xf>
    <xf numFmtId="165" fontId="7" fillId="0" borderId="7" xfId="0" applyNumberFormat="1" applyFont="1" applyBorder="1" applyAlignment="1">
      <alignment vertical="top"/>
    </xf>
    <xf numFmtId="0" fontId="3" fillId="0" borderId="7" xfId="0" applyFont="1" applyBorder="1" applyAlignment="1">
      <alignment horizontal="right" vertical="top"/>
    </xf>
    <xf numFmtId="0" fontId="3" fillId="8" borderId="7" xfId="0" applyFont="1" applyFill="1" applyBorder="1" applyAlignment="1">
      <alignment vertical="top" wrapText="1"/>
    </xf>
    <xf numFmtId="167" fontId="7" fillId="8" borderId="7" xfId="0" applyNumberFormat="1" applyFont="1" applyFill="1" applyBorder="1" applyAlignment="1">
      <alignment horizontal="center" vertical="top"/>
    </xf>
    <xf numFmtId="3" fontId="7" fillId="8" borderId="7" xfId="0" applyNumberFormat="1" applyFont="1" applyFill="1" applyBorder="1" applyAlignment="1">
      <alignment horizontal="center" vertical="top"/>
    </xf>
    <xf numFmtId="167" fontId="7" fillId="8" borderId="7" xfId="0" applyNumberFormat="1" applyFont="1" applyFill="1" applyBorder="1" applyAlignment="1">
      <alignment vertical="top"/>
    </xf>
    <xf numFmtId="3" fontId="7" fillId="8" borderId="7" xfId="0" applyNumberFormat="1" applyFont="1" applyFill="1" applyBorder="1" applyAlignment="1">
      <alignment horizontal="center" vertical="top"/>
    </xf>
    <xf numFmtId="4" fontId="7" fillId="8" borderId="7" xfId="0" applyNumberFormat="1" applyFont="1" applyFill="1" applyBorder="1" applyAlignment="1">
      <alignment horizontal="right" vertical="top"/>
    </xf>
    <xf numFmtId="167" fontId="7" fillId="8" borderId="7" xfId="0" applyNumberFormat="1" applyFont="1" applyFill="1" applyBorder="1" applyAlignment="1">
      <alignment vertical="top"/>
    </xf>
    <xf numFmtId="0" fontId="3" fillId="8" borderId="7" xfId="0" applyFont="1" applyFill="1" applyBorder="1" applyAlignment="1">
      <alignment vertical="top" wrapText="1"/>
    </xf>
    <xf numFmtId="170" fontId="7" fillId="0" borderId="7" xfId="0" applyNumberFormat="1" applyFont="1" applyBorder="1" applyAlignment="1">
      <alignment horizontal="center" vertical="top"/>
    </xf>
    <xf numFmtId="170" fontId="7" fillId="0" borderId="7" xfId="0" applyNumberFormat="1" applyFont="1" applyBorder="1" applyAlignment="1">
      <alignment horizontal="center" vertical="top"/>
    </xf>
    <xf numFmtId="171" fontId="7" fillId="0" borderId="7" xfId="0" applyNumberFormat="1" applyFont="1" applyBorder="1" applyAlignment="1">
      <alignment horizontal="center" vertical="top"/>
    </xf>
    <xf numFmtId="172" fontId="7" fillId="0" borderId="7" xfId="0" applyNumberFormat="1" applyFont="1" applyBorder="1" applyAlignment="1">
      <alignment vertical="top"/>
    </xf>
    <xf numFmtId="170" fontId="7" fillId="0" borderId="7" xfId="0" applyNumberFormat="1" applyFont="1" applyBorder="1" applyAlignment="1">
      <alignment vertical="top"/>
    </xf>
    <xf numFmtId="170" fontId="7" fillId="0" borderId="7" xfId="0" applyNumberFormat="1" applyFont="1" applyBorder="1" applyAlignment="1">
      <alignment vertical="top"/>
    </xf>
    <xf numFmtId="10" fontId="7" fillId="0" borderId="2" xfId="0" applyNumberFormat="1" applyFont="1" applyBorder="1" applyAlignment="1">
      <alignment horizontal="center" vertical="top" wrapText="1"/>
    </xf>
    <xf numFmtId="0" fontId="7" fillId="0" borderId="2" xfId="0" applyFont="1" applyBorder="1" applyAlignment="1">
      <alignment horizontal="center" vertical="top" wrapText="1"/>
    </xf>
    <xf numFmtId="0" fontId="7" fillId="15" borderId="7" xfId="0" applyFont="1" applyFill="1" applyBorder="1" applyAlignment="1">
      <alignment vertical="top" wrapText="1"/>
    </xf>
    <xf numFmtId="9" fontId="7" fillId="0" borderId="7" xfId="0" applyNumberFormat="1" applyFont="1" applyBorder="1" applyAlignment="1">
      <alignment horizontal="center" vertical="top"/>
    </xf>
    <xf numFmtId="10" fontId="11" fillId="6" borderId="24" xfId="0" applyNumberFormat="1" applyFont="1" applyFill="1" applyBorder="1" applyAlignment="1">
      <alignment horizontal="center" vertical="top"/>
    </xf>
    <xf numFmtId="0" fontId="3" fillId="6" borderId="22" xfId="0" applyFont="1" applyFill="1" applyBorder="1" applyAlignment="1">
      <alignment horizontal="center" vertical="top"/>
    </xf>
    <xf numFmtId="10" fontId="7" fillId="0" borderId="7" xfId="0" applyNumberFormat="1" applyFont="1" applyBorder="1" applyAlignment="1">
      <alignment horizontal="center" vertical="top" wrapText="1"/>
    </xf>
    <xf numFmtId="0" fontId="11" fillId="16" borderId="7" xfId="0" applyFont="1" applyFill="1" applyBorder="1" applyAlignment="1">
      <alignment vertical="top" wrapText="1"/>
    </xf>
    <xf numFmtId="10" fontId="11" fillId="16" borderId="7" xfId="0" applyNumberFormat="1" applyFont="1" applyFill="1" applyBorder="1" applyAlignment="1">
      <alignment horizontal="center" vertical="top" wrapText="1"/>
    </xf>
    <xf numFmtId="10" fontId="11" fillId="16" borderId="7" xfId="0" applyNumberFormat="1" applyFont="1" applyFill="1" applyBorder="1" applyAlignment="1">
      <alignment horizontal="center" vertical="top"/>
    </xf>
    <xf numFmtId="10" fontId="11" fillId="16" borderId="7" xfId="0" applyNumberFormat="1" applyFont="1" applyFill="1" applyBorder="1" applyAlignment="1">
      <alignment horizontal="center" vertical="top"/>
    </xf>
    <xf numFmtId="9" fontId="11" fillId="16" borderId="7" xfId="0" applyNumberFormat="1" applyFont="1" applyFill="1" applyBorder="1" applyAlignment="1">
      <alignment horizontal="center" vertical="top" wrapText="1"/>
    </xf>
    <xf numFmtId="0" fontId="11" fillId="16" borderId="7" xfId="0" applyFont="1" applyFill="1" applyBorder="1" applyAlignment="1">
      <alignment horizontal="center" vertical="top"/>
    </xf>
    <xf numFmtId="0" fontId="11" fillId="16" borderId="7" xfId="0" applyFont="1" applyFill="1" applyBorder="1" applyAlignment="1">
      <alignment vertical="top" wrapText="1"/>
    </xf>
    <xf numFmtId="4" fontId="11" fillId="16" borderId="7" xfId="0" applyNumberFormat="1" applyFont="1" applyFill="1" applyBorder="1" applyAlignment="1">
      <alignment horizontal="center" vertical="top" wrapText="1"/>
    </xf>
    <xf numFmtId="4" fontId="11" fillId="16" borderId="7" xfId="0" applyNumberFormat="1" applyFont="1" applyFill="1" applyBorder="1" applyAlignment="1">
      <alignment horizontal="center" vertical="top"/>
    </xf>
    <xf numFmtId="4" fontId="11" fillId="16" borderId="7" xfId="0" applyNumberFormat="1" applyFont="1" applyFill="1" applyBorder="1" applyAlignment="1">
      <alignment horizontal="center" vertical="top"/>
    </xf>
    <xf numFmtId="165" fontId="7" fillId="0" borderId="7" xfId="0" applyNumberFormat="1" applyFont="1" applyBorder="1" applyAlignment="1">
      <alignment vertical="top"/>
    </xf>
    <xf numFmtId="10" fontId="3" fillId="7" borderId="7" xfId="0" applyNumberFormat="1" applyFont="1" applyFill="1" applyBorder="1" applyAlignment="1">
      <alignment horizontal="right" vertical="top"/>
    </xf>
    <xf numFmtId="0" fontId="3" fillId="0" borderId="7" xfId="0" applyFont="1" applyBorder="1" applyAlignment="1">
      <alignment horizontal="center" vertical="top" wrapText="1"/>
    </xf>
    <xf numFmtId="0" fontId="3" fillId="0" borderId="7" xfId="0" applyFont="1" applyBorder="1" applyAlignment="1">
      <alignment vertical="top"/>
    </xf>
    <xf numFmtId="10" fontId="3" fillId="0" borderId="7" xfId="0" applyNumberFormat="1" applyFont="1" applyBorder="1" applyAlignment="1">
      <alignment horizontal="center" vertical="top" wrapText="1"/>
    </xf>
    <xf numFmtId="0" fontId="3" fillId="0" borderId="7" xfId="0" applyFont="1" applyBorder="1" applyAlignment="1">
      <alignment horizontal="center" vertical="top" wrapText="1"/>
    </xf>
    <xf numFmtId="9" fontId="7" fillId="0" borderId="7" xfId="0" applyNumberFormat="1" applyFont="1" applyBorder="1" applyAlignment="1">
      <alignment horizontal="center" vertical="top" wrapText="1"/>
    </xf>
    <xf numFmtId="3" fontId="7" fillId="0" borderId="7" xfId="0" applyNumberFormat="1" applyFont="1" applyBorder="1" applyAlignment="1">
      <alignment horizontal="center" vertical="top" wrapText="1"/>
    </xf>
    <xf numFmtId="167" fontId="7" fillId="0" borderId="7" xfId="0" applyNumberFormat="1" applyFont="1" applyBorder="1" applyAlignment="1">
      <alignment horizontal="right" vertical="top"/>
    </xf>
    <xf numFmtId="0" fontId="3" fillId="12" borderId="7" xfId="0" applyFont="1" applyFill="1" applyBorder="1" applyAlignment="1">
      <alignment vertical="top" wrapText="1"/>
    </xf>
    <xf numFmtId="4" fontId="7" fillId="0" borderId="7" xfId="0" applyNumberFormat="1" applyFont="1" applyBorder="1" applyAlignment="1">
      <alignment horizontal="center" vertical="top" wrapText="1"/>
    </xf>
    <xf numFmtId="1" fontId="7" fillId="3" borderId="7" xfId="0" applyNumberFormat="1" applyFont="1" applyFill="1" applyBorder="1" applyAlignment="1">
      <alignment vertical="top"/>
    </xf>
    <xf numFmtId="10" fontId="7" fillId="3" borderId="7" xfId="0" applyNumberFormat="1" applyFont="1" applyFill="1" applyBorder="1" applyAlignment="1">
      <alignment vertical="top"/>
    </xf>
    <xf numFmtId="168" fontId="7" fillId="0" borderId="7" xfId="0" applyNumberFormat="1" applyFont="1" applyBorder="1" applyAlignment="1">
      <alignment horizontal="center" vertical="top" wrapText="1"/>
    </xf>
    <xf numFmtId="168" fontId="7" fillId="0" borderId="7" xfId="0" applyNumberFormat="1" applyFont="1" applyBorder="1" applyAlignment="1">
      <alignment horizontal="center" vertical="top"/>
    </xf>
    <xf numFmtId="168" fontId="7" fillId="3" borderId="7" xfId="0" applyNumberFormat="1" applyFont="1" applyFill="1" applyBorder="1" applyAlignment="1">
      <alignment vertical="top"/>
    </xf>
    <xf numFmtId="168" fontId="7" fillId="0" borderId="7" xfId="0" applyNumberFormat="1" applyFont="1" applyBorder="1" applyAlignment="1">
      <alignment horizontal="center" vertical="top"/>
    </xf>
    <xf numFmtId="168" fontId="7" fillId="0" borderId="7" xfId="0" applyNumberFormat="1" applyFont="1" applyBorder="1" applyAlignment="1">
      <alignment vertical="top"/>
    </xf>
    <xf numFmtId="168" fontId="7" fillId="0" borderId="7" xfId="0" applyNumberFormat="1" applyFont="1" applyBorder="1" applyAlignment="1">
      <alignment vertical="top"/>
    </xf>
    <xf numFmtId="3" fontId="7" fillId="0" borderId="7" xfId="0" applyNumberFormat="1" applyFont="1" applyBorder="1" applyAlignment="1">
      <alignment vertical="top"/>
    </xf>
    <xf numFmtId="39" fontId="7" fillId="0" borderId="7" xfId="0" applyNumberFormat="1" applyFont="1" applyBorder="1" applyAlignment="1">
      <alignment horizontal="center" vertical="top"/>
    </xf>
    <xf numFmtId="39" fontId="7" fillId="0" borderId="7" xfId="0" applyNumberFormat="1" applyFont="1" applyBorder="1" applyAlignment="1">
      <alignment horizontal="center" vertical="top"/>
    </xf>
    <xf numFmtId="39" fontId="7" fillId="0" borderId="7" xfId="0" applyNumberFormat="1" applyFont="1" applyBorder="1" applyAlignment="1">
      <alignment vertical="top"/>
    </xf>
    <xf numFmtId="39" fontId="7" fillId="0" borderId="7" xfId="0" applyNumberFormat="1" applyFont="1" applyBorder="1" applyAlignment="1">
      <alignment vertical="top"/>
    </xf>
    <xf numFmtId="10" fontId="16" fillId="0" borderId="7" xfId="0" applyNumberFormat="1" applyFont="1" applyBorder="1" applyAlignment="1">
      <alignment horizontal="right" vertical="top"/>
    </xf>
    <xf numFmtId="0" fontId="7" fillId="0" borderId="7" xfId="0" applyFont="1" applyBorder="1" applyAlignment="1">
      <alignment horizontal="center" vertical="top" wrapText="1"/>
    </xf>
    <xf numFmtId="0" fontId="7" fillId="0" borderId="0" xfId="0" applyFont="1" applyAlignment="1">
      <alignment horizontal="center" vertical="top"/>
    </xf>
    <xf numFmtId="0" fontId="7" fillId="0" borderId="0" xfId="0" applyFont="1" applyAlignment="1">
      <alignment vertical="top"/>
    </xf>
    <xf numFmtId="0" fontId="7" fillId="0" borderId="0" xfId="0" applyFont="1" applyAlignment="1">
      <alignment horizontal="right" vertical="top"/>
    </xf>
    <xf numFmtId="0" fontId="3" fillId="0" borderId="0" xfId="0" applyFont="1" applyAlignment="1">
      <alignment vertical="top" wrapText="1"/>
    </xf>
    <xf numFmtId="3" fontId="3" fillId="0" borderId="0" xfId="0" applyNumberFormat="1" applyFont="1" applyAlignment="1">
      <alignment horizontal="center" vertical="top" wrapText="1"/>
    </xf>
    <xf numFmtId="3" fontId="3" fillId="0" borderId="0" xfId="0" applyNumberFormat="1" applyFont="1" applyAlignment="1">
      <alignment horizontal="center" vertical="top"/>
    </xf>
    <xf numFmtId="1" fontId="7" fillId="0" borderId="0" xfId="0" applyNumberFormat="1" applyFont="1" applyAlignment="1">
      <alignment vertical="top"/>
    </xf>
    <xf numFmtId="10" fontId="3" fillId="15" borderId="22" xfId="0" applyNumberFormat="1" applyFont="1" applyFill="1" applyBorder="1" applyAlignment="1">
      <alignment horizontal="center" vertical="top"/>
    </xf>
    <xf numFmtId="10" fontId="3" fillId="15" borderId="16" xfId="0" applyNumberFormat="1" applyFont="1" applyFill="1" applyBorder="1" applyAlignment="1">
      <alignment horizontal="center" vertical="top"/>
    </xf>
    <xf numFmtId="10" fontId="3" fillId="3" borderId="22" xfId="0" applyNumberFormat="1" applyFont="1" applyFill="1" applyBorder="1" applyAlignment="1">
      <alignment horizontal="center" vertical="top"/>
    </xf>
    <xf numFmtId="10" fontId="3" fillId="3" borderId="16" xfId="0" applyNumberFormat="1" applyFont="1" applyFill="1" applyBorder="1" applyAlignment="1">
      <alignment horizontal="center" vertical="top"/>
    </xf>
    <xf numFmtId="10" fontId="3" fillId="10" borderId="22" xfId="0" applyNumberFormat="1" applyFont="1" applyFill="1" applyBorder="1" applyAlignment="1">
      <alignment horizontal="center" vertical="top"/>
    </xf>
    <xf numFmtId="10" fontId="3" fillId="10" borderId="16" xfId="0" applyNumberFormat="1" applyFont="1" applyFill="1" applyBorder="1" applyAlignment="1">
      <alignment horizontal="center" vertical="top"/>
    </xf>
    <xf numFmtId="10" fontId="7" fillId="0" borderId="0" xfId="0" applyNumberFormat="1" applyFont="1" applyAlignment="1">
      <alignment horizontal="right" vertical="top"/>
    </xf>
    <xf numFmtId="10" fontId="3" fillId="0" borderId="0" xfId="0" applyNumberFormat="1" applyFont="1" applyAlignment="1">
      <alignment horizontal="right" vertical="center"/>
    </xf>
    <xf numFmtId="0" fontId="3" fillId="0" borderId="0" xfId="0" applyFont="1" applyAlignment="1">
      <alignment horizontal="right" vertical="center"/>
    </xf>
    <xf numFmtId="3" fontId="1" fillId="0" borderId="0" xfId="0" applyNumberFormat="1" applyFont="1" applyAlignment="1">
      <alignment horizontal="center"/>
    </xf>
    <xf numFmtId="0" fontId="1" fillId="0" borderId="0" xfId="0" applyFont="1" applyAlignment="1">
      <alignment horizontal="center"/>
    </xf>
    <xf numFmtId="0" fontId="18" fillId="0" borderId="26" xfId="0" applyFont="1" applyBorder="1" applyAlignment="1">
      <alignment horizontal="center" vertical="top"/>
    </xf>
    <xf numFmtId="0" fontId="18" fillId="0" borderId="27" xfId="0" applyFont="1" applyBorder="1" applyAlignment="1">
      <alignment horizontal="center" vertical="top"/>
    </xf>
    <xf numFmtId="0" fontId="18" fillId="0" borderId="28" xfId="0" applyFont="1" applyBorder="1" applyAlignment="1">
      <alignment horizontal="center" vertical="top"/>
    </xf>
    <xf numFmtId="0" fontId="18" fillId="0" borderId="29" xfId="0" applyFont="1" applyBorder="1" applyAlignment="1">
      <alignment horizontal="center" vertical="top"/>
    </xf>
    <xf numFmtId="0" fontId="18" fillId="0" borderId="0" xfId="0" applyFont="1" applyAlignment="1">
      <alignment horizontal="center" vertical="top"/>
    </xf>
    <xf numFmtId="0" fontId="18" fillId="0" borderId="0" xfId="0" applyFont="1" applyAlignment="1">
      <alignment vertical="top"/>
    </xf>
    <xf numFmtId="0" fontId="0" fillId="0" borderId="30" xfId="0" applyFont="1" applyBorder="1" applyAlignment="1">
      <alignment horizontal="right" vertical="top"/>
    </xf>
    <xf numFmtId="0" fontId="0" fillId="0" borderId="31" xfId="0" applyFont="1" applyBorder="1" applyAlignment="1">
      <alignment horizontal="center" vertical="top"/>
    </xf>
    <xf numFmtId="9" fontId="0" fillId="0" borderId="32" xfId="0" applyNumberFormat="1" applyFont="1" applyBorder="1" applyAlignment="1">
      <alignment horizontal="center" vertical="top"/>
    </xf>
    <xf numFmtId="9" fontId="0" fillId="0" borderId="33" xfId="0" applyNumberFormat="1" applyFont="1" applyBorder="1" applyAlignment="1">
      <alignment horizontal="center" vertical="top"/>
    </xf>
    <xf numFmtId="0" fontId="0" fillId="0" borderId="0" xfId="0" applyFont="1" applyAlignment="1">
      <alignment horizontal="center" vertical="top"/>
    </xf>
    <xf numFmtId="0" fontId="0" fillId="0" borderId="0" xfId="0" applyFont="1" applyAlignment="1">
      <alignment vertical="top"/>
    </xf>
    <xf numFmtId="0" fontId="0" fillId="0" borderId="34" xfId="0" quotePrefix="1" applyFont="1" applyBorder="1" applyAlignment="1">
      <alignment horizontal="left" vertical="top"/>
    </xf>
    <xf numFmtId="0" fontId="0" fillId="0" borderId="9" xfId="0" applyFont="1" applyBorder="1" applyAlignment="1">
      <alignment horizontal="center" vertical="top"/>
    </xf>
    <xf numFmtId="10" fontId="0" fillId="0" borderId="6" xfId="0" applyNumberFormat="1" applyFont="1" applyBorder="1" applyAlignment="1">
      <alignment horizontal="center" vertical="top"/>
    </xf>
    <xf numFmtId="9" fontId="0" fillId="0" borderId="6" xfId="0" applyNumberFormat="1" applyFont="1" applyBorder="1" applyAlignment="1">
      <alignment horizontal="center" vertical="top"/>
    </xf>
    <xf numFmtId="0" fontId="0" fillId="0" borderId="35" xfId="0" applyFont="1" applyBorder="1" applyAlignment="1">
      <alignment horizontal="center" vertical="top"/>
    </xf>
    <xf numFmtId="0" fontId="0" fillId="0" borderId="36" xfId="0" quotePrefix="1" applyFont="1" applyBorder="1" applyAlignment="1">
      <alignment horizontal="left" vertical="top"/>
    </xf>
    <xf numFmtId="0" fontId="0" fillId="0" borderId="4" xfId="0" applyFont="1" applyBorder="1" applyAlignment="1">
      <alignment horizontal="center" vertical="top"/>
    </xf>
    <xf numFmtId="10" fontId="0" fillId="0" borderId="7" xfId="0" applyNumberFormat="1" applyFont="1" applyBorder="1" applyAlignment="1">
      <alignment horizontal="center" vertical="top"/>
    </xf>
    <xf numFmtId="9" fontId="0" fillId="0" borderId="7" xfId="0" applyNumberFormat="1" applyFont="1" applyBorder="1" applyAlignment="1">
      <alignment horizontal="center" vertical="top"/>
    </xf>
    <xf numFmtId="0" fontId="0" fillId="0" borderId="37" xfId="0" applyFont="1" applyBorder="1" applyAlignment="1">
      <alignment horizontal="center" vertical="top"/>
    </xf>
    <xf numFmtId="0" fontId="0" fillId="0" borderId="30" xfId="0" quotePrefix="1" applyFont="1" applyBorder="1" applyAlignment="1">
      <alignment horizontal="left" vertical="top"/>
    </xf>
    <xf numFmtId="10" fontId="0" fillId="0" borderId="32" xfId="0" applyNumberFormat="1" applyFont="1" applyBorder="1" applyAlignment="1">
      <alignment horizontal="center" vertical="top"/>
    </xf>
    <xf numFmtId="0" fontId="0" fillId="0" borderId="33" xfId="0" applyFont="1" applyBorder="1" applyAlignment="1">
      <alignment horizontal="center" vertical="top"/>
    </xf>
    <xf numFmtId="0" fontId="19" fillId="0" borderId="0" xfId="0" applyFont="1" applyAlignment="1">
      <alignment vertical="center"/>
    </xf>
    <xf numFmtId="0" fontId="0" fillId="0" borderId="0" xfId="0" applyFont="1" applyAlignment="1">
      <alignment horizontal="left" vertical="top"/>
    </xf>
    <xf numFmtId="0" fontId="0" fillId="0" borderId="0" xfId="0" applyFont="1" applyAlignment="1">
      <alignment horizontal="right" vertical="top"/>
    </xf>
    <xf numFmtId="10" fontId="0" fillId="0" borderId="0" xfId="0" applyNumberFormat="1" applyFont="1" applyAlignment="1">
      <alignment horizontal="center" vertical="top"/>
    </xf>
    <xf numFmtId="10" fontId="0" fillId="0" borderId="0" xfId="0" applyNumberFormat="1" applyFont="1" applyAlignment="1">
      <alignment vertical="top"/>
    </xf>
    <xf numFmtId="0" fontId="18" fillId="17" borderId="7" xfId="0" applyFont="1" applyFill="1" applyBorder="1" applyAlignment="1">
      <alignment horizontal="center"/>
    </xf>
    <xf numFmtId="0" fontId="18" fillId="17" borderId="7" xfId="0" applyFont="1" applyFill="1" applyBorder="1" applyAlignment="1">
      <alignment horizontal="center" vertical="top"/>
    </xf>
    <xf numFmtId="0" fontId="18" fillId="0" borderId="0" xfId="0" applyFont="1" applyAlignment="1">
      <alignment horizontal="center"/>
    </xf>
    <xf numFmtId="0" fontId="18" fillId="18" borderId="7" xfId="0" applyFont="1" applyFill="1" applyBorder="1"/>
    <xf numFmtId="10" fontId="18" fillId="18" borderId="7" xfId="0" applyNumberFormat="1" applyFont="1" applyFill="1" applyBorder="1"/>
    <xf numFmtId="0" fontId="18" fillId="0" borderId="0" xfId="0" applyFont="1"/>
    <xf numFmtId="0" fontId="0" fillId="0" borderId="7" xfId="0" applyFont="1" applyBorder="1" applyAlignment="1">
      <alignment horizontal="left"/>
    </xf>
    <xf numFmtId="10" fontId="0" fillId="0" borderId="7" xfId="0" applyNumberFormat="1" applyFont="1" applyBorder="1"/>
    <xf numFmtId="0" fontId="18" fillId="17" borderId="7" xfId="0" applyFont="1" applyFill="1" applyBorder="1" applyAlignment="1">
      <alignment horizontal="left"/>
    </xf>
    <xf numFmtId="10" fontId="18" fillId="17" borderId="7" xfId="0" applyNumberFormat="1" applyFont="1" applyFill="1" applyBorder="1"/>
    <xf numFmtId="10" fontId="18" fillId="0" borderId="0" xfId="0" applyNumberFormat="1" applyFont="1"/>
    <xf numFmtId="10" fontId="0" fillId="0" borderId="0" xfId="0" applyNumberFormat="1" applyFont="1"/>
    <xf numFmtId="9" fontId="0" fillId="0" borderId="0" xfId="0" applyNumberFormat="1" applyFont="1"/>
    <xf numFmtId="0" fontId="18" fillId="17" borderId="7" xfId="0" applyFont="1" applyFill="1" applyBorder="1" applyAlignment="1">
      <alignment horizontal="center"/>
    </xf>
    <xf numFmtId="0" fontId="1" fillId="0" borderId="0" xfId="0" applyFont="1" applyAlignment="1">
      <alignment horizontal="center"/>
    </xf>
    <xf numFmtId="0" fontId="1" fillId="0" borderId="0" xfId="0" applyFont="1" applyAlignment="1"/>
    <xf numFmtId="10" fontId="0" fillId="0" borderId="7" xfId="0" applyNumberFormat="1" applyFont="1" applyBorder="1" applyAlignment="1"/>
    <xf numFmtId="0" fontId="1" fillId="0" borderId="0" xfId="0" applyFont="1" applyAlignment="1">
      <alignment horizontal="right"/>
    </xf>
    <xf numFmtId="9" fontId="1" fillId="0" borderId="0" xfId="0" applyNumberFormat="1" applyFont="1" applyAlignment="1"/>
    <xf numFmtId="0" fontId="20" fillId="0" borderId="0" xfId="0" applyFont="1" applyAlignment="1">
      <alignment horizontal="center" vertical="center" wrapText="1"/>
    </xf>
    <xf numFmtId="0" fontId="20" fillId="0" borderId="7" xfId="0" applyFont="1" applyBorder="1" applyAlignment="1">
      <alignment horizontal="center" vertical="center"/>
    </xf>
    <xf numFmtId="0" fontId="20" fillId="0" borderId="0" xfId="0" applyFont="1" applyAlignment="1">
      <alignment horizontal="center" vertical="center"/>
    </xf>
    <xf numFmtId="0" fontId="20" fillId="0" borderId="7" xfId="0" applyFont="1" applyBorder="1"/>
    <xf numFmtId="0" fontId="20" fillId="0" borderId="0" xfId="0" applyFont="1"/>
    <xf numFmtId="0" fontId="20" fillId="0" borderId="7" xfId="0" applyFont="1" applyBorder="1" applyAlignment="1"/>
    <xf numFmtId="0" fontId="21" fillId="0" borderId="0" xfId="0" applyFont="1" applyAlignment="1">
      <alignment horizontal="center" vertical="center"/>
    </xf>
    <xf numFmtId="10" fontId="21" fillId="0" borderId="7" xfId="0" applyNumberFormat="1" applyFont="1" applyBorder="1" applyAlignment="1">
      <alignment horizontal="center" vertical="center"/>
    </xf>
    <xf numFmtId="4" fontId="21" fillId="0" borderId="7" xfId="0" applyNumberFormat="1" applyFont="1" applyBorder="1" applyAlignment="1">
      <alignment horizontal="center" vertical="center"/>
    </xf>
    <xf numFmtId="0" fontId="21" fillId="0" borderId="7" xfId="0" applyFont="1" applyBorder="1" applyAlignment="1">
      <alignment horizontal="left" vertical="center"/>
    </xf>
    <xf numFmtId="0" fontId="21" fillId="0" borderId="7" xfId="0" applyFont="1" applyBorder="1" applyAlignment="1">
      <alignment horizontal="center" vertical="center" wrapText="1"/>
    </xf>
    <xf numFmtId="0" fontId="21" fillId="0" borderId="7" xfId="0" applyFont="1" applyBorder="1" applyAlignment="1">
      <alignment horizontal="center" vertical="center"/>
    </xf>
    <xf numFmtId="10" fontId="21" fillId="0" borderId="7" xfId="0" applyNumberFormat="1" applyFont="1" applyBorder="1" applyAlignment="1">
      <alignment horizontal="center" vertical="center"/>
    </xf>
    <xf numFmtId="4" fontId="21" fillId="0" borderId="7" xfId="0" applyNumberFormat="1" applyFont="1" applyBorder="1" applyAlignment="1">
      <alignment horizontal="center" vertical="center"/>
    </xf>
    <xf numFmtId="0" fontId="21" fillId="0" borderId="7" xfId="0" applyFont="1" applyBorder="1" applyAlignment="1">
      <alignment horizontal="left" vertical="center"/>
    </xf>
    <xf numFmtId="0" fontId="21" fillId="0" borderId="7" xfId="0" applyFont="1" applyBorder="1" applyAlignment="1">
      <alignment vertical="center" wrapText="1"/>
    </xf>
    <xf numFmtId="10" fontId="21" fillId="0" borderId="7" xfId="0" applyNumberFormat="1" applyFont="1" applyBorder="1" applyAlignment="1">
      <alignment vertical="center"/>
    </xf>
    <xf numFmtId="4" fontId="21" fillId="0" borderId="7" xfId="0" applyNumberFormat="1" applyFont="1" applyBorder="1" applyAlignment="1">
      <alignment vertical="center"/>
    </xf>
    <xf numFmtId="0" fontId="21" fillId="0" borderId="0" xfId="0" applyFont="1" applyAlignment="1">
      <alignment vertical="center"/>
    </xf>
    <xf numFmtId="0" fontId="20" fillId="0" borderId="7" xfId="0" applyFont="1" applyBorder="1" applyAlignment="1">
      <alignment horizontal="left" vertical="center"/>
    </xf>
    <xf numFmtId="0" fontId="20" fillId="0" borderId="7" xfId="0" applyFont="1" applyBorder="1" applyAlignment="1">
      <alignment vertical="center" wrapText="1"/>
    </xf>
    <xf numFmtId="0" fontId="20" fillId="0" borderId="7" xfId="0" applyFont="1" applyBorder="1" applyAlignment="1">
      <alignment horizontal="center" vertical="center"/>
    </xf>
    <xf numFmtId="10" fontId="20" fillId="0" borderId="7" xfId="0" applyNumberFormat="1" applyFont="1" applyBorder="1" applyAlignment="1">
      <alignment vertical="center"/>
    </xf>
    <xf numFmtId="4" fontId="20" fillId="0" borderId="7" xfId="0" applyNumberFormat="1" applyFont="1" applyBorder="1" applyAlignment="1">
      <alignment vertical="center"/>
    </xf>
    <xf numFmtId="0" fontId="20" fillId="0" borderId="0" xfId="0" applyFont="1" applyAlignment="1">
      <alignment vertical="center"/>
    </xf>
    <xf numFmtId="4" fontId="20" fillId="0" borderId="7" xfId="0" applyNumberFormat="1" applyFont="1" applyBorder="1" applyAlignment="1">
      <alignment vertical="center"/>
    </xf>
    <xf numFmtId="10" fontId="20" fillId="0" borderId="7" xfId="0" applyNumberFormat="1" applyFont="1" applyBorder="1" applyAlignment="1">
      <alignment vertical="center"/>
    </xf>
    <xf numFmtId="0" fontId="20" fillId="0" borderId="7" xfId="0" applyFont="1" applyBorder="1" applyAlignment="1">
      <alignment vertical="center" wrapText="1"/>
    </xf>
    <xf numFmtId="0" fontId="2" fillId="0" borderId="2" xfId="0" applyFont="1" applyBorder="1" applyAlignment="1">
      <alignment horizontal="center" vertical="center"/>
    </xf>
    <xf numFmtId="0" fontId="1" fillId="0" borderId="3" xfId="0" applyFont="1" applyBorder="1"/>
    <xf numFmtId="0" fontId="1" fillId="0" borderId="4" xfId="0" applyFont="1" applyBorder="1"/>
    <xf numFmtId="0" fontId="2" fillId="0" borderId="1" xfId="0" applyFont="1" applyBorder="1" applyAlignment="1">
      <alignment horizontal="center" vertical="center"/>
    </xf>
    <xf numFmtId="0" fontId="1" fillId="0" borderId="5" xfId="0" applyFont="1" applyBorder="1"/>
    <xf numFmtId="0" fontId="1" fillId="0" borderId="6" xfId="0" applyFont="1" applyBorder="1"/>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xf>
    <xf numFmtId="10" fontId="2" fillId="0" borderId="10" xfId="0" applyNumberFormat="1" applyFont="1" applyBorder="1" applyAlignment="1">
      <alignment horizontal="center" vertical="center" wrapText="1"/>
    </xf>
    <xf numFmtId="0" fontId="1" fillId="0" borderId="11" xfId="0" applyFont="1" applyBorder="1"/>
    <xf numFmtId="0" fontId="1" fillId="0" borderId="12" xfId="0" applyFont="1" applyBorder="1"/>
    <xf numFmtId="0" fontId="1" fillId="0" borderId="14" xfId="0" applyFont="1" applyBorder="1"/>
    <xf numFmtId="0" fontId="1" fillId="0" borderId="15" xfId="0" applyFont="1" applyBorder="1"/>
    <xf numFmtId="0" fontId="1" fillId="0" borderId="9" xfId="0" applyFont="1" applyBorder="1"/>
    <xf numFmtId="10"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0" fontId="2" fillId="0" borderId="2" xfId="0" applyFont="1" applyBorder="1" applyAlignment="1">
      <alignment horizontal="center" vertical="center" wrapText="1"/>
    </xf>
    <xf numFmtId="0" fontId="3" fillId="0" borderId="5" xfId="0" applyFont="1" applyBorder="1" applyAlignment="1">
      <alignment horizontal="left" vertical="center" wrapText="1"/>
    </xf>
    <xf numFmtId="0" fontId="2" fillId="0" borderId="10" xfId="0" applyFont="1" applyBorder="1" applyAlignment="1">
      <alignment horizontal="center" vertical="center" wrapText="1"/>
    </xf>
    <xf numFmtId="0" fontId="11" fillId="0" borderId="2" xfId="0" applyFont="1" applyBorder="1" applyAlignment="1">
      <alignment horizontal="center" vertical="center"/>
    </xf>
    <xf numFmtId="0" fontId="11" fillId="0" borderId="10" xfId="0" applyFont="1" applyBorder="1" applyAlignment="1">
      <alignment horizontal="center" vertical="center"/>
    </xf>
    <xf numFmtId="0" fontId="1" fillId="0" borderId="13" xfId="0" applyFont="1" applyBorder="1"/>
    <xf numFmtId="0" fontId="1" fillId="0" borderId="8" xfId="0" applyFont="1" applyBorder="1"/>
    <xf numFmtId="0" fontId="11" fillId="0" borderId="1" xfId="0" applyFont="1" applyBorder="1" applyAlignment="1">
      <alignment horizontal="center" vertical="center" wrapText="1"/>
    </xf>
    <xf numFmtId="0" fontId="0" fillId="0" borderId="0" xfId="0" applyFont="1" applyAlignment="1"/>
    <xf numFmtId="0" fontId="11" fillId="0" borderId="10" xfId="0" applyFont="1" applyBorder="1" applyAlignment="1">
      <alignment horizontal="center" vertical="center" wrapText="1"/>
    </xf>
    <xf numFmtId="0" fontId="11" fillId="0" borderId="3" xfId="0" applyFont="1" applyBorder="1" applyAlignment="1">
      <alignment horizontal="center" vertical="center"/>
    </xf>
    <xf numFmtId="3" fontId="2" fillId="0" borderId="10" xfId="0" applyNumberFormat="1" applyFont="1" applyBorder="1" applyAlignment="1">
      <alignment horizontal="center" vertical="center" wrapText="1"/>
    </xf>
    <xf numFmtId="0" fontId="11" fillId="0" borderId="12" xfId="0" applyFont="1" applyBorder="1" applyAlignment="1">
      <alignment horizontal="center" vertical="center" wrapText="1"/>
    </xf>
    <xf numFmtId="0" fontId="7" fillId="0" borderId="1" xfId="0" applyFont="1" applyBorder="1" applyAlignment="1">
      <alignment horizontal="center" vertical="top" wrapText="1"/>
    </xf>
    <xf numFmtId="0" fontId="7" fillId="0" borderId="1" xfId="0" applyFont="1" applyBorder="1" applyAlignment="1">
      <alignment vertical="top" wrapText="1"/>
    </xf>
    <xf numFmtId="0" fontId="7" fillId="7" borderId="1" xfId="0" applyFont="1" applyFill="1" applyBorder="1" applyAlignment="1">
      <alignment vertical="top" wrapText="1"/>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7" fillId="7" borderId="1" xfId="0" applyFont="1" applyFill="1" applyBorder="1" applyAlignment="1">
      <alignment horizontal="center" vertical="top" wrapText="1"/>
    </xf>
    <xf numFmtId="0" fontId="11" fillId="0" borderId="1" xfId="0" applyFont="1" applyBorder="1" applyAlignment="1">
      <alignment horizontal="center" vertical="top"/>
    </xf>
    <xf numFmtId="0" fontId="11" fillId="0" borderId="10" xfId="0" applyFont="1" applyBorder="1" applyAlignment="1">
      <alignment horizontal="center" vertical="top"/>
    </xf>
    <xf numFmtId="0" fontId="17" fillId="0" borderId="1" xfId="0" applyFont="1" applyBorder="1" applyAlignment="1">
      <alignment wrapText="1"/>
    </xf>
    <xf numFmtId="0" fontId="7" fillId="0" borderId="1" xfId="0" applyFont="1" applyBorder="1" applyAlignment="1">
      <alignment wrapText="1"/>
    </xf>
    <xf numFmtId="0" fontId="19" fillId="0" borderId="0" xfId="0" applyFont="1" applyAlignment="1">
      <alignment horizontal="center" vertical="center"/>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21" fillId="0" borderId="2" xfId="0" applyFont="1" applyBorder="1" applyAlignment="1">
      <alignment horizontal="center" vertical="center"/>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10" fontId="21" fillId="0" borderId="1" xfId="0" applyNumberFormat="1" applyFont="1" applyBorder="1" applyAlignment="1">
      <alignment horizontal="center" vertical="center"/>
    </xf>
  </cellXfs>
  <cellStyles count="1">
    <cellStyle name="Normal" xfId="0" builtinId="0"/>
  </cellStyles>
  <dxfs count="142">
    <dxf>
      <fill>
        <patternFill patternType="solid">
          <fgColor rgb="FFB7E1CD"/>
          <bgColor rgb="FFB7E1CD"/>
        </patternFill>
      </fill>
    </dxf>
    <dxf>
      <fill>
        <patternFill patternType="solid">
          <fgColor rgb="FFFCE8B2"/>
          <bgColor rgb="FFFCE8B2"/>
        </patternFill>
      </fill>
    </dxf>
    <dxf>
      <fill>
        <patternFill patternType="solid">
          <fgColor rgb="FFF4C7C3"/>
          <bgColor rgb="FFF4C7C3"/>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4C7C3"/>
          <bgColor rgb="FFF4C7C3"/>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
      <fill>
        <patternFill patternType="solid">
          <fgColor rgb="FFC4C3F7"/>
          <bgColor rgb="FFC4C3F7"/>
        </patternFill>
      </fill>
    </dxf>
    <dxf>
      <fill>
        <patternFill patternType="solid">
          <fgColor rgb="FFE8E7FC"/>
          <bgColor rgb="FFE8E7FC"/>
        </patternFill>
      </fill>
    </dxf>
    <dxf>
      <fill>
        <patternFill patternType="solid">
          <fgColor rgb="FFFFFFFF"/>
          <bgColor rgb="FFFFFFFF"/>
        </patternFill>
      </fill>
    </dxf>
  </dxfs>
  <tableStyles count="32">
    <tableStyle name="BAB5-style" pivot="0" count="3">
      <tableStyleElement type="totalRow" dxfId="139"/>
      <tableStyleElement type="firstRowStripe" dxfId="141"/>
      <tableStyleElement type="secondRowStripe" dxfId="140"/>
    </tableStyle>
    <tableStyle name="BAB5-style 2" pivot="0" count="3">
      <tableStyleElement type="headerRow" dxfId="138"/>
      <tableStyleElement type="firstRowStripe" dxfId="137"/>
      <tableStyleElement type="secondRowStripe" dxfId="136"/>
    </tableStyle>
    <tableStyle name="BAB5-style 3" pivot="0" count="3">
      <tableStyleElement type="totalRow" dxfId="133"/>
      <tableStyleElement type="firstRowStripe" dxfId="135"/>
      <tableStyleElement type="secondRowStripe" dxfId="134"/>
    </tableStyle>
    <tableStyle name="BAB5-style 4" pivot="0" count="3">
      <tableStyleElement type="totalRow" dxfId="130"/>
      <tableStyleElement type="firstRowStripe" dxfId="132"/>
      <tableStyleElement type="secondRowStripe" dxfId="131"/>
    </tableStyle>
    <tableStyle name="BAB5-style 5" pivot="0" count="3">
      <tableStyleElement type="totalRow" dxfId="127"/>
      <tableStyleElement type="firstRowStripe" dxfId="129"/>
      <tableStyleElement type="secondRowStripe" dxfId="128"/>
    </tableStyle>
    <tableStyle name="BAB5-style 6" pivot="0" count="3">
      <tableStyleElement type="headerRow" dxfId="126"/>
      <tableStyleElement type="firstRowStripe" dxfId="125"/>
      <tableStyleElement type="secondRowStripe" dxfId="124"/>
    </tableStyle>
    <tableStyle name="BAB5-style 7" pivot="0" count="3">
      <tableStyleElement type="headerRow" dxfId="123"/>
      <tableStyleElement type="firstRowStripe" dxfId="122"/>
      <tableStyleElement type="secondRowStripe" dxfId="121"/>
    </tableStyle>
    <tableStyle name="BAB5-style 8" pivot="0" count="3">
      <tableStyleElement type="headerRow" dxfId="120"/>
      <tableStyleElement type="firstRowStripe" dxfId="119"/>
      <tableStyleElement type="secondRowStripe" dxfId="118"/>
    </tableStyle>
    <tableStyle name="BAB5-style 9" pivot="0" count="3">
      <tableStyleElement type="headerRow" dxfId="117"/>
      <tableStyleElement type="firstRowStripe" dxfId="116"/>
      <tableStyleElement type="secondRowStripe" dxfId="115"/>
    </tableStyle>
    <tableStyle name="BAB5-style 10" pivot="0" count="3">
      <tableStyleElement type="headerRow" dxfId="114"/>
      <tableStyleElement type="firstRowStripe" dxfId="113"/>
      <tableStyleElement type="secondRowStripe" dxfId="112"/>
    </tableStyle>
    <tableStyle name="BAB5-style 11" pivot="0" count="3">
      <tableStyleElement type="headerRow" dxfId="111"/>
      <tableStyleElement type="firstRowStripe" dxfId="110"/>
      <tableStyleElement type="secondRowStripe" dxfId="109"/>
    </tableStyle>
    <tableStyle name="BAB5-style 12" pivot="0" count="3">
      <tableStyleElement type="totalRow" dxfId="106"/>
      <tableStyleElement type="firstRowStripe" dxfId="108"/>
      <tableStyleElement type="secondRowStripe" dxfId="107"/>
    </tableStyle>
    <tableStyle name="BAB5-style 13" pivot="0" count="3">
      <tableStyleElement type="totalRow" dxfId="103"/>
      <tableStyleElement type="firstRowStripe" dxfId="105"/>
      <tableStyleElement type="secondRowStripe" dxfId="104"/>
    </tableStyle>
    <tableStyle name="BAB5-style 14" pivot="0" count="3">
      <tableStyleElement type="headerRow" dxfId="102"/>
      <tableStyleElement type="firstRowStripe" dxfId="101"/>
      <tableStyleElement type="secondRowStripe" dxfId="100"/>
    </tableStyle>
    <tableStyle name="BAB5-style 15" pivot="0" count="3">
      <tableStyleElement type="headerRow" dxfId="99"/>
      <tableStyleElement type="firstRowStripe" dxfId="98"/>
      <tableStyleElement type="secondRowStripe" dxfId="97"/>
    </tableStyle>
    <tableStyle name="BAB5-style 16" pivot="0" count="3">
      <tableStyleElement type="headerRow" dxfId="96"/>
      <tableStyleElement type="firstRowStripe" dxfId="95"/>
      <tableStyleElement type="secondRowStripe" dxfId="94"/>
    </tableStyle>
    <tableStyle name="BAB5-style 17" pivot="0" count="3">
      <tableStyleElement type="totalRow" dxfId="91"/>
      <tableStyleElement type="firstRowStripe" dxfId="93"/>
      <tableStyleElement type="secondRowStripe" dxfId="92"/>
    </tableStyle>
    <tableStyle name="BAB5-style 18" pivot="0" count="3">
      <tableStyleElement type="totalRow" dxfId="88"/>
      <tableStyleElement type="firstRowStripe" dxfId="90"/>
      <tableStyleElement type="secondRowStripe" dxfId="89"/>
    </tableStyle>
    <tableStyle name="BAB5-style 19" pivot="0" count="3">
      <tableStyleElement type="totalRow" dxfId="85"/>
      <tableStyleElement type="firstRowStripe" dxfId="87"/>
      <tableStyleElement type="secondRowStripe" dxfId="86"/>
    </tableStyle>
    <tableStyle name="BAB5-style 20" pivot="0" count="3">
      <tableStyleElement type="totalRow" dxfId="82"/>
      <tableStyleElement type="firstRowStripe" dxfId="84"/>
      <tableStyleElement type="secondRowStripe" dxfId="83"/>
    </tableStyle>
    <tableStyle name="BAB5-style 21" pivot="0" count="3">
      <tableStyleElement type="headerRow" dxfId="81"/>
      <tableStyleElement type="firstRowStripe" dxfId="80"/>
      <tableStyleElement type="secondRowStripe" dxfId="79"/>
    </tableStyle>
    <tableStyle name="BAB5-style 22" pivot="0" count="3">
      <tableStyleElement type="totalRow" dxfId="76"/>
      <tableStyleElement type="firstRowStripe" dxfId="78"/>
      <tableStyleElement type="secondRowStripe" dxfId="77"/>
    </tableStyle>
    <tableStyle name="BAB5-style 23" pivot="0" count="3">
      <tableStyleElement type="totalRow" dxfId="73"/>
      <tableStyleElement type="firstRowStripe" dxfId="75"/>
      <tableStyleElement type="secondRowStripe" dxfId="74"/>
    </tableStyle>
    <tableStyle name="BAB5-style 24" pivot="0" count="3">
      <tableStyleElement type="headerRow" dxfId="72"/>
      <tableStyleElement type="firstRowStripe" dxfId="71"/>
      <tableStyleElement type="secondRowStripe" dxfId="70"/>
    </tableStyle>
    <tableStyle name="BAB5-style 25" pivot="0" count="3">
      <tableStyleElement type="headerRow" dxfId="69"/>
      <tableStyleElement type="firstRowStripe" dxfId="68"/>
      <tableStyleElement type="secondRowStripe" dxfId="67"/>
    </tableStyle>
    <tableStyle name="BAB5-style 26" pivot="0" count="3">
      <tableStyleElement type="headerRow" dxfId="66"/>
      <tableStyleElement type="firstRowStripe" dxfId="65"/>
      <tableStyleElement type="secondRowStripe" dxfId="64"/>
    </tableStyle>
    <tableStyle name="BAB5-style 27" pivot="0" count="3">
      <tableStyleElement type="headerRow" dxfId="63"/>
      <tableStyleElement type="firstRowStripe" dxfId="62"/>
      <tableStyleElement type="secondRowStripe" dxfId="61"/>
    </tableStyle>
    <tableStyle name="BAB5-style 28" pivot="0" count="3">
      <tableStyleElement type="headerRow" dxfId="60"/>
      <tableStyleElement type="firstRowStripe" dxfId="59"/>
      <tableStyleElement type="secondRowStripe" dxfId="58"/>
    </tableStyle>
    <tableStyle name="BAB5-style 29" pivot="0" count="4">
      <tableStyleElement type="headerRow" dxfId="57"/>
      <tableStyleElement type="totalRow" dxfId="54"/>
      <tableStyleElement type="firstRowStripe" dxfId="56"/>
      <tableStyleElement type="secondRowStripe" dxfId="55"/>
    </tableStyle>
    <tableStyle name="BAB5-style 30" pivot="0" count="3">
      <tableStyleElement type="headerRow" dxfId="53"/>
      <tableStyleElement type="firstRowStripe" dxfId="52"/>
      <tableStyleElement type="secondRowStripe" dxfId="51"/>
    </tableStyle>
    <tableStyle name="BAB5-style 31" pivot="0" count="3">
      <tableStyleElement type="headerRow" dxfId="50"/>
      <tableStyleElement type="firstRowStripe" dxfId="49"/>
      <tableStyleElement type="secondRowStripe" dxfId="48"/>
    </tableStyle>
    <tableStyle name="BAB5-style 32" pivot="0" count="3">
      <tableStyleElement type="headerRow" dxfId="47"/>
      <tableStyleElement type="firstRowStripe" dxfId="46"/>
      <tableStyleElement type="secondRowStripe" dxfId="4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2" name="Table_2" displayName="Table_2" ref="AA52:AB52" headerRowCount="0">
  <tableColumns count="2">
    <tableColumn id="1" name="Column1"/>
    <tableColumn id="2" name="Column2"/>
  </tableColumns>
  <tableStyleInfo name="BAB5-style 2"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id="16" name="Table_16" displayName="Table_16" ref="AA43:AB43" headerRowCount="0">
  <tableColumns count="2">
    <tableColumn id="1" name="Column1"/>
    <tableColumn id="2" name="Column2"/>
  </tableColumns>
  <tableStyleInfo name="BAB5-style 16" showFirstColumn="1" showLastColumn="1" showRowStripes="1" showColumnStripes="0"/>
  <extLst>
    <ext uri="GoogleSheetsCustomDataVersion1">
      <go:sheetsCustomData xmlns:go="http://customooxmlschemas.google.com/" headerRowCount="1"/>
    </ext>
  </extLst>
</table>
</file>

<file path=xl/tables/table11.xml><?xml version="1.0" encoding="utf-8"?>
<table xmlns="http://schemas.openxmlformats.org/spreadsheetml/2006/main" id="21" name="Table_21" displayName="Table_21" ref="AA44:AB44" headerRowCount="0">
  <tableColumns count="2">
    <tableColumn id="1" name="Column1"/>
    <tableColumn id="2" name="Column2"/>
  </tableColumns>
  <tableStyleInfo name="BAB5-style 21" showFirstColumn="1" showLastColumn="1" showRowStripes="1" showColumnStripes="0"/>
  <extLst>
    <ext uri="GoogleSheetsCustomDataVersion1">
      <go:sheetsCustomData xmlns:go="http://customooxmlschemas.google.com/" headerRowCount="1"/>
    </ext>
  </extLst>
</table>
</file>

<file path=xl/tables/table12.xml><?xml version="1.0" encoding="utf-8"?>
<table xmlns="http://schemas.openxmlformats.org/spreadsheetml/2006/main" id="24" name="Table_24" displayName="Table_24" ref="AA24:AB24" headerRowCount="0">
  <tableColumns count="2">
    <tableColumn id="1" name="Column1"/>
    <tableColumn id="2" name="Column2"/>
  </tableColumns>
  <tableStyleInfo name="BAB5-style 24" showFirstColumn="1" showLastColumn="1" showRowStripes="1" showColumnStripes="0"/>
  <extLst>
    <ext uri="GoogleSheetsCustomDataVersion1">
      <go:sheetsCustomData xmlns:go="http://customooxmlschemas.google.com/" headerRowCount="1"/>
    </ext>
  </extLst>
</table>
</file>

<file path=xl/tables/table13.xml><?xml version="1.0" encoding="utf-8"?>
<table xmlns="http://schemas.openxmlformats.org/spreadsheetml/2006/main" id="25" name="Table_25" displayName="Table_25" ref="AA25:AB25" headerRowCount="0">
  <tableColumns count="2">
    <tableColumn id="1" name="Column1"/>
    <tableColumn id="2" name="Column2"/>
  </tableColumns>
  <tableStyleInfo name="BAB5-style 25" showFirstColumn="1" showLastColumn="1" showRowStripes="1" showColumnStripes="0"/>
  <extLst>
    <ext uri="GoogleSheetsCustomDataVersion1">
      <go:sheetsCustomData xmlns:go="http://customooxmlschemas.google.com/" headerRowCount="1"/>
    </ext>
  </extLst>
</table>
</file>

<file path=xl/tables/table14.xml><?xml version="1.0" encoding="utf-8"?>
<table xmlns="http://schemas.openxmlformats.org/spreadsheetml/2006/main" id="26" name="Table_26" displayName="Table_26" ref="AA26:AB26" headerRowCount="0">
  <tableColumns count="2">
    <tableColumn id="1" name="Column1"/>
    <tableColumn id="2" name="Column2"/>
  </tableColumns>
  <tableStyleInfo name="BAB5-style 26" showFirstColumn="1" showLastColumn="1" showRowStripes="1" showColumnStripes="0"/>
  <extLst>
    <ext uri="GoogleSheetsCustomDataVersion1">
      <go:sheetsCustomData xmlns:go="http://customooxmlschemas.google.com/" headerRowCount="1"/>
    </ext>
  </extLst>
</table>
</file>

<file path=xl/tables/table15.xml><?xml version="1.0" encoding="utf-8"?>
<table xmlns="http://schemas.openxmlformats.org/spreadsheetml/2006/main" id="27" name="Table_27" displayName="Table_27" ref="AA32:AB32" headerRowCount="0">
  <tableColumns count="2">
    <tableColumn id="1" name="Column1"/>
    <tableColumn id="2" name="Column2"/>
  </tableColumns>
  <tableStyleInfo name="BAB5-style 27" showFirstColumn="1" showLastColumn="1" showRowStripes="1" showColumnStripes="0"/>
  <extLst>
    <ext uri="GoogleSheetsCustomDataVersion1">
      <go:sheetsCustomData xmlns:go="http://customooxmlschemas.google.com/" headerRowCount="1"/>
    </ext>
  </extLst>
</table>
</file>

<file path=xl/tables/table16.xml><?xml version="1.0" encoding="utf-8"?>
<table xmlns="http://schemas.openxmlformats.org/spreadsheetml/2006/main" id="28" name="Table_28" displayName="Table_28" ref="AA28:AB28" headerRowCount="0">
  <tableColumns count="2">
    <tableColumn id="1" name="Column1"/>
    <tableColumn id="2" name="Column2"/>
  </tableColumns>
  <tableStyleInfo name="BAB5-style 28" showFirstColumn="1" showLastColumn="1" showRowStripes="1" showColumnStripes="0"/>
  <extLst>
    <ext uri="GoogleSheetsCustomDataVersion1">
      <go:sheetsCustomData xmlns:go="http://customooxmlschemas.google.com/" headerRowCount="1"/>
    </ext>
  </extLst>
</table>
</file>

<file path=xl/tables/table17.xml><?xml version="1.0" encoding="utf-8"?>
<table xmlns="http://schemas.openxmlformats.org/spreadsheetml/2006/main" id="29" name="Table_29" displayName="Table_29" ref="G21:AP22" headerRowCount="0">
  <tableColumns count="3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 id="19" name="Column19"/>
    <tableColumn id="20" name="Column20"/>
    <tableColumn id="21" name="Column21"/>
    <tableColumn id="22" name="Column22"/>
    <tableColumn id="23" name="Column23"/>
    <tableColumn id="24" name="Column24"/>
    <tableColumn id="25" name="Column25"/>
    <tableColumn id="26" name="Column26"/>
    <tableColumn id="27" name="Column27"/>
    <tableColumn id="28" name="Column28"/>
    <tableColumn id="29" name="Column29"/>
    <tableColumn id="30" name="Column30"/>
    <tableColumn id="31" name="Column31"/>
    <tableColumn id="32" name="Column32"/>
    <tableColumn id="33" name="Column33"/>
    <tableColumn id="34" name="Column34"/>
    <tableColumn id="35" name="Column35"/>
    <tableColumn id="36" name="Column36"/>
  </tableColumns>
  <tableStyleInfo name="BAB5-style 29" showFirstColumn="1" showLastColumn="1" showRowStripes="1" showColumnStripes="0"/>
  <extLst>
    <ext uri="GoogleSheetsCustomDataVersion1">
      <go:sheetsCustomData xmlns:go="http://customooxmlschemas.google.com/" headerRowCount="1"/>
    </ext>
  </extLst>
</table>
</file>

<file path=xl/tables/table18.xml><?xml version="1.0" encoding="utf-8"?>
<table xmlns="http://schemas.openxmlformats.org/spreadsheetml/2006/main" id="30" name="Table_30" displayName="Table_30" ref="AA23:AB23" headerRowCount="0">
  <tableColumns count="2">
    <tableColumn id="1" name="Column1"/>
    <tableColumn id="2" name="Column2"/>
  </tableColumns>
  <tableStyleInfo name="BAB5-style 30" showFirstColumn="1" showLastColumn="1" showRowStripes="1" showColumnStripes="0"/>
  <extLst>
    <ext uri="GoogleSheetsCustomDataVersion1">
      <go:sheetsCustomData xmlns:go="http://customooxmlschemas.google.com/" headerRowCount="1"/>
    </ext>
  </extLst>
</table>
</file>

<file path=xl/tables/table19.xml><?xml version="1.0" encoding="utf-8"?>
<table xmlns="http://schemas.openxmlformats.org/spreadsheetml/2006/main" id="31" name="Table_31" displayName="Table_31" ref="G8:AO8" headerRowCount="0">
  <tableColumns count="3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 id="19" name="Column19"/>
    <tableColumn id="20" name="Column20"/>
    <tableColumn id="21" name="Column21"/>
    <tableColumn id="22" name="Column22"/>
    <tableColumn id="23" name="Column23"/>
    <tableColumn id="24" name="Column24"/>
    <tableColumn id="25" name="Column25"/>
    <tableColumn id="26" name="Column26"/>
    <tableColumn id="27" name="Column27"/>
    <tableColumn id="28" name="Column28"/>
    <tableColumn id="29" name="Column29"/>
    <tableColumn id="30" name="Column30"/>
    <tableColumn id="31" name="Column31"/>
    <tableColumn id="32" name="Column32"/>
    <tableColumn id="33" name="Column33"/>
    <tableColumn id="34" name="Column34"/>
    <tableColumn id="35" name="Column35"/>
  </tableColumns>
  <tableStyleInfo name="BAB5-style 31"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id="6" name="Table_6" displayName="Table_6" ref="AA33:AB33" headerRowCount="0">
  <tableColumns count="2">
    <tableColumn id="1" name="Column1"/>
    <tableColumn id="2" name="Column2"/>
  </tableColumns>
  <tableStyleInfo name="BAB5-style 6" showFirstColumn="1" showLastColumn="1" showRowStripes="1" showColumnStripes="0"/>
  <extLst>
    <ext uri="GoogleSheetsCustomDataVersion1">
      <go:sheetsCustomData xmlns:go="http://customooxmlschemas.google.com/" headerRowCount="1"/>
    </ext>
  </extLst>
</table>
</file>

<file path=xl/tables/table20.xml><?xml version="1.0" encoding="utf-8"?>
<table xmlns="http://schemas.openxmlformats.org/spreadsheetml/2006/main" id="32" name="Table_32" displayName="Table_32" ref="AA29:AB29" headerRowCount="0">
  <tableColumns count="2">
    <tableColumn id="1" name="Column1"/>
    <tableColumn id="2" name="Column2"/>
  </tableColumns>
  <tableStyleInfo name="BAB5-style 32"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id="7" name="Table_7" displayName="Table_7" ref="AA36:AB36" headerRowCount="0">
  <tableColumns count="2">
    <tableColumn id="1" name="Column1"/>
    <tableColumn id="2" name="Column2"/>
  </tableColumns>
  <tableStyleInfo name="BAB5-style 7"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id="8" name="Table_8" displayName="Table_8" ref="AA34:AB34" headerRowCount="0">
  <tableColumns count="2">
    <tableColumn id="1" name="Column1"/>
    <tableColumn id="2" name="Column2"/>
  </tableColumns>
  <tableStyleInfo name="BAB5-style 8"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id="9" name="Table_9" displayName="Table_9" ref="AA40:AB40" headerRowCount="0">
  <tableColumns count="2">
    <tableColumn id="1" name="Column1"/>
    <tableColumn id="2" name="Column2"/>
  </tableColumns>
  <tableStyleInfo name="BAB5-style 9"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id="10" name="Table_10" displayName="Table_10" ref="AA38:AB38" headerRowCount="0">
  <tableColumns count="2">
    <tableColumn id="1" name="Column1"/>
    <tableColumn id="2" name="Column2"/>
  </tableColumns>
  <tableStyleInfo name="BAB5-style 10"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id="11" name="Table_11" displayName="Table_11" ref="AA39:AB39" headerRowCount="0">
  <tableColumns count="2">
    <tableColumn id="1" name="Column1"/>
    <tableColumn id="2" name="Column2"/>
  </tableColumns>
  <tableStyleInfo name="BAB5-style 11"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id="14" name="Table_14" displayName="Table_14" ref="AA42:AB42" headerRowCount="0">
  <tableColumns count="2">
    <tableColumn id="1" name="Column1"/>
    <tableColumn id="2" name="Column2"/>
  </tableColumns>
  <tableStyleInfo name="BAB5-style 14"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id="15" name="Table_15" displayName="Table_15" ref="AA41:AB41" headerRowCount="0">
  <tableColumns count="2">
    <tableColumn id="1" name="Column1"/>
    <tableColumn id="2" name="Column2"/>
  </tableColumns>
  <tableStyleInfo name="BAB5-style 15"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06666"/>
    <pageSetUpPr fitToPage="1"/>
  </sheetPr>
  <dimension ref="A1:AA1014"/>
  <sheetViews>
    <sheetView workbookViewId="0">
      <pane xSplit="3" ySplit="3" topLeftCell="D4" activePane="bottomRight" state="frozen"/>
      <selection pane="topRight" activeCell="D1" sqref="D1"/>
      <selection pane="bottomLeft" activeCell="A4" sqref="A4"/>
      <selection pane="bottomRight" activeCell="G81" sqref="G81"/>
    </sheetView>
  </sheetViews>
  <sheetFormatPr defaultColWidth="14.42578125" defaultRowHeight="15" customHeight="1" x14ac:dyDescent="0.25"/>
  <cols>
    <col min="1" max="1" width="4.140625" customWidth="1"/>
    <col min="2" max="2" width="5.42578125" customWidth="1"/>
    <col min="3" max="3" width="54.28515625" customWidth="1"/>
    <col min="4" max="5" width="17.140625" customWidth="1"/>
    <col min="6" max="6" width="14.28515625" customWidth="1"/>
    <col min="7" max="7" width="17.140625" customWidth="1"/>
    <col min="8" max="10" width="16.28515625" customWidth="1"/>
    <col min="11" max="15" width="17.140625" customWidth="1"/>
    <col min="16" max="16" width="18.5703125" customWidth="1"/>
    <col min="17" max="18" width="12" customWidth="1"/>
    <col min="19" max="19" width="39.28515625" customWidth="1"/>
    <col min="20" max="27" width="8.7109375" customWidth="1"/>
  </cols>
  <sheetData>
    <row r="1" spans="1:27" ht="16.5" customHeight="1" x14ac:dyDescent="0.25">
      <c r="A1" s="2"/>
      <c r="B1" s="698" t="s">
        <v>0</v>
      </c>
      <c r="C1" s="697" t="s">
        <v>1</v>
      </c>
      <c r="D1" s="694">
        <v>2015</v>
      </c>
      <c r="E1" s="694">
        <v>2016</v>
      </c>
      <c r="F1" s="694">
        <v>2017</v>
      </c>
      <c r="G1" s="694">
        <v>2018</v>
      </c>
      <c r="H1" s="694">
        <v>2019</v>
      </c>
      <c r="I1" s="691">
        <v>2020</v>
      </c>
      <c r="J1" s="692"/>
      <c r="K1" s="692"/>
      <c r="L1" s="692"/>
      <c r="M1" s="692"/>
      <c r="N1" s="692"/>
      <c r="O1" s="692"/>
      <c r="P1" s="693"/>
      <c r="Q1" s="694">
        <v>2021</v>
      </c>
      <c r="R1" s="694"/>
      <c r="S1" s="697" t="s">
        <v>2</v>
      </c>
      <c r="T1" s="3"/>
      <c r="U1" s="3"/>
      <c r="V1" s="3"/>
      <c r="W1" s="3"/>
      <c r="X1" s="3"/>
      <c r="Y1" s="3"/>
      <c r="Z1" s="3"/>
      <c r="AA1" s="3"/>
    </row>
    <row r="2" spans="1:27" ht="16.5" customHeight="1" x14ac:dyDescent="0.25">
      <c r="A2" s="2"/>
      <c r="B2" s="695"/>
      <c r="C2" s="695"/>
      <c r="D2" s="695"/>
      <c r="E2" s="695"/>
      <c r="F2" s="695"/>
      <c r="G2" s="695"/>
      <c r="H2" s="695"/>
      <c r="I2" s="691" t="s">
        <v>3</v>
      </c>
      <c r="J2" s="693"/>
      <c r="K2" s="691" t="s">
        <v>4</v>
      </c>
      <c r="L2" s="693"/>
      <c r="M2" s="691" t="s">
        <v>5</v>
      </c>
      <c r="N2" s="693"/>
      <c r="O2" s="691" t="s">
        <v>6</v>
      </c>
      <c r="P2" s="693"/>
      <c r="Q2" s="695"/>
      <c r="R2" s="695"/>
      <c r="S2" s="695"/>
      <c r="T2" s="3"/>
      <c r="U2" s="3"/>
      <c r="V2" s="3"/>
      <c r="W2" s="3"/>
      <c r="X2" s="3"/>
      <c r="Y2" s="3"/>
      <c r="Z2" s="3"/>
      <c r="AA2" s="3"/>
    </row>
    <row r="3" spans="1:27" ht="16.5" customHeight="1" x14ac:dyDescent="0.25">
      <c r="A3" s="2"/>
      <c r="B3" s="696"/>
      <c r="C3" s="696"/>
      <c r="D3" s="696"/>
      <c r="E3" s="696"/>
      <c r="F3" s="696"/>
      <c r="G3" s="696"/>
      <c r="H3" s="696"/>
      <c r="I3" s="4" t="s">
        <v>7</v>
      </c>
      <c r="J3" s="4" t="s">
        <v>8</v>
      </c>
      <c r="K3" s="4" t="s">
        <v>7</v>
      </c>
      <c r="L3" s="4" t="s">
        <v>8</v>
      </c>
      <c r="M3" s="4" t="s">
        <v>7</v>
      </c>
      <c r="N3" s="4" t="s">
        <v>8</v>
      </c>
      <c r="O3" s="4" t="s">
        <v>7</v>
      </c>
      <c r="P3" s="4" t="s">
        <v>8</v>
      </c>
      <c r="Q3" s="696"/>
      <c r="R3" s="696"/>
      <c r="S3" s="696"/>
      <c r="T3" s="3"/>
      <c r="U3" s="3"/>
      <c r="V3" s="3"/>
      <c r="W3" s="3"/>
      <c r="X3" s="3"/>
      <c r="Y3" s="3"/>
      <c r="Z3" s="3"/>
      <c r="AA3" s="3"/>
    </row>
    <row r="4" spans="1:27" ht="16.5" customHeight="1" x14ac:dyDescent="0.25">
      <c r="A4" s="5"/>
      <c r="B4" s="6">
        <v>1</v>
      </c>
      <c r="C4" s="7" t="s">
        <v>9</v>
      </c>
      <c r="D4" s="8"/>
      <c r="E4" s="8"/>
      <c r="F4" s="8"/>
      <c r="G4" s="8"/>
      <c r="H4" s="8"/>
      <c r="I4" s="8"/>
      <c r="J4" s="8">
        <f>COUNTBLANK(J5:J93)</f>
        <v>89</v>
      </c>
      <c r="K4" s="8"/>
      <c r="L4" s="8">
        <f>COUNTBLANK(L5:L93)</f>
        <v>89</v>
      </c>
      <c r="M4" s="8"/>
      <c r="N4" s="8"/>
      <c r="O4" s="8"/>
      <c r="P4" s="8"/>
      <c r="Q4" s="8"/>
      <c r="R4" s="8"/>
      <c r="S4" s="9"/>
      <c r="T4" s="5"/>
      <c r="U4" s="5"/>
      <c r="V4" s="5"/>
      <c r="W4" s="5"/>
      <c r="X4" s="5"/>
      <c r="Y4" s="5"/>
      <c r="Z4" s="5"/>
      <c r="AA4" s="5"/>
    </row>
    <row r="5" spans="1:27" ht="16.5" customHeight="1" x14ac:dyDescent="0.25">
      <c r="A5" s="10"/>
      <c r="B5" s="11" t="s">
        <v>10</v>
      </c>
      <c r="C5" s="12" t="s">
        <v>11</v>
      </c>
      <c r="D5" s="13"/>
      <c r="E5" s="13">
        <v>10</v>
      </c>
      <c r="F5" s="14">
        <v>11</v>
      </c>
      <c r="G5" s="14">
        <v>9</v>
      </c>
      <c r="H5" s="13">
        <v>1</v>
      </c>
      <c r="I5" s="14"/>
      <c r="J5" s="14"/>
      <c r="K5" s="14"/>
      <c r="L5" s="14"/>
      <c r="M5" s="14"/>
      <c r="N5" s="14"/>
      <c r="O5" s="14"/>
      <c r="P5" s="14"/>
      <c r="Q5" s="13"/>
      <c r="R5" s="13"/>
      <c r="S5" s="12"/>
      <c r="T5" s="15"/>
      <c r="U5" s="15"/>
      <c r="V5" s="15"/>
      <c r="W5" s="15"/>
      <c r="X5" s="15"/>
      <c r="Y5" s="15"/>
      <c r="Z5" s="15"/>
      <c r="AA5" s="15"/>
    </row>
    <row r="6" spans="1:27" ht="16.5" customHeight="1" x14ac:dyDescent="0.25">
      <c r="A6" s="10"/>
      <c r="B6" s="11" t="s">
        <v>12</v>
      </c>
      <c r="C6" s="12" t="s">
        <v>13</v>
      </c>
      <c r="D6" s="13"/>
      <c r="E6" s="13">
        <v>4850</v>
      </c>
      <c r="F6" s="13">
        <v>6379</v>
      </c>
      <c r="G6" s="13">
        <v>6332</v>
      </c>
      <c r="H6" s="13">
        <v>5949</v>
      </c>
      <c r="I6" s="14"/>
      <c r="J6" s="14"/>
      <c r="K6" s="14"/>
      <c r="L6" s="14"/>
      <c r="M6" s="14"/>
      <c r="N6" s="14"/>
      <c r="O6" s="14"/>
      <c r="P6" s="14"/>
      <c r="Q6" s="13"/>
      <c r="R6" s="13"/>
      <c r="S6" s="12"/>
      <c r="T6" s="15"/>
      <c r="U6" s="15"/>
      <c r="V6" s="15"/>
      <c r="W6" s="15"/>
      <c r="X6" s="15"/>
      <c r="Y6" s="15"/>
      <c r="Z6" s="15"/>
      <c r="AA6" s="15"/>
    </row>
    <row r="7" spans="1:27" ht="16.5" customHeight="1" x14ac:dyDescent="0.25">
      <c r="A7" s="10"/>
      <c r="B7" s="11" t="s">
        <v>14</v>
      </c>
      <c r="C7" s="12" t="s">
        <v>15</v>
      </c>
      <c r="D7" s="13"/>
      <c r="E7" s="13">
        <v>35</v>
      </c>
      <c r="F7" s="14">
        <v>35</v>
      </c>
      <c r="G7" s="14">
        <v>39</v>
      </c>
      <c r="H7" s="13">
        <v>41</v>
      </c>
      <c r="I7" s="14"/>
      <c r="J7" s="14"/>
      <c r="K7" s="14"/>
      <c r="L7" s="14"/>
      <c r="M7" s="14"/>
      <c r="N7" s="14"/>
      <c r="O7" s="14"/>
      <c r="P7" s="14"/>
      <c r="Q7" s="13"/>
      <c r="R7" s="13"/>
      <c r="S7" s="12"/>
      <c r="T7" s="15"/>
      <c r="U7" s="15"/>
      <c r="V7" s="15"/>
      <c r="W7" s="15"/>
      <c r="X7" s="15"/>
      <c r="Y7" s="15"/>
      <c r="Z7" s="15"/>
      <c r="AA7" s="15"/>
    </row>
    <row r="8" spans="1:27" ht="16.5" customHeight="1" x14ac:dyDescent="0.25">
      <c r="A8" s="10"/>
      <c r="B8" s="11" t="s">
        <v>16</v>
      </c>
      <c r="C8" s="12" t="s">
        <v>17</v>
      </c>
      <c r="D8" s="13"/>
      <c r="E8" s="13">
        <v>35</v>
      </c>
      <c r="F8" s="14">
        <v>35</v>
      </c>
      <c r="G8" s="13">
        <v>35</v>
      </c>
      <c r="H8" s="13">
        <v>35</v>
      </c>
      <c r="I8" s="14"/>
      <c r="J8" s="14"/>
      <c r="K8" s="14"/>
      <c r="L8" s="14"/>
      <c r="M8" s="14"/>
      <c r="N8" s="14"/>
      <c r="O8" s="14"/>
      <c r="P8" s="14"/>
      <c r="Q8" s="13"/>
      <c r="R8" s="13"/>
      <c r="S8" s="12"/>
      <c r="T8" s="15"/>
      <c r="U8" s="15"/>
      <c r="V8" s="15"/>
      <c r="W8" s="15"/>
      <c r="X8" s="15"/>
      <c r="Y8" s="15"/>
      <c r="Z8" s="15"/>
      <c r="AA8" s="15"/>
    </row>
    <row r="9" spans="1:27" ht="16.5" customHeight="1" x14ac:dyDescent="0.25">
      <c r="A9" s="10"/>
      <c r="B9" s="11" t="s">
        <v>18</v>
      </c>
      <c r="C9" s="12" t="s">
        <v>19</v>
      </c>
      <c r="D9" s="13"/>
      <c r="E9" s="13">
        <v>11</v>
      </c>
      <c r="F9" s="14">
        <v>11</v>
      </c>
      <c r="G9" s="13">
        <v>11</v>
      </c>
      <c r="H9" s="13">
        <v>11</v>
      </c>
      <c r="I9" s="14"/>
      <c r="J9" s="14"/>
      <c r="K9" s="14"/>
      <c r="L9" s="14"/>
      <c r="M9" s="14"/>
      <c r="N9" s="14"/>
      <c r="O9" s="14"/>
      <c r="P9" s="14"/>
      <c r="Q9" s="13"/>
      <c r="R9" s="13"/>
      <c r="S9" s="12"/>
      <c r="T9" s="15"/>
      <c r="U9" s="15"/>
      <c r="V9" s="15"/>
      <c r="W9" s="15"/>
      <c r="X9" s="15"/>
      <c r="Y9" s="15"/>
      <c r="Z9" s="15"/>
      <c r="AA9" s="15"/>
    </row>
    <row r="10" spans="1:27" ht="16.5" customHeight="1" x14ac:dyDescent="0.25">
      <c r="A10" s="10"/>
      <c r="B10" s="11" t="s">
        <v>20</v>
      </c>
      <c r="C10" s="12" t="s">
        <v>21</v>
      </c>
      <c r="D10" s="14">
        <v>10</v>
      </c>
      <c r="E10" s="13">
        <v>10</v>
      </c>
      <c r="F10" s="14">
        <v>12</v>
      </c>
      <c r="G10" s="14">
        <v>8</v>
      </c>
      <c r="H10" s="13">
        <v>9</v>
      </c>
      <c r="I10" s="14"/>
      <c r="J10" s="14"/>
      <c r="K10" s="14"/>
      <c r="L10" s="14"/>
      <c r="M10" s="14"/>
      <c r="N10" s="14"/>
      <c r="O10" s="14"/>
      <c r="P10" s="14"/>
      <c r="Q10" s="13"/>
      <c r="R10" s="13"/>
      <c r="S10" s="12"/>
      <c r="T10" s="15"/>
      <c r="U10" s="15"/>
      <c r="V10" s="15"/>
      <c r="W10" s="15"/>
      <c r="X10" s="15"/>
      <c r="Y10" s="15"/>
      <c r="Z10" s="15"/>
      <c r="AA10" s="15"/>
    </row>
    <row r="11" spans="1:27" ht="16.5" customHeight="1" x14ac:dyDescent="0.25">
      <c r="A11" s="10"/>
      <c r="B11" s="11" t="s">
        <v>22</v>
      </c>
      <c r="C11" s="12" t="s">
        <v>23</v>
      </c>
      <c r="D11" s="14">
        <v>1</v>
      </c>
      <c r="E11" s="13">
        <v>0</v>
      </c>
      <c r="F11" s="14">
        <v>0</v>
      </c>
      <c r="G11" s="13">
        <v>0</v>
      </c>
      <c r="H11" s="13">
        <v>0</v>
      </c>
      <c r="I11" s="14"/>
      <c r="J11" s="14"/>
      <c r="K11" s="14"/>
      <c r="L11" s="14"/>
      <c r="M11" s="14"/>
      <c r="N11" s="14"/>
      <c r="O11" s="14"/>
      <c r="P11" s="14"/>
      <c r="Q11" s="13"/>
      <c r="R11" s="13"/>
      <c r="S11" s="12"/>
      <c r="T11" s="15"/>
      <c r="U11" s="15"/>
      <c r="V11" s="15"/>
      <c r="W11" s="15"/>
      <c r="X11" s="15"/>
      <c r="Y11" s="15"/>
      <c r="Z11" s="15"/>
      <c r="AA11" s="15"/>
    </row>
    <row r="12" spans="1:27" ht="16.5" customHeight="1" x14ac:dyDescent="0.25">
      <c r="A12" s="10"/>
      <c r="B12" s="11" t="s">
        <v>24</v>
      </c>
      <c r="C12" s="12" t="s">
        <v>25</v>
      </c>
      <c r="D12" s="13"/>
      <c r="E12" s="13">
        <v>10</v>
      </c>
      <c r="F12" s="14">
        <v>11</v>
      </c>
      <c r="G12" s="14">
        <v>9</v>
      </c>
      <c r="H12" s="13">
        <v>2</v>
      </c>
      <c r="I12" s="14"/>
      <c r="J12" s="14"/>
      <c r="K12" s="14"/>
      <c r="L12" s="14"/>
      <c r="M12" s="14"/>
      <c r="N12" s="14"/>
      <c r="O12" s="14"/>
      <c r="P12" s="14"/>
      <c r="Q12" s="13"/>
      <c r="R12" s="13"/>
      <c r="S12" s="12"/>
      <c r="T12" s="15"/>
      <c r="U12" s="15"/>
      <c r="V12" s="15"/>
      <c r="W12" s="15"/>
      <c r="X12" s="15"/>
      <c r="Y12" s="15"/>
      <c r="Z12" s="15"/>
      <c r="AA12" s="15"/>
    </row>
    <row r="13" spans="1:27" ht="16.5" customHeight="1" x14ac:dyDescent="0.25">
      <c r="A13" s="10"/>
      <c r="B13" s="11" t="s">
        <v>26</v>
      </c>
      <c r="C13" s="12" t="s">
        <v>27</v>
      </c>
      <c r="D13" s="13"/>
      <c r="E13" s="13">
        <v>12</v>
      </c>
      <c r="F13" s="14">
        <v>12</v>
      </c>
      <c r="G13" s="13">
        <v>12</v>
      </c>
      <c r="H13" s="13">
        <v>3</v>
      </c>
      <c r="I13" s="14"/>
      <c r="J13" s="14"/>
      <c r="K13" s="14"/>
      <c r="L13" s="14"/>
      <c r="M13" s="14"/>
      <c r="N13" s="14"/>
      <c r="O13" s="14"/>
      <c r="P13" s="14"/>
      <c r="Q13" s="13"/>
      <c r="R13" s="13"/>
      <c r="S13" s="12"/>
      <c r="T13" s="15"/>
      <c r="U13" s="15"/>
      <c r="V13" s="15"/>
      <c r="W13" s="15"/>
      <c r="X13" s="15"/>
      <c r="Y13" s="15"/>
      <c r="Z13" s="15"/>
      <c r="AA13" s="15"/>
    </row>
    <row r="14" spans="1:27" ht="16.5" customHeight="1" x14ac:dyDescent="0.25">
      <c r="A14" s="10"/>
      <c r="B14" s="11" t="s">
        <v>28</v>
      </c>
      <c r="C14" s="12" t="s">
        <v>29</v>
      </c>
      <c r="D14" s="13"/>
      <c r="E14" s="13">
        <v>1613</v>
      </c>
      <c r="F14" s="13">
        <v>1613</v>
      </c>
      <c r="G14" s="13">
        <v>1473</v>
      </c>
      <c r="H14" s="13">
        <v>1763</v>
      </c>
      <c r="I14" s="14"/>
      <c r="J14" s="14"/>
      <c r="K14" s="14"/>
      <c r="L14" s="14"/>
      <c r="M14" s="14"/>
      <c r="N14" s="14"/>
      <c r="O14" s="14"/>
      <c r="P14" s="14"/>
      <c r="Q14" s="13"/>
      <c r="R14" s="13"/>
      <c r="S14" s="12"/>
      <c r="T14" s="15"/>
      <c r="U14" s="15"/>
      <c r="V14" s="15"/>
      <c r="W14" s="15"/>
      <c r="X14" s="15"/>
      <c r="Y14" s="15"/>
      <c r="Z14" s="15"/>
      <c r="AA14" s="15"/>
    </row>
    <row r="15" spans="1:27" ht="16.5" customHeight="1" x14ac:dyDescent="0.25">
      <c r="A15" s="10"/>
      <c r="B15" s="11" t="s">
        <v>30</v>
      </c>
      <c r="C15" s="12" t="s">
        <v>31</v>
      </c>
      <c r="D15" s="13"/>
      <c r="E15" s="13">
        <v>203</v>
      </c>
      <c r="F15" s="13">
        <v>203</v>
      </c>
      <c r="G15" s="13">
        <v>203</v>
      </c>
      <c r="H15" s="13">
        <v>158</v>
      </c>
      <c r="I15" s="14"/>
      <c r="J15" s="14"/>
      <c r="K15" s="14"/>
      <c r="L15" s="14"/>
      <c r="M15" s="14"/>
      <c r="N15" s="14"/>
      <c r="O15" s="14"/>
      <c r="P15" s="14"/>
      <c r="Q15" s="13"/>
      <c r="R15" s="13"/>
      <c r="S15" s="12"/>
      <c r="T15" s="15"/>
      <c r="U15" s="15"/>
      <c r="V15" s="15"/>
      <c r="W15" s="15"/>
      <c r="X15" s="15"/>
      <c r="Y15" s="15"/>
      <c r="Z15" s="15"/>
      <c r="AA15" s="15"/>
    </row>
    <row r="16" spans="1:27" ht="16.5" customHeight="1" x14ac:dyDescent="0.25">
      <c r="A16" s="10"/>
      <c r="B16" s="11" t="s">
        <v>32</v>
      </c>
      <c r="C16" s="12" t="s">
        <v>33</v>
      </c>
      <c r="D16" s="13"/>
      <c r="E16" s="13">
        <v>122</v>
      </c>
      <c r="F16" s="13">
        <v>132</v>
      </c>
      <c r="G16" s="13">
        <v>140</v>
      </c>
      <c r="H16" s="13">
        <v>138</v>
      </c>
      <c r="I16" s="14"/>
      <c r="J16" s="14"/>
      <c r="K16" s="14"/>
      <c r="L16" s="14"/>
      <c r="M16" s="14"/>
      <c r="N16" s="14"/>
      <c r="O16" s="14"/>
      <c r="P16" s="14"/>
      <c r="Q16" s="13"/>
      <c r="R16" s="13"/>
      <c r="S16" s="12"/>
      <c r="T16" s="15"/>
      <c r="U16" s="15"/>
      <c r="V16" s="15"/>
      <c r="W16" s="15"/>
      <c r="X16" s="15"/>
      <c r="Y16" s="15"/>
      <c r="Z16" s="15"/>
      <c r="AA16" s="15"/>
    </row>
    <row r="17" spans="1:27" ht="16.5" customHeight="1" x14ac:dyDescent="0.25">
      <c r="A17" s="10"/>
      <c r="B17" s="11" t="s">
        <v>34</v>
      </c>
      <c r="C17" s="12" t="s">
        <v>35</v>
      </c>
      <c r="D17" s="13"/>
      <c r="E17" s="13">
        <v>263</v>
      </c>
      <c r="F17" s="13">
        <v>263</v>
      </c>
      <c r="G17" s="13">
        <v>283</v>
      </c>
      <c r="H17" s="13">
        <v>262</v>
      </c>
      <c r="I17" s="14"/>
      <c r="J17" s="14"/>
      <c r="K17" s="14"/>
      <c r="L17" s="14"/>
      <c r="M17" s="14"/>
      <c r="N17" s="14"/>
      <c r="O17" s="14"/>
      <c r="P17" s="14"/>
      <c r="Q17" s="13"/>
      <c r="R17" s="13"/>
      <c r="S17" s="12"/>
      <c r="T17" s="15"/>
      <c r="U17" s="15"/>
      <c r="V17" s="15"/>
      <c r="W17" s="15"/>
      <c r="X17" s="15"/>
      <c r="Y17" s="15"/>
      <c r="Z17" s="15"/>
      <c r="AA17" s="15"/>
    </row>
    <row r="18" spans="1:27" ht="16.5" customHeight="1" x14ac:dyDescent="0.25">
      <c r="A18" s="10"/>
      <c r="B18" s="11" t="s">
        <v>36</v>
      </c>
      <c r="C18" s="12" t="s">
        <v>37</v>
      </c>
      <c r="D18" s="13"/>
      <c r="E18" s="13">
        <v>894</v>
      </c>
      <c r="F18" s="13">
        <v>894</v>
      </c>
      <c r="G18" s="13">
        <v>870</v>
      </c>
      <c r="H18" s="13">
        <v>862</v>
      </c>
      <c r="I18" s="14"/>
      <c r="J18" s="14"/>
      <c r="K18" s="14"/>
      <c r="L18" s="14"/>
      <c r="M18" s="14"/>
      <c r="N18" s="14"/>
      <c r="O18" s="14"/>
      <c r="P18" s="14"/>
      <c r="Q18" s="13"/>
      <c r="R18" s="13"/>
      <c r="S18" s="12"/>
      <c r="T18" s="15"/>
      <c r="U18" s="15"/>
      <c r="V18" s="15"/>
      <c r="W18" s="15"/>
      <c r="X18" s="15"/>
      <c r="Y18" s="15"/>
      <c r="Z18" s="15"/>
      <c r="AA18" s="15"/>
    </row>
    <row r="19" spans="1:27" ht="16.5" customHeight="1" x14ac:dyDescent="0.25">
      <c r="A19" s="10"/>
      <c r="B19" s="11" t="s">
        <v>38</v>
      </c>
      <c r="C19" s="12" t="s">
        <v>39</v>
      </c>
      <c r="D19" s="13"/>
      <c r="E19" s="13">
        <v>815</v>
      </c>
      <c r="F19" s="13">
        <v>719</v>
      </c>
      <c r="G19" s="13">
        <v>601</v>
      </c>
      <c r="H19" s="13">
        <v>639</v>
      </c>
      <c r="I19" s="14"/>
      <c r="J19" s="14"/>
      <c r="K19" s="14"/>
      <c r="L19" s="14"/>
      <c r="M19" s="14"/>
      <c r="N19" s="14"/>
      <c r="O19" s="14"/>
      <c r="P19" s="14"/>
      <c r="Q19" s="13"/>
      <c r="R19" s="13"/>
      <c r="S19" s="12"/>
      <c r="T19" s="15"/>
      <c r="U19" s="15"/>
      <c r="V19" s="15"/>
      <c r="W19" s="15"/>
      <c r="X19" s="15"/>
      <c r="Y19" s="15"/>
      <c r="Z19" s="15"/>
      <c r="AA19" s="15"/>
    </row>
    <row r="20" spans="1:27" ht="16.5" customHeight="1" x14ac:dyDescent="0.25">
      <c r="A20" s="10"/>
      <c r="B20" s="11" t="s">
        <v>40</v>
      </c>
      <c r="C20" s="12" t="s">
        <v>41</v>
      </c>
      <c r="D20" s="13"/>
      <c r="E20" s="13">
        <v>253</v>
      </c>
      <c r="F20" s="13">
        <v>191</v>
      </c>
      <c r="G20" s="13">
        <v>213</v>
      </c>
      <c r="H20" s="13">
        <v>212</v>
      </c>
      <c r="I20" s="14"/>
      <c r="J20" s="14"/>
      <c r="K20" s="14"/>
      <c r="L20" s="14"/>
      <c r="M20" s="14"/>
      <c r="N20" s="14"/>
      <c r="O20" s="14"/>
      <c r="P20" s="14"/>
      <c r="Q20" s="13"/>
      <c r="R20" s="13"/>
      <c r="S20" s="12"/>
      <c r="T20" s="15"/>
      <c r="U20" s="15"/>
      <c r="V20" s="15"/>
      <c r="W20" s="15"/>
      <c r="X20" s="15"/>
      <c r="Y20" s="15"/>
      <c r="Z20" s="15"/>
      <c r="AA20" s="15"/>
    </row>
    <row r="21" spans="1:27" ht="16.5" customHeight="1" x14ac:dyDescent="0.25">
      <c r="A21" s="10"/>
      <c r="B21" s="11" t="s">
        <v>42</v>
      </c>
      <c r="C21" s="12" t="s">
        <v>43</v>
      </c>
      <c r="D21" s="13"/>
      <c r="E21" s="13">
        <v>37</v>
      </c>
      <c r="F21" s="13">
        <v>119</v>
      </c>
      <c r="G21" s="13">
        <v>149</v>
      </c>
      <c r="H21" s="13">
        <v>119</v>
      </c>
      <c r="I21" s="14"/>
      <c r="J21" s="14"/>
      <c r="K21" s="14"/>
      <c r="L21" s="14"/>
      <c r="M21" s="14"/>
      <c r="N21" s="14"/>
      <c r="O21" s="14"/>
      <c r="P21" s="14"/>
      <c r="Q21" s="13"/>
      <c r="R21" s="13"/>
      <c r="S21" s="12"/>
      <c r="T21" s="15"/>
      <c r="U21" s="15"/>
      <c r="V21" s="15"/>
      <c r="W21" s="15"/>
      <c r="X21" s="15"/>
      <c r="Y21" s="15"/>
      <c r="Z21" s="15"/>
      <c r="AA21" s="15"/>
    </row>
    <row r="22" spans="1:27" ht="16.5" customHeight="1" x14ac:dyDescent="0.25">
      <c r="A22" s="10"/>
      <c r="B22" s="11" t="s">
        <v>44</v>
      </c>
      <c r="C22" s="12" t="s">
        <v>45</v>
      </c>
      <c r="D22" s="13"/>
      <c r="E22" s="13">
        <v>747</v>
      </c>
      <c r="F22" s="13">
        <v>751</v>
      </c>
      <c r="G22" s="13">
        <v>780</v>
      </c>
      <c r="H22" s="13">
        <v>817</v>
      </c>
      <c r="I22" s="14"/>
      <c r="J22" s="14"/>
      <c r="K22" s="14"/>
      <c r="L22" s="14"/>
      <c r="M22" s="14"/>
      <c r="N22" s="14"/>
      <c r="O22" s="14"/>
      <c r="P22" s="14"/>
      <c r="Q22" s="13"/>
      <c r="R22" s="13"/>
      <c r="S22" s="12"/>
      <c r="T22" s="15"/>
      <c r="U22" s="15"/>
      <c r="V22" s="15"/>
      <c r="W22" s="15"/>
      <c r="X22" s="15"/>
      <c r="Y22" s="15"/>
      <c r="Z22" s="15"/>
      <c r="AA22" s="15"/>
    </row>
    <row r="23" spans="1:27" ht="16.5" customHeight="1" x14ac:dyDescent="0.25">
      <c r="A23" s="10"/>
      <c r="B23" s="11" t="s">
        <v>46</v>
      </c>
      <c r="C23" s="12" t="s">
        <v>47</v>
      </c>
      <c r="D23" s="13"/>
      <c r="E23" s="13">
        <v>537</v>
      </c>
      <c r="F23" s="13">
        <v>425</v>
      </c>
      <c r="G23" s="13">
        <v>396</v>
      </c>
      <c r="H23" s="13">
        <v>382</v>
      </c>
      <c r="I23" s="14"/>
      <c r="J23" s="14"/>
      <c r="K23" s="14"/>
      <c r="L23" s="14"/>
      <c r="M23" s="14"/>
      <c r="N23" s="14"/>
      <c r="O23" s="14"/>
      <c r="P23" s="14"/>
      <c r="Q23" s="13"/>
      <c r="R23" s="13"/>
      <c r="S23" s="12"/>
      <c r="T23" s="15"/>
      <c r="U23" s="15"/>
      <c r="V23" s="15"/>
      <c r="W23" s="15"/>
      <c r="X23" s="15"/>
      <c r="Y23" s="15"/>
      <c r="Z23" s="15"/>
      <c r="AA23" s="15"/>
    </row>
    <row r="24" spans="1:27" ht="16.5" customHeight="1" x14ac:dyDescent="0.25">
      <c r="A24" s="10"/>
      <c r="B24" s="11" t="s">
        <v>48</v>
      </c>
      <c r="C24" s="12" t="s">
        <v>49</v>
      </c>
      <c r="D24" s="13"/>
      <c r="E24" s="13">
        <v>683</v>
      </c>
      <c r="F24" s="13">
        <v>680</v>
      </c>
      <c r="G24" s="13">
        <v>566</v>
      </c>
      <c r="H24" s="13">
        <v>614</v>
      </c>
      <c r="I24" s="14"/>
      <c r="J24" s="14"/>
      <c r="K24" s="14"/>
      <c r="L24" s="14"/>
      <c r="M24" s="14"/>
      <c r="N24" s="14"/>
      <c r="O24" s="14"/>
      <c r="P24" s="14"/>
      <c r="Q24" s="13"/>
      <c r="R24" s="13"/>
      <c r="S24" s="12"/>
      <c r="T24" s="15"/>
      <c r="U24" s="15"/>
      <c r="V24" s="15"/>
      <c r="W24" s="15"/>
      <c r="X24" s="15"/>
      <c r="Y24" s="15"/>
      <c r="Z24" s="15"/>
      <c r="AA24" s="15"/>
    </row>
    <row r="25" spans="1:27" ht="16.5" customHeight="1" x14ac:dyDescent="0.25">
      <c r="A25" s="10"/>
      <c r="B25" s="11" t="s">
        <v>50</v>
      </c>
      <c r="C25" s="12" t="s">
        <v>51</v>
      </c>
      <c r="D25" s="13"/>
      <c r="E25" s="13">
        <v>467</v>
      </c>
      <c r="F25" s="13">
        <v>443</v>
      </c>
      <c r="G25" s="13">
        <v>461</v>
      </c>
      <c r="H25" s="13">
        <v>432</v>
      </c>
      <c r="I25" s="14"/>
      <c r="J25" s="14"/>
      <c r="K25" s="14"/>
      <c r="L25" s="14"/>
      <c r="M25" s="14"/>
      <c r="N25" s="14"/>
      <c r="O25" s="14"/>
      <c r="P25" s="14"/>
      <c r="Q25" s="13"/>
      <c r="R25" s="13"/>
      <c r="S25" s="12"/>
      <c r="T25" s="15"/>
      <c r="U25" s="15"/>
      <c r="V25" s="15"/>
      <c r="W25" s="15"/>
      <c r="X25" s="15"/>
      <c r="Y25" s="15"/>
      <c r="Z25" s="15"/>
      <c r="AA25" s="15"/>
    </row>
    <row r="26" spans="1:27" ht="16.5" customHeight="1" x14ac:dyDescent="0.25">
      <c r="A26" s="10"/>
      <c r="B26" s="11" t="s">
        <v>52</v>
      </c>
      <c r="C26" s="12" t="s">
        <v>53</v>
      </c>
      <c r="D26" s="13"/>
      <c r="E26" s="13">
        <v>484</v>
      </c>
      <c r="F26" s="13">
        <v>1209</v>
      </c>
      <c r="G26" s="13">
        <v>1049</v>
      </c>
      <c r="H26" s="13">
        <v>1149</v>
      </c>
      <c r="I26" s="14"/>
      <c r="J26" s="14"/>
      <c r="K26" s="14"/>
      <c r="L26" s="14"/>
      <c r="M26" s="14"/>
      <c r="N26" s="14"/>
      <c r="O26" s="14"/>
      <c r="P26" s="14"/>
      <c r="Q26" s="13"/>
      <c r="R26" s="13"/>
      <c r="S26" s="12"/>
      <c r="T26" s="15"/>
      <c r="U26" s="15"/>
      <c r="V26" s="15"/>
      <c r="W26" s="15"/>
      <c r="X26" s="15"/>
      <c r="Y26" s="15"/>
      <c r="Z26" s="15"/>
      <c r="AA26" s="15"/>
    </row>
    <row r="27" spans="1:27" ht="16.5" customHeight="1" x14ac:dyDescent="0.25">
      <c r="A27" s="10"/>
      <c r="B27" s="11" t="s">
        <v>54</v>
      </c>
      <c r="C27" s="12" t="s">
        <v>55</v>
      </c>
      <c r="D27" s="14">
        <v>0</v>
      </c>
      <c r="E27" s="13">
        <v>4</v>
      </c>
      <c r="F27" s="14">
        <v>2</v>
      </c>
      <c r="G27" s="14">
        <v>0</v>
      </c>
      <c r="H27" s="13">
        <v>7</v>
      </c>
      <c r="I27" s="14"/>
      <c r="J27" s="14"/>
      <c r="K27" s="14"/>
      <c r="L27" s="14"/>
      <c r="M27" s="14"/>
      <c r="N27" s="14"/>
      <c r="O27" s="14"/>
      <c r="P27" s="14"/>
      <c r="Q27" s="13"/>
      <c r="R27" s="13"/>
      <c r="S27" s="16"/>
      <c r="T27" s="15"/>
      <c r="U27" s="15"/>
      <c r="V27" s="15"/>
      <c r="W27" s="15"/>
      <c r="X27" s="15"/>
      <c r="Y27" s="15"/>
      <c r="Z27" s="15"/>
      <c r="AA27" s="15"/>
    </row>
    <row r="28" spans="1:27" ht="16.5" customHeight="1" x14ac:dyDescent="0.25">
      <c r="A28" s="10"/>
      <c r="B28" s="11" t="s">
        <v>56</v>
      </c>
      <c r="C28" s="12" t="s">
        <v>57</v>
      </c>
      <c r="D28" s="14">
        <v>1</v>
      </c>
      <c r="E28" s="13">
        <v>0</v>
      </c>
      <c r="F28" s="13">
        <v>0</v>
      </c>
      <c r="G28" s="13">
        <v>1</v>
      </c>
      <c r="H28" s="13">
        <v>2</v>
      </c>
      <c r="I28" s="14"/>
      <c r="J28" s="14"/>
      <c r="K28" s="14"/>
      <c r="L28" s="14"/>
      <c r="M28" s="14"/>
      <c r="N28" s="14"/>
      <c r="O28" s="14"/>
      <c r="P28" s="14"/>
      <c r="Q28" s="13"/>
      <c r="R28" s="13"/>
      <c r="S28" s="16"/>
      <c r="T28" s="15"/>
      <c r="U28" s="15"/>
      <c r="V28" s="15"/>
      <c r="W28" s="15"/>
      <c r="X28" s="15"/>
      <c r="Y28" s="15"/>
      <c r="Z28" s="15"/>
      <c r="AA28" s="15"/>
    </row>
    <row r="29" spans="1:27" ht="16.5" customHeight="1" x14ac:dyDescent="0.25">
      <c r="A29" s="10"/>
      <c r="B29" s="11" t="s">
        <v>58</v>
      </c>
      <c r="C29" s="12" t="s">
        <v>59</v>
      </c>
      <c r="D29" s="14">
        <v>1</v>
      </c>
      <c r="E29" s="13">
        <v>1</v>
      </c>
      <c r="F29" s="13">
        <v>1</v>
      </c>
      <c r="G29" s="13">
        <v>1</v>
      </c>
      <c r="H29" s="13">
        <v>1</v>
      </c>
      <c r="I29" s="14"/>
      <c r="J29" s="14"/>
      <c r="K29" s="14"/>
      <c r="L29" s="14"/>
      <c r="M29" s="14"/>
      <c r="N29" s="14"/>
      <c r="O29" s="14"/>
      <c r="P29" s="14"/>
      <c r="Q29" s="13"/>
      <c r="R29" s="13"/>
      <c r="S29" s="12"/>
      <c r="T29" s="15"/>
      <c r="U29" s="15"/>
      <c r="V29" s="15"/>
      <c r="W29" s="15"/>
      <c r="X29" s="15"/>
      <c r="Y29" s="15"/>
      <c r="Z29" s="15"/>
      <c r="AA29" s="15"/>
    </row>
    <row r="30" spans="1:27" ht="16.5" customHeight="1" x14ac:dyDescent="0.25">
      <c r="A30" s="10"/>
      <c r="B30" s="11" t="s">
        <v>60</v>
      </c>
      <c r="C30" s="12" t="s">
        <v>61</v>
      </c>
      <c r="D30" s="13"/>
      <c r="E30" s="13">
        <v>3</v>
      </c>
      <c r="F30" s="14">
        <v>7</v>
      </c>
      <c r="G30" s="14">
        <v>5</v>
      </c>
      <c r="H30" s="13">
        <v>7</v>
      </c>
      <c r="I30" s="14"/>
      <c r="J30" s="14"/>
      <c r="K30" s="14"/>
      <c r="L30" s="14"/>
      <c r="M30" s="14"/>
      <c r="N30" s="14"/>
      <c r="O30" s="14"/>
      <c r="P30" s="14"/>
      <c r="Q30" s="13"/>
      <c r="R30" s="13"/>
      <c r="S30" s="12"/>
      <c r="T30" s="15"/>
      <c r="U30" s="15"/>
      <c r="V30" s="15"/>
      <c r="W30" s="15"/>
      <c r="X30" s="15"/>
      <c r="Y30" s="15"/>
      <c r="Z30" s="15"/>
      <c r="AA30" s="15"/>
    </row>
    <row r="31" spans="1:27" ht="16.5" customHeight="1" x14ac:dyDescent="0.25">
      <c r="A31" s="10"/>
      <c r="B31" s="11" t="s">
        <v>62</v>
      </c>
      <c r="C31" s="12" t="s">
        <v>63</v>
      </c>
      <c r="D31" s="13"/>
      <c r="E31" s="13">
        <v>8</v>
      </c>
      <c r="F31" s="14">
        <v>10</v>
      </c>
      <c r="G31" s="13">
        <v>10</v>
      </c>
      <c r="H31" s="13">
        <v>2</v>
      </c>
      <c r="I31" s="14"/>
      <c r="J31" s="14"/>
      <c r="K31" s="14"/>
      <c r="L31" s="14"/>
      <c r="M31" s="14"/>
      <c r="N31" s="14"/>
      <c r="O31" s="14"/>
      <c r="P31" s="14"/>
      <c r="Q31" s="13"/>
      <c r="R31" s="13"/>
      <c r="S31" s="12"/>
      <c r="T31" s="15"/>
      <c r="U31" s="15"/>
      <c r="V31" s="15"/>
      <c r="W31" s="15"/>
      <c r="X31" s="15"/>
      <c r="Y31" s="15"/>
      <c r="Z31" s="15"/>
      <c r="AA31" s="15"/>
    </row>
    <row r="32" spans="1:27" ht="16.5" customHeight="1" x14ac:dyDescent="0.25">
      <c r="A32" s="10"/>
      <c r="B32" s="11" t="s">
        <v>64</v>
      </c>
      <c r="C32" s="12" t="s">
        <v>65</v>
      </c>
      <c r="D32" s="13"/>
      <c r="E32" s="13">
        <v>32</v>
      </c>
      <c r="F32" s="14">
        <v>34</v>
      </c>
      <c r="G32" s="14">
        <v>32</v>
      </c>
      <c r="H32" s="13">
        <v>50</v>
      </c>
      <c r="I32" s="14"/>
      <c r="J32" s="14"/>
      <c r="K32" s="14"/>
      <c r="L32" s="14"/>
      <c r="M32" s="14"/>
      <c r="N32" s="14"/>
      <c r="O32" s="14"/>
      <c r="P32" s="14"/>
      <c r="Q32" s="13"/>
      <c r="R32" s="13"/>
      <c r="S32" s="12"/>
      <c r="T32" s="15"/>
      <c r="U32" s="15"/>
      <c r="V32" s="15"/>
      <c r="W32" s="15"/>
      <c r="X32" s="15"/>
      <c r="Y32" s="15"/>
      <c r="Z32" s="15"/>
      <c r="AA32" s="15"/>
    </row>
    <row r="33" spans="1:27" ht="16.5" customHeight="1" x14ac:dyDescent="0.25">
      <c r="A33" s="17"/>
      <c r="B33" s="18">
        <v>1.29</v>
      </c>
      <c r="C33" s="12" t="s">
        <v>66</v>
      </c>
      <c r="D33" s="14">
        <v>54</v>
      </c>
      <c r="E33" s="13">
        <v>50</v>
      </c>
      <c r="F33" s="13">
        <v>44</v>
      </c>
      <c r="G33" s="13">
        <v>42</v>
      </c>
      <c r="H33" s="13">
        <v>47</v>
      </c>
      <c r="I33" s="14"/>
      <c r="J33" s="14"/>
      <c r="K33" s="14"/>
      <c r="L33" s="14"/>
      <c r="M33" s="14"/>
      <c r="N33" s="14"/>
      <c r="O33" s="14"/>
      <c r="P33" s="14"/>
      <c r="Q33" s="13"/>
      <c r="R33" s="13"/>
      <c r="S33" s="12"/>
      <c r="T33" s="15"/>
      <c r="U33" s="15"/>
      <c r="V33" s="15"/>
      <c r="W33" s="15"/>
      <c r="X33" s="15"/>
      <c r="Y33" s="15"/>
      <c r="Z33" s="15"/>
      <c r="AA33" s="15"/>
    </row>
    <row r="34" spans="1:27" ht="16.5" customHeight="1" x14ac:dyDescent="0.25">
      <c r="A34" s="10"/>
      <c r="B34" s="11" t="s">
        <v>67</v>
      </c>
      <c r="C34" s="12" t="s">
        <v>68</v>
      </c>
      <c r="D34" s="14">
        <v>9</v>
      </c>
      <c r="E34" s="13">
        <v>65</v>
      </c>
      <c r="F34" s="14">
        <v>65</v>
      </c>
      <c r="G34" s="13">
        <v>65</v>
      </c>
      <c r="H34" s="13">
        <v>65</v>
      </c>
      <c r="I34" s="14"/>
      <c r="J34" s="14"/>
      <c r="K34" s="14"/>
      <c r="L34" s="14"/>
      <c r="M34" s="14"/>
      <c r="N34" s="14"/>
      <c r="O34" s="14"/>
      <c r="P34" s="14"/>
      <c r="Q34" s="13"/>
      <c r="R34" s="13"/>
      <c r="S34" s="12"/>
      <c r="T34" s="15"/>
      <c r="U34" s="15"/>
      <c r="V34" s="15"/>
      <c r="W34" s="15"/>
      <c r="X34" s="15"/>
      <c r="Y34" s="15"/>
      <c r="Z34" s="15"/>
      <c r="AA34" s="15"/>
    </row>
    <row r="35" spans="1:27" ht="16.5" customHeight="1" x14ac:dyDescent="0.25">
      <c r="A35" s="10"/>
      <c r="B35" s="11" t="s">
        <v>69</v>
      </c>
      <c r="C35" s="12" t="s">
        <v>70</v>
      </c>
      <c r="D35" s="13"/>
      <c r="E35" s="13">
        <v>86</v>
      </c>
      <c r="F35" s="13">
        <v>97</v>
      </c>
      <c r="G35" s="13">
        <v>97</v>
      </c>
      <c r="H35" s="13">
        <v>99</v>
      </c>
      <c r="I35" s="14"/>
      <c r="J35" s="14"/>
      <c r="K35" s="14"/>
      <c r="L35" s="14"/>
      <c r="M35" s="14"/>
      <c r="N35" s="14"/>
      <c r="O35" s="14"/>
      <c r="P35" s="14"/>
      <c r="Q35" s="13"/>
      <c r="R35" s="13"/>
      <c r="S35" s="12"/>
      <c r="T35" s="15"/>
      <c r="U35" s="15"/>
      <c r="V35" s="15"/>
      <c r="W35" s="15"/>
      <c r="X35" s="15"/>
      <c r="Y35" s="15"/>
      <c r="Z35" s="15"/>
      <c r="AA35" s="15"/>
    </row>
    <row r="36" spans="1:27" ht="16.5" customHeight="1" x14ac:dyDescent="0.25">
      <c r="A36" s="10"/>
      <c r="B36" s="11" t="s">
        <v>71</v>
      </c>
      <c r="C36" s="12" t="s">
        <v>72</v>
      </c>
      <c r="D36" s="13"/>
      <c r="E36" s="13">
        <v>2</v>
      </c>
      <c r="F36" s="13">
        <v>24</v>
      </c>
      <c r="G36" s="13">
        <v>12</v>
      </c>
      <c r="H36" s="13">
        <v>23</v>
      </c>
      <c r="I36" s="14"/>
      <c r="J36" s="14"/>
      <c r="K36" s="14"/>
      <c r="L36" s="14"/>
      <c r="M36" s="14"/>
      <c r="N36" s="14"/>
      <c r="O36" s="14"/>
      <c r="P36" s="14"/>
      <c r="Q36" s="13"/>
      <c r="R36" s="13"/>
      <c r="S36" s="12"/>
      <c r="T36" s="15"/>
      <c r="U36" s="15"/>
      <c r="V36" s="15"/>
      <c r="W36" s="15"/>
      <c r="X36" s="15"/>
      <c r="Y36" s="15"/>
      <c r="Z36" s="15"/>
      <c r="AA36" s="15"/>
    </row>
    <row r="37" spans="1:27" ht="16.5" customHeight="1" x14ac:dyDescent="0.25">
      <c r="A37" s="10"/>
      <c r="B37" s="11" t="s">
        <v>73</v>
      </c>
      <c r="C37" s="12" t="s">
        <v>74</v>
      </c>
      <c r="D37" s="13"/>
      <c r="E37" s="13">
        <v>2400</v>
      </c>
      <c r="F37" s="13">
        <v>2422</v>
      </c>
      <c r="G37" s="13">
        <v>2419</v>
      </c>
      <c r="H37" s="13">
        <v>2432</v>
      </c>
      <c r="I37" s="14"/>
      <c r="J37" s="14"/>
      <c r="K37" s="14"/>
      <c r="L37" s="14"/>
      <c r="M37" s="14"/>
      <c r="N37" s="14"/>
      <c r="O37" s="14"/>
      <c r="P37" s="14"/>
      <c r="Q37" s="13"/>
      <c r="R37" s="13"/>
      <c r="S37" s="12"/>
      <c r="T37" s="15"/>
      <c r="U37" s="15"/>
      <c r="V37" s="15"/>
      <c r="W37" s="15"/>
      <c r="X37" s="15"/>
      <c r="Y37" s="15"/>
      <c r="Z37" s="15"/>
      <c r="AA37" s="15"/>
    </row>
    <row r="38" spans="1:27" ht="16.5" customHeight="1" x14ac:dyDescent="0.25">
      <c r="A38" s="10"/>
      <c r="B38" s="11" t="s">
        <v>75</v>
      </c>
      <c r="C38" s="12" t="s">
        <v>76</v>
      </c>
      <c r="D38" s="13"/>
      <c r="E38" s="13">
        <v>3640</v>
      </c>
      <c r="F38" s="13">
        <v>3640</v>
      </c>
      <c r="G38" s="13">
        <v>3239</v>
      </c>
      <c r="H38" s="13">
        <v>3442</v>
      </c>
      <c r="I38" s="14"/>
      <c r="J38" s="14"/>
      <c r="K38" s="14"/>
      <c r="L38" s="14"/>
      <c r="M38" s="14"/>
      <c r="N38" s="14"/>
      <c r="O38" s="14"/>
      <c r="P38" s="14"/>
      <c r="Q38" s="13"/>
      <c r="R38" s="13"/>
      <c r="S38" s="12"/>
      <c r="T38" s="15"/>
      <c r="U38" s="15"/>
      <c r="V38" s="15"/>
      <c r="W38" s="15"/>
      <c r="X38" s="15"/>
      <c r="Y38" s="15"/>
      <c r="Z38" s="15"/>
      <c r="AA38" s="15"/>
    </row>
    <row r="39" spans="1:27" ht="16.5" customHeight="1" x14ac:dyDescent="0.25">
      <c r="A39" s="10"/>
      <c r="B39" s="11" t="s">
        <v>77</v>
      </c>
      <c r="C39" s="12" t="s">
        <v>78</v>
      </c>
      <c r="D39" s="13">
        <v>1</v>
      </c>
      <c r="E39" s="13">
        <v>1</v>
      </c>
      <c r="F39" s="14">
        <v>1</v>
      </c>
      <c r="G39" s="14">
        <v>3</v>
      </c>
      <c r="H39" s="13">
        <v>3</v>
      </c>
      <c r="I39" s="19"/>
      <c r="J39" s="14"/>
      <c r="K39" s="14"/>
      <c r="L39" s="14"/>
      <c r="M39" s="14"/>
      <c r="N39" s="14"/>
      <c r="O39" s="14"/>
      <c r="P39" s="14"/>
      <c r="Q39" s="13"/>
      <c r="R39" s="13"/>
      <c r="S39" s="12"/>
      <c r="T39" s="15"/>
      <c r="U39" s="15"/>
      <c r="V39" s="15"/>
      <c r="W39" s="15"/>
      <c r="X39" s="15"/>
      <c r="Y39" s="15"/>
      <c r="Z39" s="15"/>
      <c r="AA39" s="15"/>
    </row>
    <row r="40" spans="1:27" ht="16.5" customHeight="1" x14ac:dyDescent="0.25">
      <c r="A40" s="10"/>
      <c r="B40" s="11" t="s">
        <v>79</v>
      </c>
      <c r="C40" s="12" t="s">
        <v>80</v>
      </c>
      <c r="D40" s="13"/>
      <c r="E40" s="13">
        <v>14650</v>
      </c>
      <c r="F40" s="13">
        <v>14980</v>
      </c>
      <c r="G40" s="14">
        <v>14369</v>
      </c>
      <c r="H40" s="13">
        <v>13800</v>
      </c>
      <c r="I40" s="14"/>
      <c r="J40" s="14"/>
      <c r="K40" s="14"/>
      <c r="L40" s="14"/>
      <c r="M40" s="14"/>
      <c r="N40" s="14"/>
      <c r="O40" s="14"/>
      <c r="P40" s="14"/>
      <c r="Q40" s="13"/>
      <c r="R40" s="13"/>
      <c r="S40" s="12"/>
      <c r="T40" s="15"/>
      <c r="U40" s="15"/>
      <c r="V40" s="15"/>
      <c r="W40" s="15"/>
      <c r="X40" s="15"/>
      <c r="Y40" s="15"/>
      <c r="Z40" s="15"/>
      <c r="AA40" s="15"/>
    </row>
    <row r="41" spans="1:27" ht="16.5" customHeight="1" x14ac:dyDescent="0.25">
      <c r="A41" s="10"/>
      <c r="B41" s="11" t="s">
        <v>81</v>
      </c>
      <c r="C41" s="12" t="s">
        <v>82</v>
      </c>
      <c r="D41" s="13"/>
      <c r="E41" s="13">
        <v>10062</v>
      </c>
      <c r="F41" s="13">
        <v>10262</v>
      </c>
      <c r="G41" s="13">
        <v>10479</v>
      </c>
      <c r="H41" s="13">
        <v>9266</v>
      </c>
      <c r="I41" s="14"/>
      <c r="J41" s="14"/>
      <c r="K41" s="14"/>
      <c r="L41" s="14"/>
      <c r="M41" s="14"/>
      <c r="N41" s="14"/>
      <c r="O41" s="14"/>
      <c r="P41" s="14"/>
      <c r="Q41" s="13"/>
      <c r="R41" s="13"/>
      <c r="S41" s="12"/>
      <c r="T41" s="15"/>
      <c r="U41" s="15"/>
      <c r="V41" s="15"/>
      <c r="W41" s="15"/>
      <c r="X41" s="15"/>
      <c r="Y41" s="15"/>
      <c r="Z41" s="15"/>
      <c r="AA41" s="15"/>
    </row>
    <row r="42" spans="1:27" ht="16.5" customHeight="1" x14ac:dyDescent="0.25">
      <c r="A42" s="10"/>
      <c r="B42" s="11" t="s">
        <v>83</v>
      </c>
      <c r="C42" s="12" t="s">
        <v>84</v>
      </c>
      <c r="D42" s="13"/>
      <c r="E42" s="13">
        <v>105</v>
      </c>
      <c r="F42" s="13">
        <v>123</v>
      </c>
      <c r="G42" s="13">
        <v>130</v>
      </c>
      <c r="H42" s="13">
        <v>190</v>
      </c>
      <c r="I42" s="14"/>
      <c r="J42" s="14"/>
      <c r="K42" s="14"/>
      <c r="L42" s="14"/>
      <c r="M42" s="14"/>
      <c r="N42" s="14"/>
      <c r="O42" s="14"/>
      <c r="P42" s="14"/>
      <c r="Q42" s="13"/>
      <c r="R42" s="13"/>
      <c r="S42" s="12"/>
      <c r="T42" s="15"/>
      <c r="U42" s="15"/>
      <c r="V42" s="15"/>
      <c r="W42" s="15"/>
      <c r="X42" s="15"/>
      <c r="Y42" s="15"/>
      <c r="Z42" s="15"/>
      <c r="AA42" s="15"/>
    </row>
    <row r="43" spans="1:27" ht="16.5" customHeight="1" x14ac:dyDescent="0.25">
      <c r="A43" s="10"/>
      <c r="B43" s="11" t="s">
        <v>85</v>
      </c>
      <c r="C43" s="12" t="s">
        <v>86</v>
      </c>
      <c r="D43" s="14">
        <v>12</v>
      </c>
      <c r="E43" s="13">
        <v>14</v>
      </c>
      <c r="F43" s="13">
        <v>3</v>
      </c>
      <c r="G43" s="13">
        <v>12</v>
      </c>
      <c r="H43" s="13">
        <v>2</v>
      </c>
      <c r="I43" s="14"/>
      <c r="J43" s="14"/>
      <c r="K43" s="14"/>
      <c r="L43" s="14"/>
      <c r="M43" s="14"/>
      <c r="N43" s="14"/>
      <c r="O43" s="14"/>
      <c r="P43" s="14"/>
      <c r="Q43" s="13"/>
      <c r="R43" s="13"/>
      <c r="S43" s="12"/>
      <c r="T43" s="15"/>
      <c r="U43" s="15"/>
      <c r="V43" s="15"/>
      <c r="W43" s="15"/>
      <c r="X43" s="15"/>
      <c r="Y43" s="15"/>
      <c r="Z43" s="15"/>
      <c r="AA43" s="15"/>
    </row>
    <row r="44" spans="1:27" ht="16.5" customHeight="1" x14ac:dyDescent="0.25">
      <c r="A44" s="10"/>
      <c r="B44" s="11" t="s">
        <v>87</v>
      </c>
      <c r="C44" s="12" t="s">
        <v>88</v>
      </c>
      <c r="D44" s="14">
        <v>28</v>
      </c>
      <c r="E44" s="13">
        <v>29</v>
      </c>
      <c r="F44" s="13">
        <v>14</v>
      </c>
      <c r="G44" s="13">
        <v>22</v>
      </c>
      <c r="H44" s="13">
        <v>21</v>
      </c>
      <c r="I44" s="14"/>
      <c r="J44" s="14"/>
      <c r="K44" s="14"/>
      <c r="L44" s="14"/>
      <c r="M44" s="14"/>
      <c r="N44" s="14"/>
      <c r="O44" s="14"/>
      <c r="P44" s="14"/>
      <c r="Q44" s="13"/>
      <c r="R44" s="13"/>
      <c r="S44" s="12"/>
      <c r="T44" s="15"/>
      <c r="U44" s="15"/>
      <c r="V44" s="15"/>
      <c r="W44" s="15"/>
      <c r="X44" s="15"/>
      <c r="Y44" s="15"/>
      <c r="Z44" s="15"/>
      <c r="AA44" s="15"/>
    </row>
    <row r="45" spans="1:27" ht="16.5" customHeight="1" x14ac:dyDescent="0.25">
      <c r="A45" s="10"/>
      <c r="B45" s="11" t="s">
        <v>89</v>
      </c>
      <c r="C45" s="12" t="s">
        <v>90</v>
      </c>
      <c r="D45" s="13"/>
      <c r="E45" s="13">
        <v>8</v>
      </c>
      <c r="F45" s="14">
        <v>8</v>
      </c>
      <c r="G45" s="13">
        <v>8</v>
      </c>
      <c r="H45" s="13">
        <v>2</v>
      </c>
      <c r="I45" s="14"/>
      <c r="J45" s="14"/>
      <c r="K45" s="14"/>
      <c r="L45" s="14"/>
      <c r="M45" s="14"/>
      <c r="N45" s="14"/>
      <c r="O45" s="14"/>
      <c r="P45" s="14"/>
      <c r="Q45" s="13"/>
      <c r="R45" s="13"/>
      <c r="S45" s="12"/>
      <c r="T45" s="15"/>
      <c r="U45" s="15"/>
      <c r="V45" s="15"/>
      <c r="W45" s="15"/>
      <c r="X45" s="15"/>
      <c r="Y45" s="15"/>
      <c r="Z45" s="15"/>
      <c r="AA45" s="15"/>
    </row>
    <row r="46" spans="1:27" ht="16.5" customHeight="1" x14ac:dyDescent="0.25">
      <c r="A46" s="10"/>
      <c r="B46" s="11" t="s">
        <v>91</v>
      </c>
      <c r="C46" s="12" t="s">
        <v>92</v>
      </c>
      <c r="D46" s="13"/>
      <c r="E46" s="13">
        <v>6</v>
      </c>
      <c r="F46" s="14">
        <v>8</v>
      </c>
      <c r="G46" s="14">
        <v>6</v>
      </c>
      <c r="H46" s="13">
        <v>6</v>
      </c>
      <c r="I46" s="14"/>
      <c r="J46" s="14"/>
      <c r="K46" s="14"/>
      <c r="L46" s="14"/>
      <c r="M46" s="14"/>
      <c r="N46" s="14"/>
      <c r="O46" s="14"/>
      <c r="P46" s="14"/>
      <c r="Q46" s="13"/>
      <c r="R46" s="13"/>
      <c r="S46" s="12"/>
      <c r="T46" s="15"/>
      <c r="U46" s="15"/>
      <c r="V46" s="15"/>
      <c r="W46" s="15"/>
      <c r="X46" s="15"/>
      <c r="Y46" s="15"/>
      <c r="Z46" s="15"/>
      <c r="AA46" s="15"/>
    </row>
    <row r="47" spans="1:27" ht="16.5" customHeight="1" x14ac:dyDescent="0.25">
      <c r="A47" s="10"/>
      <c r="B47" s="11" t="s">
        <v>93</v>
      </c>
      <c r="C47" s="12" t="s">
        <v>94</v>
      </c>
      <c r="D47" s="14">
        <v>303</v>
      </c>
      <c r="E47" s="13">
        <v>1613</v>
      </c>
      <c r="F47" s="13">
        <v>1613</v>
      </c>
      <c r="G47" s="13">
        <v>1473</v>
      </c>
      <c r="H47" s="13">
        <v>1440</v>
      </c>
      <c r="I47" s="14"/>
      <c r="J47" s="14"/>
      <c r="K47" s="14"/>
      <c r="L47" s="14"/>
      <c r="M47" s="14"/>
      <c r="N47" s="14"/>
      <c r="O47" s="14"/>
      <c r="P47" s="14"/>
      <c r="Q47" s="13"/>
      <c r="R47" s="13"/>
      <c r="S47" s="12"/>
      <c r="T47" s="15"/>
      <c r="U47" s="15"/>
      <c r="V47" s="15"/>
      <c r="W47" s="15"/>
      <c r="X47" s="15"/>
      <c r="Y47" s="15"/>
      <c r="Z47" s="15"/>
      <c r="AA47" s="15"/>
    </row>
    <row r="48" spans="1:27" ht="16.5" customHeight="1" x14ac:dyDescent="0.25">
      <c r="A48" s="10"/>
      <c r="B48" s="11" t="s">
        <v>95</v>
      </c>
      <c r="C48" s="12" t="s">
        <v>96</v>
      </c>
      <c r="D48" s="14">
        <v>72</v>
      </c>
      <c r="E48" s="13">
        <v>565</v>
      </c>
      <c r="F48" s="13">
        <v>1048</v>
      </c>
      <c r="G48" s="13">
        <v>885</v>
      </c>
      <c r="H48" s="13">
        <v>1075</v>
      </c>
      <c r="I48" s="14"/>
      <c r="J48" s="14"/>
      <c r="K48" s="14"/>
      <c r="L48" s="14"/>
      <c r="M48" s="14"/>
      <c r="N48" s="14"/>
      <c r="O48" s="14"/>
      <c r="P48" s="14"/>
      <c r="Q48" s="13"/>
      <c r="R48" s="13"/>
      <c r="S48" s="12"/>
      <c r="T48" s="15"/>
      <c r="U48" s="15"/>
      <c r="V48" s="15"/>
      <c r="W48" s="15"/>
      <c r="X48" s="15"/>
      <c r="Y48" s="15"/>
      <c r="Z48" s="15"/>
      <c r="AA48" s="15"/>
    </row>
    <row r="49" spans="1:27" ht="16.5" customHeight="1" x14ac:dyDescent="0.25">
      <c r="A49" s="10"/>
      <c r="B49" s="11" t="s">
        <v>97</v>
      </c>
      <c r="C49" s="12" t="s">
        <v>98</v>
      </c>
      <c r="D49" s="13"/>
      <c r="E49" s="13" t="e">
        <f t="shared" ref="E49:F49" si="0">NA()</f>
        <v>#N/A</v>
      </c>
      <c r="F49" s="13" t="e">
        <f t="shared" si="0"/>
        <v>#N/A</v>
      </c>
      <c r="G49" s="13">
        <v>90854</v>
      </c>
      <c r="H49" s="13">
        <v>90854</v>
      </c>
      <c r="I49" s="14"/>
      <c r="J49" s="14"/>
      <c r="K49" s="14"/>
      <c r="L49" s="14"/>
      <c r="M49" s="14"/>
      <c r="N49" s="13"/>
      <c r="O49" s="13"/>
      <c r="P49" s="13"/>
      <c r="Q49" s="13"/>
      <c r="R49" s="13"/>
      <c r="S49" s="12"/>
      <c r="T49" s="15"/>
      <c r="U49" s="15"/>
      <c r="V49" s="15"/>
      <c r="W49" s="15"/>
      <c r="X49" s="15"/>
      <c r="Y49" s="15"/>
      <c r="Z49" s="15"/>
      <c r="AA49" s="15"/>
    </row>
    <row r="50" spans="1:27" ht="16.5" customHeight="1" x14ac:dyDescent="0.25">
      <c r="A50" s="10"/>
      <c r="B50" s="11" t="s">
        <v>99</v>
      </c>
      <c r="C50" s="12" t="s">
        <v>100</v>
      </c>
      <c r="D50" s="14">
        <v>1457</v>
      </c>
      <c r="E50" s="13">
        <v>1500</v>
      </c>
      <c r="F50" s="13">
        <v>913</v>
      </c>
      <c r="G50" s="13">
        <v>2476</v>
      </c>
      <c r="H50" s="13">
        <v>2476</v>
      </c>
      <c r="I50" s="14"/>
      <c r="J50" s="14"/>
      <c r="K50" s="14"/>
      <c r="L50" s="14"/>
      <c r="M50" s="14"/>
      <c r="N50" s="13"/>
      <c r="O50" s="13"/>
      <c r="P50" s="13"/>
      <c r="Q50" s="13"/>
      <c r="R50" s="13"/>
      <c r="S50" s="12"/>
      <c r="T50" s="15"/>
      <c r="U50" s="15"/>
      <c r="V50" s="15"/>
      <c r="W50" s="15"/>
      <c r="X50" s="15"/>
      <c r="Y50" s="15"/>
      <c r="Z50" s="15"/>
      <c r="AA50" s="15"/>
    </row>
    <row r="51" spans="1:27" ht="16.5" customHeight="1" x14ac:dyDescent="0.25">
      <c r="A51" s="10"/>
      <c r="B51" s="11" t="s">
        <v>101</v>
      </c>
      <c r="C51" s="16" t="s">
        <v>102</v>
      </c>
      <c r="D51" s="14">
        <v>5000</v>
      </c>
      <c r="E51" s="13">
        <v>5050</v>
      </c>
      <c r="F51" s="13">
        <v>10769</v>
      </c>
      <c r="G51" s="14">
        <v>6118</v>
      </c>
      <c r="H51" s="13">
        <v>1557</v>
      </c>
      <c r="I51" s="14"/>
      <c r="J51" s="14"/>
      <c r="K51" s="14"/>
      <c r="L51" s="14"/>
      <c r="M51" s="14"/>
      <c r="N51" s="14"/>
      <c r="O51" s="14"/>
      <c r="P51" s="14"/>
      <c r="Q51" s="13"/>
      <c r="R51" s="13"/>
      <c r="S51" s="12"/>
      <c r="T51" s="15"/>
      <c r="U51" s="15"/>
      <c r="V51" s="15"/>
      <c r="W51" s="15"/>
      <c r="X51" s="15"/>
      <c r="Y51" s="15"/>
      <c r="Z51" s="15"/>
      <c r="AA51" s="15"/>
    </row>
    <row r="52" spans="1:27" ht="16.5" customHeight="1" x14ac:dyDescent="0.25">
      <c r="A52" s="10"/>
      <c r="B52" s="11" t="s">
        <v>103</v>
      </c>
      <c r="C52" s="12" t="s">
        <v>104</v>
      </c>
      <c r="D52" s="13"/>
      <c r="E52" s="13">
        <v>72</v>
      </c>
      <c r="F52" s="13">
        <v>100</v>
      </c>
      <c r="G52" s="14">
        <v>95</v>
      </c>
      <c r="H52" s="13">
        <v>100</v>
      </c>
      <c r="I52" s="14"/>
      <c r="J52" s="14"/>
      <c r="K52" s="14"/>
      <c r="L52" s="14"/>
      <c r="M52" s="14"/>
      <c r="N52" s="14"/>
      <c r="O52" s="14"/>
      <c r="P52" s="14"/>
      <c r="Q52" s="13"/>
      <c r="R52" s="13"/>
      <c r="S52" s="12"/>
      <c r="T52" s="15"/>
      <c r="U52" s="15"/>
      <c r="V52" s="15"/>
      <c r="W52" s="15"/>
      <c r="X52" s="15"/>
      <c r="Y52" s="15"/>
      <c r="Z52" s="15"/>
      <c r="AA52" s="15"/>
    </row>
    <row r="53" spans="1:27" ht="16.5" customHeight="1" x14ac:dyDescent="0.25">
      <c r="A53" s="10"/>
      <c r="B53" s="11" t="s">
        <v>105</v>
      </c>
      <c r="C53" s="12" t="s">
        <v>106</v>
      </c>
      <c r="D53" s="14">
        <v>9</v>
      </c>
      <c r="E53" s="13">
        <v>10</v>
      </c>
      <c r="F53" s="13">
        <v>11</v>
      </c>
      <c r="G53" s="13">
        <v>11</v>
      </c>
      <c r="H53" s="13">
        <v>11</v>
      </c>
      <c r="I53" s="14"/>
      <c r="J53" s="14"/>
      <c r="K53" s="14"/>
      <c r="L53" s="14"/>
      <c r="M53" s="14"/>
      <c r="N53" s="14"/>
      <c r="O53" s="14"/>
      <c r="P53" s="14"/>
      <c r="Q53" s="13"/>
      <c r="R53" s="13"/>
      <c r="S53" s="12"/>
      <c r="T53" s="15"/>
      <c r="U53" s="15"/>
      <c r="V53" s="15"/>
      <c r="W53" s="15"/>
      <c r="X53" s="15"/>
      <c r="Y53" s="15"/>
      <c r="Z53" s="15"/>
      <c r="AA53" s="15"/>
    </row>
    <row r="54" spans="1:27" ht="16.5" customHeight="1" x14ac:dyDescent="0.25">
      <c r="A54" s="10"/>
      <c r="B54" s="11" t="s">
        <v>107</v>
      </c>
      <c r="C54" s="12" t="s">
        <v>108</v>
      </c>
      <c r="D54" s="13"/>
      <c r="E54" s="13">
        <v>100</v>
      </c>
      <c r="F54" s="13">
        <v>100</v>
      </c>
      <c r="G54" s="13">
        <v>100</v>
      </c>
      <c r="H54" s="13">
        <v>100</v>
      </c>
      <c r="I54" s="14"/>
      <c r="J54" s="14"/>
      <c r="K54" s="14"/>
      <c r="L54" s="14"/>
      <c r="M54" s="14"/>
      <c r="N54" s="14"/>
      <c r="O54" s="14"/>
      <c r="P54" s="14"/>
      <c r="Q54" s="13"/>
      <c r="R54" s="13"/>
      <c r="S54" s="12"/>
      <c r="T54" s="15"/>
      <c r="U54" s="15"/>
      <c r="V54" s="15"/>
      <c r="W54" s="15"/>
      <c r="X54" s="15"/>
      <c r="Y54" s="15"/>
      <c r="Z54" s="15"/>
      <c r="AA54" s="15"/>
    </row>
    <row r="55" spans="1:27" ht="16.5" customHeight="1" x14ac:dyDescent="0.25">
      <c r="A55" s="10"/>
      <c r="B55" s="11" t="s">
        <v>109</v>
      </c>
      <c r="C55" s="12" t="s">
        <v>110</v>
      </c>
      <c r="D55" s="13"/>
      <c r="E55" s="13">
        <v>55</v>
      </c>
      <c r="F55" s="13">
        <v>100</v>
      </c>
      <c r="G55" s="13">
        <v>100</v>
      </c>
      <c r="H55" s="13">
        <v>100</v>
      </c>
      <c r="I55" s="14"/>
      <c r="J55" s="14"/>
      <c r="K55" s="14"/>
      <c r="L55" s="14"/>
      <c r="M55" s="14"/>
      <c r="N55" s="14"/>
      <c r="O55" s="14"/>
      <c r="P55" s="14"/>
      <c r="Q55" s="13"/>
      <c r="R55" s="13"/>
      <c r="S55" s="12"/>
      <c r="T55" s="15"/>
      <c r="U55" s="15"/>
      <c r="V55" s="15"/>
      <c r="W55" s="15"/>
      <c r="X55" s="15"/>
      <c r="Y55" s="15"/>
      <c r="Z55" s="15"/>
      <c r="AA55" s="15"/>
    </row>
    <row r="56" spans="1:27" ht="16.5" customHeight="1" x14ac:dyDescent="0.25">
      <c r="A56" s="10"/>
      <c r="B56" s="11" t="s">
        <v>111</v>
      </c>
      <c r="C56" s="12" t="s">
        <v>112</v>
      </c>
      <c r="D56" s="14">
        <v>0</v>
      </c>
      <c r="E56" s="13">
        <v>0</v>
      </c>
      <c r="F56" s="13">
        <v>100</v>
      </c>
      <c r="G56" s="13">
        <v>100</v>
      </c>
      <c r="H56" s="13">
        <v>100</v>
      </c>
      <c r="I56" s="14"/>
      <c r="J56" s="14"/>
      <c r="K56" s="14"/>
      <c r="L56" s="14"/>
      <c r="M56" s="14"/>
      <c r="N56" s="14"/>
      <c r="O56" s="14"/>
      <c r="P56" s="14"/>
      <c r="Q56" s="13"/>
      <c r="R56" s="13"/>
      <c r="S56" s="12"/>
      <c r="T56" s="15"/>
      <c r="U56" s="15"/>
      <c r="V56" s="15"/>
      <c r="W56" s="15"/>
      <c r="X56" s="15"/>
      <c r="Y56" s="15"/>
      <c r="Z56" s="15"/>
      <c r="AA56" s="15"/>
    </row>
    <row r="57" spans="1:27" ht="16.5" customHeight="1" x14ac:dyDescent="0.25">
      <c r="A57" s="10"/>
      <c r="B57" s="11" t="s">
        <v>113</v>
      </c>
      <c r="C57" s="12" t="s">
        <v>114</v>
      </c>
      <c r="D57" s="13"/>
      <c r="E57" s="13">
        <v>75</v>
      </c>
      <c r="F57" s="13">
        <v>68</v>
      </c>
      <c r="G57" s="13">
        <v>77</v>
      </c>
      <c r="H57" s="13">
        <v>75</v>
      </c>
      <c r="I57" s="14"/>
      <c r="J57" s="14"/>
      <c r="K57" s="14"/>
      <c r="L57" s="14"/>
      <c r="M57" s="14"/>
      <c r="N57" s="14"/>
      <c r="O57" s="14"/>
      <c r="P57" s="14"/>
      <c r="Q57" s="13"/>
      <c r="R57" s="13"/>
      <c r="S57" s="12"/>
      <c r="T57" s="15"/>
      <c r="U57" s="15"/>
      <c r="V57" s="15"/>
      <c r="W57" s="15"/>
      <c r="X57" s="15"/>
      <c r="Y57" s="15"/>
      <c r="Z57" s="15"/>
      <c r="AA57" s="15"/>
    </row>
    <row r="58" spans="1:27" ht="16.5" customHeight="1" x14ac:dyDescent="0.25">
      <c r="A58" s="10"/>
      <c r="B58" s="11" t="s">
        <v>115</v>
      </c>
      <c r="C58" s="12" t="s">
        <v>116</v>
      </c>
      <c r="D58" s="14">
        <v>81</v>
      </c>
      <c r="E58" s="13">
        <v>80</v>
      </c>
      <c r="F58" s="13">
        <v>100</v>
      </c>
      <c r="G58" s="13">
        <v>100</v>
      </c>
      <c r="H58" s="13">
        <v>100</v>
      </c>
      <c r="I58" s="14"/>
      <c r="J58" s="14"/>
      <c r="K58" s="14"/>
      <c r="L58" s="14"/>
      <c r="M58" s="14"/>
      <c r="N58" s="14"/>
      <c r="O58" s="14"/>
      <c r="P58" s="14"/>
      <c r="Q58" s="13"/>
      <c r="R58" s="13"/>
      <c r="S58" s="12"/>
      <c r="T58" s="15"/>
      <c r="U58" s="15"/>
      <c r="V58" s="15"/>
      <c r="W58" s="15"/>
      <c r="X58" s="15"/>
      <c r="Y58" s="15"/>
      <c r="Z58" s="15"/>
      <c r="AA58" s="15"/>
    </row>
    <row r="59" spans="1:27" ht="16.5" customHeight="1" x14ac:dyDescent="0.25">
      <c r="A59" s="10"/>
      <c r="B59" s="11" t="s">
        <v>117</v>
      </c>
      <c r="C59" s="12" t="s">
        <v>118</v>
      </c>
      <c r="D59" s="14" t="s">
        <v>119</v>
      </c>
      <c r="E59" s="13">
        <v>0</v>
      </c>
      <c r="F59" s="13">
        <v>23</v>
      </c>
      <c r="G59" s="13">
        <v>23</v>
      </c>
      <c r="H59" s="13">
        <v>23</v>
      </c>
      <c r="I59" s="14"/>
      <c r="J59" s="14"/>
      <c r="K59" s="14"/>
      <c r="L59" s="14"/>
      <c r="M59" s="14"/>
      <c r="N59" s="14"/>
      <c r="O59" s="14"/>
      <c r="P59" s="14"/>
      <c r="Q59" s="13"/>
      <c r="R59" s="13"/>
      <c r="S59" s="12"/>
      <c r="T59" s="15"/>
      <c r="U59" s="15"/>
      <c r="V59" s="15"/>
      <c r="W59" s="15"/>
      <c r="X59" s="15"/>
      <c r="Y59" s="15"/>
      <c r="Z59" s="15"/>
      <c r="AA59" s="15"/>
    </row>
    <row r="60" spans="1:27" ht="16.5" customHeight="1" x14ac:dyDescent="0.25">
      <c r="A60" s="10"/>
      <c r="B60" s="11" t="s">
        <v>120</v>
      </c>
      <c r="C60" s="12" t="s">
        <v>121</v>
      </c>
      <c r="D60" s="13"/>
      <c r="E60" s="13">
        <v>0</v>
      </c>
      <c r="F60" s="13">
        <v>100</v>
      </c>
      <c r="G60" s="13">
        <v>100</v>
      </c>
      <c r="H60" s="13">
        <v>100</v>
      </c>
      <c r="I60" s="14"/>
      <c r="J60" s="14"/>
      <c r="K60" s="14"/>
      <c r="L60" s="14"/>
      <c r="M60" s="14"/>
      <c r="N60" s="14"/>
      <c r="O60" s="14"/>
      <c r="P60" s="14"/>
      <c r="Q60" s="13"/>
      <c r="R60" s="13"/>
      <c r="S60" s="12"/>
      <c r="T60" s="15"/>
      <c r="U60" s="15"/>
      <c r="V60" s="15"/>
      <c r="W60" s="15"/>
      <c r="X60" s="15"/>
      <c r="Y60" s="15"/>
      <c r="Z60" s="15"/>
      <c r="AA60" s="15"/>
    </row>
    <row r="61" spans="1:27" ht="16.5" customHeight="1" x14ac:dyDescent="0.25">
      <c r="A61" s="10"/>
      <c r="B61" s="11" t="s">
        <v>122</v>
      </c>
      <c r="C61" s="12" t="s">
        <v>123</v>
      </c>
      <c r="D61" s="13"/>
      <c r="E61" s="13">
        <v>77</v>
      </c>
      <c r="F61" s="13">
        <v>77</v>
      </c>
      <c r="G61" s="13">
        <v>77</v>
      </c>
      <c r="H61" s="13">
        <v>76</v>
      </c>
      <c r="I61" s="14"/>
      <c r="J61" s="14"/>
      <c r="K61" s="14"/>
      <c r="L61" s="14"/>
      <c r="M61" s="14"/>
      <c r="N61" s="14"/>
      <c r="O61" s="14"/>
      <c r="P61" s="14"/>
      <c r="Q61" s="13"/>
      <c r="R61" s="13"/>
      <c r="S61" s="12"/>
      <c r="T61" s="15"/>
      <c r="U61" s="15"/>
      <c r="V61" s="15"/>
      <c r="W61" s="15"/>
      <c r="X61" s="15"/>
      <c r="Y61" s="15"/>
      <c r="Z61" s="15"/>
      <c r="AA61" s="15"/>
    </row>
    <row r="62" spans="1:27" ht="16.5" customHeight="1" x14ac:dyDescent="0.25">
      <c r="A62" s="10"/>
      <c r="B62" s="11" t="s">
        <v>124</v>
      </c>
      <c r="C62" s="12" t="s">
        <v>125</v>
      </c>
      <c r="D62" s="13"/>
      <c r="E62" s="13">
        <v>77</v>
      </c>
      <c r="F62" s="13">
        <v>77</v>
      </c>
      <c r="G62" s="13">
        <v>77</v>
      </c>
      <c r="H62" s="13">
        <v>78</v>
      </c>
      <c r="I62" s="14"/>
      <c r="J62" s="14"/>
      <c r="K62" s="14"/>
      <c r="L62" s="14"/>
      <c r="M62" s="14"/>
      <c r="N62" s="14"/>
      <c r="O62" s="14"/>
      <c r="P62" s="14"/>
      <c r="Q62" s="13"/>
      <c r="R62" s="13"/>
      <c r="S62" s="12"/>
      <c r="T62" s="15"/>
      <c r="U62" s="15"/>
      <c r="V62" s="15"/>
      <c r="W62" s="15"/>
      <c r="X62" s="15"/>
      <c r="Y62" s="15"/>
      <c r="Z62" s="15"/>
      <c r="AA62" s="15"/>
    </row>
    <row r="63" spans="1:27" ht="16.5" customHeight="1" x14ac:dyDescent="0.25">
      <c r="A63" s="10"/>
      <c r="B63" s="11" t="s">
        <v>126</v>
      </c>
      <c r="C63" s="12" t="s">
        <v>127</v>
      </c>
      <c r="D63" s="13"/>
      <c r="E63" s="13">
        <v>23</v>
      </c>
      <c r="F63" s="13">
        <v>23</v>
      </c>
      <c r="G63" s="13">
        <v>23</v>
      </c>
      <c r="H63" s="13">
        <v>20</v>
      </c>
      <c r="I63" s="14"/>
      <c r="J63" s="14"/>
      <c r="K63" s="14"/>
      <c r="L63" s="14"/>
      <c r="M63" s="14"/>
      <c r="N63" s="14"/>
      <c r="O63" s="14"/>
      <c r="P63" s="14"/>
      <c r="Q63" s="13"/>
      <c r="R63" s="13"/>
      <c r="S63" s="12"/>
      <c r="T63" s="15"/>
      <c r="U63" s="15"/>
      <c r="V63" s="15"/>
      <c r="W63" s="15"/>
      <c r="X63" s="15"/>
      <c r="Y63" s="15"/>
      <c r="Z63" s="15"/>
      <c r="AA63" s="15"/>
    </row>
    <row r="64" spans="1:27" ht="16.5" customHeight="1" x14ac:dyDescent="0.25">
      <c r="A64" s="10"/>
      <c r="B64" s="11" t="s">
        <v>128</v>
      </c>
      <c r="C64" s="12" t="s">
        <v>129</v>
      </c>
      <c r="D64" s="14">
        <v>0</v>
      </c>
      <c r="E64" s="13">
        <v>8</v>
      </c>
      <c r="F64" s="13">
        <v>50</v>
      </c>
      <c r="G64" s="13">
        <v>60</v>
      </c>
      <c r="H64" s="13">
        <v>72</v>
      </c>
      <c r="I64" s="14"/>
      <c r="J64" s="14"/>
      <c r="K64" s="14"/>
      <c r="L64" s="20"/>
      <c r="M64" s="14"/>
      <c r="N64" s="14"/>
      <c r="O64" s="14"/>
      <c r="P64" s="14"/>
      <c r="Q64" s="13"/>
      <c r="R64" s="13"/>
      <c r="S64" s="12"/>
      <c r="T64" s="15"/>
      <c r="U64" s="15"/>
      <c r="V64" s="15"/>
      <c r="W64" s="15"/>
      <c r="X64" s="15"/>
      <c r="Y64" s="15"/>
      <c r="Z64" s="15"/>
      <c r="AA64" s="15"/>
    </row>
    <row r="65" spans="1:27" ht="16.5" customHeight="1" x14ac:dyDescent="0.25">
      <c r="A65" s="10"/>
      <c r="B65" s="11" t="s">
        <v>130</v>
      </c>
      <c r="C65" s="12" t="s">
        <v>131</v>
      </c>
      <c r="D65" s="13"/>
      <c r="E65" s="13">
        <v>15</v>
      </c>
      <c r="F65" s="14">
        <v>15</v>
      </c>
      <c r="G65" s="13">
        <v>15</v>
      </c>
      <c r="H65" s="13">
        <v>4</v>
      </c>
      <c r="I65" s="14"/>
      <c r="J65" s="14"/>
      <c r="K65" s="14"/>
      <c r="L65" s="14"/>
      <c r="M65" s="14"/>
      <c r="N65" s="14"/>
      <c r="O65" s="14"/>
      <c r="P65" s="14"/>
      <c r="Q65" s="13"/>
      <c r="R65" s="13"/>
      <c r="S65" s="12"/>
      <c r="T65" s="15"/>
      <c r="U65" s="15"/>
      <c r="V65" s="15"/>
      <c r="W65" s="15"/>
      <c r="X65" s="15"/>
      <c r="Y65" s="15"/>
      <c r="Z65" s="15"/>
      <c r="AA65" s="15"/>
    </row>
    <row r="66" spans="1:27" ht="16.5" customHeight="1" x14ac:dyDescent="0.25">
      <c r="A66" s="10"/>
      <c r="B66" s="11" t="s">
        <v>132</v>
      </c>
      <c r="C66" s="12" t="s">
        <v>133</v>
      </c>
      <c r="D66" s="13"/>
      <c r="E66" s="13">
        <v>224</v>
      </c>
      <c r="F66" s="14">
        <v>224</v>
      </c>
      <c r="G66" s="13">
        <v>224</v>
      </c>
      <c r="H66" s="13">
        <v>224</v>
      </c>
      <c r="I66" s="14"/>
      <c r="J66" s="14"/>
      <c r="K66" s="14"/>
      <c r="L66" s="14"/>
      <c r="M66" s="14"/>
      <c r="N66" s="14"/>
      <c r="O66" s="14"/>
      <c r="P66" s="14"/>
      <c r="Q66" s="13"/>
      <c r="R66" s="13"/>
      <c r="S66" s="12"/>
      <c r="T66" s="15"/>
      <c r="U66" s="15"/>
      <c r="V66" s="15"/>
      <c r="W66" s="15"/>
      <c r="X66" s="15"/>
      <c r="Y66" s="15"/>
      <c r="Z66" s="15"/>
      <c r="AA66" s="15"/>
    </row>
    <row r="67" spans="1:27" ht="16.5" customHeight="1" x14ac:dyDescent="0.25">
      <c r="A67" s="10"/>
      <c r="B67" s="11" t="s">
        <v>134</v>
      </c>
      <c r="C67" s="12" t="s">
        <v>135</v>
      </c>
      <c r="D67" s="13"/>
      <c r="E67" s="13">
        <v>2</v>
      </c>
      <c r="F67" s="14">
        <v>2</v>
      </c>
      <c r="G67" s="13">
        <v>2</v>
      </c>
      <c r="H67" s="13">
        <v>2</v>
      </c>
      <c r="I67" s="14"/>
      <c r="J67" s="14"/>
      <c r="K67" s="14"/>
      <c r="L67" s="14"/>
      <c r="M67" s="14"/>
      <c r="N67" s="14"/>
      <c r="O67" s="14"/>
      <c r="P67" s="14"/>
      <c r="Q67" s="13"/>
      <c r="R67" s="13"/>
      <c r="S67" s="12"/>
      <c r="T67" s="15"/>
      <c r="U67" s="15"/>
      <c r="V67" s="15"/>
      <c r="W67" s="15"/>
      <c r="X67" s="15"/>
      <c r="Y67" s="15"/>
      <c r="Z67" s="15"/>
      <c r="AA67" s="15"/>
    </row>
    <row r="68" spans="1:27" ht="16.5" customHeight="1" x14ac:dyDescent="0.25">
      <c r="A68" s="10"/>
      <c r="B68" s="11" t="s">
        <v>136</v>
      </c>
      <c r="C68" s="12" t="s">
        <v>137</v>
      </c>
      <c r="D68" s="13"/>
      <c r="E68" s="13">
        <v>7</v>
      </c>
      <c r="F68" s="14">
        <v>7</v>
      </c>
      <c r="G68" s="13">
        <v>7</v>
      </c>
      <c r="H68" s="13">
        <v>7</v>
      </c>
      <c r="I68" s="14"/>
      <c r="J68" s="14"/>
      <c r="K68" s="14"/>
      <c r="L68" s="14"/>
      <c r="M68" s="14"/>
      <c r="N68" s="14"/>
      <c r="O68" s="14"/>
      <c r="P68" s="14"/>
      <c r="Q68" s="13"/>
      <c r="R68" s="13"/>
      <c r="S68" s="12"/>
      <c r="T68" s="15"/>
      <c r="U68" s="15"/>
      <c r="V68" s="15"/>
      <c r="W68" s="15"/>
      <c r="X68" s="15"/>
      <c r="Y68" s="15"/>
      <c r="Z68" s="15"/>
      <c r="AA68" s="15"/>
    </row>
    <row r="69" spans="1:27" ht="16.5" customHeight="1" x14ac:dyDescent="0.25">
      <c r="A69" s="10"/>
      <c r="B69" s="11" t="s">
        <v>138</v>
      </c>
      <c r="C69" s="12" t="s">
        <v>139</v>
      </c>
      <c r="D69" s="13"/>
      <c r="E69" s="13">
        <v>5569</v>
      </c>
      <c r="F69" s="13">
        <v>5253</v>
      </c>
      <c r="G69" s="13" t="e">
        <f>NA()</f>
        <v>#N/A</v>
      </c>
      <c r="H69" s="13">
        <v>3659</v>
      </c>
      <c r="I69" s="13"/>
      <c r="J69" s="14"/>
      <c r="K69" s="14"/>
      <c r="L69" s="14"/>
      <c r="M69" s="14"/>
      <c r="N69" s="13"/>
      <c r="O69" s="13"/>
      <c r="P69" s="14"/>
      <c r="Q69" s="13"/>
      <c r="R69" s="13"/>
      <c r="S69" s="16" t="s">
        <v>140</v>
      </c>
      <c r="T69" s="15"/>
      <c r="U69" s="15"/>
      <c r="V69" s="15"/>
      <c r="W69" s="15"/>
      <c r="X69" s="15"/>
      <c r="Y69" s="15"/>
      <c r="Z69" s="15"/>
      <c r="AA69" s="15"/>
    </row>
    <row r="70" spans="1:27" ht="16.5" customHeight="1" x14ac:dyDescent="0.25">
      <c r="A70" s="10"/>
      <c r="B70" s="11" t="s">
        <v>141</v>
      </c>
      <c r="C70" s="12" t="s">
        <v>142</v>
      </c>
      <c r="D70" s="13"/>
      <c r="E70" s="13">
        <v>3588.0000000000005</v>
      </c>
      <c r="F70" s="13">
        <v>3625</v>
      </c>
      <c r="G70" s="13">
        <v>3538</v>
      </c>
      <c r="H70" s="13">
        <v>3305</v>
      </c>
      <c r="I70" s="14"/>
      <c r="J70" s="14"/>
      <c r="K70" s="14"/>
      <c r="L70" s="14"/>
      <c r="M70" s="14"/>
      <c r="N70" s="14"/>
      <c r="O70" s="14"/>
      <c r="P70" s="14"/>
      <c r="Q70" s="13"/>
      <c r="R70" s="13"/>
      <c r="S70" s="12"/>
      <c r="T70" s="15"/>
      <c r="U70" s="15"/>
      <c r="V70" s="15"/>
      <c r="W70" s="15"/>
      <c r="X70" s="15"/>
      <c r="Y70" s="15"/>
      <c r="Z70" s="15"/>
      <c r="AA70" s="15"/>
    </row>
    <row r="71" spans="1:27" ht="16.5" customHeight="1" x14ac:dyDescent="0.25">
      <c r="A71" s="10"/>
      <c r="B71" s="11" t="s">
        <v>143</v>
      </c>
      <c r="C71" s="12" t="s">
        <v>144</v>
      </c>
      <c r="D71" s="13"/>
      <c r="E71" s="13">
        <v>15686</v>
      </c>
      <c r="F71" s="13">
        <v>10934</v>
      </c>
      <c r="G71" s="13">
        <v>10313</v>
      </c>
      <c r="H71" s="13">
        <v>15333</v>
      </c>
      <c r="I71" s="14"/>
      <c r="J71" s="14"/>
      <c r="K71" s="14"/>
      <c r="L71" s="14"/>
      <c r="M71" s="14"/>
      <c r="N71" s="14"/>
      <c r="O71" s="14"/>
      <c r="P71" s="14"/>
      <c r="Q71" s="13"/>
      <c r="R71" s="13"/>
      <c r="S71" s="12"/>
      <c r="T71" s="15"/>
      <c r="U71" s="15"/>
      <c r="V71" s="15"/>
      <c r="W71" s="15"/>
      <c r="X71" s="15"/>
      <c r="Y71" s="15"/>
      <c r="Z71" s="15"/>
      <c r="AA71" s="15"/>
    </row>
    <row r="72" spans="1:27" ht="16.5" customHeight="1" x14ac:dyDescent="0.25">
      <c r="A72" s="10"/>
      <c r="B72" s="11" t="s">
        <v>145</v>
      </c>
      <c r="C72" s="12" t="s">
        <v>146</v>
      </c>
      <c r="D72" s="13"/>
      <c r="E72" s="13">
        <v>48</v>
      </c>
      <c r="F72" s="13">
        <v>42</v>
      </c>
      <c r="G72" s="13">
        <v>22</v>
      </c>
      <c r="H72" s="13">
        <v>76</v>
      </c>
      <c r="I72" s="14"/>
      <c r="J72" s="14"/>
      <c r="K72" s="14"/>
      <c r="L72" s="14"/>
      <c r="M72" s="14"/>
      <c r="N72" s="14"/>
      <c r="O72" s="14"/>
      <c r="P72" s="14"/>
      <c r="Q72" s="13"/>
      <c r="R72" s="13"/>
      <c r="S72" s="12"/>
      <c r="T72" s="15"/>
      <c r="U72" s="15"/>
      <c r="V72" s="15"/>
      <c r="W72" s="15"/>
      <c r="X72" s="15"/>
      <c r="Y72" s="15"/>
      <c r="Z72" s="15"/>
      <c r="AA72" s="15"/>
    </row>
    <row r="73" spans="1:27" ht="16.5" customHeight="1" x14ac:dyDescent="0.25">
      <c r="A73" s="10"/>
      <c r="B73" s="11" t="s">
        <v>147</v>
      </c>
      <c r="C73" s="12" t="s">
        <v>148</v>
      </c>
      <c r="D73" s="13"/>
      <c r="E73" s="13">
        <v>124</v>
      </c>
      <c r="F73" s="13">
        <v>121</v>
      </c>
      <c r="G73" s="13">
        <v>83</v>
      </c>
      <c r="H73" s="13">
        <v>325</v>
      </c>
      <c r="I73" s="14"/>
      <c r="J73" s="14"/>
      <c r="K73" s="14"/>
      <c r="L73" s="14"/>
      <c r="M73" s="14"/>
      <c r="N73" s="14"/>
      <c r="O73" s="14"/>
      <c r="P73" s="14"/>
      <c r="Q73" s="13"/>
      <c r="R73" s="13"/>
      <c r="S73" s="12"/>
      <c r="T73" s="15"/>
      <c r="U73" s="15"/>
      <c r="V73" s="15"/>
      <c r="W73" s="15"/>
      <c r="X73" s="15"/>
      <c r="Y73" s="15"/>
      <c r="Z73" s="15"/>
      <c r="AA73" s="15"/>
    </row>
    <row r="74" spans="1:27" ht="16.5" customHeight="1" x14ac:dyDescent="0.25">
      <c r="A74" s="10"/>
      <c r="B74" s="11" t="s">
        <v>149</v>
      </c>
      <c r="C74" s="12" t="s">
        <v>150</v>
      </c>
      <c r="D74" s="13"/>
      <c r="E74" s="13">
        <v>142</v>
      </c>
      <c r="F74" s="13">
        <v>136</v>
      </c>
      <c r="G74" s="13">
        <v>108</v>
      </c>
      <c r="H74" s="13">
        <v>552</v>
      </c>
      <c r="I74" s="14"/>
      <c r="J74" s="14"/>
      <c r="K74" s="14"/>
      <c r="L74" s="14"/>
      <c r="M74" s="14"/>
      <c r="N74" s="14"/>
      <c r="O74" s="14"/>
      <c r="P74" s="14"/>
      <c r="Q74" s="13"/>
      <c r="R74" s="13"/>
      <c r="S74" s="12"/>
      <c r="T74" s="15"/>
      <c r="U74" s="15"/>
      <c r="V74" s="15"/>
      <c r="W74" s="15"/>
      <c r="X74" s="15"/>
      <c r="Y74" s="15"/>
      <c r="Z74" s="15"/>
      <c r="AA74" s="15"/>
    </row>
    <row r="75" spans="1:27" ht="16.5" customHeight="1" x14ac:dyDescent="0.25">
      <c r="A75" s="10"/>
      <c r="B75" s="11" t="s">
        <v>151</v>
      </c>
      <c r="C75" s="12" t="s">
        <v>152</v>
      </c>
      <c r="D75" s="13"/>
      <c r="E75" s="13">
        <v>14650</v>
      </c>
      <c r="F75" s="13">
        <v>14980</v>
      </c>
      <c r="G75" s="13">
        <v>14369</v>
      </c>
      <c r="H75" s="13">
        <v>14573</v>
      </c>
      <c r="I75" s="14"/>
      <c r="J75" s="14"/>
      <c r="K75" s="14"/>
      <c r="L75" s="14"/>
      <c r="M75" s="14"/>
      <c r="N75" s="14"/>
      <c r="O75" s="14"/>
      <c r="P75" s="14"/>
      <c r="Q75" s="13"/>
      <c r="R75" s="13"/>
      <c r="S75" s="12"/>
      <c r="T75" s="15"/>
      <c r="U75" s="15"/>
      <c r="V75" s="15"/>
      <c r="W75" s="15"/>
      <c r="X75" s="15"/>
      <c r="Y75" s="15"/>
      <c r="Z75" s="15"/>
      <c r="AA75" s="15"/>
    </row>
    <row r="76" spans="1:27" ht="16.5" customHeight="1" x14ac:dyDescent="0.25">
      <c r="A76" s="10"/>
      <c r="B76" s="11" t="s">
        <v>153</v>
      </c>
      <c r="C76" s="12" t="s">
        <v>154</v>
      </c>
      <c r="D76" s="13"/>
      <c r="E76" s="13">
        <v>146</v>
      </c>
      <c r="F76" s="13">
        <v>2</v>
      </c>
      <c r="G76" s="13">
        <v>3</v>
      </c>
      <c r="H76" s="13">
        <v>1</v>
      </c>
      <c r="I76" s="14"/>
      <c r="J76" s="14"/>
      <c r="K76" s="14"/>
      <c r="L76" s="14"/>
      <c r="M76" s="14"/>
      <c r="N76" s="14"/>
      <c r="O76" s="14"/>
      <c r="P76" s="14"/>
      <c r="Q76" s="13"/>
      <c r="R76" s="13"/>
      <c r="S76" s="12"/>
      <c r="T76" s="15"/>
      <c r="U76" s="15"/>
      <c r="V76" s="15"/>
      <c r="W76" s="15"/>
      <c r="X76" s="15"/>
      <c r="Y76" s="15"/>
      <c r="Z76" s="15"/>
      <c r="AA76" s="15"/>
    </row>
    <row r="77" spans="1:27" ht="16.5" customHeight="1" x14ac:dyDescent="0.25">
      <c r="A77" s="10"/>
      <c r="B77" s="11" t="s">
        <v>155</v>
      </c>
      <c r="C77" s="12" t="s">
        <v>156</v>
      </c>
      <c r="D77" s="13"/>
      <c r="E77" s="13" t="e">
        <f>NA()</f>
        <v>#N/A</v>
      </c>
      <c r="F77" s="13">
        <v>12285</v>
      </c>
      <c r="G77" s="14">
        <v>9269</v>
      </c>
      <c r="H77" s="13">
        <v>9269</v>
      </c>
      <c r="I77" s="14"/>
      <c r="J77" s="14"/>
      <c r="K77" s="14"/>
      <c r="L77" s="14"/>
      <c r="M77" s="14"/>
      <c r="N77" s="14"/>
      <c r="O77" s="13"/>
      <c r="P77" s="14"/>
      <c r="Q77" s="13"/>
      <c r="R77" s="13"/>
      <c r="S77" s="16" t="s">
        <v>140</v>
      </c>
      <c r="T77" s="15"/>
      <c r="U77" s="15"/>
      <c r="V77" s="15"/>
      <c r="W77" s="15"/>
      <c r="X77" s="15"/>
      <c r="Y77" s="15"/>
      <c r="Z77" s="15"/>
      <c r="AA77" s="15"/>
    </row>
    <row r="78" spans="1:27" ht="16.5" customHeight="1" x14ac:dyDescent="0.25">
      <c r="A78" s="10"/>
      <c r="B78" s="11" t="s">
        <v>157</v>
      </c>
      <c r="C78" s="12" t="s">
        <v>158</v>
      </c>
      <c r="D78" s="13"/>
      <c r="E78" s="13">
        <v>10650</v>
      </c>
      <c r="F78" s="13">
        <v>10762</v>
      </c>
      <c r="G78" s="13">
        <v>10479</v>
      </c>
      <c r="H78" s="13">
        <v>10568</v>
      </c>
      <c r="I78" s="14"/>
      <c r="J78" s="14"/>
      <c r="K78" s="14"/>
      <c r="L78" s="14"/>
      <c r="M78" s="14"/>
      <c r="N78" s="14"/>
      <c r="O78" s="14"/>
      <c r="P78" s="14"/>
      <c r="Q78" s="13"/>
      <c r="R78" s="13"/>
      <c r="S78" s="12"/>
      <c r="T78" s="15"/>
      <c r="U78" s="15"/>
      <c r="V78" s="15"/>
      <c r="W78" s="15"/>
      <c r="X78" s="15"/>
      <c r="Y78" s="15"/>
      <c r="Z78" s="15"/>
      <c r="AA78" s="15"/>
    </row>
    <row r="79" spans="1:27" ht="16.5" customHeight="1" x14ac:dyDescent="0.25">
      <c r="A79" s="10"/>
      <c r="B79" s="11" t="s">
        <v>159</v>
      </c>
      <c r="C79" s="12" t="s">
        <v>160</v>
      </c>
      <c r="D79" s="13"/>
      <c r="E79" s="13">
        <v>4047</v>
      </c>
      <c r="F79" s="13">
        <v>10</v>
      </c>
      <c r="G79" s="13">
        <v>10</v>
      </c>
      <c r="H79" s="13">
        <v>17</v>
      </c>
      <c r="I79" s="14"/>
      <c r="J79" s="14"/>
      <c r="K79" s="14"/>
      <c r="L79" s="14"/>
      <c r="M79" s="14"/>
      <c r="N79" s="14"/>
      <c r="O79" s="14"/>
      <c r="P79" s="14"/>
      <c r="Q79" s="13"/>
      <c r="R79" s="13"/>
      <c r="S79" s="12"/>
      <c r="T79" s="15"/>
      <c r="U79" s="15"/>
      <c r="V79" s="15"/>
      <c r="W79" s="15"/>
      <c r="X79" s="15"/>
      <c r="Y79" s="15"/>
      <c r="Z79" s="15"/>
      <c r="AA79" s="15"/>
    </row>
    <row r="80" spans="1:27" ht="16.5" customHeight="1" x14ac:dyDescent="0.25">
      <c r="A80" s="10"/>
      <c r="B80" s="11" t="s">
        <v>161</v>
      </c>
      <c r="C80" s="12" t="s">
        <v>162</v>
      </c>
      <c r="D80" s="13"/>
      <c r="E80" s="13">
        <v>9240</v>
      </c>
      <c r="F80" s="13">
        <v>5802</v>
      </c>
      <c r="G80" s="13">
        <v>5184</v>
      </c>
      <c r="H80" s="13">
        <v>10893</v>
      </c>
      <c r="I80" s="14"/>
      <c r="J80" s="14"/>
      <c r="K80" s="14"/>
      <c r="L80" s="14"/>
      <c r="M80" s="14"/>
      <c r="N80" s="14"/>
      <c r="O80" s="14"/>
      <c r="P80" s="14"/>
      <c r="Q80" s="19"/>
      <c r="R80" s="19"/>
      <c r="S80" s="12"/>
      <c r="T80" s="15"/>
      <c r="U80" s="15"/>
      <c r="V80" s="15"/>
      <c r="W80" s="15"/>
      <c r="X80" s="15"/>
      <c r="Y80" s="15"/>
      <c r="Z80" s="15"/>
      <c r="AA80" s="15"/>
    </row>
    <row r="81" spans="1:27" ht="16.5" customHeight="1" x14ac:dyDescent="0.25">
      <c r="A81" s="10"/>
      <c r="B81" s="11" t="s">
        <v>163</v>
      </c>
      <c r="C81" s="12" t="s">
        <v>164</v>
      </c>
      <c r="D81" s="13"/>
      <c r="E81" s="13">
        <v>7336</v>
      </c>
      <c r="F81" s="13">
        <v>4620</v>
      </c>
      <c r="G81" s="13">
        <v>4252</v>
      </c>
      <c r="H81" s="13">
        <v>8470</v>
      </c>
      <c r="I81" s="14"/>
      <c r="J81" s="14"/>
      <c r="K81" s="14"/>
      <c r="L81" s="14"/>
      <c r="M81" s="14"/>
      <c r="N81" s="14"/>
      <c r="O81" s="14"/>
      <c r="P81" s="14"/>
      <c r="Q81" s="19"/>
      <c r="R81" s="19"/>
      <c r="S81" s="12"/>
      <c r="T81" s="15"/>
      <c r="U81" s="15"/>
      <c r="V81" s="15"/>
      <c r="W81" s="15"/>
      <c r="X81" s="15"/>
      <c r="Y81" s="15"/>
      <c r="Z81" s="15"/>
      <c r="AA81" s="15"/>
    </row>
    <row r="82" spans="1:27" ht="16.5" customHeight="1" x14ac:dyDescent="0.25">
      <c r="A82" s="10"/>
      <c r="B82" s="11" t="s">
        <v>165</v>
      </c>
      <c r="C82" s="12" t="s">
        <v>166</v>
      </c>
      <c r="D82" s="13"/>
      <c r="E82" s="13">
        <v>14199</v>
      </c>
      <c r="F82" s="13">
        <v>9548</v>
      </c>
      <c r="G82" s="13">
        <v>9420</v>
      </c>
      <c r="H82" s="13">
        <v>12567</v>
      </c>
      <c r="I82" s="14"/>
      <c r="J82" s="14"/>
      <c r="K82" s="14"/>
      <c r="L82" s="14"/>
      <c r="M82" s="14"/>
      <c r="N82" s="14"/>
      <c r="O82" s="14"/>
      <c r="P82" s="14"/>
      <c r="Q82" s="13"/>
      <c r="R82" s="13"/>
      <c r="S82" s="12"/>
      <c r="T82" s="15"/>
      <c r="U82" s="15"/>
      <c r="V82" s="15"/>
      <c r="W82" s="15"/>
      <c r="X82" s="15"/>
      <c r="Y82" s="15"/>
      <c r="Z82" s="15"/>
      <c r="AA82" s="15"/>
    </row>
    <row r="83" spans="1:27" ht="16.5" customHeight="1" x14ac:dyDescent="0.25">
      <c r="A83" s="10"/>
      <c r="B83" s="11" t="s">
        <v>167</v>
      </c>
      <c r="C83" s="12" t="s">
        <v>168</v>
      </c>
      <c r="D83" s="13"/>
      <c r="E83" s="13">
        <v>48</v>
      </c>
      <c r="F83" s="13">
        <v>42</v>
      </c>
      <c r="G83" s="13">
        <v>22</v>
      </c>
      <c r="H83" s="13">
        <v>47</v>
      </c>
      <c r="I83" s="14"/>
      <c r="J83" s="14"/>
      <c r="K83" s="14"/>
      <c r="L83" s="14"/>
      <c r="M83" s="14"/>
      <c r="N83" s="14"/>
      <c r="O83" s="14"/>
      <c r="P83" s="14"/>
      <c r="Q83" s="13"/>
      <c r="R83" s="13"/>
      <c r="S83" s="12"/>
      <c r="T83" s="15"/>
      <c r="U83" s="15"/>
      <c r="V83" s="15"/>
      <c r="W83" s="15"/>
      <c r="X83" s="15"/>
      <c r="Y83" s="15"/>
      <c r="Z83" s="15"/>
      <c r="AA83" s="15"/>
    </row>
    <row r="84" spans="1:27" ht="16.5" customHeight="1" x14ac:dyDescent="0.25">
      <c r="A84" s="10"/>
      <c r="B84" s="11" t="s">
        <v>169</v>
      </c>
      <c r="C84" s="12" t="s">
        <v>170</v>
      </c>
      <c r="D84" s="13"/>
      <c r="E84" s="13">
        <v>122</v>
      </c>
      <c r="F84" s="13">
        <v>121</v>
      </c>
      <c r="G84" s="13">
        <v>83</v>
      </c>
      <c r="H84" s="13">
        <v>102</v>
      </c>
      <c r="I84" s="14"/>
      <c r="J84" s="14"/>
      <c r="K84" s="14"/>
      <c r="L84" s="14"/>
      <c r="M84" s="14"/>
      <c r="N84" s="14"/>
      <c r="O84" s="14"/>
      <c r="P84" s="14"/>
      <c r="Q84" s="13"/>
      <c r="R84" s="13"/>
      <c r="S84" s="12"/>
      <c r="T84" s="15"/>
      <c r="U84" s="15"/>
      <c r="V84" s="15"/>
      <c r="W84" s="15"/>
      <c r="X84" s="15"/>
      <c r="Y84" s="15"/>
      <c r="Z84" s="15"/>
      <c r="AA84" s="15"/>
    </row>
    <row r="85" spans="1:27" ht="16.5" customHeight="1" x14ac:dyDescent="0.25">
      <c r="A85" s="10"/>
      <c r="B85" s="11" t="s">
        <v>171</v>
      </c>
      <c r="C85" s="12" t="s">
        <v>172</v>
      </c>
      <c r="D85" s="13"/>
      <c r="E85" s="13">
        <v>139</v>
      </c>
      <c r="F85" s="13">
        <v>136</v>
      </c>
      <c r="G85" s="13">
        <v>108</v>
      </c>
      <c r="H85" s="13">
        <v>144</v>
      </c>
      <c r="I85" s="14"/>
      <c r="J85" s="14"/>
      <c r="K85" s="14"/>
      <c r="L85" s="14"/>
      <c r="M85" s="14"/>
      <c r="N85" s="14"/>
      <c r="O85" s="14"/>
      <c r="P85" s="14"/>
      <c r="Q85" s="13"/>
      <c r="R85" s="13"/>
      <c r="S85" s="12"/>
      <c r="T85" s="15"/>
      <c r="U85" s="15"/>
      <c r="V85" s="15"/>
      <c r="W85" s="15"/>
      <c r="X85" s="15"/>
      <c r="Y85" s="15"/>
      <c r="Z85" s="15"/>
      <c r="AA85" s="15"/>
    </row>
    <row r="86" spans="1:27" ht="16.5" customHeight="1" x14ac:dyDescent="0.25">
      <c r="A86" s="10"/>
      <c r="B86" s="11" t="s">
        <v>173</v>
      </c>
      <c r="C86" s="12" t="s">
        <v>174</v>
      </c>
      <c r="D86" s="13"/>
      <c r="E86" s="13" t="e">
        <f t="shared" ref="E86:E87" si="1">NA()</f>
        <v>#N/A</v>
      </c>
      <c r="F86" s="13">
        <v>10762</v>
      </c>
      <c r="G86" s="13">
        <v>10479</v>
      </c>
      <c r="H86" s="13" t="e">
        <f>NA()</f>
        <v>#N/A</v>
      </c>
      <c r="I86" s="14"/>
      <c r="J86" s="14"/>
      <c r="K86" s="14"/>
      <c r="L86" s="14"/>
      <c r="M86" s="14"/>
      <c r="N86" s="13"/>
      <c r="O86" s="14"/>
      <c r="P86" s="13"/>
      <c r="Q86" s="13"/>
      <c r="R86" s="13"/>
      <c r="S86" s="12"/>
      <c r="T86" s="15"/>
      <c r="U86" s="15"/>
      <c r="V86" s="15"/>
      <c r="W86" s="15"/>
      <c r="X86" s="15"/>
      <c r="Y86" s="15"/>
      <c r="Z86" s="15"/>
      <c r="AA86" s="15"/>
    </row>
    <row r="87" spans="1:27" ht="16.5" customHeight="1" x14ac:dyDescent="0.25">
      <c r="A87" s="10"/>
      <c r="B87" s="11" t="s">
        <v>175</v>
      </c>
      <c r="C87" s="12" t="s">
        <v>176</v>
      </c>
      <c r="D87" s="13"/>
      <c r="E87" s="13" t="e">
        <f t="shared" si="1"/>
        <v>#N/A</v>
      </c>
      <c r="F87" s="13">
        <v>5</v>
      </c>
      <c r="G87" s="13">
        <v>5</v>
      </c>
      <c r="H87" s="13">
        <v>17</v>
      </c>
      <c r="I87" s="14"/>
      <c r="J87" s="14"/>
      <c r="K87" s="14"/>
      <c r="L87" s="14"/>
      <c r="M87" s="14"/>
      <c r="N87" s="14"/>
      <c r="O87" s="14"/>
      <c r="P87" s="14"/>
      <c r="Q87" s="13"/>
      <c r="R87" s="13"/>
      <c r="S87" s="12"/>
      <c r="T87" s="15"/>
      <c r="U87" s="15"/>
      <c r="V87" s="15"/>
      <c r="W87" s="15"/>
      <c r="X87" s="15"/>
      <c r="Y87" s="15"/>
      <c r="Z87" s="15"/>
      <c r="AA87" s="15"/>
    </row>
    <row r="88" spans="1:27" ht="16.5" customHeight="1" x14ac:dyDescent="0.25">
      <c r="A88" s="10"/>
      <c r="B88" s="11" t="s">
        <v>177</v>
      </c>
      <c r="C88" s="12" t="s">
        <v>178</v>
      </c>
      <c r="D88" s="14">
        <v>23</v>
      </c>
      <c r="E88" s="13">
        <v>23</v>
      </c>
      <c r="F88" s="13">
        <v>23</v>
      </c>
      <c r="G88" s="13">
        <v>23</v>
      </c>
      <c r="H88" s="13">
        <v>23</v>
      </c>
      <c r="I88" s="14"/>
      <c r="J88" s="14"/>
      <c r="K88" s="14"/>
      <c r="L88" s="14"/>
      <c r="M88" s="14"/>
      <c r="N88" s="14"/>
      <c r="O88" s="14"/>
      <c r="P88" s="14"/>
      <c r="Q88" s="13"/>
      <c r="R88" s="13"/>
      <c r="S88" s="12"/>
      <c r="T88" s="15"/>
      <c r="U88" s="15"/>
      <c r="V88" s="15"/>
      <c r="W88" s="15"/>
      <c r="X88" s="15"/>
      <c r="Y88" s="15"/>
      <c r="Z88" s="15"/>
      <c r="AA88" s="15"/>
    </row>
    <row r="89" spans="1:27" ht="16.5" customHeight="1" x14ac:dyDescent="0.25">
      <c r="A89" s="10"/>
      <c r="B89" s="11" t="s">
        <v>179</v>
      </c>
      <c r="C89" s="12" t="s">
        <v>180</v>
      </c>
      <c r="D89" s="14">
        <v>22</v>
      </c>
      <c r="E89" s="13">
        <v>20</v>
      </c>
      <c r="F89" s="13">
        <v>22</v>
      </c>
      <c r="G89" s="13">
        <v>23</v>
      </c>
      <c r="H89" s="13">
        <v>22</v>
      </c>
      <c r="I89" s="14"/>
      <c r="J89" s="14"/>
      <c r="K89" s="14"/>
      <c r="L89" s="14"/>
      <c r="M89" s="14"/>
      <c r="N89" s="14"/>
      <c r="O89" s="14"/>
      <c r="P89" s="14"/>
      <c r="Q89" s="13"/>
      <c r="R89" s="13"/>
      <c r="S89" s="12"/>
      <c r="T89" s="15"/>
      <c r="U89" s="15"/>
      <c r="V89" s="15"/>
      <c r="W89" s="15"/>
      <c r="X89" s="15"/>
      <c r="Y89" s="15"/>
      <c r="Z89" s="15"/>
      <c r="AA89" s="15"/>
    </row>
    <row r="90" spans="1:27" ht="16.5" customHeight="1" x14ac:dyDescent="0.25">
      <c r="A90" s="10"/>
      <c r="B90" s="11" t="s">
        <v>181</v>
      </c>
      <c r="C90" s="12" t="s">
        <v>182</v>
      </c>
      <c r="D90" s="13"/>
      <c r="E90" s="13">
        <v>2</v>
      </c>
      <c r="F90" s="14">
        <v>2</v>
      </c>
      <c r="G90" s="13">
        <v>2</v>
      </c>
      <c r="H90" s="13">
        <v>2</v>
      </c>
      <c r="I90" s="14"/>
      <c r="J90" s="14"/>
      <c r="K90" s="14"/>
      <c r="L90" s="14"/>
      <c r="M90" s="14"/>
      <c r="N90" s="14"/>
      <c r="O90" s="14"/>
      <c r="P90" s="14"/>
      <c r="Q90" s="13"/>
      <c r="R90" s="13"/>
      <c r="S90" s="12"/>
      <c r="T90" s="15"/>
      <c r="U90" s="15"/>
      <c r="V90" s="15"/>
      <c r="W90" s="15"/>
      <c r="X90" s="15"/>
      <c r="Y90" s="15"/>
      <c r="Z90" s="15"/>
      <c r="AA90" s="15"/>
    </row>
    <row r="91" spans="1:27" ht="16.5" customHeight="1" x14ac:dyDescent="0.25">
      <c r="A91" s="10"/>
      <c r="B91" s="11" t="s">
        <v>183</v>
      </c>
      <c r="C91" s="12" t="s">
        <v>184</v>
      </c>
      <c r="D91" s="13"/>
      <c r="E91" s="13">
        <v>190</v>
      </c>
      <c r="F91" s="13">
        <v>190</v>
      </c>
      <c r="G91" s="13">
        <v>190</v>
      </c>
      <c r="H91" s="13">
        <v>190</v>
      </c>
      <c r="I91" s="14"/>
      <c r="J91" s="14"/>
      <c r="K91" s="14"/>
      <c r="L91" s="14"/>
      <c r="M91" s="14"/>
      <c r="N91" s="14"/>
      <c r="O91" s="14"/>
      <c r="P91" s="14"/>
      <c r="Q91" s="13"/>
      <c r="R91" s="13"/>
      <c r="S91" s="12"/>
      <c r="T91" s="15"/>
      <c r="U91" s="15"/>
      <c r="V91" s="15"/>
      <c r="W91" s="15"/>
      <c r="X91" s="15"/>
      <c r="Y91" s="15"/>
      <c r="Z91" s="15"/>
      <c r="AA91" s="15"/>
    </row>
    <row r="92" spans="1:27" ht="16.5" customHeight="1" x14ac:dyDescent="0.25">
      <c r="A92" s="10"/>
      <c r="B92" s="11" t="s">
        <v>185</v>
      </c>
      <c r="C92" s="12" t="s">
        <v>186</v>
      </c>
      <c r="D92" s="13"/>
      <c r="E92" s="13">
        <v>80</v>
      </c>
      <c r="F92" s="13">
        <v>80</v>
      </c>
      <c r="G92" s="13">
        <v>80</v>
      </c>
      <c r="H92" s="13">
        <v>80</v>
      </c>
      <c r="I92" s="14"/>
      <c r="J92" s="14"/>
      <c r="K92" s="14"/>
      <c r="L92" s="14"/>
      <c r="M92" s="14"/>
      <c r="N92" s="14"/>
      <c r="O92" s="14"/>
      <c r="P92" s="14"/>
      <c r="Q92" s="13"/>
      <c r="R92" s="13"/>
      <c r="S92" s="12"/>
      <c r="T92" s="15"/>
      <c r="U92" s="15"/>
      <c r="V92" s="15"/>
      <c r="W92" s="15"/>
      <c r="X92" s="15"/>
      <c r="Y92" s="15"/>
      <c r="Z92" s="15"/>
      <c r="AA92" s="15"/>
    </row>
    <row r="93" spans="1:27" ht="16.5" customHeight="1" x14ac:dyDescent="0.25">
      <c r="A93" s="10"/>
      <c r="B93" s="11" t="s">
        <v>187</v>
      </c>
      <c r="C93" s="12" t="s">
        <v>188</v>
      </c>
      <c r="D93" s="13">
        <v>1</v>
      </c>
      <c r="E93" s="13">
        <v>1</v>
      </c>
      <c r="F93" s="14">
        <v>1</v>
      </c>
      <c r="G93" s="14">
        <v>3</v>
      </c>
      <c r="H93" s="13">
        <v>3</v>
      </c>
      <c r="I93" s="13"/>
      <c r="J93" s="14"/>
      <c r="K93" s="14"/>
      <c r="L93" s="14"/>
      <c r="M93" s="14"/>
      <c r="N93" s="14"/>
      <c r="O93" s="14"/>
      <c r="P93" s="14"/>
      <c r="Q93" s="13"/>
      <c r="R93" s="13"/>
      <c r="S93" s="12"/>
      <c r="T93" s="15"/>
      <c r="U93" s="15"/>
      <c r="V93" s="15"/>
      <c r="W93" s="15"/>
      <c r="X93" s="15"/>
      <c r="Y93" s="15"/>
      <c r="Z93" s="15"/>
      <c r="AA93" s="15"/>
    </row>
    <row r="94" spans="1:27" ht="16.5" customHeight="1" x14ac:dyDescent="0.25">
      <c r="A94" s="10"/>
      <c r="B94" s="11"/>
      <c r="C94" s="12"/>
      <c r="D94" s="13"/>
      <c r="E94" s="13"/>
      <c r="F94" s="21"/>
      <c r="G94" s="13"/>
      <c r="H94" s="13"/>
      <c r="I94" s="13"/>
      <c r="J94" s="14"/>
      <c r="K94" s="14"/>
      <c r="L94" s="14"/>
      <c r="M94" s="14"/>
      <c r="N94" s="13"/>
      <c r="O94" s="13"/>
      <c r="P94" s="13"/>
      <c r="Q94" s="13"/>
      <c r="R94" s="13"/>
      <c r="S94" s="12"/>
      <c r="T94" s="15"/>
      <c r="U94" s="15"/>
      <c r="V94" s="15"/>
      <c r="W94" s="15"/>
      <c r="X94" s="15"/>
      <c r="Y94" s="15"/>
      <c r="Z94" s="15"/>
      <c r="AA94" s="15"/>
    </row>
    <row r="95" spans="1:27" ht="16.5" customHeight="1" x14ac:dyDescent="0.25">
      <c r="A95" s="5"/>
      <c r="B95" s="6">
        <v>2</v>
      </c>
      <c r="C95" s="7" t="s">
        <v>189</v>
      </c>
      <c r="D95" s="22"/>
      <c r="E95" s="22"/>
      <c r="F95" s="22"/>
      <c r="G95" s="22"/>
      <c r="H95" s="22"/>
      <c r="I95" s="22"/>
      <c r="J95" s="22">
        <f>COUNTBLANK(J96:J156)</f>
        <v>13</v>
      </c>
      <c r="K95" s="22"/>
      <c r="L95" s="22">
        <f>COUNTBLANK(L96:L156)</f>
        <v>61</v>
      </c>
      <c r="M95" s="22"/>
      <c r="N95" s="22"/>
      <c r="O95" s="22"/>
      <c r="P95" s="22"/>
      <c r="Q95" s="22"/>
      <c r="R95" s="22"/>
      <c r="S95" s="7"/>
      <c r="T95" s="23"/>
      <c r="U95" s="23"/>
      <c r="V95" s="23"/>
      <c r="W95" s="23"/>
      <c r="X95" s="23"/>
      <c r="Y95" s="23"/>
      <c r="Z95" s="23"/>
      <c r="AA95" s="23"/>
    </row>
    <row r="96" spans="1:27" ht="16.5" customHeight="1" x14ac:dyDescent="0.25">
      <c r="A96" s="10"/>
      <c r="B96" s="11" t="s">
        <v>190</v>
      </c>
      <c r="C96" s="16" t="s">
        <v>191</v>
      </c>
      <c r="D96" s="14" t="s">
        <v>192</v>
      </c>
      <c r="E96" s="14" t="s">
        <v>192</v>
      </c>
      <c r="F96" s="14" t="s">
        <v>192</v>
      </c>
      <c r="G96" s="13" t="s">
        <v>192</v>
      </c>
      <c r="H96" s="14" t="s">
        <v>192</v>
      </c>
      <c r="I96" s="13"/>
      <c r="J96" s="14"/>
      <c r="K96" s="14"/>
      <c r="L96" s="14"/>
      <c r="M96" s="14"/>
      <c r="N96" s="14"/>
      <c r="O96" s="14"/>
      <c r="P96" s="14"/>
      <c r="Q96" s="13"/>
      <c r="R96" s="13"/>
      <c r="S96" s="12"/>
      <c r="T96" s="15"/>
      <c r="U96" s="15"/>
      <c r="V96" s="15"/>
      <c r="W96" s="15"/>
      <c r="X96" s="15"/>
      <c r="Y96" s="15"/>
      <c r="Z96" s="15"/>
      <c r="AA96" s="15"/>
    </row>
    <row r="97" spans="1:27" ht="16.5" customHeight="1" x14ac:dyDescent="0.25">
      <c r="A97" s="10"/>
      <c r="B97" s="11" t="s">
        <v>193</v>
      </c>
      <c r="C97" s="12" t="s">
        <v>194</v>
      </c>
      <c r="D97" s="13"/>
      <c r="E97" s="13">
        <v>84</v>
      </c>
      <c r="F97" s="13">
        <v>30</v>
      </c>
      <c r="G97" s="13">
        <v>29</v>
      </c>
      <c r="H97" s="14">
        <v>29</v>
      </c>
      <c r="I97" s="14">
        <v>0</v>
      </c>
      <c r="J97" s="14">
        <v>0</v>
      </c>
      <c r="K97" s="14">
        <v>0</v>
      </c>
      <c r="L97" s="14"/>
      <c r="M97" s="14">
        <v>0</v>
      </c>
      <c r="N97" s="14"/>
      <c r="O97" s="14">
        <v>0</v>
      </c>
      <c r="P97" s="14"/>
      <c r="Q97" s="13"/>
      <c r="R97" s="13"/>
      <c r="S97" s="12"/>
      <c r="T97" s="15"/>
      <c r="U97" s="15"/>
      <c r="V97" s="15"/>
      <c r="W97" s="15"/>
      <c r="X97" s="15"/>
      <c r="Y97" s="15"/>
      <c r="Z97" s="15"/>
      <c r="AA97" s="15"/>
    </row>
    <row r="98" spans="1:27" ht="16.5" customHeight="1" x14ac:dyDescent="0.25">
      <c r="A98" s="10"/>
      <c r="B98" s="11" t="s">
        <v>195</v>
      </c>
      <c r="C98" s="12" t="s">
        <v>196</v>
      </c>
      <c r="D98" s="13"/>
      <c r="E98" s="13">
        <v>85</v>
      </c>
      <c r="F98" s="13">
        <v>30</v>
      </c>
      <c r="G98" s="13">
        <v>29</v>
      </c>
      <c r="H98" s="14">
        <v>29</v>
      </c>
      <c r="I98" s="14">
        <v>29</v>
      </c>
      <c r="J98" s="14">
        <v>29</v>
      </c>
      <c r="K98" s="14">
        <v>29</v>
      </c>
      <c r="L98" s="14"/>
      <c r="M98" s="14">
        <v>29</v>
      </c>
      <c r="N98" s="14"/>
      <c r="O98" s="14">
        <v>29</v>
      </c>
      <c r="P98" s="14"/>
      <c r="Q98" s="13"/>
      <c r="R98" s="13"/>
      <c r="S98" s="12"/>
      <c r="T98" s="15"/>
      <c r="U98" s="15"/>
      <c r="V98" s="15"/>
      <c r="W98" s="15"/>
      <c r="X98" s="15"/>
      <c r="Y98" s="15"/>
      <c r="Z98" s="15"/>
      <c r="AA98" s="15"/>
    </row>
    <row r="99" spans="1:27" ht="16.5" customHeight="1" x14ac:dyDescent="0.25">
      <c r="A99" s="10"/>
      <c r="B99" s="11" t="s">
        <v>197</v>
      </c>
      <c r="C99" s="12" t="s">
        <v>198</v>
      </c>
      <c r="D99" s="14">
        <v>6222</v>
      </c>
      <c r="E99" s="14">
        <v>5260</v>
      </c>
      <c r="F99" s="14">
        <v>5522</v>
      </c>
      <c r="G99" s="14">
        <v>5770</v>
      </c>
      <c r="H99" s="14">
        <v>6169</v>
      </c>
      <c r="I99" s="14">
        <v>1369</v>
      </c>
      <c r="J99" s="14">
        <v>1456</v>
      </c>
      <c r="K99" s="14">
        <v>2737</v>
      </c>
      <c r="L99" s="14"/>
      <c r="M99" s="14">
        <v>4106</v>
      </c>
      <c r="N99" s="14"/>
      <c r="O99" s="14">
        <v>5475</v>
      </c>
      <c r="P99" s="14"/>
      <c r="Q99" s="13"/>
      <c r="R99" s="13"/>
      <c r="S99" s="12"/>
      <c r="T99" s="15"/>
      <c r="U99" s="15"/>
      <c r="V99" s="15"/>
      <c r="W99" s="15"/>
      <c r="X99" s="15"/>
      <c r="Y99" s="15"/>
      <c r="Z99" s="15"/>
      <c r="AA99" s="15"/>
    </row>
    <row r="100" spans="1:27" ht="16.5" customHeight="1" x14ac:dyDescent="0.25">
      <c r="A100" s="10"/>
      <c r="B100" s="11" t="s">
        <v>199</v>
      </c>
      <c r="C100" s="12" t="s">
        <v>200</v>
      </c>
      <c r="D100" s="13"/>
      <c r="E100" s="13" t="e">
        <f t="shared" ref="E100:G100" si="2">NA()</f>
        <v>#N/A</v>
      </c>
      <c r="F100" s="13" t="e">
        <f t="shared" si="2"/>
        <v>#N/A</v>
      </c>
      <c r="G100" s="13" t="e">
        <f t="shared" si="2"/>
        <v>#N/A</v>
      </c>
      <c r="H100" s="14">
        <v>263</v>
      </c>
      <c r="I100" s="13"/>
      <c r="J100" s="14"/>
      <c r="K100" s="14"/>
      <c r="L100" s="14"/>
      <c r="M100" s="14"/>
      <c r="N100" s="14"/>
      <c r="O100" s="14"/>
      <c r="P100" s="14"/>
      <c r="Q100" s="13"/>
      <c r="R100" s="13"/>
      <c r="S100" s="12"/>
      <c r="T100" s="15"/>
      <c r="U100" s="15"/>
      <c r="V100" s="15"/>
      <c r="W100" s="15"/>
      <c r="X100" s="15"/>
      <c r="Y100" s="15"/>
      <c r="Z100" s="15"/>
      <c r="AA100" s="15"/>
    </row>
    <row r="101" spans="1:27" ht="16.5" customHeight="1" x14ac:dyDescent="0.25">
      <c r="A101" s="10"/>
      <c r="B101" s="11" t="s">
        <v>201</v>
      </c>
      <c r="C101" s="12" t="s">
        <v>202</v>
      </c>
      <c r="D101" s="13"/>
      <c r="E101" s="14">
        <v>15</v>
      </c>
      <c r="F101" s="14">
        <v>20</v>
      </c>
      <c r="G101" s="14">
        <v>16</v>
      </c>
      <c r="H101" s="14">
        <v>10</v>
      </c>
      <c r="I101" s="14"/>
      <c r="J101" s="14">
        <v>7</v>
      </c>
      <c r="K101" s="14"/>
      <c r="L101" s="14"/>
      <c r="M101" s="14"/>
      <c r="N101" s="14"/>
      <c r="O101" s="14"/>
      <c r="P101" s="14"/>
      <c r="Q101" s="13"/>
      <c r="R101" s="13"/>
      <c r="S101" s="12"/>
      <c r="T101" s="15"/>
      <c r="U101" s="15"/>
      <c r="V101" s="15"/>
      <c r="W101" s="15"/>
      <c r="X101" s="15"/>
      <c r="Y101" s="15"/>
      <c r="Z101" s="15"/>
      <c r="AA101" s="15"/>
    </row>
    <row r="102" spans="1:27" ht="16.5" customHeight="1" x14ac:dyDescent="0.25">
      <c r="A102" s="10"/>
      <c r="B102" s="11" t="s">
        <v>203</v>
      </c>
      <c r="C102" s="12" t="s">
        <v>204</v>
      </c>
      <c r="D102" s="13"/>
      <c r="E102" s="14">
        <v>15</v>
      </c>
      <c r="F102" s="14">
        <v>20</v>
      </c>
      <c r="G102" s="14">
        <v>16</v>
      </c>
      <c r="H102" s="14">
        <v>10</v>
      </c>
      <c r="I102" s="14"/>
      <c r="J102" s="14">
        <v>7</v>
      </c>
      <c r="K102" s="14"/>
      <c r="L102" s="14"/>
      <c r="M102" s="14"/>
      <c r="N102" s="14"/>
      <c r="O102" s="14"/>
      <c r="P102" s="14"/>
      <c r="Q102" s="14"/>
      <c r="R102" s="13"/>
      <c r="S102" s="12"/>
      <c r="T102" s="15"/>
      <c r="U102" s="15"/>
      <c r="V102" s="15"/>
      <c r="W102" s="15"/>
      <c r="X102" s="15"/>
      <c r="Y102" s="15"/>
      <c r="Z102" s="15"/>
      <c r="AA102" s="15"/>
    </row>
    <row r="103" spans="1:27" ht="16.5" customHeight="1" x14ac:dyDescent="0.25">
      <c r="A103" s="10"/>
      <c r="B103" s="11" t="s">
        <v>205</v>
      </c>
      <c r="C103" s="12" t="s">
        <v>206</v>
      </c>
      <c r="D103" s="14">
        <v>1530</v>
      </c>
      <c r="E103" s="14">
        <v>1555</v>
      </c>
      <c r="F103" s="14">
        <v>1513</v>
      </c>
      <c r="G103" s="14">
        <v>1504</v>
      </c>
      <c r="H103" s="14">
        <v>1479</v>
      </c>
      <c r="I103" s="14">
        <v>356</v>
      </c>
      <c r="J103" s="14">
        <v>335</v>
      </c>
      <c r="K103" s="14">
        <v>712</v>
      </c>
      <c r="L103" s="14"/>
      <c r="M103" s="14">
        <v>1068</v>
      </c>
      <c r="N103" s="14"/>
      <c r="O103" s="14">
        <v>1424</v>
      </c>
      <c r="P103" s="14"/>
      <c r="Q103" s="13"/>
      <c r="R103" s="13"/>
      <c r="S103" s="12"/>
      <c r="T103" s="15"/>
      <c r="U103" s="15"/>
      <c r="V103" s="15"/>
      <c r="W103" s="15"/>
      <c r="X103" s="15"/>
      <c r="Y103" s="15"/>
      <c r="Z103" s="15"/>
      <c r="AA103" s="15"/>
    </row>
    <row r="104" spans="1:27" ht="16.5" customHeight="1" x14ac:dyDescent="0.25">
      <c r="A104" s="10"/>
      <c r="B104" s="11" t="s">
        <v>207</v>
      </c>
      <c r="C104" s="12" t="s">
        <v>208</v>
      </c>
      <c r="D104" s="14">
        <v>1599</v>
      </c>
      <c r="E104" s="14">
        <v>1492</v>
      </c>
      <c r="F104" s="14">
        <v>1564</v>
      </c>
      <c r="G104" s="14">
        <v>1532</v>
      </c>
      <c r="H104" s="14">
        <v>1526</v>
      </c>
      <c r="I104" s="14">
        <v>370</v>
      </c>
      <c r="J104" s="14">
        <v>330</v>
      </c>
      <c r="K104" s="14">
        <v>740</v>
      </c>
      <c r="L104" s="14"/>
      <c r="M104" s="14">
        <v>1110</v>
      </c>
      <c r="N104" s="14"/>
      <c r="O104" s="14">
        <v>1480</v>
      </c>
      <c r="P104" s="14"/>
      <c r="Q104" s="13"/>
      <c r="R104" s="13"/>
      <c r="S104" s="12"/>
      <c r="T104" s="15"/>
      <c r="U104" s="15"/>
      <c r="V104" s="15"/>
      <c r="W104" s="15"/>
      <c r="X104" s="15"/>
      <c r="Y104" s="15"/>
      <c r="Z104" s="15"/>
      <c r="AA104" s="15"/>
    </row>
    <row r="105" spans="1:27" ht="16.5" customHeight="1" x14ac:dyDescent="0.25">
      <c r="A105" s="10"/>
      <c r="B105" s="11" t="s">
        <v>209</v>
      </c>
      <c r="C105" s="12" t="s">
        <v>210</v>
      </c>
      <c r="D105" s="14">
        <v>512</v>
      </c>
      <c r="E105" s="14">
        <v>337</v>
      </c>
      <c r="F105" s="14">
        <v>463</v>
      </c>
      <c r="G105" s="14">
        <v>532</v>
      </c>
      <c r="H105" s="14">
        <v>542</v>
      </c>
      <c r="I105" s="14">
        <v>81</v>
      </c>
      <c r="J105" s="14">
        <v>115</v>
      </c>
      <c r="K105" s="14">
        <v>162</v>
      </c>
      <c r="L105" s="14"/>
      <c r="M105" s="14">
        <v>243</v>
      </c>
      <c r="N105" s="14"/>
      <c r="O105" s="14">
        <v>324</v>
      </c>
      <c r="P105" s="14"/>
      <c r="Q105" s="13"/>
      <c r="R105" s="13"/>
      <c r="S105" s="12"/>
      <c r="T105" s="15"/>
      <c r="U105" s="15"/>
      <c r="V105" s="15"/>
      <c r="W105" s="15"/>
      <c r="X105" s="15"/>
      <c r="Y105" s="15"/>
      <c r="Z105" s="15"/>
      <c r="AA105" s="15"/>
    </row>
    <row r="106" spans="1:27" ht="16.5" customHeight="1" x14ac:dyDescent="0.25">
      <c r="A106" s="10"/>
      <c r="B106" s="11" t="s">
        <v>211</v>
      </c>
      <c r="C106" s="12" t="s">
        <v>212</v>
      </c>
      <c r="D106" s="13"/>
      <c r="E106" s="14">
        <v>1631</v>
      </c>
      <c r="F106" s="14">
        <v>1706</v>
      </c>
      <c r="G106" s="14">
        <v>1674</v>
      </c>
      <c r="H106" s="14">
        <v>1613</v>
      </c>
      <c r="I106" s="14">
        <v>384</v>
      </c>
      <c r="J106" s="14">
        <v>357</v>
      </c>
      <c r="K106" s="14">
        <v>769</v>
      </c>
      <c r="L106" s="14"/>
      <c r="M106" s="14">
        <v>1153</v>
      </c>
      <c r="N106" s="14"/>
      <c r="O106" s="14">
        <v>1538</v>
      </c>
      <c r="P106" s="14"/>
      <c r="Q106" s="13"/>
      <c r="R106" s="13"/>
      <c r="S106" s="12"/>
      <c r="T106" s="15"/>
      <c r="U106" s="15"/>
      <c r="V106" s="15"/>
      <c r="W106" s="15"/>
      <c r="X106" s="15"/>
      <c r="Y106" s="15"/>
      <c r="Z106" s="15"/>
      <c r="AA106" s="15"/>
    </row>
    <row r="107" spans="1:27" ht="16.5" customHeight="1" x14ac:dyDescent="0.25">
      <c r="A107" s="10"/>
      <c r="B107" s="11" t="s">
        <v>213</v>
      </c>
      <c r="C107" s="12" t="s">
        <v>214</v>
      </c>
      <c r="D107" s="14">
        <v>1597</v>
      </c>
      <c r="E107" s="14">
        <v>1491</v>
      </c>
      <c r="F107" s="14">
        <v>1563</v>
      </c>
      <c r="G107" s="14">
        <v>1530</v>
      </c>
      <c r="H107" s="14">
        <v>1524</v>
      </c>
      <c r="I107" s="14">
        <v>389</v>
      </c>
      <c r="J107" s="14">
        <v>329</v>
      </c>
      <c r="K107" s="14">
        <v>779</v>
      </c>
      <c r="L107" s="14"/>
      <c r="M107" s="14">
        <v>1168</v>
      </c>
      <c r="N107" s="14"/>
      <c r="O107" s="14">
        <v>1558</v>
      </c>
      <c r="P107" s="14"/>
      <c r="Q107" s="13"/>
      <c r="R107" s="13"/>
      <c r="S107" s="12"/>
      <c r="T107" s="15"/>
      <c r="U107" s="15"/>
      <c r="V107" s="15"/>
      <c r="W107" s="15"/>
      <c r="X107" s="15"/>
      <c r="Y107" s="15"/>
      <c r="Z107" s="15"/>
      <c r="AA107" s="15"/>
    </row>
    <row r="108" spans="1:27" ht="16.5" customHeight="1" x14ac:dyDescent="0.25">
      <c r="A108" s="10"/>
      <c r="B108" s="11" t="s">
        <v>215</v>
      </c>
      <c r="C108" s="12" t="s">
        <v>216</v>
      </c>
      <c r="D108" s="13"/>
      <c r="E108" s="14">
        <v>765</v>
      </c>
      <c r="F108" s="14" t="e">
        <f>NA()</f>
        <v>#N/A</v>
      </c>
      <c r="G108" s="13">
        <v>895</v>
      </c>
      <c r="H108" s="14">
        <v>1744</v>
      </c>
      <c r="I108" s="14"/>
      <c r="J108" s="14">
        <v>1094</v>
      </c>
      <c r="K108" s="14"/>
      <c r="L108" s="14"/>
      <c r="M108" s="14"/>
      <c r="N108" s="14"/>
      <c r="O108" s="14"/>
      <c r="P108" s="14"/>
      <c r="Q108" s="13"/>
      <c r="R108" s="13"/>
      <c r="S108" s="12"/>
      <c r="T108" s="15"/>
      <c r="U108" s="15"/>
      <c r="V108" s="15"/>
      <c r="W108" s="15"/>
      <c r="X108" s="15"/>
      <c r="Y108" s="15"/>
      <c r="Z108" s="15"/>
      <c r="AA108" s="15"/>
    </row>
    <row r="109" spans="1:27" ht="16.5" customHeight="1" x14ac:dyDescent="0.25">
      <c r="A109" s="10"/>
      <c r="B109" s="11" t="s">
        <v>217</v>
      </c>
      <c r="C109" s="12" t="s">
        <v>218</v>
      </c>
      <c r="D109" s="13"/>
      <c r="E109" s="14">
        <v>4365</v>
      </c>
      <c r="F109" s="14">
        <v>3158</v>
      </c>
      <c r="G109" s="13">
        <v>3581</v>
      </c>
      <c r="H109" s="14">
        <v>5868</v>
      </c>
      <c r="I109" s="14"/>
      <c r="J109" s="14">
        <v>3207</v>
      </c>
      <c r="K109" s="14"/>
      <c r="L109" s="14"/>
      <c r="M109" s="14"/>
      <c r="N109" s="14"/>
      <c r="O109" s="14"/>
      <c r="P109" s="14"/>
      <c r="Q109" s="13"/>
      <c r="R109" s="13"/>
      <c r="S109" s="12"/>
      <c r="T109" s="15"/>
      <c r="U109" s="15"/>
      <c r="V109" s="15"/>
      <c r="W109" s="15"/>
      <c r="X109" s="15"/>
      <c r="Y109" s="15"/>
      <c r="Z109" s="15"/>
      <c r="AA109" s="15"/>
    </row>
    <row r="110" spans="1:27" ht="16.5" customHeight="1" x14ac:dyDescent="0.25">
      <c r="A110" s="10"/>
      <c r="B110" s="11" t="s">
        <v>219</v>
      </c>
      <c r="C110" s="12" t="s">
        <v>220</v>
      </c>
      <c r="D110" s="14">
        <v>21</v>
      </c>
      <c r="E110" s="14">
        <v>15</v>
      </c>
      <c r="F110" s="14">
        <v>19</v>
      </c>
      <c r="G110" s="14">
        <v>12</v>
      </c>
      <c r="H110" s="14">
        <v>10</v>
      </c>
      <c r="I110" s="14"/>
      <c r="J110" s="14">
        <v>5</v>
      </c>
      <c r="K110" s="14"/>
      <c r="L110" s="14"/>
      <c r="M110" s="14"/>
      <c r="N110" s="14"/>
      <c r="O110" s="14"/>
      <c r="P110" s="14"/>
      <c r="Q110" s="13"/>
      <c r="R110" s="13"/>
      <c r="S110" s="12"/>
      <c r="T110" s="15"/>
      <c r="U110" s="15"/>
      <c r="V110" s="15"/>
      <c r="W110" s="15"/>
      <c r="X110" s="15"/>
      <c r="Y110" s="15"/>
      <c r="Z110" s="15"/>
      <c r="AA110" s="15"/>
    </row>
    <row r="111" spans="1:27" ht="16.5" customHeight="1" x14ac:dyDescent="0.25">
      <c r="A111" s="10"/>
      <c r="B111" s="11" t="s">
        <v>221</v>
      </c>
      <c r="C111" s="12" t="s">
        <v>222</v>
      </c>
      <c r="D111" s="13"/>
      <c r="E111" s="14">
        <v>89</v>
      </c>
      <c r="F111" s="14">
        <v>89</v>
      </c>
      <c r="G111" s="14">
        <v>20</v>
      </c>
      <c r="H111" s="14">
        <v>20</v>
      </c>
      <c r="I111" s="14">
        <v>20</v>
      </c>
      <c r="J111" s="14">
        <v>20</v>
      </c>
      <c r="K111" s="14">
        <v>20</v>
      </c>
      <c r="L111" s="14"/>
      <c r="M111" s="14">
        <v>20</v>
      </c>
      <c r="N111" s="14"/>
      <c r="O111" s="14">
        <v>20</v>
      </c>
      <c r="P111" s="14"/>
      <c r="Q111" s="13"/>
      <c r="R111" s="13"/>
      <c r="S111" s="12"/>
      <c r="T111" s="15"/>
      <c r="U111" s="15"/>
      <c r="V111" s="15"/>
      <c r="W111" s="15"/>
      <c r="X111" s="15"/>
      <c r="Y111" s="15"/>
      <c r="Z111" s="15"/>
      <c r="AA111" s="15"/>
    </row>
    <row r="112" spans="1:27" ht="16.5" customHeight="1" x14ac:dyDescent="0.25">
      <c r="A112" s="10"/>
      <c r="B112" s="11" t="s">
        <v>223</v>
      </c>
      <c r="C112" s="12" t="s">
        <v>224</v>
      </c>
      <c r="D112" s="13"/>
      <c r="E112" s="14">
        <v>3</v>
      </c>
      <c r="F112" s="14">
        <v>3</v>
      </c>
      <c r="G112" s="14">
        <v>3</v>
      </c>
      <c r="H112" s="14">
        <v>3</v>
      </c>
      <c r="I112" s="14">
        <v>3</v>
      </c>
      <c r="J112" s="14">
        <v>3</v>
      </c>
      <c r="K112" s="14">
        <v>3</v>
      </c>
      <c r="L112" s="14"/>
      <c r="M112" s="14">
        <v>3</v>
      </c>
      <c r="N112" s="14"/>
      <c r="O112" s="14">
        <v>3</v>
      </c>
      <c r="P112" s="14"/>
      <c r="Q112" s="13"/>
      <c r="R112" s="13"/>
      <c r="S112" s="12"/>
      <c r="T112" s="15"/>
      <c r="U112" s="15"/>
      <c r="V112" s="15"/>
      <c r="W112" s="15"/>
      <c r="X112" s="15"/>
      <c r="Y112" s="15"/>
      <c r="Z112" s="15"/>
      <c r="AA112" s="15"/>
    </row>
    <row r="113" spans="1:27" ht="16.5" customHeight="1" x14ac:dyDescent="0.25">
      <c r="A113" s="10"/>
      <c r="B113" s="11" t="s">
        <v>225</v>
      </c>
      <c r="C113" s="12" t="s">
        <v>226</v>
      </c>
      <c r="D113" s="14">
        <v>7</v>
      </c>
      <c r="E113" s="14">
        <v>9</v>
      </c>
      <c r="F113" s="14">
        <v>9</v>
      </c>
      <c r="G113" s="14">
        <v>8</v>
      </c>
      <c r="H113" s="14">
        <v>11</v>
      </c>
      <c r="I113" s="14"/>
      <c r="J113" s="14"/>
      <c r="K113" s="14"/>
      <c r="L113" s="14"/>
      <c r="M113" s="14"/>
      <c r="N113" s="14"/>
      <c r="O113" s="14"/>
      <c r="P113" s="14"/>
      <c r="Q113" s="14">
        <v>14</v>
      </c>
      <c r="R113" s="14">
        <v>17</v>
      </c>
      <c r="S113" s="12"/>
      <c r="T113" s="15"/>
      <c r="U113" s="15"/>
      <c r="V113" s="15"/>
      <c r="W113" s="15"/>
      <c r="X113" s="15"/>
      <c r="Y113" s="15"/>
      <c r="Z113" s="15"/>
      <c r="AA113" s="15"/>
    </row>
    <row r="114" spans="1:27" ht="16.5" customHeight="1" x14ac:dyDescent="0.25">
      <c r="A114" s="10"/>
      <c r="B114" s="11" t="s">
        <v>227</v>
      </c>
      <c r="C114" s="12" t="s">
        <v>228</v>
      </c>
      <c r="D114" s="13"/>
      <c r="E114" s="14">
        <v>17</v>
      </c>
      <c r="F114" s="14">
        <v>17</v>
      </c>
      <c r="G114" s="14">
        <v>17</v>
      </c>
      <c r="H114" s="14">
        <v>17</v>
      </c>
      <c r="I114" s="14">
        <v>17</v>
      </c>
      <c r="J114" s="14">
        <v>13</v>
      </c>
      <c r="K114" s="14"/>
      <c r="L114" s="14"/>
      <c r="M114" s="14"/>
      <c r="N114" s="14"/>
      <c r="O114" s="14"/>
      <c r="P114" s="14"/>
      <c r="Q114" s="13"/>
      <c r="R114" s="13"/>
      <c r="S114" s="12"/>
      <c r="T114" s="15"/>
      <c r="U114" s="15"/>
      <c r="V114" s="15"/>
      <c r="W114" s="15"/>
      <c r="X114" s="15"/>
      <c r="Y114" s="15"/>
      <c r="Z114" s="15"/>
      <c r="AA114" s="15"/>
    </row>
    <row r="115" spans="1:27" ht="16.5" customHeight="1" x14ac:dyDescent="0.25">
      <c r="A115" s="10"/>
      <c r="B115" s="11" t="s">
        <v>229</v>
      </c>
      <c r="C115" s="12" t="s">
        <v>230</v>
      </c>
      <c r="D115" s="13"/>
      <c r="E115" s="14">
        <v>89</v>
      </c>
      <c r="F115" s="14">
        <v>89</v>
      </c>
      <c r="G115" s="14">
        <v>20</v>
      </c>
      <c r="H115" s="14">
        <v>20</v>
      </c>
      <c r="I115" s="14">
        <v>20</v>
      </c>
      <c r="J115" s="14">
        <v>20</v>
      </c>
      <c r="K115" s="14">
        <v>20</v>
      </c>
      <c r="L115" s="14"/>
      <c r="M115" s="14">
        <v>20</v>
      </c>
      <c r="N115" s="14"/>
      <c r="O115" s="14">
        <v>20</v>
      </c>
      <c r="P115" s="14"/>
      <c r="Q115" s="14">
        <v>20</v>
      </c>
      <c r="R115" s="14">
        <v>20</v>
      </c>
      <c r="S115" s="12"/>
      <c r="T115" s="15"/>
      <c r="U115" s="15"/>
      <c r="V115" s="15"/>
      <c r="W115" s="15"/>
      <c r="X115" s="15"/>
      <c r="Y115" s="15"/>
      <c r="Z115" s="15"/>
      <c r="AA115" s="15"/>
    </row>
    <row r="116" spans="1:27" ht="16.5" customHeight="1" x14ac:dyDescent="0.25">
      <c r="A116" s="10"/>
      <c r="B116" s="11" t="s">
        <v>231</v>
      </c>
      <c r="C116" s="12" t="s">
        <v>232</v>
      </c>
      <c r="D116" s="14">
        <v>24</v>
      </c>
      <c r="E116" s="14">
        <v>16</v>
      </c>
      <c r="F116" s="14">
        <v>20</v>
      </c>
      <c r="G116" s="14">
        <v>15</v>
      </c>
      <c r="H116" s="14">
        <v>13</v>
      </c>
      <c r="I116" s="14"/>
      <c r="J116" s="14">
        <v>5</v>
      </c>
      <c r="K116" s="14"/>
      <c r="L116" s="14"/>
      <c r="M116" s="14"/>
      <c r="N116" s="14"/>
      <c r="O116" s="14"/>
      <c r="P116" s="14"/>
      <c r="Q116" s="13"/>
      <c r="R116" s="13"/>
      <c r="S116" s="12"/>
      <c r="T116" s="15"/>
      <c r="U116" s="15"/>
      <c r="V116" s="15"/>
      <c r="W116" s="15"/>
      <c r="X116" s="15"/>
      <c r="Y116" s="15"/>
      <c r="Z116" s="15"/>
      <c r="AA116" s="15"/>
    </row>
    <row r="117" spans="1:27" ht="16.5" customHeight="1" x14ac:dyDescent="0.25">
      <c r="A117" s="10"/>
      <c r="B117" s="11" t="s">
        <v>233</v>
      </c>
      <c r="C117" s="12" t="s">
        <v>234</v>
      </c>
      <c r="D117" s="14">
        <v>512</v>
      </c>
      <c r="E117" s="14">
        <v>337</v>
      </c>
      <c r="F117" s="14">
        <v>463</v>
      </c>
      <c r="G117" s="14">
        <v>532</v>
      </c>
      <c r="H117" s="14">
        <v>542</v>
      </c>
      <c r="I117" s="14">
        <v>81</v>
      </c>
      <c r="J117" s="14">
        <v>115</v>
      </c>
      <c r="K117" s="14">
        <v>162</v>
      </c>
      <c r="L117" s="14"/>
      <c r="M117" s="14">
        <v>243</v>
      </c>
      <c r="N117" s="14"/>
      <c r="O117" s="14">
        <v>324</v>
      </c>
      <c r="P117" s="14"/>
      <c r="Q117" s="13"/>
      <c r="R117" s="13"/>
      <c r="S117" s="12"/>
      <c r="T117" s="15"/>
      <c r="U117" s="15"/>
      <c r="V117" s="15"/>
      <c r="W117" s="15"/>
      <c r="X117" s="15"/>
      <c r="Y117" s="15"/>
      <c r="Z117" s="15"/>
      <c r="AA117" s="15"/>
    </row>
    <row r="118" spans="1:27" ht="16.5" customHeight="1" x14ac:dyDescent="0.25">
      <c r="A118" s="10"/>
      <c r="B118" s="11" t="s">
        <v>235</v>
      </c>
      <c r="C118" s="12" t="s">
        <v>236</v>
      </c>
      <c r="D118" s="13"/>
      <c r="E118" s="14">
        <v>41172</v>
      </c>
      <c r="F118" s="13" t="e">
        <f t="shared" ref="F118:G118" si="3">NA()</f>
        <v>#N/A</v>
      </c>
      <c r="G118" s="13" t="e">
        <f t="shared" si="3"/>
        <v>#N/A</v>
      </c>
      <c r="H118" s="14"/>
      <c r="I118" s="13"/>
      <c r="J118" s="14"/>
      <c r="K118" s="14"/>
      <c r="L118" s="14"/>
      <c r="M118" s="14"/>
      <c r="N118" s="14"/>
      <c r="O118" s="14"/>
      <c r="P118" s="14"/>
      <c r="Q118" s="13"/>
      <c r="R118" s="13"/>
      <c r="S118" s="12"/>
      <c r="T118" s="15"/>
      <c r="U118" s="15"/>
      <c r="V118" s="15"/>
      <c r="W118" s="15"/>
      <c r="X118" s="15"/>
      <c r="Y118" s="15"/>
      <c r="Z118" s="15"/>
      <c r="AA118" s="15"/>
    </row>
    <row r="119" spans="1:27" ht="16.5" customHeight="1" x14ac:dyDescent="0.25">
      <c r="A119" s="10"/>
      <c r="B119" s="11" t="s">
        <v>237</v>
      </c>
      <c r="C119" s="12" t="s">
        <v>238</v>
      </c>
      <c r="D119" s="13"/>
      <c r="E119" s="14">
        <v>8925</v>
      </c>
      <c r="F119" s="13" t="e">
        <f t="shared" ref="F119:F120" si="4">NA()</f>
        <v>#N/A</v>
      </c>
      <c r="G119" s="14">
        <v>8559</v>
      </c>
      <c r="H119" s="14">
        <v>8559</v>
      </c>
      <c r="I119" s="14"/>
      <c r="J119" s="14"/>
      <c r="K119" s="14"/>
      <c r="L119" s="14"/>
      <c r="M119" s="14"/>
      <c r="N119" s="14"/>
      <c r="O119" s="14"/>
      <c r="P119" s="14"/>
      <c r="Q119" s="13"/>
      <c r="R119" s="13"/>
      <c r="S119" s="12"/>
      <c r="T119" s="15"/>
      <c r="U119" s="15"/>
      <c r="V119" s="15"/>
      <c r="W119" s="15"/>
      <c r="X119" s="15"/>
      <c r="Y119" s="15"/>
      <c r="Z119" s="15"/>
      <c r="AA119" s="15"/>
    </row>
    <row r="120" spans="1:27" ht="16.5" customHeight="1" x14ac:dyDescent="0.25">
      <c r="A120" s="10"/>
      <c r="B120" s="11" t="s">
        <v>239</v>
      </c>
      <c r="C120" s="12" t="s">
        <v>240</v>
      </c>
      <c r="D120" s="13"/>
      <c r="E120" s="14">
        <v>27688</v>
      </c>
      <c r="F120" s="13" t="e">
        <f t="shared" si="4"/>
        <v>#N/A</v>
      </c>
      <c r="G120" s="14">
        <v>57061</v>
      </c>
      <c r="H120" s="14">
        <v>27058</v>
      </c>
      <c r="I120" s="14"/>
      <c r="J120" s="14"/>
      <c r="K120" s="14"/>
      <c r="L120" s="14"/>
      <c r="M120" s="14"/>
      <c r="N120" s="14"/>
      <c r="O120" s="14"/>
      <c r="P120" s="14"/>
      <c r="Q120" s="13"/>
      <c r="R120" s="13"/>
      <c r="S120" s="12"/>
      <c r="T120" s="15"/>
      <c r="U120" s="15"/>
      <c r="V120" s="15"/>
      <c r="W120" s="15"/>
      <c r="X120" s="15"/>
      <c r="Y120" s="15"/>
      <c r="Z120" s="15"/>
      <c r="AA120" s="15"/>
    </row>
    <row r="121" spans="1:27" ht="16.5" customHeight="1" x14ac:dyDescent="0.25">
      <c r="A121" s="10"/>
      <c r="B121" s="11" t="s">
        <v>241</v>
      </c>
      <c r="C121" s="12" t="s">
        <v>242</v>
      </c>
      <c r="D121" s="14">
        <v>1766</v>
      </c>
      <c r="E121" s="14">
        <v>2221</v>
      </c>
      <c r="F121" s="14">
        <v>2364</v>
      </c>
      <c r="G121" s="14">
        <v>3390</v>
      </c>
      <c r="H121" s="14">
        <v>3390</v>
      </c>
      <c r="I121" s="14"/>
      <c r="J121" s="14"/>
      <c r="K121" s="14"/>
      <c r="L121" s="14"/>
      <c r="M121" s="14"/>
      <c r="N121" s="14"/>
      <c r="O121" s="14"/>
      <c r="P121" s="14"/>
      <c r="Q121" s="13"/>
      <c r="R121" s="13"/>
      <c r="S121" s="12"/>
      <c r="T121" s="15"/>
      <c r="U121" s="15"/>
      <c r="V121" s="15"/>
      <c r="W121" s="15"/>
      <c r="X121" s="15"/>
      <c r="Y121" s="15"/>
      <c r="Z121" s="15"/>
      <c r="AA121" s="15"/>
    </row>
    <row r="122" spans="1:27" ht="16.5" customHeight="1" x14ac:dyDescent="0.25">
      <c r="A122" s="10"/>
      <c r="B122" s="11" t="s">
        <v>243</v>
      </c>
      <c r="C122" s="12" t="s">
        <v>244</v>
      </c>
      <c r="D122" s="14">
        <v>1766</v>
      </c>
      <c r="E122" s="14">
        <v>2221</v>
      </c>
      <c r="F122" s="14">
        <v>2364</v>
      </c>
      <c r="G122" s="14">
        <v>3390</v>
      </c>
      <c r="H122" s="14">
        <v>3390</v>
      </c>
      <c r="I122" s="14"/>
      <c r="J122" s="14"/>
      <c r="K122" s="14"/>
      <c r="L122" s="14"/>
      <c r="M122" s="14"/>
      <c r="N122" s="14"/>
      <c r="O122" s="14"/>
      <c r="P122" s="14"/>
      <c r="Q122" s="13"/>
      <c r="R122" s="13"/>
      <c r="S122" s="12"/>
      <c r="T122" s="15"/>
      <c r="U122" s="15"/>
      <c r="V122" s="15"/>
      <c r="W122" s="15"/>
      <c r="X122" s="15"/>
      <c r="Y122" s="15"/>
      <c r="Z122" s="15"/>
      <c r="AA122" s="15"/>
    </row>
    <row r="123" spans="1:27" ht="16.5" customHeight="1" x14ac:dyDescent="0.25">
      <c r="A123" s="10"/>
      <c r="B123" s="11" t="s">
        <v>245</v>
      </c>
      <c r="C123" s="12" t="s">
        <v>246</v>
      </c>
      <c r="D123" s="14">
        <v>111</v>
      </c>
      <c r="E123" s="14">
        <v>122</v>
      </c>
      <c r="F123" s="14">
        <v>387</v>
      </c>
      <c r="G123" s="14">
        <v>480</v>
      </c>
      <c r="H123" s="14">
        <v>495</v>
      </c>
      <c r="I123" s="14">
        <v>56</v>
      </c>
      <c r="J123" s="14">
        <v>109</v>
      </c>
      <c r="K123" s="14">
        <v>111</v>
      </c>
      <c r="L123" s="14"/>
      <c r="M123" s="14">
        <v>167</v>
      </c>
      <c r="N123" s="14"/>
      <c r="O123" s="14">
        <v>222</v>
      </c>
      <c r="P123" s="14"/>
      <c r="Q123" s="13"/>
      <c r="R123" s="13"/>
      <c r="S123" s="12"/>
      <c r="T123" s="15"/>
      <c r="U123" s="15"/>
      <c r="V123" s="15"/>
      <c r="W123" s="15"/>
      <c r="X123" s="15"/>
      <c r="Y123" s="15"/>
      <c r="Z123" s="15"/>
      <c r="AA123" s="15"/>
    </row>
    <row r="124" spans="1:27" ht="16.5" customHeight="1" x14ac:dyDescent="0.25">
      <c r="A124" s="10"/>
      <c r="B124" s="11" t="s">
        <v>247</v>
      </c>
      <c r="C124" s="12" t="s">
        <v>248</v>
      </c>
      <c r="D124" s="13"/>
      <c r="E124" s="14">
        <v>399</v>
      </c>
      <c r="F124" s="14">
        <v>500</v>
      </c>
      <c r="G124" s="14">
        <v>500</v>
      </c>
      <c r="H124" s="14">
        <v>550</v>
      </c>
      <c r="I124" s="14"/>
      <c r="J124" s="14"/>
      <c r="K124" s="14"/>
      <c r="L124" s="14"/>
      <c r="M124" s="14"/>
      <c r="N124" s="14"/>
      <c r="O124" s="14"/>
      <c r="P124" s="14"/>
      <c r="Q124" s="13"/>
      <c r="R124" s="13"/>
      <c r="S124" s="12"/>
      <c r="T124" s="15"/>
      <c r="U124" s="15"/>
      <c r="V124" s="15"/>
      <c r="W124" s="15"/>
      <c r="X124" s="15"/>
      <c r="Y124" s="15"/>
      <c r="Z124" s="15"/>
      <c r="AA124" s="15"/>
    </row>
    <row r="125" spans="1:27" ht="16.5" customHeight="1" x14ac:dyDescent="0.25">
      <c r="A125" s="10"/>
      <c r="B125" s="11" t="s">
        <v>249</v>
      </c>
      <c r="C125" s="12" t="s">
        <v>250</v>
      </c>
      <c r="D125" s="14">
        <v>155</v>
      </c>
      <c r="E125" s="14">
        <v>83</v>
      </c>
      <c r="F125" s="14">
        <v>66</v>
      </c>
      <c r="G125" s="14">
        <v>83</v>
      </c>
      <c r="H125" s="14">
        <v>123</v>
      </c>
      <c r="I125" s="14"/>
      <c r="J125" s="14">
        <v>98</v>
      </c>
      <c r="K125" s="14"/>
      <c r="L125" s="14"/>
      <c r="M125" s="14"/>
      <c r="N125" s="14"/>
      <c r="O125" s="14"/>
      <c r="P125" s="14"/>
      <c r="Q125" s="13"/>
      <c r="R125" s="13"/>
      <c r="S125" s="12"/>
      <c r="T125" s="15"/>
      <c r="U125" s="15"/>
      <c r="V125" s="15"/>
      <c r="W125" s="15"/>
      <c r="X125" s="15"/>
      <c r="Y125" s="15"/>
      <c r="Z125" s="15"/>
      <c r="AA125" s="15"/>
    </row>
    <row r="126" spans="1:27" ht="16.5" customHeight="1" x14ac:dyDescent="0.25">
      <c r="A126" s="10"/>
      <c r="B126" s="11" t="s">
        <v>251</v>
      </c>
      <c r="C126" s="12" t="s">
        <v>252</v>
      </c>
      <c r="D126" s="14">
        <v>63</v>
      </c>
      <c r="E126" s="14">
        <v>63</v>
      </c>
      <c r="F126" s="14">
        <v>63</v>
      </c>
      <c r="G126" s="14">
        <v>64</v>
      </c>
      <c r="H126" s="14">
        <v>74</v>
      </c>
      <c r="I126" s="14"/>
      <c r="J126" s="14"/>
      <c r="K126" s="14"/>
      <c r="L126" s="14"/>
      <c r="M126" s="14"/>
      <c r="N126" s="14"/>
      <c r="O126" s="14"/>
      <c r="P126" s="14"/>
      <c r="Q126" s="13"/>
      <c r="R126" s="13"/>
      <c r="S126" s="12"/>
      <c r="T126" s="15"/>
      <c r="U126" s="15"/>
      <c r="V126" s="15"/>
      <c r="W126" s="15"/>
      <c r="X126" s="15"/>
      <c r="Y126" s="15"/>
      <c r="Z126" s="15"/>
      <c r="AA126" s="15"/>
    </row>
    <row r="127" spans="1:27" ht="16.5" customHeight="1" x14ac:dyDescent="0.25">
      <c r="A127" s="10"/>
      <c r="B127" s="11" t="s">
        <v>253</v>
      </c>
      <c r="C127" s="12" t="s">
        <v>254</v>
      </c>
      <c r="D127" s="14">
        <v>158</v>
      </c>
      <c r="E127" s="14">
        <v>87</v>
      </c>
      <c r="F127" s="14">
        <v>66</v>
      </c>
      <c r="G127" s="14">
        <v>52</v>
      </c>
      <c r="H127" s="14">
        <v>76</v>
      </c>
      <c r="I127" s="14">
        <v>7</v>
      </c>
      <c r="J127" s="14">
        <v>7</v>
      </c>
      <c r="K127" s="14"/>
      <c r="L127" s="14"/>
      <c r="M127" s="14"/>
      <c r="N127" s="14"/>
      <c r="O127" s="14"/>
      <c r="P127" s="14"/>
      <c r="Q127" s="13"/>
      <c r="R127" s="13"/>
      <c r="S127" s="12"/>
      <c r="T127" s="15"/>
      <c r="U127" s="15"/>
      <c r="V127" s="15"/>
      <c r="W127" s="15"/>
      <c r="X127" s="15"/>
      <c r="Y127" s="15"/>
      <c r="Z127" s="15"/>
      <c r="AA127" s="15"/>
    </row>
    <row r="128" spans="1:27" ht="16.5" customHeight="1" x14ac:dyDescent="0.25">
      <c r="A128" s="10"/>
      <c r="B128" s="11" t="s">
        <v>255</v>
      </c>
      <c r="C128" s="12" t="s">
        <v>256</v>
      </c>
      <c r="D128" s="14">
        <v>158</v>
      </c>
      <c r="E128" s="14">
        <v>87</v>
      </c>
      <c r="F128" s="14">
        <v>66</v>
      </c>
      <c r="G128" s="14">
        <v>52</v>
      </c>
      <c r="H128" s="14">
        <v>76</v>
      </c>
      <c r="I128" s="14">
        <v>7</v>
      </c>
      <c r="J128" s="14">
        <v>7</v>
      </c>
      <c r="K128" s="14"/>
      <c r="L128" s="14"/>
      <c r="M128" s="14"/>
      <c r="N128" s="14"/>
      <c r="O128" s="14"/>
      <c r="P128" s="14"/>
      <c r="Q128" s="13"/>
      <c r="R128" s="13"/>
      <c r="S128" s="12"/>
      <c r="T128" s="15"/>
      <c r="U128" s="15"/>
      <c r="V128" s="15"/>
      <c r="W128" s="15"/>
      <c r="X128" s="15"/>
      <c r="Y128" s="15"/>
      <c r="Z128" s="15"/>
      <c r="AA128" s="15"/>
    </row>
    <row r="129" spans="1:27" ht="16.5" customHeight="1" x14ac:dyDescent="0.25">
      <c r="A129" s="10"/>
      <c r="B129" s="11" t="s">
        <v>257</v>
      </c>
      <c r="C129" s="12" t="s">
        <v>258</v>
      </c>
      <c r="D129" s="13"/>
      <c r="E129" s="14">
        <v>148</v>
      </c>
      <c r="F129" s="14">
        <v>183</v>
      </c>
      <c r="G129" s="14">
        <v>139</v>
      </c>
      <c r="H129" s="14">
        <v>139</v>
      </c>
      <c r="I129" s="14"/>
      <c r="J129" s="14">
        <v>268</v>
      </c>
      <c r="K129" s="14"/>
      <c r="L129" s="14"/>
      <c r="M129" s="14"/>
      <c r="N129" s="14"/>
      <c r="O129" s="14"/>
      <c r="P129" s="14"/>
      <c r="Q129" s="13"/>
      <c r="R129" s="13"/>
      <c r="S129" s="12"/>
      <c r="T129" s="15"/>
      <c r="U129" s="15"/>
      <c r="V129" s="15"/>
      <c r="W129" s="15"/>
      <c r="X129" s="15"/>
      <c r="Y129" s="15"/>
      <c r="Z129" s="15"/>
      <c r="AA129" s="15"/>
    </row>
    <row r="130" spans="1:27" ht="16.5" customHeight="1" x14ac:dyDescent="0.25">
      <c r="A130" s="10"/>
      <c r="B130" s="11" t="s">
        <v>259</v>
      </c>
      <c r="C130" s="12" t="s">
        <v>260</v>
      </c>
      <c r="D130" s="13"/>
      <c r="E130" s="14">
        <v>7514</v>
      </c>
      <c r="F130" s="14">
        <v>11284</v>
      </c>
      <c r="G130" s="14">
        <v>13243</v>
      </c>
      <c r="H130" s="14">
        <v>14425</v>
      </c>
      <c r="I130" s="14">
        <v>3670</v>
      </c>
      <c r="J130" s="14">
        <v>5430</v>
      </c>
      <c r="K130" s="14">
        <v>7341</v>
      </c>
      <c r="L130" s="14"/>
      <c r="M130" s="14">
        <v>11011</v>
      </c>
      <c r="N130" s="14"/>
      <c r="O130" s="14">
        <v>14682</v>
      </c>
      <c r="P130" s="14"/>
      <c r="Q130" s="13"/>
      <c r="R130" s="13"/>
      <c r="S130" s="12"/>
      <c r="T130" s="15"/>
      <c r="U130" s="15"/>
      <c r="V130" s="15"/>
      <c r="W130" s="15"/>
      <c r="X130" s="15"/>
      <c r="Y130" s="15"/>
      <c r="Z130" s="15"/>
      <c r="AA130" s="15"/>
    </row>
    <row r="131" spans="1:27" ht="16.5" customHeight="1" x14ac:dyDescent="0.25">
      <c r="A131" s="10"/>
      <c r="B131" s="11" t="s">
        <v>261</v>
      </c>
      <c r="C131" s="12" t="s">
        <v>262</v>
      </c>
      <c r="D131" s="14">
        <v>29</v>
      </c>
      <c r="E131" s="14">
        <v>148</v>
      </c>
      <c r="F131" s="14">
        <v>204</v>
      </c>
      <c r="G131" s="14">
        <v>197</v>
      </c>
      <c r="H131" s="14">
        <v>227</v>
      </c>
      <c r="I131" s="14"/>
      <c r="J131" s="14">
        <v>211</v>
      </c>
      <c r="K131" s="14"/>
      <c r="L131" s="14"/>
      <c r="M131" s="14"/>
      <c r="N131" s="14"/>
      <c r="O131" s="14"/>
      <c r="P131" s="14"/>
      <c r="Q131" s="13"/>
      <c r="R131" s="13"/>
      <c r="S131" s="12"/>
      <c r="T131" s="15"/>
      <c r="U131" s="15"/>
      <c r="V131" s="15"/>
      <c r="W131" s="15"/>
      <c r="X131" s="15"/>
      <c r="Y131" s="15"/>
      <c r="Z131" s="15"/>
      <c r="AA131" s="15"/>
    </row>
    <row r="132" spans="1:27" ht="16.5" customHeight="1" x14ac:dyDescent="0.25">
      <c r="A132" s="10"/>
      <c r="B132" s="11" t="s">
        <v>263</v>
      </c>
      <c r="C132" s="12" t="s">
        <v>264</v>
      </c>
      <c r="D132" s="14">
        <v>5</v>
      </c>
      <c r="E132" s="14">
        <v>5</v>
      </c>
      <c r="F132" s="14">
        <v>5</v>
      </c>
      <c r="G132" s="14">
        <v>5</v>
      </c>
      <c r="H132" s="14">
        <v>5</v>
      </c>
      <c r="I132" s="14">
        <v>5</v>
      </c>
      <c r="J132" s="14">
        <v>5</v>
      </c>
      <c r="K132" s="14"/>
      <c r="L132" s="14"/>
      <c r="M132" s="14"/>
      <c r="N132" s="14"/>
      <c r="O132" s="14"/>
      <c r="P132" s="14"/>
      <c r="Q132" s="13"/>
      <c r="R132" s="13"/>
      <c r="S132" s="12"/>
      <c r="T132" s="15"/>
      <c r="U132" s="15"/>
      <c r="V132" s="15"/>
      <c r="W132" s="15"/>
      <c r="X132" s="15"/>
      <c r="Y132" s="15"/>
      <c r="Z132" s="15"/>
      <c r="AA132" s="15"/>
    </row>
    <row r="133" spans="1:27" ht="16.5" customHeight="1" x14ac:dyDescent="0.25">
      <c r="A133" s="10"/>
      <c r="B133" s="11" t="s">
        <v>265</v>
      </c>
      <c r="C133" s="12" t="s">
        <v>266</v>
      </c>
      <c r="D133" s="13"/>
      <c r="E133" s="14">
        <v>5</v>
      </c>
      <c r="F133" s="14">
        <v>5</v>
      </c>
      <c r="G133" s="14">
        <v>5</v>
      </c>
      <c r="H133" s="14">
        <v>5</v>
      </c>
      <c r="I133" s="14">
        <v>5</v>
      </c>
      <c r="J133" s="14">
        <v>5</v>
      </c>
      <c r="K133" s="14"/>
      <c r="L133" s="14"/>
      <c r="M133" s="14"/>
      <c r="N133" s="14"/>
      <c r="O133" s="14"/>
      <c r="P133" s="14"/>
      <c r="Q133" s="13"/>
      <c r="R133" s="13"/>
      <c r="S133" s="12"/>
      <c r="T133" s="15"/>
      <c r="U133" s="15"/>
      <c r="V133" s="15"/>
      <c r="W133" s="15"/>
      <c r="X133" s="15"/>
      <c r="Y133" s="15"/>
      <c r="Z133" s="15"/>
      <c r="AA133" s="15"/>
    </row>
    <row r="134" spans="1:27" ht="16.5" customHeight="1" x14ac:dyDescent="0.25">
      <c r="A134" s="10"/>
      <c r="B134" s="11" t="s">
        <v>267</v>
      </c>
      <c r="C134" s="12" t="s">
        <v>268</v>
      </c>
      <c r="D134" s="13"/>
      <c r="E134" s="14">
        <v>5</v>
      </c>
      <c r="F134" s="14">
        <v>5</v>
      </c>
      <c r="G134" s="14">
        <v>5</v>
      </c>
      <c r="H134" s="14">
        <v>5</v>
      </c>
      <c r="I134" s="14">
        <v>5</v>
      </c>
      <c r="J134" s="14">
        <v>5</v>
      </c>
      <c r="K134" s="14"/>
      <c r="L134" s="14"/>
      <c r="M134" s="14"/>
      <c r="N134" s="14"/>
      <c r="O134" s="14"/>
      <c r="P134" s="14"/>
      <c r="Q134" s="13"/>
      <c r="R134" s="13"/>
      <c r="S134" s="12"/>
      <c r="T134" s="15"/>
      <c r="U134" s="15"/>
      <c r="V134" s="15"/>
      <c r="W134" s="15"/>
      <c r="X134" s="15"/>
      <c r="Y134" s="15"/>
      <c r="Z134" s="15"/>
      <c r="AA134" s="15"/>
    </row>
    <row r="135" spans="1:27" ht="16.5" customHeight="1" x14ac:dyDescent="0.25">
      <c r="A135" s="10"/>
      <c r="B135" s="11" t="s">
        <v>269</v>
      </c>
      <c r="C135" s="12" t="s">
        <v>270</v>
      </c>
      <c r="D135" s="14">
        <v>0</v>
      </c>
      <c r="E135" s="14">
        <v>5</v>
      </c>
      <c r="F135" s="14">
        <v>5</v>
      </c>
      <c r="G135" s="14">
        <v>5</v>
      </c>
      <c r="H135" s="14">
        <v>5</v>
      </c>
      <c r="I135" s="14">
        <v>5</v>
      </c>
      <c r="J135" s="14">
        <v>5</v>
      </c>
      <c r="K135" s="14"/>
      <c r="L135" s="14"/>
      <c r="M135" s="14"/>
      <c r="N135" s="14"/>
      <c r="O135" s="14"/>
      <c r="P135" s="14"/>
      <c r="Q135" s="13"/>
      <c r="R135" s="13"/>
      <c r="S135" s="12"/>
      <c r="T135" s="15"/>
      <c r="U135" s="15"/>
      <c r="V135" s="15"/>
      <c r="W135" s="15"/>
      <c r="X135" s="15"/>
      <c r="Y135" s="15"/>
      <c r="Z135" s="15"/>
      <c r="AA135" s="15"/>
    </row>
    <row r="136" spans="1:27" ht="16.5" customHeight="1" x14ac:dyDescent="0.25">
      <c r="A136" s="10"/>
      <c r="B136" s="11" t="s">
        <v>271</v>
      </c>
      <c r="C136" s="12" t="s">
        <v>272</v>
      </c>
      <c r="D136" s="14">
        <v>5</v>
      </c>
      <c r="E136" s="14">
        <v>5</v>
      </c>
      <c r="F136" s="14">
        <v>5</v>
      </c>
      <c r="G136" s="14">
        <v>5</v>
      </c>
      <c r="H136" s="14">
        <v>5</v>
      </c>
      <c r="I136" s="14">
        <v>5</v>
      </c>
      <c r="J136" s="14">
        <v>5</v>
      </c>
      <c r="K136" s="14"/>
      <c r="L136" s="14"/>
      <c r="M136" s="14"/>
      <c r="N136" s="14"/>
      <c r="O136" s="14"/>
      <c r="P136" s="14"/>
      <c r="Q136" s="13"/>
      <c r="R136" s="13"/>
      <c r="S136" s="12"/>
      <c r="T136" s="15"/>
      <c r="U136" s="15"/>
      <c r="V136" s="15"/>
      <c r="W136" s="15"/>
      <c r="X136" s="15"/>
      <c r="Y136" s="15"/>
      <c r="Z136" s="15"/>
      <c r="AA136" s="15"/>
    </row>
    <row r="137" spans="1:27" ht="16.5" customHeight="1" x14ac:dyDescent="0.25">
      <c r="A137" s="10"/>
      <c r="B137" s="11" t="s">
        <v>273</v>
      </c>
      <c r="C137" s="12" t="s">
        <v>274</v>
      </c>
      <c r="D137" s="13"/>
      <c r="E137" s="14">
        <v>30805</v>
      </c>
      <c r="F137" s="14">
        <v>25922</v>
      </c>
      <c r="G137" s="14">
        <v>30502</v>
      </c>
      <c r="H137" s="14">
        <v>21019</v>
      </c>
      <c r="I137" s="14">
        <v>0</v>
      </c>
      <c r="J137" s="14">
        <v>0</v>
      </c>
      <c r="K137" s="14"/>
      <c r="L137" s="14"/>
      <c r="M137" s="14"/>
      <c r="N137" s="14"/>
      <c r="O137" s="14"/>
      <c r="P137" s="14"/>
      <c r="Q137" s="13"/>
      <c r="R137" s="13"/>
      <c r="S137" s="16" t="s">
        <v>275</v>
      </c>
      <c r="T137" s="15"/>
      <c r="U137" s="15"/>
      <c r="V137" s="15"/>
      <c r="W137" s="15"/>
      <c r="X137" s="15"/>
      <c r="Y137" s="15"/>
      <c r="Z137" s="15"/>
      <c r="AA137" s="15"/>
    </row>
    <row r="138" spans="1:27" ht="16.5" customHeight="1" x14ac:dyDescent="0.25">
      <c r="A138" s="10"/>
      <c r="B138" s="11" t="s">
        <v>276</v>
      </c>
      <c r="C138" s="12" t="s">
        <v>277</v>
      </c>
      <c r="D138" s="13"/>
      <c r="E138" s="14">
        <v>30226</v>
      </c>
      <c r="F138" s="14">
        <v>29147</v>
      </c>
      <c r="G138" s="14">
        <v>31153</v>
      </c>
      <c r="H138" s="14">
        <v>28330</v>
      </c>
      <c r="I138" s="14">
        <v>0</v>
      </c>
      <c r="J138" s="14">
        <v>0</v>
      </c>
      <c r="K138" s="14"/>
      <c r="L138" s="14"/>
      <c r="M138" s="14"/>
      <c r="N138" s="14"/>
      <c r="O138" s="14"/>
      <c r="P138" s="14"/>
      <c r="Q138" s="13"/>
      <c r="R138" s="13"/>
      <c r="S138" s="16" t="s">
        <v>275</v>
      </c>
      <c r="T138" s="15"/>
      <c r="U138" s="15"/>
      <c r="V138" s="15"/>
      <c r="W138" s="15"/>
      <c r="X138" s="15"/>
      <c r="Y138" s="15"/>
      <c r="Z138" s="15"/>
      <c r="AA138" s="15"/>
    </row>
    <row r="139" spans="1:27" ht="16.5" customHeight="1" x14ac:dyDescent="0.25">
      <c r="A139" s="10"/>
      <c r="B139" s="11" t="s">
        <v>278</v>
      </c>
      <c r="C139" s="12" t="s">
        <v>279</v>
      </c>
      <c r="D139" s="13"/>
      <c r="E139" s="14">
        <v>35678</v>
      </c>
      <c r="F139" s="14">
        <v>35860</v>
      </c>
      <c r="G139" s="14">
        <v>35797</v>
      </c>
      <c r="H139" s="14">
        <v>24357</v>
      </c>
      <c r="I139" s="14">
        <v>0</v>
      </c>
      <c r="J139" s="14">
        <v>0</v>
      </c>
      <c r="K139" s="14"/>
      <c r="L139" s="14"/>
      <c r="M139" s="14"/>
      <c r="N139" s="14"/>
      <c r="O139" s="14"/>
      <c r="P139" s="14"/>
      <c r="Q139" s="13"/>
      <c r="R139" s="13"/>
      <c r="S139" s="16" t="s">
        <v>275</v>
      </c>
      <c r="T139" s="15"/>
      <c r="U139" s="15"/>
      <c r="V139" s="15"/>
      <c r="W139" s="15"/>
      <c r="X139" s="15"/>
      <c r="Y139" s="15"/>
      <c r="Z139" s="15"/>
      <c r="AA139" s="15"/>
    </row>
    <row r="140" spans="1:27" ht="16.5" customHeight="1" x14ac:dyDescent="0.25">
      <c r="A140" s="10"/>
      <c r="B140" s="11" t="s">
        <v>280</v>
      </c>
      <c r="C140" s="12" t="s">
        <v>281</v>
      </c>
      <c r="D140" s="14">
        <v>25</v>
      </c>
      <c r="E140" s="14">
        <v>25</v>
      </c>
      <c r="F140" s="14">
        <v>25</v>
      </c>
      <c r="G140" s="14">
        <v>28</v>
      </c>
      <c r="H140" s="14">
        <v>73</v>
      </c>
      <c r="I140" s="14"/>
      <c r="J140" s="14">
        <v>73</v>
      </c>
      <c r="K140" s="14"/>
      <c r="L140" s="14"/>
      <c r="M140" s="14"/>
      <c r="N140" s="14"/>
      <c r="O140" s="14"/>
      <c r="P140" s="14"/>
      <c r="Q140" s="13"/>
      <c r="R140" s="13"/>
      <c r="S140" s="12"/>
      <c r="T140" s="15"/>
      <c r="U140" s="15"/>
      <c r="V140" s="15"/>
      <c r="W140" s="15"/>
      <c r="X140" s="15"/>
      <c r="Y140" s="15"/>
      <c r="Z140" s="15"/>
      <c r="AA140" s="15"/>
    </row>
    <row r="141" spans="1:27" ht="16.5" customHeight="1" x14ac:dyDescent="0.25">
      <c r="A141" s="10"/>
      <c r="B141" s="11" t="s">
        <v>282</v>
      </c>
      <c r="C141" s="12" t="s">
        <v>283</v>
      </c>
      <c r="D141" s="13"/>
      <c r="E141" s="14">
        <v>1631</v>
      </c>
      <c r="F141" s="14">
        <v>1706</v>
      </c>
      <c r="G141" s="14">
        <v>1674</v>
      </c>
      <c r="H141" s="14">
        <v>1676</v>
      </c>
      <c r="I141" s="14">
        <v>1619</v>
      </c>
      <c r="J141" s="14">
        <v>1619</v>
      </c>
      <c r="K141" s="14"/>
      <c r="L141" s="14"/>
      <c r="M141" s="14"/>
      <c r="N141" s="14"/>
      <c r="O141" s="14"/>
      <c r="P141" s="14"/>
      <c r="Q141" s="13"/>
      <c r="R141" s="13"/>
      <c r="S141" s="12"/>
      <c r="T141" s="15"/>
      <c r="U141" s="15"/>
      <c r="V141" s="15"/>
      <c r="W141" s="15"/>
      <c r="X141" s="15"/>
      <c r="Y141" s="15"/>
      <c r="Z141" s="15"/>
      <c r="AA141" s="15"/>
    </row>
    <row r="142" spans="1:27" ht="16.5" customHeight="1" x14ac:dyDescent="0.25">
      <c r="A142" s="10"/>
      <c r="B142" s="11" t="s">
        <v>284</v>
      </c>
      <c r="C142" s="16" t="s">
        <v>285</v>
      </c>
      <c r="D142" s="14">
        <v>1599</v>
      </c>
      <c r="E142" s="14">
        <v>1492</v>
      </c>
      <c r="F142" s="14">
        <v>1564</v>
      </c>
      <c r="G142" s="14">
        <v>1532</v>
      </c>
      <c r="H142" s="14">
        <v>1526</v>
      </c>
      <c r="I142" s="14">
        <v>1558</v>
      </c>
      <c r="J142" s="14">
        <v>1558</v>
      </c>
      <c r="K142" s="14"/>
      <c r="L142" s="14"/>
      <c r="M142" s="14"/>
      <c r="N142" s="14"/>
      <c r="O142" s="14"/>
      <c r="P142" s="14"/>
      <c r="Q142" s="13"/>
      <c r="R142" s="13"/>
      <c r="S142" s="12"/>
      <c r="T142" s="15"/>
      <c r="U142" s="15"/>
      <c r="V142" s="15"/>
      <c r="W142" s="15"/>
      <c r="X142" s="15"/>
      <c r="Y142" s="15"/>
      <c r="Z142" s="15"/>
      <c r="AA142" s="15"/>
    </row>
    <row r="143" spans="1:27" ht="16.5" customHeight="1" x14ac:dyDescent="0.25">
      <c r="A143" s="10"/>
      <c r="B143" s="11" t="s">
        <v>286</v>
      </c>
      <c r="C143" s="12" t="s">
        <v>287</v>
      </c>
      <c r="D143" s="14">
        <v>6477</v>
      </c>
      <c r="E143" s="14">
        <v>6342</v>
      </c>
      <c r="F143" s="14">
        <v>6085</v>
      </c>
      <c r="G143" s="14">
        <v>6098</v>
      </c>
      <c r="H143" s="14">
        <v>6482</v>
      </c>
      <c r="I143" s="14">
        <v>6083</v>
      </c>
      <c r="J143" s="14">
        <v>6083</v>
      </c>
      <c r="K143" s="14"/>
      <c r="L143" s="14"/>
      <c r="M143" s="14"/>
      <c r="N143" s="14"/>
      <c r="O143" s="14"/>
      <c r="P143" s="14"/>
      <c r="Q143" s="13"/>
      <c r="R143" s="13"/>
      <c r="S143" s="12"/>
      <c r="T143" s="15"/>
      <c r="U143" s="15"/>
      <c r="V143" s="15"/>
      <c r="W143" s="15"/>
      <c r="X143" s="15"/>
      <c r="Y143" s="15"/>
      <c r="Z143" s="15"/>
      <c r="AA143" s="15"/>
    </row>
    <row r="144" spans="1:27" ht="16.5" customHeight="1" x14ac:dyDescent="0.25">
      <c r="A144" s="10"/>
      <c r="B144" s="11" t="s">
        <v>288</v>
      </c>
      <c r="C144" s="12" t="s">
        <v>289</v>
      </c>
      <c r="D144" s="13"/>
      <c r="E144" s="14">
        <v>4547</v>
      </c>
      <c r="F144" s="14">
        <v>4724</v>
      </c>
      <c r="G144" s="14">
        <v>6486</v>
      </c>
      <c r="H144" s="14">
        <v>5340</v>
      </c>
      <c r="I144" s="14">
        <v>5588</v>
      </c>
      <c r="J144" s="14">
        <v>5588</v>
      </c>
      <c r="K144" s="14"/>
      <c r="L144" s="14"/>
      <c r="M144" s="14"/>
      <c r="N144" s="14"/>
      <c r="O144" s="14"/>
      <c r="P144" s="14"/>
      <c r="Q144" s="13"/>
      <c r="R144" s="13"/>
      <c r="S144" s="12"/>
      <c r="T144" s="15"/>
      <c r="U144" s="15"/>
      <c r="V144" s="15"/>
      <c r="W144" s="15"/>
      <c r="X144" s="15"/>
      <c r="Y144" s="15"/>
      <c r="Z144" s="15"/>
      <c r="AA144" s="15"/>
    </row>
    <row r="145" spans="1:27" ht="16.5" customHeight="1" x14ac:dyDescent="0.25">
      <c r="A145" s="10"/>
      <c r="B145" s="11" t="s">
        <v>290</v>
      </c>
      <c r="C145" s="12" t="s">
        <v>291</v>
      </c>
      <c r="D145" s="14">
        <v>1600</v>
      </c>
      <c r="E145" s="14">
        <v>1607</v>
      </c>
      <c r="F145" s="14">
        <v>1559</v>
      </c>
      <c r="G145" s="14">
        <v>1527</v>
      </c>
      <c r="H145" s="14">
        <v>1532</v>
      </c>
      <c r="I145" s="14">
        <v>329</v>
      </c>
      <c r="J145" s="14">
        <v>329</v>
      </c>
      <c r="K145" s="14"/>
      <c r="L145" s="14"/>
      <c r="M145" s="14"/>
      <c r="N145" s="14"/>
      <c r="O145" s="14"/>
      <c r="P145" s="14"/>
      <c r="Q145" s="13"/>
      <c r="R145" s="13"/>
      <c r="S145" s="12"/>
      <c r="T145" s="15"/>
      <c r="U145" s="15"/>
      <c r="V145" s="15"/>
      <c r="W145" s="15"/>
      <c r="X145" s="15"/>
      <c r="Y145" s="15"/>
      <c r="Z145" s="15"/>
      <c r="AA145" s="15"/>
    </row>
    <row r="146" spans="1:27" ht="16.5" customHeight="1" x14ac:dyDescent="0.25">
      <c r="A146" s="10"/>
      <c r="B146" s="11" t="s">
        <v>292</v>
      </c>
      <c r="C146" s="12" t="s">
        <v>293</v>
      </c>
      <c r="D146" s="14">
        <v>1599</v>
      </c>
      <c r="E146" s="14">
        <v>1492</v>
      </c>
      <c r="F146" s="14">
        <v>1564</v>
      </c>
      <c r="G146" s="14">
        <v>1530</v>
      </c>
      <c r="H146" s="14">
        <v>1526</v>
      </c>
      <c r="I146" s="14">
        <v>1558</v>
      </c>
      <c r="J146" s="14">
        <v>1558</v>
      </c>
      <c r="K146" s="14"/>
      <c r="L146" s="14"/>
      <c r="M146" s="14"/>
      <c r="N146" s="14"/>
      <c r="O146" s="14"/>
      <c r="P146" s="14"/>
      <c r="Q146" s="13"/>
      <c r="R146" s="13"/>
      <c r="S146" s="12"/>
      <c r="T146" s="15"/>
      <c r="U146" s="15"/>
      <c r="V146" s="15"/>
      <c r="W146" s="15"/>
      <c r="X146" s="15"/>
      <c r="Y146" s="15"/>
      <c r="Z146" s="15"/>
      <c r="AA146" s="15"/>
    </row>
    <row r="147" spans="1:27" ht="16.5" customHeight="1" x14ac:dyDescent="0.25">
      <c r="A147" s="10"/>
      <c r="B147" s="11" t="s">
        <v>294</v>
      </c>
      <c r="C147" s="12" t="s">
        <v>295</v>
      </c>
      <c r="D147" s="14">
        <v>24</v>
      </c>
      <c r="E147" s="14">
        <v>16</v>
      </c>
      <c r="F147" s="14">
        <v>20</v>
      </c>
      <c r="G147" s="14">
        <v>15</v>
      </c>
      <c r="H147" s="14">
        <v>13</v>
      </c>
      <c r="I147" s="14"/>
      <c r="J147" s="14">
        <v>5</v>
      </c>
      <c r="K147" s="14"/>
      <c r="L147" s="14"/>
      <c r="M147" s="14"/>
      <c r="N147" s="14"/>
      <c r="O147" s="14"/>
      <c r="P147" s="14"/>
      <c r="Q147" s="13"/>
      <c r="R147" s="13"/>
      <c r="S147" s="12"/>
      <c r="T147" s="15"/>
      <c r="U147" s="15"/>
      <c r="V147" s="15"/>
      <c r="W147" s="15"/>
      <c r="X147" s="15"/>
      <c r="Y147" s="15"/>
      <c r="Z147" s="15"/>
      <c r="AA147" s="15"/>
    </row>
    <row r="148" spans="1:27" ht="16.5" customHeight="1" x14ac:dyDescent="0.25">
      <c r="A148" s="10"/>
      <c r="B148" s="11" t="s">
        <v>296</v>
      </c>
      <c r="C148" s="12" t="s">
        <v>297</v>
      </c>
      <c r="D148" s="14">
        <v>111</v>
      </c>
      <c r="E148" s="14">
        <v>122</v>
      </c>
      <c r="F148" s="14">
        <v>387</v>
      </c>
      <c r="G148" s="14">
        <v>480</v>
      </c>
      <c r="H148" s="14">
        <v>495</v>
      </c>
      <c r="I148" s="14">
        <v>56</v>
      </c>
      <c r="J148" s="14">
        <v>109</v>
      </c>
      <c r="K148" s="14">
        <v>111</v>
      </c>
      <c r="L148" s="14"/>
      <c r="M148" s="14">
        <v>167</v>
      </c>
      <c r="N148" s="14"/>
      <c r="O148" s="14">
        <v>222</v>
      </c>
      <c r="P148" s="14"/>
      <c r="Q148" s="13"/>
      <c r="R148" s="13"/>
      <c r="S148" s="12"/>
      <c r="T148" s="15"/>
      <c r="U148" s="15"/>
      <c r="V148" s="15"/>
      <c r="W148" s="15"/>
      <c r="X148" s="15"/>
      <c r="Y148" s="15"/>
      <c r="Z148" s="15"/>
      <c r="AA148" s="15"/>
    </row>
    <row r="149" spans="1:27" ht="16.5" customHeight="1" x14ac:dyDescent="0.25">
      <c r="A149" s="10"/>
      <c r="B149" s="11" t="s">
        <v>298</v>
      </c>
      <c r="C149" s="12" t="s">
        <v>299</v>
      </c>
      <c r="D149" s="13"/>
      <c r="E149" s="14">
        <v>500</v>
      </c>
      <c r="F149" s="14">
        <v>500</v>
      </c>
      <c r="G149" s="14">
        <v>500</v>
      </c>
      <c r="H149" s="14">
        <v>550</v>
      </c>
      <c r="I149" s="14"/>
      <c r="J149" s="14"/>
      <c r="K149" s="14"/>
      <c r="L149" s="14"/>
      <c r="M149" s="14"/>
      <c r="N149" s="14"/>
      <c r="O149" s="14"/>
      <c r="P149" s="14"/>
      <c r="Q149" s="13"/>
      <c r="R149" s="13"/>
      <c r="S149" s="12"/>
      <c r="T149" s="15"/>
      <c r="U149" s="15"/>
      <c r="V149" s="15"/>
      <c r="W149" s="15"/>
      <c r="X149" s="15"/>
      <c r="Y149" s="15"/>
      <c r="Z149" s="15"/>
      <c r="AA149" s="15"/>
    </row>
    <row r="150" spans="1:27" ht="16.5" customHeight="1" x14ac:dyDescent="0.25">
      <c r="A150" s="24"/>
      <c r="B150" s="25" t="s">
        <v>300</v>
      </c>
      <c r="C150" s="26" t="s">
        <v>301</v>
      </c>
      <c r="D150" s="27">
        <v>63</v>
      </c>
      <c r="E150" s="27">
        <v>63</v>
      </c>
      <c r="F150" s="27">
        <v>65</v>
      </c>
      <c r="G150" s="27">
        <v>64</v>
      </c>
      <c r="H150" s="27">
        <v>74</v>
      </c>
      <c r="I150" s="27"/>
      <c r="J150" s="27"/>
      <c r="K150" s="27"/>
      <c r="L150" s="27"/>
      <c r="M150" s="27"/>
      <c r="N150" s="27"/>
      <c r="O150" s="27"/>
      <c r="P150" s="27"/>
      <c r="Q150" s="28"/>
      <c r="R150" s="28"/>
      <c r="S150" s="29" t="s">
        <v>302</v>
      </c>
      <c r="T150" s="30"/>
      <c r="U150" s="30"/>
      <c r="V150" s="30"/>
      <c r="W150" s="30"/>
      <c r="X150" s="30"/>
      <c r="Y150" s="30"/>
      <c r="Z150" s="30"/>
      <c r="AA150" s="30"/>
    </row>
    <row r="151" spans="1:27" ht="16.5" customHeight="1" x14ac:dyDescent="0.25">
      <c r="A151" s="24"/>
      <c r="B151" s="25" t="s">
        <v>303</v>
      </c>
      <c r="C151" s="26" t="s">
        <v>301</v>
      </c>
      <c r="D151" s="27">
        <v>13</v>
      </c>
      <c r="E151" s="27">
        <v>13</v>
      </c>
      <c r="F151" s="27">
        <v>13</v>
      </c>
      <c r="G151" s="27">
        <v>13</v>
      </c>
      <c r="H151" s="27">
        <v>13</v>
      </c>
      <c r="I151" s="27"/>
      <c r="J151" s="27"/>
      <c r="K151" s="27"/>
      <c r="L151" s="27"/>
      <c r="M151" s="27"/>
      <c r="N151" s="27"/>
      <c r="O151" s="27"/>
      <c r="P151" s="27"/>
      <c r="Q151" s="28"/>
      <c r="R151" s="28"/>
      <c r="S151" s="29" t="s">
        <v>304</v>
      </c>
      <c r="T151" s="30"/>
      <c r="U151" s="30"/>
      <c r="V151" s="30"/>
      <c r="W151" s="30"/>
      <c r="X151" s="30"/>
      <c r="Y151" s="30"/>
      <c r="Z151" s="30"/>
      <c r="AA151" s="30"/>
    </row>
    <row r="152" spans="1:27" ht="16.5" customHeight="1" x14ac:dyDescent="0.25">
      <c r="A152" s="10"/>
      <c r="B152" s="11" t="s">
        <v>305</v>
      </c>
      <c r="C152" s="12" t="s">
        <v>306</v>
      </c>
      <c r="D152" s="14">
        <v>8</v>
      </c>
      <c r="E152" s="14">
        <v>12</v>
      </c>
      <c r="F152" s="14">
        <v>13</v>
      </c>
      <c r="G152" s="14">
        <v>13</v>
      </c>
      <c r="H152" s="14">
        <v>13</v>
      </c>
      <c r="I152" s="14">
        <v>13</v>
      </c>
      <c r="J152" s="14">
        <v>13</v>
      </c>
      <c r="K152" s="14"/>
      <c r="L152" s="14"/>
      <c r="M152" s="14"/>
      <c r="N152" s="14"/>
      <c r="O152" s="14"/>
      <c r="P152" s="14"/>
      <c r="Q152" s="13"/>
      <c r="R152" s="13"/>
      <c r="S152" s="12"/>
      <c r="T152" s="15"/>
      <c r="U152" s="15"/>
      <c r="V152" s="15"/>
      <c r="W152" s="15"/>
      <c r="X152" s="15"/>
      <c r="Y152" s="15"/>
      <c r="Z152" s="15"/>
      <c r="AA152" s="15"/>
    </row>
    <row r="153" spans="1:27" ht="16.5" customHeight="1" x14ac:dyDescent="0.25">
      <c r="A153" s="10"/>
      <c r="B153" s="11" t="s">
        <v>307</v>
      </c>
      <c r="C153" s="12" t="s">
        <v>308</v>
      </c>
      <c r="D153" s="14">
        <v>140</v>
      </c>
      <c r="E153" s="14">
        <v>140</v>
      </c>
      <c r="F153" s="14">
        <v>140</v>
      </c>
      <c r="G153" s="14">
        <v>140</v>
      </c>
      <c r="H153" s="14">
        <v>139</v>
      </c>
      <c r="I153" s="14"/>
      <c r="J153" s="14">
        <v>140</v>
      </c>
      <c r="K153" s="14"/>
      <c r="L153" s="14"/>
      <c r="M153" s="14"/>
      <c r="N153" s="14"/>
      <c r="O153" s="14"/>
      <c r="P153" s="14"/>
      <c r="Q153" s="13"/>
      <c r="R153" s="13"/>
      <c r="S153" s="12"/>
      <c r="T153" s="15"/>
      <c r="U153" s="15"/>
      <c r="V153" s="15"/>
      <c r="W153" s="15"/>
      <c r="X153" s="15"/>
      <c r="Y153" s="15"/>
      <c r="Z153" s="15"/>
      <c r="AA153" s="15"/>
    </row>
    <row r="154" spans="1:27" ht="16.5" customHeight="1" x14ac:dyDescent="0.25">
      <c r="A154" s="10"/>
      <c r="B154" s="11" t="s">
        <v>309</v>
      </c>
      <c r="C154" s="12" t="s">
        <v>310</v>
      </c>
      <c r="D154" s="13"/>
      <c r="E154" s="14">
        <v>6437</v>
      </c>
      <c r="F154" s="13">
        <v>198437</v>
      </c>
      <c r="G154" s="13">
        <v>198437</v>
      </c>
      <c r="H154" s="14">
        <v>244840</v>
      </c>
      <c r="I154" s="14">
        <v>60536</v>
      </c>
      <c r="J154" s="14">
        <v>60536</v>
      </c>
      <c r="K154" s="14"/>
      <c r="L154" s="14"/>
      <c r="M154" s="14"/>
      <c r="N154" s="14"/>
      <c r="O154" s="14"/>
      <c r="P154" s="14"/>
      <c r="Q154" s="13"/>
      <c r="R154" s="13"/>
      <c r="S154" s="12"/>
      <c r="T154" s="15"/>
      <c r="U154" s="15"/>
      <c r="V154" s="15"/>
      <c r="W154" s="15"/>
      <c r="X154" s="15"/>
      <c r="Y154" s="15"/>
      <c r="Z154" s="15"/>
      <c r="AA154" s="15"/>
    </row>
    <row r="155" spans="1:27" ht="16.5" customHeight="1" x14ac:dyDescent="0.25">
      <c r="A155" s="10"/>
      <c r="B155" s="11" t="s">
        <v>311</v>
      </c>
      <c r="C155" s="16" t="s">
        <v>312</v>
      </c>
      <c r="D155" s="13"/>
      <c r="E155" s="14">
        <v>180</v>
      </c>
      <c r="F155" s="14">
        <v>182</v>
      </c>
      <c r="G155" s="14">
        <v>182</v>
      </c>
      <c r="H155" s="14">
        <v>992</v>
      </c>
      <c r="I155" s="14">
        <v>0</v>
      </c>
      <c r="J155" s="14">
        <v>0</v>
      </c>
      <c r="K155" s="14"/>
      <c r="L155" s="14"/>
      <c r="M155" s="14"/>
      <c r="N155" s="14"/>
      <c r="O155" s="14"/>
      <c r="P155" s="14"/>
      <c r="Q155" s="13"/>
      <c r="R155" s="13"/>
      <c r="S155" s="16" t="s">
        <v>275</v>
      </c>
      <c r="T155" s="15"/>
      <c r="U155" s="15"/>
      <c r="V155" s="15"/>
      <c r="W155" s="15"/>
      <c r="X155" s="15"/>
      <c r="Y155" s="15"/>
      <c r="Z155" s="15"/>
      <c r="AA155" s="15"/>
    </row>
    <row r="156" spans="1:27" ht="16.5" customHeight="1" x14ac:dyDescent="0.25">
      <c r="A156" s="17"/>
      <c r="B156" s="18">
        <v>2.61</v>
      </c>
      <c r="C156" s="16" t="s">
        <v>313</v>
      </c>
      <c r="D156" s="13"/>
      <c r="E156" s="14">
        <v>170</v>
      </c>
      <c r="F156" s="14">
        <v>181</v>
      </c>
      <c r="G156" s="14">
        <v>181</v>
      </c>
      <c r="H156" s="14">
        <v>905</v>
      </c>
      <c r="I156" s="14">
        <v>0</v>
      </c>
      <c r="J156" s="14">
        <v>0</v>
      </c>
      <c r="K156" s="14"/>
      <c r="L156" s="14"/>
      <c r="M156" s="14"/>
      <c r="N156" s="14"/>
      <c r="O156" s="14"/>
      <c r="P156" s="14"/>
      <c r="Q156" s="13"/>
      <c r="R156" s="13"/>
      <c r="S156" s="16" t="s">
        <v>275</v>
      </c>
      <c r="T156" s="15"/>
      <c r="U156" s="15"/>
      <c r="V156" s="15"/>
      <c r="W156" s="15"/>
      <c r="X156" s="15"/>
      <c r="Y156" s="15"/>
      <c r="Z156" s="15"/>
      <c r="AA156" s="15"/>
    </row>
    <row r="157" spans="1:27" ht="16.5" customHeight="1" x14ac:dyDescent="0.25">
      <c r="A157" s="10"/>
      <c r="B157" s="11"/>
      <c r="C157" s="12"/>
      <c r="D157" s="13"/>
      <c r="E157" s="13"/>
      <c r="F157" s="21"/>
      <c r="G157" s="13"/>
      <c r="H157" s="13"/>
      <c r="I157" s="13"/>
      <c r="J157" s="14"/>
      <c r="K157" s="14"/>
      <c r="L157" s="14"/>
      <c r="M157" s="14"/>
      <c r="N157" s="14"/>
      <c r="O157" s="14"/>
      <c r="P157" s="13"/>
      <c r="Q157" s="13"/>
      <c r="R157" s="13"/>
      <c r="S157" s="12"/>
      <c r="T157" s="15"/>
      <c r="U157" s="15"/>
      <c r="V157" s="15"/>
      <c r="W157" s="15"/>
      <c r="X157" s="15"/>
      <c r="Y157" s="15"/>
      <c r="Z157" s="15"/>
      <c r="AA157" s="15"/>
    </row>
    <row r="158" spans="1:27" ht="16.5" customHeight="1" x14ac:dyDescent="0.25">
      <c r="A158" s="5"/>
      <c r="B158" s="6">
        <v>3</v>
      </c>
      <c r="C158" s="7" t="s">
        <v>314</v>
      </c>
      <c r="D158" s="22"/>
      <c r="E158" s="22"/>
      <c r="F158" s="22"/>
      <c r="G158" s="22"/>
      <c r="H158" s="22"/>
      <c r="I158" s="22"/>
      <c r="J158" s="22">
        <f>COUNTBLANK(J159:J221)</f>
        <v>43</v>
      </c>
      <c r="K158" s="22"/>
      <c r="L158" s="22">
        <f>COUNTBLANK(L159:L221)</f>
        <v>43</v>
      </c>
      <c r="M158" s="22"/>
      <c r="N158" s="22"/>
      <c r="O158" s="22"/>
      <c r="P158" s="22"/>
      <c r="Q158" s="22"/>
      <c r="R158" s="22"/>
      <c r="S158" s="7"/>
      <c r="T158" s="23"/>
      <c r="U158" s="23"/>
      <c r="V158" s="23"/>
      <c r="W158" s="23"/>
      <c r="X158" s="23"/>
      <c r="Y158" s="23"/>
      <c r="Z158" s="23"/>
      <c r="AA158" s="23"/>
    </row>
    <row r="159" spans="1:27" ht="16.5" customHeight="1" x14ac:dyDescent="0.25">
      <c r="A159" s="10"/>
      <c r="B159" s="11" t="s">
        <v>315</v>
      </c>
      <c r="C159" s="12" t="s">
        <v>316</v>
      </c>
      <c r="D159" s="14">
        <v>100</v>
      </c>
      <c r="E159" s="14">
        <v>100</v>
      </c>
      <c r="F159" s="14">
        <v>100</v>
      </c>
      <c r="G159" s="14">
        <v>100</v>
      </c>
      <c r="H159" s="14">
        <v>192</v>
      </c>
      <c r="I159" s="14"/>
      <c r="J159" s="14"/>
      <c r="K159" s="14"/>
      <c r="L159" s="14"/>
      <c r="M159" s="14"/>
      <c r="N159" s="14"/>
      <c r="O159" s="14"/>
      <c r="P159" s="14"/>
      <c r="Q159" s="13"/>
      <c r="R159" s="13"/>
      <c r="S159" s="12"/>
      <c r="T159" s="15"/>
      <c r="U159" s="15"/>
      <c r="V159" s="15"/>
      <c r="W159" s="15"/>
      <c r="X159" s="15"/>
      <c r="Y159" s="15"/>
      <c r="Z159" s="15"/>
      <c r="AA159" s="15"/>
    </row>
    <row r="160" spans="1:27" ht="16.5" customHeight="1" x14ac:dyDescent="0.25">
      <c r="A160" s="10"/>
      <c r="B160" s="11" t="s">
        <v>317</v>
      </c>
      <c r="C160" s="12" t="s">
        <v>318</v>
      </c>
      <c r="D160" s="14">
        <v>80</v>
      </c>
      <c r="E160" s="14">
        <v>70</v>
      </c>
      <c r="F160" s="14">
        <v>75</v>
      </c>
      <c r="G160" s="14">
        <v>96</v>
      </c>
      <c r="H160" s="14">
        <v>125</v>
      </c>
      <c r="I160" s="14"/>
      <c r="J160" s="14"/>
      <c r="K160" s="14"/>
      <c r="L160" s="14"/>
      <c r="M160" s="14"/>
      <c r="N160" s="14"/>
      <c r="O160" s="14"/>
      <c r="P160" s="14"/>
      <c r="Q160" s="13"/>
      <c r="R160" s="13"/>
      <c r="S160" s="12"/>
      <c r="T160" s="15"/>
      <c r="U160" s="15"/>
      <c r="V160" s="15"/>
      <c r="W160" s="15"/>
      <c r="X160" s="15"/>
      <c r="Y160" s="15"/>
      <c r="Z160" s="15"/>
      <c r="AA160" s="15"/>
    </row>
    <row r="161" spans="1:27" ht="16.5" customHeight="1" x14ac:dyDescent="0.25">
      <c r="A161" s="10"/>
      <c r="B161" s="11" t="s">
        <v>319</v>
      </c>
      <c r="C161" s="12" t="s">
        <v>320</v>
      </c>
      <c r="D161" s="14">
        <v>40602</v>
      </c>
      <c r="E161" s="14">
        <v>40602</v>
      </c>
      <c r="F161" s="14">
        <v>40602</v>
      </c>
      <c r="G161" s="14">
        <v>40602</v>
      </c>
      <c r="H161" s="14">
        <v>40602</v>
      </c>
      <c r="I161" s="14"/>
      <c r="J161" s="14"/>
      <c r="K161" s="14"/>
      <c r="L161" s="14"/>
      <c r="M161" s="14"/>
      <c r="N161" s="14"/>
      <c r="O161" s="14"/>
      <c r="P161" s="14"/>
      <c r="Q161" s="13"/>
      <c r="R161" s="13"/>
      <c r="S161" s="12"/>
      <c r="T161" s="15"/>
      <c r="U161" s="15"/>
      <c r="V161" s="15"/>
      <c r="W161" s="15"/>
      <c r="X161" s="15"/>
      <c r="Y161" s="15"/>
      <c r="Z161" s="15"/>
      <c r="AA161" s="15"/>
    </row>
    <row r="162" spans="1:27" ht="16.5" customHeight="1" x14ac:dyDescent="0.25">
      <c r="A162" s="10"/>
      <c r="B162" s="11" t="s">
        <v>321</v>
      </c>
      <c r="C162" s="12" t="s">
        <v>322</v>
      </c>
      <c r="D162" s="14">
        <v>8392</v>
      </c>
      <c r="E162" s="14">
        <v>8716</v>
      </c>
      <c r="F162" s="14">
        <v>9472</v>
      </c>
      <c r="G162" s="14">
        <v>9800</v>
      </c>
      <c r="H162" s="14">
        <v>10347</v>
      </c>
      <c r="I162" s="14"/>
      <c r="J162" s="14"/>
      <c r="K162" s="14"/>
      <c r="L162" s="14"/>
      <c r="M162" s="14"/>
      <c r="N162" s="14"/>
      <c r="O162" s="14"/>
      <c r="P162" s="14"/>
      <c r="Q162" s="13"/>
      <c r="R162" s="13"/>
      <c r="S162" s="12"/>
      <c r="T162" s="15"/>
      <c r="U162" s="15"/>
      <c r="V162" s="15"/>
      <c r="W162" s="15"/>
      <c r="X162" s="15"/>
      <c r="Y162" s="15"/>
      <c r="Z162" s="15"/>
      <c r="AA162" s="15"/>
    </row>
    <row r="163" spans="1:27" ht="16.5" customHeight="1" x14ac:dyDescent="0.25">
      <c r="A163" s="10"/>
      <c r="B163" s="11" t="s">
        <v>323</v>
      </c>
      <c r="C163" s="12" t="s">
        <v>324</v>
      </c>
      <c r="D163" s="14">
        <v>140</v>
      </c>
      <c r="E163" s="14">
        <v>150</v>
      </c>
      <c r="F163" s="14">
        <v>167</v>
      </c>
      <c r="G163" s="14">
        <v>168</v>
      </c>
      <c r="H163" s="14">
        <v>168</v>
      </c>
      <c r="I163" s="14"/>
      <c r="J163" s="14"/>
      <c r="K163" s="14"/>
      <c r="L163" s="14"/>
      <c r="M163" s="14"/>
      <c r="N163" s="14"/>
      <c r="O163" s="13"/>
      <c r="P163" s="14"/>
      <c r="Q163" s="13"/>
      <c r="R163" s="13"/>
      <c r="S163" s="12"/>
      <c r="T163" s="15"/>
      <c r="U163" s="15"/>
      <c r="V163" s="15"/>
      <c r="W163" s="15"/>
      <c r="X163" s="15"/>
      <c r="Y163" s="15"/>
      <c r="Z163" s="15"/>
      <c r="AA163" s="15"/>
    </row>
    <row r="164" spans="1:27" ht="16.5" customHeight="1" x14ac:dyDescent="0.25">
      <c r="A164" s="10"/>
      <c r="B164" s="11" t="s">
        <v>325</v>
      </c>
      <c r="C164" s="12" t="s">
        <v>326</v>
      </c>
      <c r="D164" s="14">
        <v>3</v>
      </c>
      <c r="E164" s="14">
        <v>3</v>
      </c>
      <c r="F164" s="14">
        <v>4</v>
      </c>
      <c r="G164" s="14">
        <v>6</v>
      </c>
      <c r="H164" s="14">
        <v>5</v>
      </c>
      <c r="I164" s="14"/>
      <c r="J164" s="14"/>
      <c r="K164" s="14"/>
      <c r="L164" s="14"/>
      <c r="M164" s="14"/>
      <c r="N164" s="14"/>
      <c r="O164" s="14"/>
      <c r="P164" s="14"/>
      <c r="Q164" s="13"/>
      <c r="R164" s="13"/>
      <c r="S164" s="12"/>
      <c r="T164" s="15"/>
      <c r="U164" s="15"/>
      <c r="V164" s="15"/>
      <c r="W164" s="15"/>
      <c r="X164" s="15"/>
      <c r="Y164" s="15"/>
      <c r="Z164" s="15"/>
      <c r="AA164" s="15"/>
    </row>
    <row r="165" spans="1:27" ht="16.5" customHeight="1" x14ac:dyDescent="0.25">
      <c r="A165" s="10"/>
      <c r="B165" s="11" t="s">
        <v>327</v>
      </c>
      <c r="C165" s="12" t="s">
        <v>328</v>
      </c>
      <c r="D165" s="14">
        <v>0</v>
      </c>
      <c r="E165" s="14">
        <v>3</v>
      </c>
      <c r="F165" s="14">
        <v>3</v>
      </c>
      <c r="G165" s="14">
        <v>6</v>
      </c>
      <c r="H165" s="14">
        <v>5</v>
      </c>
      <c r="I165" s="14"/>
      <c r="J165" s="14"/>
      <c r="K165" s="14"/>
      <c r="L165" s="14"/>
      <c r="M165" s="14"/>
      <c r="N165" s="14"/>
      <c r="O165" s="14"/>
      <c r="P165" s="14"/>
      <c r="Q165" s="13"/>
      <c r="R165" s="13"/>
      <c r="S165" s="12"/>
      <c r="T165" s="15"/>
      <c r="U165" s="15"/>
      <c r="V165" s="15"/>
      <c r="W165" s="15"/>
      <c r="X165" s="15"/>
      <c r="Y165" s="15"/>
      <c r="Z165" s="15"/>
      <c r="AA165" s="15"/>
    </row>
    <row r="166" spans="1:27" ht="16.5" customHeight="1" x14ac:dyDescent="0.25">
      <c r="A166" s="10"/>
      <c r="B166" s="11" t="s">
        <v>329</v>
      </c>
      <c r="C166" s="12" t="s">
        <v>330</v>
      </c>
      <c r="D166" s="13"/>
      <c r="E166" s="13" t="e">
        <f t="shared" ref="E166:F166" si="5">NA()</f>
        <v>#N/A</v>
      </c>
      <c r="F166" s="13" t="e">
        <f t="shared" si="5"/>
        <v>#N/A</v>
      </c>
      <c r="G166" s="14">
        <v>1</v>
      </c>
      <c r="H166" s="14">
        <v>1</v>
      </c>
      <c r="I166" s="14"/>
      <c r="J166" s="14"/>
      <c r="K166" s="14"/>
      <c r="L166" s="14"/>
      <c r="M166" s="14"/>
      <c r="N166" s="14"/>
      <c r="O166" s="14"/>
      <c r="P166" s="31"/>
      <c r="Q166" s="13"/>
      <c r="R166" s="13"/>
      <c r="S166" s="12"/>
      <c r="T166" s="15"/>
      <c r="U166" s="15"/>
      <c r="V166" s="15"/>
      <c r="W166" s="15"/>
      <c r="X166" s="15"/>
      <c r="Y166" s="15"/>
      <c r="Z166" s="15"/>
      <c r="AA166" s="15"/>
    </row>
    <row r="167" spans="1:27" ht="16.5" customHeight="1" x14ac:dyDescent="0.25">
      <c r="A167" s="10"/>
      <c r="B167" s="11" t="s">
        <v>331</v>
      </c>
      <c r="C167" s="12" t="s">
        <v>332</v>
      </c>
      <c r="D167" s="13"/>
      <c r="E167" s="13" t="e">
        <f t="shared" ref="E167:F167" si="6">NA()</f>
        <v>#N/A</v>
      </c>
      <c r="F167" s="13" t="e">
        <f t="shared" si="6"/>
        <v>#N/A</v>
      </c>
      <c r="G167" s="14">
        <v>12</v>
      </c>
      <c r="H167" s="14">
        <v>12</v>
      </c>
      <c r="I167" s="14"/>
      <c r="J167" s="14"/>
      <c r="K167" s="14"/>
      <c r="L167" s="14"/>
      <c r="M167" s="14"/>
      <c r="N167" s="14"/>
      <c r="O167" s="14"/>
      <c r="P167" s="14"/>
      <c r="Q167" s="13"/>
      <c r="R167" s="13"/>
      <c r="S167" s="12"/>
      <c r="T167" s="15"/>
      <c r="U167" s="15"/>
      <c r="V167" s="15"/>
      <c r="W167" s="15"/>
      <c r="X167" s="15"/>
      <c r="Y167" s="15"/>
      <c r="Z167" s="15"/>
      <c r="AA167" s="15"/>
    </row>
    <row r="168" spans="1:27" ht="16.5" customHeight="1" x14ac:dyDescent="0.25">
      <c r="A168" s="10"/>
      <c r="B168" s="11" t="s">
        <v>333</v>
      </c>
      <c r="C168" s="12" t="s">
        <v>334</v>
      </c>
      <c r="D168" s="13"/>
      <c r="E168" s="13" t="e">
        <f t="shared" ref="E168:F168" si="7">NA()</f>
        <v>#N/A</v>
      </c>
      <c r="F168" s="13" t="e">
        <f t="shared" si="7"/>
        <v>#N/A</v>
      </c>
      <c r="G168" s="14">
        <v>100</v>
      </c>
      <c r="H168" s="14">
        <v>100</v>
      </c>
      <c r="I168" s="14"/>
      <c r="J168" s="14"/>
      <c r="K168" s="14"/>
      <c r="L168" s="14"/>
      <c r="M168" s="14"/>
      <c r="N168" s="14"/>
      <c r="O168" s="14"/>
      <c r="P168" s="14"/>
      <c r="Q168" s="13"/>
      <c r="R168" s="13"/>
      <c r="S168" s="12"/>
      <c r="T168" s="15"/>
      <c r="U168" s="15"/>
      <c r="V168" s="15"/>
      <c r="W168" s="15"/>
      <c r="X168" s="15"/>
      <c r="Y168" s="15"/>
      <c r="Z168" s="15"/>
      <c r="AA168" s="15"/>
    </row>
    <row r="169" spans="1:27" ht="16.5" customHeight="1" x14ac:dyDescent="0.25">
      <c r="A169" s="10"/>
      <c r="B169" s="11" t="s">
        <v>335</v>
      </c>
      <c r="C169" s="12" t="s">
        <v>336</v>
      </c>
      <c r="D169" s="13"/>
      <c r="E169" s="13" t="e">
        <f t="shared" ref="E169:G169" si="8">NA()</f>
        <v>#N/A</v>
      </c>
      <c r="F169" s="13" t="e">
        <f t="shared" si="8"/>
        <v>#N/A</v>
      </c>
      <c r="G169" s="13" t="e">
        <f t="shared" si="8"/>
        <v>#N/A</v>
      </c>
      <c r="H169" s="14">
        <v>100</v>
      </c>
      <c r="I169" s="13"/>
      <c r="J169" s="14"/>
      <c r="K169" s="14"/>
      <c r="L169" s="14"/>
      <c r="M169" s="14"/>
      <c r="N169" s="14"/>
      <c r="O169" s="13"/>
      <c r="P169" s="14"/>
      <c r="Q169" s="13"/>
      <c r="R169" s="13"/>
      <c r="S169" s="12"/>
      <c r="T169" s="15"/>
      <c r="U169" s="15"/>
      <c r="V169" s="15"/>
      <c r="W169" s="15"/>
      <c r="X169" s="15"/>
      <c r="Y169" s="15"/>
      <c r="Z169" s="15"/>
      <c r="AA169" s="15"/>
    </row>
    <row r="170" spans="1:27" ht="16.5" customHeight="1" x14ac:dyDescent="0.25">
      <c r="A170" s="10"/>
      <c r="B170" s="11" t="s">
        <v>337</v>
      </c>
      <c r="C170" s="12" t="s">
        <v>338</v>
      </c>
      <c r="D170" s="14">
        <v>0</v>
      </c>
      <c r="E170" s="14">
        <v>47566</v>
      </c>
      <c r="F170" s="14">
        <v>95132</v>
      </c>
      <c r="G170" s="14">
        <v>102132</v>
      </c>
      <c r="H170" s="14">
        <v>104132</v>
      </c>
      <c r="I170" s="14"/>
      <c r="J170" s="14"/>
      <c r="K170" s="14"/>
      <c r="L170" s="14"/>
      <c r="M170" s="14"/>
      <c r="N170" s="14"/>
      <c r="O170" s="13"/>
      <c r="P170" s="14"/>
      <c r="Q170" s="13"/>
      <c r="R170" s="13"/>
      <c r="S170" s="12"/>
      <c r="T170" s="15"/>
      <c r="U170" s="15"/>
      <c r="V170" s="15"/>
      <c r="W170" s="15"/>
      <c r="X170" s="15"/>
      <c r="Y170" s="15"/>
      <c r="Z170" s="15"/>
      <c r="AA170" s="15"/>
    </row>
    <row r="171" spans="1:27" ht="16.5" customHeight="1" x14ac:dyDescent="0.25">
      <c r="A171" s="10"/>
      <c r="B171" s="11" t="s">
        <v>339</v>
      </c>
      <c r="C171" s="12" t="s">
        <v>340</v>
      </c>
      <c r="D171" s="14">
        <v>237830</v>
      </c>
      <c r="E171" s="14">
        <v>237830</v>
      </c>
      <c r="F171" s="14">
        <v>237830</v>
      </c>
      <c r="G171" s="14">
        <v>237830</v>
      </c>
      <c r="H171" s="14">
        <v>237830</v>
      </c>
      <c r="I171" s="14"/>
      <c r="J171" s="14"/>
      <c r="K171" s="14"/>
      <c r="L171" s="14"/>
      <c r="M171" s="14"/>
      <c r="N171" s="14"/>
      <c r="O171" s="13"/>
      <c r="P171" s="14"/>
      <c r="Q171" s="13"/>
      <c r="R171" s="13"/>
      <c r="S171" s="12"/>
      <c r="T171" s="15"/>
      <c r="U171" s="15"/>
      <c r="V171" s="15"/>
      <c r="W171" s="15"/>
      <c r="X171" s="15"/>
      <c r="Y171" s="15"/>
      <c r="Z171" s="15"/>
      <c r="AA171" s="15"/>
    </row>
    <row r="172" spans="1:27" ht="16.5" customHeight="1" x14ac:dyDescent="0.25">
      <c r="A172" s="10"/>
      <c r="B172" s="11" t="s">
        <v>341</v>
      </c>
      <c r="C172" s="12" t="s">
        <v>342</v>
      </c>
      <c r="D172" s="14">
        <v>74</v>
      </c>
      <c r="E172" s="14">
        <v>74</v>
      </c>
      <c r="F172" s="14">
        <v>74</v>
      </c>
      <c r="G172" s="14">
        <v>74</v>
      </c>
      <c r="H172" s="14">
        <v>74</v>
      </c>
      <c r="I172" s="14"/>
      <c r="J172" s="14"/>
      <c r="K172" s="14"/>
      <c r="L172" s="14"/>
      <c r="M172" s="14"/>
      <c r="N172" s="14"/>
      <c r="O172" s="13"/>
      <c r="P172" s="14"/>
      <c r="Q172" s="13"/>
      <c r="R172" s="13"/>
      <c r="S172" s="12"/>
      <c r="T172" s="15"/>
      <c r="U172" s="15"/>
      <c r="V172" s="15"/>
      <c r="W172" s="15"/>
      <c r="X172" s="15"/>
      <c r="Y172" s="15"/>
      <c r="Z172" s="15"/>
      <c r="AA172" s="15"/>
    </row>
    <row r="173" spans="1:27" ht="16.5" customHeight="1" x14ac:dyDescent="0.25">
      <c r="A173" s="10"/>
      <c r="B173" s="11" t="s">
        <v>343</v>
      </c>
      <c r="C173" s="12" t="s">
        <v>344</v>
      </c>
      <c r="D173" s="14">
        <v>64</v>
      </c>
      <c r="E173" s="14">
        <v>67</v>
      </c>
      <c r="F173" s="14">
        <v>69</v>
      </c>
      <c r="G173" s="14">
        <v>69</v>
      </c>
      <c r="H173" s="14">
        <v>70</v>
      </c>
      <c r="I173" s="14"/>
      <c r="J173" s="14"/>
      <c r="K173" s="14"/>
      <c r="L173" s="14"/>
      <c r="M173" s="14"/>
      <c r="N173" s="14"/>
      <c r="O173" s="13"/>
      <c r="P173" s="14"/>
      <c r="Q173" s="13"/>
      <c r="R173" s="13"/>
      <c r="S173" s="12"/>
      <c r="T173" s="15"/>
      <c r="U173" s="15"/>
      <c r="V173" s="15"/>
      <c r="W173" s="15"/>
      <c r="X173" s="15"/>
      <c r="Y173" s="15"/>
      <c r="Z173" s="15"/>
      <c r="AA173" s="15"/>
    </row>
    <row r="174" spans="1:27" ht="16.5" customHeight="1" x14ac:dyDescent="0.25">
      <c r="A174" s="10"/>
      <c r="B174" s="11" t="s">
        <v>345</v>
      </c>
      <c r="C174" s="12" t="s">
        <v>346</v>
      </c>
      <c r="D174" s="14">
        <v>0</v>
      </c>
      <c r="E174" s="14">
        <v>2</v>
      </c>
      <c r="F174" s="14">
        <v>3</v>
      </c>
      <c r="G174" s="13" t="e">
        <f>NA()</f>
        <v>#N/A</v>
      </c>
      <c r="H174" s="14">
        <v>2</v>
      </c>
      <c r="I174" s="13"/>
      <c r="J174" s="14"/>
      <c r="K174" s="14"/>
      <c r="L174" s="14"/>
      <c r="M174" s="14"/>
      <c r="N174" s="14"/>
      <c r="O174" s="13"/>
      <c r="P174" s="14"/>
      <c r="Q174" s="13"/>
      <c r="R174" s="13"/>
      <c r="S174" s="12"/>
      <c r="T174" s="15"/>
      <c r="U174" s="15"/>
      <c r="V174" s="15"/>
      <c r="W174" s="15"/>
      <c r="X174" s="15"/>
      <c r="Y174" s="15"/>
      <c r="Z174" s="15"/>
      <c r="AA174" s="15"/>
    </row>
    <row r="175" spans="1:27" ht="16.5" customHeight="1" x14ac:dyDescent="0.25">
      <c r="A175" s="10"/>
      <c r="B175" s="11" t="s">
        <v>347</v>
      </c>
      <c r="C175" s="12" t="s">
        <v>348</v>
      </c>
      <c r="D175" s="13"/>
      <c r="E175" s="13" t="e">
        <f t="shared" ref="E175:F175" si="9">NA()</f>
        <v>#N/A</v>
      </c>
      <c r="F175" s="13" t="e">
        <f t="shared" si="9"/>
        <v>#N/A</v>
      </c>
      <c r="G175" s="14">
        <v>30334</v>
      </c>
      <c r="H175" s="14">
        <v>32239</v>
      </c>
      <c r="I175" s="14"/>
      <c r="J175" s="32">
        <v>31098</v>
      </c>
      <c r="K175" s="14"/>
      <c r="L175" s="32">
        <v>31098</v>
      </c>
      <c r="M175" s="14"/>
      <c r="N175" s="14"/>
      <c r="O175" s="13"/>
      <c r="P175" s="14"/>
      <c r="Q175" s="13"/>
      <c r="R175" s="13"/>
      <c r="S175" s="12"/>
      <c r="T175" s="15"/>
      <c r="U175" s="15"/>
      <c r="V175" s="15"/>
      <c r="W175" s="15"/>
      <c r="X175" s="15"/>
      <c r="Y175" s="15"/>
      <c r="Z175" s="15"/>
      <c r="AA175" s="15"/>
    </row>
    <row r="176" spans="1:27" ht="16.5" customHeight="1" x14ac:dyDescent="0.25">
      <c r="A176" s="10"/>
      <c r="B176" s="11" t="s">
        <v>349</v>
      </c>
      <c r="C176" s="12" t="s">
        <v>350</v>
      </c>
      <c r="D176" s="13"/>
      <c r="E176" s="13" t="e">
        <f t="shared" ref="E176:F176" si="10">NA()</f>
        <v>#N/A</v>
      </c>
      <c r="F176" s="13" t="e">
        <f t="shared" si="10"/>
        <v>#N/A</v>
      </c>
      <c r="G176" s="14">
        <v>720</v>
      </c>
      <c r="H176" s="14">
        <v>1895</v>
      </c>
      <c r="I176" s="14"/>
      <c r="J176" s="32">
        <v>2651</v>
      </c>
      <c r="K176" s="14"/>
      <c r="L176" s="32">
        <v>2651</v>
      </c>
      <c r="M176" s="14"/>
      <c r="N176" s="14"/>
      <c r="O176" s="13"/>
      <c r="P176" s="14"/>
      <c r="Q176" s="13"/>
      <c r="R176" s="13"/>
      <c r="S176" s="12"/>
      <c r="T176" s="15"/>
      <c r="U176" s="15"/>
      <c r="V176" s="15"/>
      <c r="W176" s="15"/>
      <c r="X176" s="15"/>
      <c r="Y176" s="15"/>
      <c r="Z176" s="15"/>
      <c r="AA176" s="15"/>
    </row>
    <row r="177" spans="1:27" ht="16.5" customHeight="1" x14ac:dyDescent="0.25">
      <c r="A177" s="10"/>
      <c r="B177" s="11" t="s">
        <v>351</v>
      </c>
      <c r="C177" s="12" t="s">
        <v>352</v>
      </c>
      <c r="D177" s="14">
        <v>28</v>
      </c>
      <c r="E177" s="14">
        <v>28</v>
      </c>
      <c r="F177" s="14">
        <v>28</v>
      </c>
      <c r="G177" s="14">
        <v>33</v>
      </c>
      <c r="H177" s="14">
        <v>33</v>
      </c>
      <c r="I177" s="14"/>
      <c r="J177" s="14"/>
      <c r="K177" s="14"/>
      <c r="L177" s="14"/>
      <c r="M177" s="14"/>
      <c r="N177" s="14"/>
      <c r="O177" s="13"/>
      <c r="P177" s="14"/>
      <c r="Q177" s="13"/>
      <c r="R177" s="13"/>
      <c r="S177" s="12"/>
      <c r="T177" s="15"/>
      <c r="U177" s="15"/>
      <c r="V177" s="15"/>
      <c r="W177" s="15"/>
      <c r="X177" s="15"/>
      <c r="Y177" s="15"/>
      <c r="Z177" s="15"/>
      <c r="AA177" s="15"/>
    </row>
    <row r="178" spans="1:27" ht="16.5" customHeight="1" x14ac:dyDescent="0.25">
      <c r="A178" s="10"/>
      <c r="B178" s="11" t="s">
        <v>353</v>
      </c>
      <c r="C178" s="12" t="s">
        <v>354</v>
      </c>
      <c r="D178" s="14">
        <v>0</v>
      </c>
      <c r="E178" s="14">
        <v>5.6</v>
      </c>
      <c r="F178" s="14">
        <v>24</v>
      </c>
      <c r="G178" s="14">
        <v>33</v>
      </c>
      <c r="H178" s="14">
        <v>33</v>
      </c>
      <c r="I178" s="14"/>
      <c r="J178" s="14"/>
      <c r="K178" s="14"/>
      <c r="L178" s="14"/>
      <c r="M178" s="14"/>
      <c r="N178" s="14"/>
      <c r="O178" s="13"/>
      <c r="P178" s="14"/>
      <c r="Q178" s="13"/>
      <c r="R178" s="13"/>
      <c r="S178" s="12"/>
      <c r="T178" s="15"/>
      <c r="U178" s="15"/>
      <c r="V178" s="15"/>
      <c r="W178" s="15"/>
      <c r="X178" s="15"/>
      <c r="Y178" s="15"/>
      <c r="Z178" s="15"/>
      <c r="AA178" s="15"/>
    </row>
    <row r="179" spans="1:27" ht="16.5" customHeight="1" x14ac:dyDescent="0.25">
      <c r="A179" s="10"/>
      <c r="B179" s="11" t="s">
        <v>355</v>
      </c>
      <c r="C179" s="12" t="s">
        <v>356</v>
      </c>
      <c r="D179" s="13"/>
      <c r="E179" s="13" t="e">
        <f t="shared" ref="E179:F179" si="11">NA()</f>
        <v>#N/A</v>
      </c>
      <c r="F179" s="13" t="e">
        <f t="shared" si="11"/>
        <v>#N/A</v>
      </c>
      <c r="G179" s="14">
        <v>6</v>
      </c>
      <c r="H179" s="14">
        <v>6</v>
      </c>
      <c r="I179" s="14"/>
      <c r="J179" s="14"/>
      <c r="K179" s="14"/>
      <c r="L179" s="14"/>
      <c r="M179" s="14"/>
      <c r="N179" s="14"/>
      <c r="O179" s="13"/>
      <c r="P179" s="14"/>
      <c r="Q179" s="13"/>
      <c r="R179" s="13"/>
      <c r="S179" s="12"/>
      <c r="T179" s="15"/>
      <c r="U179" s="15"/>
      <c r="V179" s="15"/>
      <c r="W179" s="15"/>
      <c r="X179" s="15"/>
      <c r="Y179" s="15"/>
      <c r="Z179" s="15"/>
      <c r="AA179" s="15"/>
    </row>
    <row r="180" spans="1:27" ht="16.5" customHeight="1" x14ac:dyDescent="0.25">
      <c r="A180" s="10"/>
      <c r="B180" s="11" t="s">
        <v>357</v>
      </c>
      <c r="C180" s="12" t="s">
        <v>358</v>
      </c>
      <c r="D180" s="13"/>
      <c r="E180" s="13" t="e">
        <f t="shared" ref="E180:F180" si="12">NA()</f>
        <v>#N/A</v>
      </c>
      <c r="F180" s="13" t="e">
        <f t="shared" si="12"/>
        <v>#N/A</v>
      </c>
      <c r="G180" s="14">
        <v>6</v>
      </c>
      <c r="H180" s="14">
        <v>6</v>
      </c>
      <c r="I180" s="14"/>
      <c r="J180" s="14"/>
      <c r="K180" s="14"/>
      <c r="L180" s="14"/>
      <c r="M180" s="14"/>
      <c r="N180" s="14"/>
      <c r="O180" s="13"/>
      <c r="P180" s="14"/>
      <c r="Q180" s="13"/>
      <c r="R180" s="13"/>
      <c r="S180" s="12"/>
      <c r="T180" s="15"/>
      <c r="U180" s="15"/>
      <c r="V180" s="15"/>
      <c r="W180" s="15"/>
      <c r="X180" s="15"/>
      <c r="Y180" s="15"/>
      <c r="Z180" s="15"/>
      <c r="AA180" s="15"/>
    </row>
    <row r="181" spans="1:27" ht="16.5" customHeight="1" x14ac:dyDescent="0.25">
      <c r="A181" s="10"/>
      <c r="B181" s="11" t="s">
        <v>359</v>
      </c>
      <c r="C181" s="12" t="s">
        <v>360</v>
      </c>
      <c r="D181" s="13"/>
      <c r="E181" s="13" t="e">
        <f t="shared" ref="E181:G181" si="13">NA()</f>
        <v>#N/A</v>
      </c>
      <c r="F181" s="13" t="e">
        <f t="shared" si="13"/>
        <v>#N/A</v>
      </c>
      <c r="G181" s="13" t="e">
        <f t="shared" si="13"/>
        <v>#N/A</v>
      </c>
      <c r="H181" s="14">
        <v>0</v>
      </c>
      <c r="I181" s="13"/>
      <c r="J181" s="14"/>
      <c r="K181" s="14"/>
      <c r="L181" s="14"/>
      <c r="M181" s="14"/>
      <c r="N181" s="14"/>
      <c r="O181" s="13"/>
      <c r="P181" s="14"/>
      <c r="Q181" s="13"/>
      <c r="R181" s="13"/>
      <c r="S181" s="12"/>
      <c r="T181" s="15"/>
      <c r="U181" s="15"/>
      <c r="V181" s="15"/>
      <c r="W181" s="15"/>
      <c r="X181" s="15"/>
      <c r="Y181" s="15"/>
      <c r="Z181" s="15"/>
      <c r="AA181" s="15"/>
    </row>
    <row r="182" spans="1:27" ht="16.5" customHeight="1" x14ac:dyDescent="0.25">
      <c r="A182" s="10"/>
      <c r="B182" s="11" t="s">
        <v>361</v>
      </c>
      <c r="C182" s="12" t="s">
        <v>362</v>
      </c>
      <c r="D182" s="13"/>
      <c r="E182" s="13" t="e">
        <f t="shared" ref="E182:G182" si="14">NA()</f>
        <v>#N/A</v>
      </c>
      <c r="F182" s="13" t="e">
        <f t="shared" si="14"/>
        <v>#N/A</v>
      </c>
      <c r="G182" s="13" t="e">
        <f t="shared" si="14"/>
        <v>#N/A</v>
      </c>
      <c r="H182" s="14">
        <v>0</v>
      </c>
      <c r="I182" s="13"/>
      <c r="J182" s="14"/>
      <c r="K182" s="14"/>
      <c r="L182" s="14"/>
      <c r="M182" s="14"/>
      <c r="N182" s="14"/>
      <c r="O182" s="13"/>
      <c r="P182" s="14"/>
      <c r="Q182" s="13"/>
      <c r="R182" s="13"/>
      <c r="S182" s="12"/>
      <c r="T182" s="15"/>
      <c r="U182" s="15"/>
      <c r="V182" s="15"/>
      <c r="W182" s="15"/>
      <c r="X182" s="15"/>
      <c r="Y182" s="15"/>
      <c r="Z182" s="15"/>
      <c r="AA182" s="15"/>
    </row>
    <row r="183" spans="1:27" ht="16.5" customHeight="1" x14ac:dyDescent="0.25">
      <c r="A183" s="10"/>
      <c r="B183" s="11" t="s">
        <v>363</v>
      </c>
      <c r="C183" s="12" t="s">
        <v>364</v>
      </c>
      <c r="D183" s="14">
        <v>22</v>
      </c>
      <c r="E183" s="14">
        <v>17</v>
      </c>
      <c r="F183" s="14">
        <v>19</v>
      </c>
      <c r="G183" s="14">
        <v>19</v>
      </c>
      <c r="H183" s="14">
        <v>19</v>
      </c>
      <c r="I183" s="14"/>
      <c r="J183" s="14"/>
      <c r="K183" s="14"/>
      <c r="L183" s="14"/>
      <c r="M183" s="14"/>
      <c r="N183" s="14"/>
      <c r="O183" s="13"/>
      <c r="P183" s="14"/>
      <c r="Q183" s="13"/>
      <c r="R183" s="13"/>
      <c r="S183" s="12"/>
      <c r="T183" s="15"/>
      <c r="U183" s="15"/>
      <c r="V183" s="15"/>
      <c r="W183" s="15"/>
      <c r="X183" s="15"/>
      <c r="Y183" s="15"/>
      <c r="Z183" s="15"/>
      <c r="AA183" s="15"/>
    </row>
    <row r="184" spans="1:27" ht="16.5" customHeight="1" x14ac:dyDescent="0.25">
      <c r="A184" s="10"/>
      <c r="B184" s="11" t="s">
        <v>365</v>
      </c>
      <c r="C184" s="12" t="s">
        <v>366</v>
      </c>
      <c r="D184" s="14">
        <v>13</v>
      </c>
      <c r="E184" s="14">
        <v>15</v>
      </c>
      <c r="F184" s="14">
        <v>17</v>
      </c>
      <c r="G184" s="14">
        <v>17</v>
      </c>
      <c r="H184" s="14">
        <v>17</v>
      </c>
      <c r="I184" s="14"/>
      <c r="J184" s="14"/>
      <c r="K184" s="14"/>
      <c r="L184" s="14"/>
      <c r="M184" s="14"/>
      <c r="N184" s="14"/>
      <c r="O184" s="13"/>
      <c r="P184" s="14"/>
      <c r="Q184" s="13"/>
      <c r="R184" s="13"/>
      <c r="S184" s="12"/>
      <c r="T184" s="15"/>
      <c r="U184" s="15"/>
      <c r="V184" s="15"/>
      <c r="W184" s="15"/>
      <c r="X184" s="15"/>
      <c r="Y184" s="15"/>
      <c r="Z184" s="15"/>
      <c r="AA184" s="15"/>
    </row>
    <row r="185" spans="1:27" ht="16.5" customHeight="1" x14ac:dyDescent="0.25">
      <c r="A185" s="10"/>
      <c r="B185" s="11" t="s">
        <v>367</v>
      </c>
      <c r="C185" s="12" t="s">
        <v>368</v>
      </c>
      <c r="D185" s="13"/>
      <c r="E185" s="13" t="e">
        <f t="shared" ref="E185:G185" si="15">NA()</f>
        <v>#N/A</v>
      </c>
      <c r="F185" s="13" t="e">
        <f t="shared" si="15"/>
        <v>#N/A</v>
      </c>
      <c r="G185" s="13" t="e">
        <f t="shared" si="15"/>
        <v>#N/A</v>
      </c>
      <c r="H185" s="13"/>
      <c r="I185" s="13"/>
      <c r="J185" s="14"/>
      <c r="K185" s="14"/>
      <c r="L185" s="14"/>
      <c r="M185" s="14"/>
      <c r="N185" s="14"/>
      <c r="O185" s="13"/>
      <c r="P185" s="13"/>
      <c r="Q185" s="13"/>
      <c r="R185" s="13"/>
      <c r="S185" s="12"/>
      <c r="T185" s="15"/>
      <c r="U185" s="15"/>
      <c r="V185" s="15"/>
      <c r="W185" s="15"/>
      <c r="X185" s="15"/>
      <c r="Y185" s="15"/>
      <c r="Z185" s="15"/>
      <c r="AA185" s="15"/>
    </row>
    <row r="186" spans="1:27" ht="16.5" customHeight="1" x14ac:dyDescent="0.25">
      <c r="A186" s="10"/>
      <c r="B186" s="11" t="s">
        <v>369</v>
      </c>
      <c r="C186" s="12" t="s">
        <v>370</v>
      </c>
      <c r="D186" s="13"/>
      <c r="E186" s="13" t="e">
        <f t="shared" ref="E186:G186" si="16">NA()</f>
        <v>#N/A</v>
      </c>
      <c r="F186" s="13" t="e">
        <f t="shared" si="16"/>
        <v>#N/A</v>
      </c>
      <c r="G186" s="13" t="e">
        <f t="shared" si="16"/>
        <v>#N/A</v>
      </c>
      <c r="H186" s="13"/>
      <c r="I186" s="13"/>
      <c r="J186" s="14"/>
      <c r="K186" s="14"/>
      <c r="L186" s="14"/>
      <c r="M186" s="14"/>
      <c r="N186" s="14"/>
      <c r="O186" s="13"/>
      <c r="P186" s="13"/>
      <c r="Q186" s="13"/>
      <c r="R186" s="13"/>
      <c r="S186" s="12"/>
      <c r="T186" s="15"/>
      <c r="U186" s="15"/>
      <c r="V186" s="15"/>
      <c r="W186" s="15"/>
      <c r="X186" s="15"/>
      <c r="Y186" s="15"/>
      <c r="Z186" s="15"/>
      <c r="AA186" s="15"/>
    </row>
    <row r="187" spans="1:27" ht="16.5" customHeight="1" x14ac:dyDescent="0.25">
      <c r="A187" s="10"/>
      <c r="B187" s="11" t="s">
        <v>371</v>
      </c>
      <c r="C187" s="12" t="s">
        <v>372</v>
      </c>
      <c r="D187" s="13"/>
      <c r="E187" s="13" t="e">
        <f t="shared" ref="E187:F187" si="17">NA()</f>
        <v>#N/A</v>
      </c>
      <c r="F187" s="13" t="e">
        <f t="shared" si="17"/>
        <v>#N/A</v>
      </c>
      <c r="G187" s="14">
        <v>100</v>
      </c>
      <c r="H187" s="14">
        <v>100</v>
      </c>
      <c r="I187" s="14"/>
      <c r="J187" s="14"/>
      <c r="K187" s="14"/>
      <c r="L187" s="14"/>
      <c r="M187" s="14"/>
      <c r="N187" s="14"/>
      <c r="O187" s="13"/>
      <c r="P187" s="14"/>
      <c r="Q187" s="13"/>
      <c r="R187" s="13"/>
      <c r="S187" s="12"/>
      <c r="T187" s="15"/>
      <c r="U187" s="15"/>
      <c r="V187" s="15"/>
      <c r="W187" s="15"/>
      <c r="X187" s="15"/>
      <c r="Y187" s="15"/>
      <c r="Z187" s="15"/>
      <c r="AA187" s="15"/>
    </row>
    <row r="188" spans="1:27" ht="16.5" customHeight="1" x14ac:dyDescent="0.25">
      <c r="A188" s="10"/>
      <c r="B188" s="11" t="s">
        <v>373</v>
      </c>
      <c r="C188" s="12" t="s">
        <v>374</v>
      </c>
      <c r="D188" s="13"/>
      <c r="E188" s="13" t="e">
        <f t="shared" ref="E188:G188" si="18">NA()</f>
        <v>#N/A</v>
      </c>
      <c r="F188" s="13" t="e">
        <f t="shared" si="18"/>
        <v>#N/A</v>
      </c>
      <c r="G188" s="13" t="e">
        <f t="shared" si="18"/>
        <v>#N/A</v>
      </c>
      <c r="H188" s="13"/>
      <c r="I188" s="13"/>
      <c r="J188" s="14"/>
      <c r="K188" s="14"/>
      <c r="L188" s="14"/>
      <c r="M188" s="14"/>
      <c r="N188" s="14"/>
      <c r="O188" s="13"/>
      <c r="P188" s="13"/>
      <c r="Q188" s="13"/>
      <c r="R188" s="13"/>
      <c r="S188" s="12"/>
      <c r="T188" s="15"/>
      <c r="U188" s="15"/>
      <c r="V188" s="15"/>
      <c r="W188" s="15"/>
      <c r="X188" s="15"/>
      <c r="Y188" s="15"/>
      <c r="Z188" s="15"/>
      <c r="AA188" s="15"/>
    </row>
    <row r="189" spans="1:27" ht="16.5" customHeight="1" x14ac:dyDescent="0.25">
      <c r="A189" s="10"/>
      <c r="B189" s="11" t="s">
        <v>375</v>
      </c>
      <c r="C189" s="12" t="s">
        <v>376</v>
      </c>
      <c r="D189" s="14">
        <v>6</v>
      </c>
      <c r="E189" s="14">
        <v>6</v>
      </c>
      <c r="F189" s="14">
        <v>7</v>
      </c>
      <c r="G189" s="14">
        <v>7</v>
      </c>
      <c r="H189" s="14">
        <v>9</v>
      </c>
      <c r="I189" s="14"/>
      <c r="J189" s="14"/>
      <c r="K189" s="14"/>
      <c r="L189" s="14"/>
      <c r="M189" s="14"/>
      <c r="N189" s="14"/>
      <c r="O189" s="13"/>
      <c r="P189" s="14"/>
      <c r="Q189" s="13"/>
      <c r="R189" s="13"/>
      <c r="S189" s="12"/>
      <c r="T189" s="15"/>
      <c r="U189" s="15"/>
      <c r="V189" s="15"/>
      <c r="W189" s="15"/>
      <c r="X189" s="15"/>
      <c r="Y189" s="15"/>
      <c r="Z189" s="15"/>
      <c r="AA189" s="15"/>
    </row>
    <row r="190" spans="1:27" ht="16.5" customHeight="1" x14ac:dyDescent="0.25">
      <c r="A190" s="10"/>
      <c r="B190" s="11" t="s">
        <v>377</v>
      </c>
      <c r="C190" s="12" t="s">
        <v>378</v>
      </c>
      <c r="D190" s="14">
        <v>5000</v>
      </c>
      <c r="E190" s="14">
        <v>5000</v>
      </c>
      <c r="F190" s="14">
        <v>5000</v>
      </c>
      <c r="G190" s="14">
        <v>5</v>
      </c>
      <c r="H190" s="14">
        <v>5</v>
      </c>
      <c r="I190" s="14"/>
      <c r="J190" s="14"/>
      <c r="K190" s="14"/>
      <c r="L190" s="14"/>
      <c r="M190" s="14"/>
      <c r="N190" s="14"/>
      <c r="O190" s="13"/>
      <c r="P190" s="14"/>
      <c r="Q190" s="13"/>
      <c r="R190" s="13"/>
      <c r="S190" s="12"/>
      <c r="T190" s="15"/>
      <c r="U190" s="15"/>
      <c r="V190" s="15"/>
      <c r="W190" s="15"/>
      <c r="X190" s="15"/>
      <c r="Y190" s="15"/>
      <c r="Z190" s="15"/>
      <c r="AA190" s="15"/>
    </row>
    <row r="191" spans="1:27" ht="16.5" customHeight="1" x14ac:dyDescent="0.25">
      <c r="A191" s="10"/>
      <c r="B191" s="11" t="s">
        <v>379</v>
      </c>
      <c r="C191" s="12" t="s">
        <v>380</v>
      </c>
      <c r="D191" s="14">
        <v>5000</v>
      </c>
      <c r="E191" s="14">
        <v>4550</v>
      </c>
      <c r="F191" s="14">
        <v>4050</v>
      </c>
      <c r="G191" s="14">
        <v>4</v>
      </c>
      <c r="H191" s="14">
        <v>4</v>
      </c>
      <c r="I191" s="14"/>
      <c r="J191" s="14"/>
      <c r="K191" s="14"/>
      <c r="L191" s="14"/>
      <c r="M191" s="14"/>
      <c r="N191" s="14"/>
      <c r="O191" s="13"/>
      <c r="P191" s="14"/>
      <c r="Q191" s="13"/>
      <c r="R191" s="13"/>
      <c r="S191" s="12"/>
      <c r="T191" s="15"/>
      <c r="U191" s="15"/>
      <c r="V191" s="15"/>
      <c r="W191" s="15"/>
      <c r="X191" s="15"/>
      <c r="Y191" s="15"/>
      <c r="Z191" s="15"/>
      <c r="AA191" s="15"/>
    </row>
    <row r="192" spans="1:27" ht="16.5" customHeight="1" x14ac:dyDescent="0.25">
      <c r="A192" s="10"/>
      <c r="B192" s="11" t="s">
        <v>381</v>
      </c>
      <c r="C192" s="12" t="s">
        <v>382</v>
      </c>
      <c r="D192" s="14">
        <v>35</v>
      </c>
      <c r="E192" s="14">
        <v>41</v>
      </c>
      <c r="F192" s="14">
        <v>51</v>
      </c>
      <c r="G192" s="14">
        <v>28</v>
      </c>
      <c r="H192" s="14">
        <v>375</v>
      </c>
      <c r="I192" s="14"/>
      <c r="J192" s="14"/>
      <c r="K192" s="14"/>
      <c r="L192" s="14"/>
      <c r="M192" s="14"/>
      <c r="N192" s="14"/>
      <c r="O192" s="13"/>
      <c r="P192" s="14"/>
      <c r="Q192" s="13"/>
      <c r="R192" s="13"/>
      <c r="S192" s="12"/>
      <c r="T192" s="15"/>
      <c r="U192" s="15"/>
      <c r="V192" s="15"/>
      <c r="W192" s="15"/>
      <c r="X192" s="15"/>
      <c r="Y192" s="15"/>
      <c r="Z192" s="15"/>
      <c r="AA192" s="15"/>
    </row>
    <row r="193" spans="1:27" ht="16.5" customHeight="1" x14ac:dyDescent="0.25">
      <c r="A193" s="17"/>
      <c r="B193" s="18">
        <v>3.35</v>
      </c>
      <c r="C193" s="12" t="s">
        <v>383</v>
      </c>
      <c r="D193" s="13"/>
      <c r="E193" s="13" t="e">
        <f t="shared" ref="E193:F193" si="19">NA()</f>
        <v>#N/A</v>
      </c>
      <c r="F193" s="13" t="e">
        <f t="shared" si="19"/>
        <v>#N/A</v>
      </c>
      <c r="G193" s="14">
        <v>27878</v>
      </c>
      <c r="H193" s="14">
        <v>31195</v>
      </c>
      <c r="I193" s="14"/>
      <c r="J193" s="14">
        <v>30736</v>
      </c>
      <c r="K193" s="14"/>
      <c r="L193" s="14">
        <v>31061</v>
      </c>
      <c r="M193" s="13"/>
      <c r="N193" s="14"/>
      <c r="O193" s="13"/>
      <c r="P193" s="14"/>
      <c r="Q193" s="13"/>
      <c r="R193" s="13"/>
      <c r="S193" s="12"/>
      <c r="T193" s="15"/>
      <c r="U193" s="15"/>
      <c r="V193" s="15"/>
      <c r="W193" s="15"/>
      <c r="X193" s="15"/>
      <c r="Y193" s="15"/>
      <c r="Z193" s="15"/>
      <c r="AA193" s="15"/>
    </row>
    <row r="194" spans="1:27" ht="16.5" customHeight="1" x14ac:dyDescent="0.25">
      <c r="A194" s="10"/>
      <c r="B194" s="11" t="s">
        <v>384</v>
      </c>
      <c r="C194" s="12" t="s">
        <v>385</v>
      </c>
      <c r="D194" s="14">
        <v>5.62</v>
      </c>
      <c r="E194" s="14">
        <v>1.2</v>
      </c>
      <c r="F194" s="14">
        <v>1.04</v>
      </c>
      <c r="G194" s="14">
        <v>0.42</v>
      </c>
      <c r="H194" s="14">
        <v>0</v>
      </c>
      <c r="I194" s="33">
        <v>0</v>
      </c>
      <c r="J194" s="33">
        <v>0</v>
      </c>
      <c r="K194" s="33"/>
      <c r="L194" s="33">
        <v>0</v>
      </c>
      <c r="M194" s="34"/>
      <c r="N194" s="14"/>
      <c r="O194" s="34"/>
      <c r="P194" s="14"/>
      <c r="Q194" s="13"/>
      <c r="R194" s="13"/>
      <c r="S194" s="12"/>
      <c r="T194" s="15"/>
      <c r="U194" s="15"/>
      <c r="V194" s="15"/>
      <c r="W194" s="15"/>
      <c r="X194" s="15"/>
      <c r="Y194" s="15"/>
      <c r="Z194" s="15"/>
      <c r="AA194" s="15"/>
    </row>
    <row r="195" spans="1:27" ht="16.5" customHeight="1" x14ac:dyDescent="0.25">
      <c r="A195" s="10"/>
      <c r="B195" s="11" t="s">
        <v>386</v>
      </c>
      <c r="C195" s="12" t="s">
        <v>387</v>
      </c>
      <c r="D195" s="14">
        <v>3.41</v>
      </c>
      <c r="E195" s="14">
        <v>1</v>
      </c>
      <c r="F195" s="14">
        <v>7.13</v>
      </c>
      <c r="G195" s="14">
        <v>5.516</v>
      </c>
      <c r="H195" s="14">
        <v>3.36</v>
      </c>
      <c r="I195" s="33">
        <v>0</v>
      </c>
      <c r="J195" s="33">
        <v>3.36</v>
      </c>
      <c r="K195" s="33"/>
      <c r="L195" s="33">
        <v>3.36</v>
      </c>
      <c r="M195" s="35"/>
      <c r="N195" s="14"/>
      <c r="O195" s="35"/>
      <c r="P195" s="14"/>
      <c r="Q195" s="13"/>
      <c r="R195" s="13"/>
      <c r="S195" s="12"/>
      <c r="T195" s="15"/>
      <c r="U195" s="15"/>
      <c r="V195" s="15"/>
      <c r="W195" s="15"/>
      <c r="X195" s="15"/>
      <c r="Y195" s="15"/>
      <c r="Z195" s="15"/>
      <c r="AA195" s="15"/>
    </row>
    <row r="196" spans="1:27" ht="16.5" customHeight="1" x14ac:dyDescent="0.25">
      <c r="A196" s="10"/>
      <c r="B196" s="11" t="s">
        <v>388</v>
      </c>
      <c r="C196" s="12" t="s">
        <v>389</v>
      </c>
      <c r="D196" s="14">
        <v>2.95</v>
      </c>
      <c r="E196" s="14">
        <v>0.5</v>
      </c>
      <c r="F196" s="14">
        <v>1.4</v>
      </c>
      <c r="G196" s="14">
        <v>1.1000000000000001</v>
      </c>
      <c r="H196" s="14">
        <v>0</v>
      </c>
      <c r="I196" s="33">
        <v>0</v>
      </c>
      <c r="J196" s="33">
        <v>0</v>
      </c>
      <c r="K196" s="33"/>
      <c r="L196" s="33">
        <v>0</v>
      </c>
      <c r="M196" s="35"/>
      <c r="N196" s="14"/>
      <c r="O196" s="35"/>
      <c r="P196" s="14"/>
      <c r="Q196" s="13"/>
      <c r="R196" s="13"/>
      <c r="S196" s="12"/>
      <c r="T196" s="15"/>
      <c r="U196" s="15"/>
      <c r="V196" s="15"/>
      <c r="W196" s="15"/>
      <c r="X196" s="15"/>
      <c r="Y196" s="15"/>
      <c r="Z196" s="15"/>
      <c r="AA196" s="15"/>
    </row>
    <row r="197" spans="1:27" ht="16.5" customHeight="1" x14ac:dyDescent="0.25">
      <c r="A197" s="10"/>
      <c r="B197" s="11" t="s">
        <v>390</v>
      </c>
      <c r="C197" s="12" t="s">
        <v>391</v>
      </c>
      <c r="D197" s="14">
        <v>4.24</v>
      </c>
      <c r="E197" s="14">
        <v>1.1000000000000001</v>
      </c>
      <c r="F197" s="14">
        <v>0</v>
      </c>
      <c r="G197" s="14">
        <v>0</v>
      </c>
      <c r="H197" s="14">
        <v>0</v>
      </c>
      <c r="I197" s="33">
        <v>0</v>
      </c>
      <c r="J197" s="33">
        <v>0</v>
      </c>
      <c r="K197" s="33"/>
      <c r="L197" s="33">
        <v>0</v>
      </c>
      <c r="M197" s="35"/>
      <c r="N197" s="14"/>
      <c r="O197" s="35"/>
      <c r="P197" s="14"/>
      <c r="Q197" s="13"/>
      <c r="R197" s="13"/>
      <c r="S197" s="12"/>
      <c r="T197" s="15"/>
      <c r="U197" s="15"/>
      <c r="V197" s="15"/>
      <c r="W197" s="15"/>
      <c r="X197" s="15"/>
      <c r="Y197" s="15"/>
      <c r="Z197" s="15"/>
      <c r="AA197" s="15"/>
    </row>
    <row r="198" spans="1:27" ht="16.5" customHeight="1" x14ac:dyDescent="0.25">
      <c r="A198" s="10"/>
      <c r="B198" s="11" t="s">
        <v>392</v>
      </c>
      <c r="C198" s="12" t="s">
        <v>393</v>
      </c>
      <c r="D198" s="14">
        <v>6.37</v>
      </c>
      <c r="E198" s="14">
        <v>1.5</v>
      </c>
      <c r="F198" s="14">
        <v>7.9</v>
      </c>
      <c r="G198" s="14">
        <v>7.9</v>
      </c>
      <c r="H198" s="14">
        <v>7.9</v>
      </c>
      <c r="I198" s="33">
        <v>0</v>
      </c>
      <c r="J198" s="33">
        <v>0</v>
      </c>
      <c r="K198" s="33"/>
      <c r="L198" s="33">
        <v>0</v>
      </c>
      <c r="M198" s="35"/>
      <c r="N198" s="14"/>
      <c r="O198" s="35"/>
      <c r="P198" s="14"/>
      <c r="Q198" s="13"/>
      <c r="R198" s="13"/>
      <c r="S198" s="12"/>
      <c r="T198" s="15"/>
      <c r="U198" s="15"/>
      <c r="V198" s="15"/>
      <c r="W198" s="15"/>
      <c r="X198" s="15"/>
      <c r="Y198" s="15"/>
      <c r="Z198" s="15"/>
      <c r="AA198" s="15"/>
    </row>
    <row r="199" spans="1:27" ht="16.5" customHeight="1" x14ac:dyDescent="0.25">
      <c r="A199" s="10"/>
      <c r="B199" s="11" t="s">
        <v>394</v>
      </c>
      <c r="C199" s="12" t="s">
        <v>395</v>
      </c>
      <c r="D199" s="14">
        <v>9.26</v>
      </c>
      <c r="E199" s="14">
        <v>1</v>
      </c>
      <c r="F199" s="14">
        <v>1.85</v>
      </c>
      <c r="G199" s="14">
        <v>1.85</v>
      </c>
      <c r="H199" s="14">
        <v>0.8</v>
      </c>
      <c r="I199" s="33">
        <v>0</v>
      </c>
      <c r="J199" s="33">
        <v>0.8</v>
      </c>
      <c r="K199" s="33"/>
      <c r="L199" s="33">
        <v>0.8</v>
      </c>
      <c r="M199" s="35"/>
      <c r="N199" s="14"/>
      <c r="O199" s="35"/>
      <c r="P199" s="14"/>
      <c r="Q199" s="13"/>
      <c r="R199" s="13"/>
      <c r="S199" s="12"/>
      <c r="T199" s="15"/>
      <c r="U199" s="15"/>
      <c r="V199" s="15"/>
      <c r="W199" s="15"/>
      <c r="X199" s="15"/>
      <c r="Y199" s="15"/>
      <c r="Z199" s="15"/>
      <c r="AA199" s="15"/>
    </row>
    <row r="200" spans="1:27" ht="16.5" customHeight="1" x14ac:dyDescent="0.25">
      <c r="A200" s="10"/>
      <c r="B200" s="11" t="s">
        <v>396</v>
      </c>
      <c r="C200" s="12" t="s">
        <v>397</v>
      </c>
      <c r="D200" s="14">
        <v>9.26</v>
      </c>
      <c r="E200" s="14">
        <v>2</v>
      </c>
      <c r="F200" s="14">
        <v>7.71</v>
      </c>
      <c r="G200" s="14">
        <v>0</v>
      </c>
      <c r="H200" s="14">
        <v>0</v>
      </c>
      <c r="I200" s="33">
        <v>0</v>
      </c>
      <c r="J200" s="33">
        <v>0</v>
      </c>
      <c r="K200" s="33"/>
      <c r="L200" s="33">
        <v>0</v>
      </c>
      <c r="M200" s="35"/>
      <c r="N200" s="14"/>
      <c r="O200" s="35"/>
      <c r="P200" s="14"/>
      <c r="Q200" s="13"/>
      <c r="R200" s="13"/>
      <c r="S200" s="12"/>
      <c r="T200" s="15"/>
      <c r="U200" s="15"/>
      <c r="V200" s="15"/>
      <c r="W200" s="15"/>
      <c r="X200" s="15"/>
      <c r="Y200" s="15"/>
      <c r="Z200" s="15"/>
      <c r="AA200" s="15"/>
    </row>
    <row r="201" spans="1:27" ht="16.5" customHeight="1" x14ac:dyDescent="0.25">
      <c r="A201" s="10"/>
      <c r="B201" s="11" t="s">
        <v>398</v>
      </c>
      <c r="C201" s="12" t="s">
        <v>399</v>
      </c>
      <c r="D201" s="14">
        <v>6.59</v>
      </c>
      <c r="E201" s="14">
        <v>1.5</v>
      </c>
      <c r="F201" s="14">
        <v>4.09</v>
      </c>
      <c r="G201" s="14">
        <v>1.702</v>
      </c>
      <c r="H201" s="14">
        <v>0</v>
      </c>
      <c r="I201" s="33">
        <v>0</v>
      </c>
      <c r="J201" s="33">
        <v>0</v>
      </c>
      <c r="K201" s="33"/>
      <c r="L201" s="33">
        <v>0</v>
      </c>
      <c r="M201" s="35"/>
      <c r="N201" s="14"/>
      <c r="O201" s="35"/>
      <c r="P201" s="14"/>
      <c r="Q201" s="13"/>
      <c r="R201" s="13"/>
      <c r="S201" s="12"/>
      <c r="T201" s="15"/>
      <c r="U201" s="15"/>
      <c r="V201" s="15"/>
      <c r="W201" s="15"/>
      <c r="X201" s="15"/>
      <c r="Y201" s="15"/>
      <c r="Z201" s="15"/>
      <c r="AA201" s="15"/>
    </row>
    <row r="202" spans="1:27" ht="16.5" customHeight="1" x14ac:dyDescent="0.25">
      <c r="A202" s="10"/>
      <c r="B202" s="11" t="s">
        <v>400</v>
      </c>
      <c r="C202" s="12" t="s">
        <v>401</v>
      </c>
      <c r="D202" s="14">
        <v>3.84</v>
      </c>
      <c r="E202" s="14">
        <v>1.5</v>
      </c>
      <c r="F202" s="14">
        <v>4.09</v>
      </c>
      <c r="G202" s="14">
        <v>1.702</v>
      </c>
      <c r="H202" s="14">
        <v>0.40200000000000002</v>
      </c>
      <c r="I202" s="33">
        <v>0</v>
      </c>
      <c r="J202" s="33">
        <v>0.4</v>
      </c>
      <c r="K202" s="33"/>
      <c r="L202" s="33">
        <v>0.4</v>
      </c>
      <c r="M202" s="35"/>
      <c r="N202" s="14"/>
      <c r="O202" s="35"/>
      <c r="P202" s="14"/>
      <c r="Q202" s="13"/>
      <c r="R202" s="13"/>
      <c r="S202" s="12"/>
      <c r="T202" s="15"/>
      <c r="U202" s="15"/>
      <c r="V202" s="15"/>
      <c r="W202" s="15"/>
      <c r="X202" s="15"/>
      <c r="Y202" s="15"/>
      <c r="Z202" s="15"/>
      <c r="AA202" s="15"/>
    </row>
    <row r="203" spans="1:27" ht="16.5" customHeight="1" x14ac:dyDescent="0.25">
      <c r="A203" s="10"/>
      <c r="B203" s="11" t="s">
        <v>402</v>
      </c>
      <c r="C203" s="12" t="s">
        <v>403</v>
      </c>
      <c r="D203" s="14">
        <v>7.55</v>
      </c>
      <c r="E203" s="14">
        <v>2</v>
      </c>
      <c r="F203" s="14">
        <v>5.28</v>
      </c>
      <c r="G203" s="14">
        <v>1.06</v>
      </c>
      <c r="H203" s="14">
        <v>0.92</v>
      </c>
      <c r="I203" s="33">
        <v>0</v>
      </c>
      <c r="J203" s="33">
        <v>0.92</v>
      </c>
      <c r="K203" s="33"/>
      <c r="L203" s="33">
        <v>0.92</v>
      </c>
      <c r="M203" s="35"/>
      <c r="N203" s="14"/>
      <c r="O203" s="35"/>
      <c r="P203" s="14"/>
      <c r="Q203" s="13"/>
      <c r="R203" s="13"/>
      <c r="S203" s="12"/>
      <c r="T203" s="15"/>
      <c r="U203" s="15"/>
      <c r="V203" s="15"/>
      <c r="W203" s="15"/>
      <c r="X203" s="15"/>
      <c r="Y203" s="15"/>
      <c r="Z203" s="15"/>
      <c r="AA203" s="15"/>
    </row>
    <row r="204" spans="1:27" ht="16.5" customHeight="1" x14ac:dyDescent="0.25">
      <c r="A204" s="10"/>
      <c r="B204" s="11" t="s">
        <v>404</v>
      </c>
      <c r="C204" s="12" t="s">
        <v>405</v>
      </c>
      <c r="D204" s="14">
        <v>3.88</v>
      </c>
      <c r="E204" s="14">
        <v>1</v>
      </c>
      <c r="F204" s="14">
        <v>3.77</v>
      </c>
      <c r="G204" s="14">
        <v>2.16</v>
      </c>
      <c r="H204" s="14">
        <v>0.8</v>
      </c>
      <c r="I204" s="33">
        <v>0</v>
      </c>
      <c r="J204" s="33">
        <v>0.8</v>
      </c>
      <c r="K204" s="33"/>
      <c r="L204" s="33">
        <v>0.8</v>
      </c>
      <c r="M204" s="35"/>
      <c r="N204" s="14"/>
      <c r="O204" s="35"/>
      <c r="P204" s="14"/>
      <c r="Q204" s="13"/>
      <c r="R204" s="13"/>
      <c r="S204" s="12"/>
      <c r="T204" s="15"/>
      <c r="U204" s="15"/>
      <c r="V204" s="15"/>
      <c r="W204" s="15"/>
      <c r="X204" s="15"/>
      <c r="Y204" s="15"/>
      <c r="Z204" s="15"/>
      <c r="AA204" s="15"/>
    </row>
    <row r="205" spans="1:27" ht="16.5" customHeight="1" x14ac:dyDescent="0.25">
      <c r="A205" s="10"/>
      <c r="B205" s="11" t="s">
        <v>406</v>
      </c>
      <c r="C205" s="12" t="s">
        <v>407</v>
      </c>
      <c r="D205" s="14">
        <v>16.2</v>
      </c>
      <c r="E205" s="14">
        <v>1</v>
      </c>
      <c r="F205" s="14">
        <v>4.1100000000000003</v>
      </c>
      <c r="G205" s="14">
        <v>0.28000000000000003</v>
      </c>
      <c r="H205" s="14">
        <v>0</v>
      </c>
      <c r="I205" s="33">
        <v>0</v>
      </c>
      <c r="J205" s="33">
        <v>0</v>
      </c>
      <c r="K205" s="33"/>
      <c r="L205" s="33">
        <v>0</v>
      </c>
      <c r="M205" s="35"/>
      <c r="N205" s="14"/>
      <c r="O205" s="35"/>
      <c r="P205" s="14"/>
      <c r="Q205" s="13"/>
      <c r="R205" s="13"/>
      <c r="S205" s="12"/>
      <c r="T205" s="15"/>
      <c r="U205" s="15"/>
      <c r="V205" s="15"/>
      <c r="W205" s="15"/>
      <c r="X205" s="15"/>
      <c r="Y205" s="15"/>
      <c r="Z205" s="15"/>
      <c r="AA205" s="15"/>
    </row>
    <row r="206" spans="1:27" ht="16.5" customHeight="1" x14ac:dyDescent="0.25">
      <c r="A206" s="10"/>
      <c r="B206" s="11" t="s">
        <v>408</v>
      </c>
      <c r="C206" s="12" t="s">
        <v>409</v>
      </c>
      <c r="D206" s="14">
        <v>6.71</v>
      </c>
      <c r="E206" s="14">
        <v>1.1000000000000001</v>
      </c>
      <c r="F206" s="14">
        <v>2.81</v>
      </c>
      <c r="G206" s="14">
        <v>1.34</v>
      </c>
      <c r="H206" s="14">
        <v>1.1200000000000001</v>
      </c>
      <c r="I206" s="33">
        <v>0</v>
      </c>
      <c r="J206" s="33">
        <v>1.1200000000000001</v>
      </c>
      <c r="K206" s="33"/>
      <c r="L206" s="33">
        <v>1.1200000000000001</v>
      </c>
      <c r="M206" s="35"/>
      <c r="N206" s="14"/>
      <c r="O206" s="35"/>
      <c r="P206" s="14"/>
      <c r="Q206" s="13"/>
      <c r="R206" s="13"/>
      <c r="S206" s="12"/>
      <c r="T206" s="15"/>
      <c r="U206" s="15"/>
      <c r="V206" s="15"/>
      <c r="W206" s="15"/>
      <c r="X206" s="15"/>
      <c r="Y206" s="15"/>
      <c r="Z206" s="15"/>
      <c r="AA206" s="15"/>
    </row>
    <row r="207" spans="1:27" ht="16.5" customHeight="1" x14ac:dyDescent="0.25">
      <c r="A207" s="10"/>
      <c r="B207" s="11" t="s">
        <v>410</v>
      </c>
      <c r="C207" s="12" t="s">
        <v>411</v>
      </c>
      <c r="D207" s="14">
        <v>13.62</v>
      </c>
      <c r="E207" s="14">
        <v>1.5</v>
      </c>
      <c r="F207" s="14">
        <v>10.9</v>
      </c>
      <c r="G207" s="14">
        <v>4.7910000000000004</v>
      </c>
      <c r="H207" s="14">
        <v>1.298</v>
      </c>
      <c r="I207" s="33">
        <v>0</v>
      </c>
      <c r="J207" s="33">
        <v>1.3</v>
      </c>
      <c r="K207" s="33"/>
      <c r="L207" s="33">
        <v>1.3</v>
      </c>
      <c r="M207" s="35"/>
      <c r="N207" s="14"/>
      <c r="O207" s="35"/>
      <c r="P207" s="14"/>
      <c r="Q207" s="13"/>
      <c r="R207" s="13"/>
      <c r="S207" s="12"/>
      <c r="T207" s="15"/>
      <c r="U207" s="15"/>
      <c r="V207" s="15"/>
      <c r="W207" s="15"/>
      <c r="X207" s="15"/>
      <c r="Y207" s="15"/>
      <c r="Z207" s="15"/>
      <c r="AA207" s="15"/>
    </row>
    <row r="208" spans="1:27" ht="16.5" customHeight="1" x14ac:dyDescent="0.25">
      <c r="A208" s="10"/>
      <c r="B208" s="11" t="s">
        <v>412</v>
      </c>
      <c r="C208" s="12" t="s">
        <v>413</v>
      </c>
      <c r="D208" s="14">
        <v>11.98</v>
      </c>
      <c r="E208" s="14">
        <v>2</v>
      </c>
      <c r="F208" s="14">
        <v>0.4</v>
      </c>
      <c r="G208" s="14">
        <v>0.4</v>
      </c>
      <c r="H208" s="14">
        <v>0.38</v>
      </c>
      <c r="I208" s="33">
        <v>0</v>
      </c>
      <c r="J208" s="33">
        <v>0.38</v>
      </c>
      <c r="K208" s="33"/>
      <c r="L208" s="33">
        <v>0.38</v>
      </c>
      <c r="M208" s="35"/>
      <c r="N208" s="14"/>
      <c r="O208" s="35"/>
      <c r="P208" s="14"/>
      <c r="Q208" s="13"/>
      <c r="R208" s="13"/>
      <c r="S208" s="12"/>
      <c r="T208" s="15"/>
      <c r="U208" s="15"/>
      <c r="V208" s="15"/>
      <c r="W208" s="15"/>
      <c r="X208" s="15"/>
      <c r="Y208" s="15"/>
      <c r="Z208" s="15"/>
      <c r="AA208" s="15"/>
    </row>
    <row r="209" spans="1:27" ht="16.5" customHeight="1" x14ac:dyDescent="0.25">
      <c r="A209" s="10"/>
      <c r="B209" s="11" t="s">
        <v>414</v>
      </c>
      <c r="C209" s="12" t="s">
        <v>415</v>
      </c>
      <c r="D209" s="14">
        <v>8.4600000000000009</v>
      </c>
      <c r="E209" s="14">
        <v>2</v>
      </c>
      <c r="F209" s="14">
        <v>4.46</v>
      </c>
      <c r="G209" s="14">
        <v>4.1219999999999999</v>
      </c>
      <c r="H209" s="14">
        <v>1.331</v>
      </c>
      <c r="I209" s="33">
        <v>0</v>
      </c>
      <c r="J209" s="33">
        <v>1.33</v>
      </c>
      <c r="K209" s="33"/>
      <c r="L209" s="33">
        <v>1.33</v>
      </c>
      <c r="M209" s="35"/>
      <c r="N209" s="14"/>
      <c r="O209" s="35"/>
      <c r="P209" s="14"/>
      <c r="Q209" s="13"/>
      <c r="R209" s="13"/>
      <c r="S209" s="12"/>
      <c r="T209" s="15"/>
      <c r="U209" s="15"/>
      <c r="V209" s="15"/>
      <c r="W209" s="15"/>
      <c r="X209" s="15"/>
      <c r="Y209" s="15"/>
      <c r="Z209" s="15"/>
      <c r="AA209" s="15"/>
    </row>
    <row r="210" spans="1:27" ht="16.5" customHeight="1" x14ac:dyDescent="0.25">
      <c r="A210" s="10"/>
      <c r="B210" s="11" t="s">
        <v>416</v>
      </c>
      <c r="C210" s="12" t="s">
        <v>417</v>
      </c>
      <c r="D210" s="14">
        <v>6.6</v>
      </c>
      <c r="E210" s="14">
        <v>2</v>
      </c>
      <c r="F210" s="14">
        <v>4.37</v>
      </c>
      <c r="G210" s="14">
        <v>4.37</v>
      </c>
      <c r="H210" s="14">
        <v>0.37</v>
      </c>
      <c r="I210" s="33">
        <v>0</v>
      </c>
      <c r="J210" s="33">
        <v>0.37</v>
      </c>
      <c r="K210" s="33"/>
      <c r="L210" s="33">
        <v>0.37</v>
      </c>
      <c r="M210" s="35"/>
      <c r="N210" s="14"/>
      <c r="O210" s="35"/>
      <c r="P210" s="14"/>
      <c r="Q210" s="13"/>
      <c r="R210" s="13"/>
      <c r="S210" s="12"/>
      <c r="T210" s="15"/>
      <c r="U210" s="15"/>
      <c r="V210" s="15"/>
      <c r="W210" s="15"/>
      <c r="X210" s="15"/>
      <c r="Y210" s="15"/>
      <c r="Z210" s="15"/>
      <c r="AA210" s="15"/>
    </row>
    <row r="211" spans="1:27" ht="16.5" customHeight="1" x14ac:dyDescent="0.25">
      <c r="A211" s="10"/>
      <c r="B211" s="11" t="s">
        <v>418</v>
      </c>
      <c r="C211" s="12" t="s">
        <v>419</v>
      </c>
      <c r="D211" s="14">
        <v>237830</v>
      </c>
      <c r="E211" s="14">
        <v>237830</v>
      </c>
      <c r="F211" s="14">
        <v>237830</v>
      </c>
      <c r="G211" s="14">
        <v>237830</v>
      </c>
      <c r="H211" s="14">
        <v>237830</v>
      </c>
      <c r="I211" s="14"/>
      <c r="J211" s="14"/>
      <c r="K211" s="14"/>
      <c r="L211" s="14"/>
      <c r="M211" s="14"/>
      <c r="N211" s="14"/>
      <c r="O211" s="13"/>
      <c r="P211" s="14"/>
      <c r="Q211" s="13"/>
      <c r="R211" s="13"/>
      <c r="S211" s="12"/>
      <c r="T211" s="15"/>
      <c r="U211" s="15"/>
      <c r="V211" s="15"/>
      <c r="W211" s="15"/>
      <c r="X211" s="15"/>
      <c r="Y211" s="15"/>
      <c r="Z211" s="15"/>
      <c r="AA211" s="15"/>
    </row>
    <row r="212" spans="1:27" ht="16.5" customHeight="1" x14ac:dyDescent="0.25">
      <c r="A212" s="10"/>
      <c r="B212" s="11" t="s">
        <v>420</v>
      </c>
      <c r="C212" s="12" t="s">
        <v>421</v>
      </c>
      <c r="D212" s="14">
        <v>195734</v>
      </c>
      <c r="E212" s="14">
        <v>199777</v>
      </c>
      <c r="F212" s="14">
        <v>202156</v>
      </c>
      <c r="G212" s="14">
        <v>207534</v>
      </c>
      <c r="H212" s="14">
        <v>209156</v>
      </c>
      <c r="I212" s="14"/>
      <c r="J212" s="14"/>
      <c r="K212" s="14"/>
      <c r="L212" s="14"/>
      <c r="M212" s="14"/>
      <c r="N212" s="14"/>
      <c r="O212" s="13"/>
      <c r="P212" s="36"/>
      <c r="Q212" s="13"/>
      <c r="R212" s="13"/>
      <c r="S212" s="12"/>
      <c r="T212" s="15"/>
      <c r="U212" s="15"/>
      <c r="V212" s="15"/>
      <c r="W212" s="15"/>
      <c r="X212" s="15"/>
      <c r="Y212" s="15"/>
      <c r="Z212" s="15"/>
      <c r="AA212" s="15"/>
    </row>
    <row r="213" spans="1:27" ht="16.5" customHeight="1" x14ac:dyDescent="0.25">
      <c r="A213" s="10"/>
      <c r="B213" s="11" t="s">
        <v>422</v>
      </c>
      <c r="C213" s="12" t="s">
        <v>423</v>
      </c>
      <c r="D213" s="14">
        <v>102267</v>
      </c>
      <c r="E213" s="14">
        <v>105240</v>
      </c>
      <c r="F213" s="14">
        <v>107023</v>
      </c>
      <c r="G213" s="14">
        <v>111385</v>
      </c>
      <c r="H213" s="14">
        <v>111780</v>
      </c>
      <c r="I213" s="14"/>
      <c r="J213" s="14"/>
      <c r="K213" s="14"/>
      <c r="L213" s="14"/>
      <c r="M213" s="14"/>
      <c r="N213" s="14"/>
      <c r="O213" s="13"/>
      <c r="P213" s="14"/>
      <c r="Q213" s="13"/>
      <c r="R213" s="13"/>
      <c r="S213" s="12"/>
      <c r="T213" s="15"/>
      <c r="U213" s="15"/>
      <c r="V213" s="15"/>
      <c r="W213" s="15"/>
      <c r="X213" s="15"/>
      <c r="Y213" s="15"/>
      <c r="Z213" s="15"/>
      <c r="AA213" s="15"/>
    </row>
    <row r="214" spans="1:27" ht="16.5" customHeight="1" x14ac:dyDescent="0.25">
      <c r="A214" s="10"/>
      <c r="B214" s="11" t="s">
        <v>424</v>
      </c>
      <c r="C214" s="12" t="s">
        <v>425</v>
      </c>
      <c r="D214" s="14">
        <v>742</v>
      </c>
      <c r="E214" s="14">
        <v>0</v>
      </c>
      <c r="F214" s="14">
        <v>1192</v>
      </c>
      <c r="G214" s="14">
        <v>1712</v>
      </c>
      <c r="H214" s="14">
        <v>2055</v>
      </c>
      <c r="I214" s="14"/>
      <c r="J214" s="14"/>
      <c r="K214" s="14"/>
      <c r="L214" s="14"/>
      <c r="M214" s="14"/>
      <c r="N214" s="14"/>
      <c r="O214" s="13"/>
      <c r="P214" s="14"/>
      <c r="Q214" s="13"/>
      <c r="R214" s="13"/>
      <c r="S214" s="12"/>
      <c r="T214" s="15"/>
      <c r="U214" s="15"/>
      <c r="V214" s="15"/>
      <c r="W214" s="15"/>
      <c r="X214" s="15"/>
      <c r="Y214" s="15"/>
      <c r="Z214" s="15"/>
      <c r="AA214" s="15"/>
    </row>
    <row r="215" spans="1:27" ht="16.5" customHeight="1" x14ac:dyDescent="0.25">
      <c r="A215" s="10"/>
      <c r="B215" s="11" t="s">
        <v>426</v>
      </c>
      <c r="C215" s="12" t="s">
        <v>427</v>
      </c>
      <c r="D215" s="14">
        <v>3950</v>
      </c>
      <c r="E215" s="14">
        <v>3950</v>
      </c>
      <c r="F215" s="14">
        <v>4050</v>
      </c>
      <c r="G215" s="14">
        <v>4050</v>
      </c>
      <c r="H215" s="14">
        <v>4050</v>
      </c>
      <c r="I215" s="14"/>
      <c r="J215" s="14"/>
      <c r="K215" s="14"/>
      <c r="L215" s="14"/>
      <c r="M215" s="14"/>
      <c r="N215" s="14"/>
      <c r="O215" s="13"/>
      <c r="P215" s="14"/>
      <c r="Q215" s="13"/>
      <c r="R215" s="13"/>
      <c r="S215" s="12"/>
      <c r="T215" s="15"/>
      <c r="U215" s="15"/>
      <c r="V215" s="15"/>
      <c r="W215" s="15"/>
      <c r="X215" s="15"/>
      <c r="Y215" s="15"/>
      <c r="Z215" s="15"/>
      <c r="AA215" s="15"/>
    </row>
    <row r="216" spans="1:27" ht="16.5" customHeight="1" x14ac:dyDescent="0.25">
      <c r="A216" s="10"/>
      <c r="B216" s="11" t="s">
        <v>428</v>
      </c>
      <c r="C216" s="12" t="s">
        <v>429</v>
      </c>
      <c r="D216" s="14">
        <v>5000</v>
      </c>
      <c r="E216" s="14">
        <v>5000</v>
      </c>
      <c r="F216" s="14">
        <v>5000</v>
      </c>
      <c r="G216" s="14">
        <v>5000</v>
      </c>
      <c r="H216" s="14">
        <v>5000</v>
      </c>
      <c r="I216" s="14"/>
      <c r="J216" s="14"/>
      <c r="K216" s="14"/>
      <c r="L216" s="14"/>
      <c r="M216" s="14"/>
      <c r="N216" s="14"/>
      <c r="O216" s="13"/>
      <c r="P216" s="14"/>
      <c r="Q216" s="13"/>
      <c r="R216" s="13"/>
      <c r="S216" s="12"/>
      <c r="T216" s="15"/>
      <c r="U216" s="15"/>
      <c r="V216" s="15"/>
      <c r="W216" s="15"/>
      <c r="X216" s="15"/>
      <c r="Y216" s="15"/>
      <c r="Z216" s="15"/>
      <c r="AA216" s="15"/>
    </row>
    <row r="217" spans="1:27" ht="16.5" customHeight="1" x14ac:dyDescent="0.25">
      <c r="A217" s="10"/>
      <c r="B217" s="11" t="s">
        <v>430</v>
      </c>
      <c r="C217" s="12" t="s">
        <v>431</v>
      </c>
      <c r="D217" s="14">
        <v>148168</v>
      </c>
      <c r="E217" s="14">
        <v>151783.10999999999</v>
      </c>
      <c r="F217" s="14">
        <v>154875</v>
      </c>
      <c r="G217" s="14">
        <v>169062</v>
      </c>
      <c r="H217" s="14">
        <v>177959</v>
      </c>
      <c r="I217" s="14"/>
      <c r="J217" s="14"/>
      <c r="K217" s="14"/>
      <c r="L217" s="14"/>
      <c r="M217" s="14"/>
      <c r="N217" s="14"/>
      <c r="O217" s="13"/>
      <c r="P217" s="14"/>
      <c r="Q217" s="13"/>
      <c r="R217" s="13"/>
      <c r="S217" s="12"/>
      <c r="T217" s="15"/>
      <c r="U217" s="15"/>
      <c r="V217" s="15"/>
      <c r="W217" s="15"/>
      <c r="X217" s="15"/>
      <c r="Y217" s="15"/>
      <c r="Z217" s="15"/>
      <c r="AA217" s="15"/>
    </row>
    <row r="218" spans="1:27" ht="16.5" customHeight="1" x14ac:dyDescent="0.25">
      <c r="A218" s="10"/>
      <c r="B218" s="11" t="s">
        <v>432</v>
      </c>
      <c r="C218" s="12" t="s">
        <v>433</v>
      </c>
      <c r="D218" s="14">
        <v>118915</v>
      </c>
      <c r="E218" s="14">
        <v>118915</v>
      </c>
      <c r="F218" s="14">
        <v>118915</v>
      </c>
      <c r="G218" s="14">
        <v>118915</v>
      </c>
      <c r="H218" s="14">
        <v>118915</v>
      </c>
      <c r="I218" s="14"/>
      <c r="J218" s="14"/>
      <c r="K218" s="14"/>
      <c r="L218" s="14"/>
      <c r="M218" s="14"/>
      <c r="N218" s="14"/>
      <c r="O218" s="13"/>
      <c r="P218" s="14"/>
      <c r="Q218" s="13"/>
      <c r="R218" s="13"/>
      <c r="S218" s="12"/>
      <c r="T218" s="15"/>
      <c r="U218" s="15"/>
      <c r="V218" s="15"/>
      <c r="W218" s="15"/>
      <c r="X218" s="15"/>
      <c r="Y218" s="15"/>
      <c r="Z218" s="15"/>
      <c r="AA218" s="15"/>
    </row>
    <row r="219" spans="1:27" ht="16.5" customHeight="1" x14ac:dyDescent="0.25">
      <c r="A219" s="10"/>
      <c r="B219" s="11" t="s">
        <v>434</v>
      </c>
      <c r="C219" s="12" t="s">
        <v>435</v>
      </c>
      <c r="D219" s="14">
        <v>237830</v>
      </c>
      <c r="E219" s="14">
        <v>237830</v>
      </c>
      <c r="F219" s="14">
        <v>237830</v>
      </c>
      <c r="G219" s="14">
        <v>237830</v>
      </c>
      <c r="H219" s="14">
        <v>237830</v>
      </c>
      <c r="I219" s="14"/>
      <c r="J219" s="14"/>
      <c r="K219" s="14"/>
      <c r="L219" s="14"/>
      <c r="M219" s="14"/>
      <c r="N219" s="14"/>
      <c r="O219" s="13"/>
      <c r="P219" s="14"/>
      <c r="Q219" s="13"/>
      <c r="R219" s="13"/>
      <c r="S219" s="12"/>
      <c r="T219" s="15"/>
      <c r="U219" s="15"/>
      <c r="V219" s="15"/>
      <c r="W219" s="15"/>
      <c r="X219" s="15"/>
      <c r="Y219" s="15"/>
      <c r="Z219" s="15"/>
      <c r="AA219" s="15"/>
    </row>
    <row r="220" spans="1:27" ht="16.5" customHeight="1" x14ac:dyDescent="0.25">
      <c r="A220" s="17"/>
      <c r="B220" s="18">
        <v>3.62</v>
      </c>
      <c r="C220" s="16" t="s">
        <v>370</v>
      </c>
      <c r="D220" s="13"/>
      <c r="E220" s="13" t="e">
        <f t="shared" ref="E220:G220" si="20">NA()</f>
        <v>#N/A</v>
      </c>
      <c r="F220" s="13" t="e">
        <f t="shared" si="20"/>
        <v>#N/A</v>
      </c>
      <c r="G220" s="13" t="e">
        <f t="shared" si="20"/>
        <v>#N/A</v>
      </c>
      <c r="H220" s="13"/>
      <c r="I220" s="13"/>
      <c r="J220" s="14"/>
      <c r="K220" s="14"/>
      <c r="L220" s="14"/>
      <c r="M220" s="14"/>
      <c r="N220" s="14"/>
      <c r="O220" s="13"/>
      <c r="P220" s="13"/>
      <c r="Q220" s="13"/>
      <c r="R220" s="13"/>
      <c r="S220" s="12"/>
      <c r="T220" s="15"/>
      <c r="U220" s="15"/>
      <c r="V220" s="15"/>
      <c r="W220" s="15"/>
      <c r="X220" s="15"/>
      <c r="Y220" s="15"/>
      <c r="Z220" s="15"/>
      <c r="AA220" s="15"/>
    </row>
    <row r="221" spans="1:27" ht="16.5" customHeight="1" x14ac:dyDescent="0.25">
      <c r="A221" s="17"/>
      <c r="B221" s="18">
        <v>3.63</v>
      </c>
      <c r="C221" s="16" t="s">
        <v>436</v>
      </c>
      <c r="D221" s="13"/>
      <c r="E221" s="13" t="e">
        <f t="shared" ref="E221:G221" si="21">NA()</f>
        <v>#N/A</v>
      </c>
      <c r="F221" s="13" t="e">
        <f t="shared" si="21"/>
        <v>#N/A</v>
      </c>
      <c r="G221" s="13" t="e">
        <f t="shared" si="21"/>
        <v>#N/A</v>
      </c>
      <c r="H221" s="13"/>
      <c r="I221" s="13"/>
      <c r="J221" s="14"/>
      <c r="K221" s="14"/>
      <c r="L221" s="14"/>
      <c r="M221" s="14"/>
      <c r="N221" s="14"/>
      <c r="O221" s="13"/>
      <c r="P221" s="13"/>
      <c r="Q221" s="13"/>
      <c r="R221" s="13"/>
      <c r="S221" s="12"/>
      <c r="T221" s="15"/>
      <c r="U221" s="15"/>
      <c r="V221" s="15"/>
      <c r="W221" s="15"/>
      <c r="X221" s="15"/>
      <c r="Y221" s="15"/>
      <c r="Z221" s="15"/>
      <c r="AA221" s="15"/>
    </row>
    <row r="222" spans="1:27" ht="16.5" customHeight="1" x14ac:dyDescent="0.25">
      <c r="A222" s="10"/>
      <c r="B222" s="11"/>
      <c r="C222" s="12"/>
      <c r="D222" s="13"/>
      <c r="E222" s="13"/>
      <c r="F222" s="21"/>
      <c r="G222" s="13"/>
      <c r="H222" s="13"/>
      <c r="I222" s="13"/>
      <c r="J222" s="14"/>
      <c r="K222" s="14"/>
      <c r="L222" s="14"/>
      <c r="M222" s="14"/>
      <c r="N222" s="13"/>
      <c r="O222" s="13"/>
      <c r="P222" s="13"/>
      <c r="Q222" s="13"/>
      <c r="R222" s="13"/>
      <c r="S222" s="12"/>
      <c r="T222" s="15"/>
      <c r="U222" s="15"/>
      <c r="V222" s="15"/>
      <c r="W222" s="15"/>
      <c r="X222" s="15"/>
      <c r="Y222" s="15"/>
      <c r="Z222" s="15"/>
      <c r="AA222" s="15"/>
    </row>
    <row r="223" spans="1:27" ht="16.5" customHeight="1" x14ac:dyDescent="0.25">
      <c r="A223" s="5"/>
      <c r="B223" s="6">
        <v>4</v>
      </c>
      <c r="C223" s="7" t="s">
        <v>437</v>
      </c>
      <c r="D223" s="22"/>
      <c r="E223" s="22"/>
      <c r="F223" s="22"/>
      <c r="G223" s="22"/>
      <c r="H223" s="22"/>
      <c r="I223" s="22"/>
      <c r="J223" s="22">
        <f>COUNTBLANK(J224)</f>
        <v>0</v>
      </c>
      <c r="K223" s="22"/>
      <c r="L223" s="22">
        <f>COUNTBLANK(L224)</f>
        <v>0</v>
      </c>
      <c r="M223" s="22"/>
      <c r="N223" s="22"/>
      <c r="O223" s="22"/>
      <c r="P223" s="22"/>
      <c r="Q223" s="22"/>
      <c r="R223" s="22"/>
      <c r="S223" s="7"/>
      <c r="T223" s="23"/>
      <c r="U223" s="23"/>
      <c r="V223" s="23"/>
      <c r="W223" s="23"/>
      <c r="X223" s="23"/>
      <c r="Y223" s="23"/>
      <c r="Z223" s="23"/>
      <c r="AA223" s="23"/>
    </row>
    <row r="224" spans="1:27" ht="16.5" customHeight="1" x14ac:dyDescent="0.25">
      <c r="A224" s="10"/>
      <c r="B224" s="11" t="s">
        <v>438</v>
      </c>
      <c r="C224" s="12" t="s">
        <v>439</v>
      </c>
      <c r="D224" s="14">
        <v>2</v>
      </c>
      <c r="E224" s="14">
        <v>2</v>
      </c>
      <c r="F224" s="14">
        <v>2</v>
      </c>
      <c r="G224" s="14">
        <v>2</v>
      </c>
      <c r="H224" s="14">
        <v>3</v>
      </c>
      <c r="I224" s="14">
        <v>5</v>
      </c>
      <c r="J224" s="14">
        <v>3</v>
      </c>
      <c r="K224" s="14">
        <v>5</v>
      </c>
      <c r="L224" s="14">
        <v>3</v>
      </c>
      <c r="M224" s="14"/>
      <c r="N224" s="14"/>
      <c r="O224" s="14"/>
      <c r="P224" s="14"/>
      <c r="Q224" s="13"/>
      <c r="R224" s="13"/>
      <c r="S224" s="12"/>
      <c r="T224" s="15"/>
      <c r="U224" s="15"/>
      <c r="V224" s="15"/>
      <c r="W224" s="15"/>
      <c r="X224" s="15"/>
      <c r="Y224" s="15"/>
      <c r="Z224" s="15"/>
      <c r="AA224" s="15"/>
    </row>
    <row r="225" spans="1:27" ht="16.5" customHeight="1" x14ac:dyDescent="0.25">
      <c r="A225" s="10"/>
      <c r="B225" s="11"/>
      <c r="C225" s="12"/>
      <c r="D225" s="13"/>
      <c r="E225" s="13"/>
      <c r="F225" s="21"/>
      <c r="G225" s="13"/>
      <c r="H225" s="13"/>
      <c r="I225" s="13"/>
      <c r="J225" s="13"/>
      <c r="K225" s="13"/>
      <c r="L225" s="13"/>
      <c r="M225" s="13"/>
      <c r="N225" s="13"/>
      <c r="O225" s="13"/>
      <c r="P225" s="13"/>
      <c r="Q225" s="13"/>
      <c r="R225" s="13"/>
      <c r="S225" s="12"/>
      <c r="T225" s="15"/>
      <c r="U225" s="15"/>
      <c r="V225" s="15"/>
      <c r="W225" s="15"/>
      <c r="X225" s="15"/>
      <c r="Y225" s="15"/>
      <c r="Z225" s="15"/>
      <c r="AA225" s="15"/>
    </row>
    <row r="226" spans="1:27" ht="16.5" customHeight="1" x14ac:dyDescent="0.25">
      <c r="A226" s="5"/>
      <c r="B226" s="6">
        <v>5</v>
      </c>
      <c r="C226" s="7" t="s">
        <v>440</v>
      </c>
      <c r="D226" s="22"/>
      <c r="E226" s="22"/>
      <c r="F226" s="22"/>
      <c r="G226" s="22"/>
      <c r="H226" s="22"/>
      <c r="I226" s="22"/>
      <c r="J226" s="22">
        <f>COUNTBLANK(J227:J264)</f>
        <v>9</v>
      </c>
      <c r="K226" s="22"/>
      <c r="L226" s="22">
        <f>COUNTBLANK(L227:L264)</f>
        <v>38</v>
      </c>
      <c r="M226" s="22"/>
      <c r="N226" s="22"/>
      <c r="O226" s="22"/>
      <c r="P226" s="22"/>
      <c r="Q226" s="22"/>
      <c r="R226" s="22"/>
      <c r="S226" s="7"/>
      <c r="T226" s="23"/>
      <c r="U226" s="23"/>
      <c r="V226" s="23"/>
      <c r="W226" s="23"/>
      <c r="X226" s="23"/>
      <c r="Y226" s="23"/>
      <c r="Z226" s="23"/>
      <c r="AA226" s="23"/>
    </row>
    <row r="227" spans="1:27" ht="16.5" customHeight="1" x14ac:dyDescent="0.25">
      <c r="A227" s="10"/>
      <c r="B227" s="11" t="s">
        <v>441</v>
      </c>
      <c r="C227" s="12" t="s">
        <v>442</v>
      </c>
      <c r="D227" s="14">
        <v>5</v>
      </c>
      <c r="E227" s="14">
        <v>5</v>
      </c>
      <c r="F227" s="14">
        <v>5</v>
      </c>
      <c r="G227" s="14">
        <v>5</v>
      </c>
      <c r="H227" s="14">
        <v>5</v>
      </c>
      <c r="I227" s="14">
        <v>5</v>
      </c>
      <c r="J227" s="14">
        <v>5</v>
      </c>
      <c r="K227" s="14"/>
      <c r="L227" s="14"/>
      <c r="M227" s="14"/>
      <c r="N227" s="14"/>
      <c r="O227" s="14"/>
      <c r="P227" s="14"/>
      <c r="Q227" s="13"/>
      <c r="R227" s="13"/>
      <c r="S227" s="12"/>
      <c r="T227" s="15"/>
      <c r="U227" s="15"/>
      <c r="V227" s="15"/>
      <c r="W227" s="15"/>
      <c r="X227" s="15"/>
      <c r="Y227" s="15"/>
      <c r="Z227" s="15"/>
      <c r="AA227" s="15"/>
    </row>
    <row r="228" spans="1:27" ht="16.5" customHeight="1" x14ac:dyDescent="0.25">
      <c r="A228" s="10"/>
      <c r="B228" s="11" t="s">
        <v>443</v>
      </c>
      <c r="C228" s="12" t="s">
        <v>444</v>
      </c>
      <c r="D228" s="13"/>
      <c r="E228" s="14">
        <v>0</v>
      </c>
      <c r="F228" s="14">
        <v>160</v>
      </c>
      <c r="G228" s="14">
        <v>160</v>
      </c>
      <c r="H228" s="14">
        <v>160</v>
      </c>
      <c r="I228" s="14">
        <v>160</v>
      </c>
      <c r="J228" s="14">
        <v>160</v>
      </c>
      <c r="K228" s="14"/>
      <c r="L228" s="14"/>
      <c r="M228" s="14"/>
      <c r="N228" s="14"/>
      <c r="O228" s="14"/>
      <c r="P228" s="14"/>
      <c r="Q228" s="13"/>
      <c r="R228" s="13"/>
      <c r="S228" s="12"/>
      <c r="T228" s="15"/>
      <c r="U228" s="15"/>
      <c r="V228" s="15"/>
      <c r="W228" s="15"/>
      <c r="X228" s="15"/>
      <c r="Y228" s="15"/>
      <c r="Z228" s="15"/>
      <c r="AA228" s="15"/>
    </row>
    <row r="229" spans="1:27" ht="16.5" customHeight="1" x14ac:dyDescent="0.25">
      <c r="A229" s="10"/>
      <c r="B229" s="11" t="s">
        <v>445</v>
      </c>
      <c r="C229" s="12" t="s">
        <v>446</v>
      </c>
      <c r="D229" s="13"/>
      <c r="E229" s="14">
        <v>0</v>
      </c>
      <c r="F229" s="14">
        <v>30</v>
      </c>
      <c r="G229" s="14">
        <v>160</v>
      </c>
      <c r="H229" s="14">
        <v>160</v>
      </c>
      <c r="I229" s="14">
        <v>160</v>
      </c>
      <c r="J229" s="14">
        <v>160</v>
      </c>
      <c r="K229" s="14"/>
      <c r="L229" s="14"/>
      <c r="M229" s="14"/>
      <c r="N229" s="14"/>
      <c r="O229" s="14"/>
      <c r="P229" s="14"/>
      <c r="Q229" s="13"/>
      <c r="R229" s="13"/>
      <c r="S229" s="12"/>
      <c r="T229" s="15"/>
      <c r="U229" s="15"/>
      <c r="V229" s="15"/>
      <c r="W229" s="15"/>
      <c r="X229" s="15"/>
      <c r="Y229" s="15"/>
      <c r="Z229" s="15"/>
      <c r="AA229" s="15"/>
    </row>
    <row r="230" spans="1:27" ht="16.5" customHeight="1" x14ac:dyDescent="0.25">
      <c r="A230" s="10"/>
      <c r="B230" s="11" t="s">
        <v>447</v>
      </c>
      <c r="C230" s="12" t="s">
        <v>448</v>
      </c>
      <c r="D230" s="14">
        <v>0</v>
      </c>
      <c r="E230" s="14">
        <v>4</v>
      </c>
      <c r="F230" s="14">
        <v>6</v>
      </c>
      <c r="G230" s="14">
        <v>10</v>
      </c>
      <c r="H230" s="14">
        <v>10</v>
      </c>
      <c r="I230" s="14">
        <v>2</v>
      </c>
      <c r="J230" s="14">
        <v>2</v>
      </c>
      <c r="K230" s="14"/>
      <c r="L230" s="14"/>
      <c r="M230" s="14"/>
      <c r="N230" s="14"/>
      <c r="O230" s="14"/>
      <c r="P230" s="14"/>
      <c r="Q230" s="13"/>
      <c r="R230" s="13"/>
      <c r="S230" s="12"/>
      <c r="T230" s="15"/>
      <c r="U230" s="15"/>
      <c r="V230" s="15"/>
      <c r="W230" s="15"/>
      <c r="X230" s="15"/>
      <c r="Y230" s="15"/>
      <c r="Z230" s="15"/>
      <c r="AA230" s="15"/>
    </row>
    <row r="231" spans="1:27" ht="16.5" customHeight="1" x14ac:dyDescent="0.25">
      <c r="A231" s="10"/>
      <c r="B231" s="11" t="s">
        <v>449</v>
      </c>
      <c r="C231" s="16" t="s">
        <v>450</v>
      </c>
      <c r="D231" s="14">
        <v>2</v>
      </c>
      <c r="E231" s="14">
        <v>4</v>
      </c>
      <c r="F231" s="14">
        <v>6</v>
      </c>
      <c r="G231" s="14">
        <v>6</v>
      </c>
      <c r="H231" s="14">
        <v>8</v>
      </c>
      <c r="I231" s="14">
        <v>1</v>
      </c>
      <c r="J231" s="14">
        <v>1</v>
      </c>
      <c r="K231" s="14"/>
      <c r="L231" s="14"/>
      <c r="M231" s="14"/>
      <c r="N231" s="14"/>
      <c r="O231" s="14"/>
      <c r="P231" s="14"/>
      <c r="Q231" s="13"/>
      <c r="R231" s="13"/>
      <c r="S231" s="12"/>
      <c r="T231" s="15"/>
      <c r="U231" s="15"/>
      <c r="V231" s="15"/>
      <c r="W231" s="15"/>
      <c r="X231" s="15"/>
      <c r="Y231" s="15"/>
      <c r="Z231" s="15"/>
      <c r="AA231" s="15"/>
    </row>
    <row r="232" spans="1:27" ht="16.5" customHeight="1" x14ac:dyDescent="0.25">
      <c r="A232" s="10"/>
      <c r="B232" s="11" t="s">
        <v>451</v>
      </c>
      <c r="C232" s="12" t="s">
        <v>452</v>
      </c>
      <c r="D232" s="14">
        <v>1</v>
      </c>
      <c r="E232" s="14">
        <v>1</v>
      </c>
      <c r="F232" s="14">
        <v>2</v>
      </c>
      <c r="G232" s="14">
        <v>3</v>
      </c>
      <c r="H232" s="14">
        <v>4</v>
      </c>
      <c r="I232" s="14">
        <v>0</v>
      </c>
      <c r="J232" s="14">
        <v>0</v>
      </c>
      <c r="K232" s="14"/>
      <c r="L232" s="14"/>
      <c r="M232" s="14"/>
      <c r="N232" s="14"/>
      <c r="O232" s="14"/>
      <c r="P232" s="14"/>
      <c r="Q232" s="13"/>
      <c r="R232" s="13"/>
      <c r="S232" s="12"/>
      <c r="T232" s="15"/>
      <c r="U232" s="15"/>
      <c r="V232" s="15"/>
      <c r="W232" s="15"/>
      <c r="X232" s="15"/>
      <c r="Y232" s="15"/>
      <c r="Z232" s="15"/>
      <c r="AA232" s="15"/>
    </row>
    <row r="233" spans="1:27" ht="16.5" customHeight="1" x14ac:dyDescent="0.25">
      <c r="A233" s="10"/>
      <c r="B233" s="11" t="s">
        <v>453</v>
      </c>
      <c r="C233" s="12" t="s">
        <v>454</v>
      </c>
      <c r="D233" s="14">
        <v>171</v>
      </c>
      <c r="E233" s="14">
        <v>170</v>
      </c>
      <c r="F233" s="14">
        <v>162</v>
      </c>
      <c r="G233" s="14">
        <v>153</v>
      </c>
      <c r="H233" s="14">
        <v>142</v>
      </c>
      <c r="I233" s="14"/>
      <c r="J233" s="14">
        <v>46</v>
      </c>
      <c r="K233" s="14"/>
      <c r="L233" s="14"/>
      <c r="M233" s="14"/>
      <c r="N233" s="14"/>
      <c r="O233" s="13"/>
      <c r="P233" s="14"/>
      <c r="Q233" s="13"/>
      <c r="R233" s="13"/>
      <c r="S233" s="16" t="s">
        <v>455</v>
      </c>
      <c r="T233" s="15"/>
      <c r="U233" s="15"/>
      <c r="V233" s="15"/>
      <c r="W233" s="15"/>
      <c r="X233" s="15"/>
      <c r="Y233" s="15"/>
      <c r="Z233" s="15"/>
      <c r="AA233" s="15"/>
    </row>
    <row r="234" spans="1:27" ht="16.5" customHeight="1" x14ac:dyDescent="0.25">
      <c r="A234" s="10"/>
      <c r="B234" s="11" t="s">
        <v>456</v>
      </c>
      <c r="C234" s="12" t="s">
        <v>457</v>
      </c>
      <c r="D234" s="14">
        <v>134</v>
      </c>
      <c r="E234" s="14">
        <v>120</v>
      </c>
      <c r="F234" s="14">
        <v>118</v>
      </c>
      <c r="G234" s="14">
        <v>115</v>
      </c>
      <c r="H234" s="14">
        <v>107</v>
      </c>
      <c r="I234" s="14"/>
      <c r="J234" s="14">
        <v>37</v>
      </c>
      <c r="K234" s="14"/>
      <c r="L234" s="14"/>
      <c r="M234" s="14"/>
      <c r="N234" s="14"/>
      <c r="O234" s="13"/>
      <c r="P234" s="14"/>
      <c r="Q234" s="13"/>
      <c r="R234" s="13"/>
      <c r="S234" s="16" t="s">
        <v>455</v>
      </c>
      <c r="T234" s="15"/>
      <c r="U234" s="15"/>
      <c r="V234" s="15"/>
      <c r="W234" s="15"/>
      <c r="X234" s="15"/>
      <c r="Y234" s="15"/>
      <c r="Z234" s="15"/>
      <c r="AA234" s="15"/>
    </row>
    <row r="235" spans="1:27" ht="16.5" customHeight="1" x14ac:dyDescent="0.25">
      <c r="A235" s="10"/>
      <c r="B235" s="11" t="s">
        <v>458</v>
      </c>
      <c r="C235" s="12" t="s">
        <v>459</v>
      </c>
      <c r="D235" s="14">
        <v>0</v>
      </c>
      <c r="E235" s="14">
        <v>0</v>
      </c>
      <c r="F235" s="14">
        <v>0</v>
      </c>
      <c r="G235" s="14">
        <v>0</v>
      </c>
      <c r="H235" s="14">
        <v>0</v>
      </c>
      <c r="I235" s="14">
        <v>0</v>
      </c>
      <c r="J235" s="14">
        <v>0</v>
      </c>
      <c r="K235" s="14"/>
      <c r="L235" s="14"/>
      <c r="M235" s="14"/>
      <c r="N235" s="14"/>
      <c r="O235" s="14"/>
      <c r="P235" s="14"/>
      <c r="Q235" s="13"/>
      <c r="R235" s="13"/>
      <c r="S235" s="12"/>
      <c r="T235" s="15"/>
      <c r="U235" s="15"/>
      <c r="V235" s="15"/>
      <c r="W235" s="15"/>
      <c r="X235" s="15"/>
      <c r="Y235" s="15"/>
      <c r="Z235" s="15"/>
      <c r="AA235" s="15"/>
    </row>
    <row r="236" spans="1:27" ht="16.5" customHeight="1" x14ac:dyDescent="0.25">
      <c r="A236" s="10"/>
      <c r="B236" s="11" t="s">
        <v>460</v>
      </c>
      <c r="C236" s="12" t="s">
        <v>461</v>
      </c>
      <c r="D236" s="14">
        <v>0</v>
      </c>
      <c r="E236" s="13" t="e">
        <f>NA()</f>
        <v>#N/A</v>
      </c>
      <c r="F236" s="14">
        <v>1</v>
      </c>
      <c r="G236" s="14">
        <v>0</v>
      </c>
      <c r="H236" s="14">
        <v>0</v>
      </c>
      <c r="I236" s="14">
        <v>0</v>
      </c>
      <c r="J236" s="14">
        <v>0</v>
      </c>
      <c r="K236" s="13"/>
      <c r="L236" s="13"/>
      <c r="M236" s="14"/>
      <c r="N236" s="14"/>
      <c r="O236" s="13"/>
      <c r="P236" s="14"/>
      <c r="Q236" s="13"/>
      <c r="R236" s="13"/>
      <c r="S236" s="12"/>
      <c r="T236" s="15"/>
      <c r="U236" s="15"/>
      <c r="V236" s="15"/>
      <c r="W236" s="15"/>
      <c r="X236" s="15"/>
      <c r="Y236" s="15"/>
      <c r="Z236" s="15"/>
      <c r="AA236" s="15"/>
    </row>
    <row r="237" spans="1:27" ht="16.5" customHeight="1" x14ac:dyDescent="0.25">
      <c r="A237" s="10"/>
      <c r="B237" s="11" t="s">
        <v>462</v>
      </c>
      <c r="C237" s="12" t="s">
        <v>463</v>
      </c>
      <c r="D237" s="14">
        <v>1</v>
      </c>
      <c r="E237" s="14">
        <v>1</v>
      </c>
      <c r="F237" s="14">
        <v>1</v>
      </c>
      <c r="G237" s="14">
        <v>1</v>
      </c>
      <c r="H237" s="14">
        <v>1</v>
      </c>
      <c r="I237" s="14">
        <v>0</v>
      </c>
      <c r="J237" s="14">
        <v>0</v>
      </c>
      <c r="K237" s="14"/>
      <c r="L237" s="14"/>
      <c r="M237" s="14"/>
      <c r="N237" s="14"/>
      <c r="O237" s="14"/>
      <c r="P237" s="14"/>
      <c r="Q237" s="13"/>
      <c r="R237" s="13"/>
      <c r="S237" s="12"/>
      <c r="T237" s="15"/>
      <c r="U237" s="15"/>
      <c r="V237" s="15"/>
      <c r="W237" s="15"/>
      <c r="X237" s="15"/>
      <c r="Y237" s="15"/>
      <c r="Z237" s="15"/>
      <c r="AA237" s="15"/>
    </row>
    <row r="238" spans="1:27" ht="16.5" customHeight="1" x14ac:dyDescent="0.25">
      <c r="A238" s="17"/>
      <c r="B238" s="18">
        <v>5.12</v>
      </c>
      <c r="C238" s="12" t="s">
        <v>464</v>
      </c>
      <c r="D238" s="14">
        <v>1</v>
      </c>
      <c r="E238" s="13" t="e">
        <f t="shared" ref="E238:G238" si="22">NA()</f>
        <v>#N/A</v>
      </c>
      <c r="F238" s="13" t="e">
        <f t="shared" si="22"/>
        <v>#N/A</v>
      </c>
      <c r="G238" s="13" t="e">
        <f t="shared" si="22"/>
        <v>#N/A</v>
      </c>
      <c r="H238" s="14">
        <v>4</v>
      </c>
      <c r="I238" s="14">
        <v>0</v>
      </c>
      <c r="J238" s="14">
        <v>0</v>
      </c>
      <c r="K238" s="13"/>
      <c r="L238" s="13"/>
      <c r="M238" s="14"/>
      <c r="N238" s="14"/>
      <c r="O238" s="14"/>
      <c r="P238" s="14"/>
      <c r="Q238" s="13"/>
      <c r="R238" s="13"/>
      <c r="S238" s="12"/>
      <c r="T238" s="15"/>
      <c r="U238" s="15"/>
      <c r="V238" s="15"/>
      <c r="W238" s="15"/>
      <c r="X238" s="15"/>
      <c r="Y238" s="15"/>
      <c r="Z238" s="15"/>
      <c r="AA238" s="15"/>
    </row>
    <row r="239" spans="1:27" ht="16.5" customHeight="1" x14ac:dyDescent="0.25">
      <c r="A239" s="10"/>
      <c r="B239" s="11" t="s">
        <v>465</v>
      </c>
      <c r="C239" s="12" t="s">
        <v>466</v>
      </c>
      <c r="D239" s="13"/>
      <c r="E239" s="14">
        <v>3</v>
      </c>
      <c r="F239" s="14">
        <v>3</v>
      </c>
      <c r="G239" s="14"/>
      <c r="H239" s="37">
        <v>3</v>
      </c>
      <c r="I239" s="1">
        <v>3</v>
      </c>
      <c r="J239" s="14">
        <v>3</v>
      </c>
      <c r="K239" s="14"/>
      <c r="L239" s="14"/>
      <c r="M239" s="14"/>
      <c r="N239" s="14"/>
      <c r="O239" s="14"/>
      <c r="P239" s="14"/>
      <c r="Q239" s="13"/>
      <c r="R239" s="13"/>
      <c r="S239" s="12"/>
      <c r="T239" s="15"/>
      <c r="U239" s="15"/>
      <c r="V239" s="15"/>
      <c r="W239" s="15"/>
      <c r="X239" s="15"/>
      <c r="Y239" s="15"/>
      <c r="Z239" s="15"/>
      <c r="AA239" s="15"/>
    </row>
    <row r="240" spans="1:27" ht="16.5" customHeight="1" x14ac:dyDescent="0.25">
      <c r="A240" s="10"/>
      <c r="B240" s="11" t="s">
        <v>467</v>
      </c>
      <c r="C240" s="12" t="s">
        <v>468</v>
      </c>
      <c r="D240" s="13"/>
      <c r="E240" s="14">
        <v>3</v>
      </c>
      <c r="F240" s="14">
        <v>3</v>
      </c>
      <c r="G240" s="14">
        <v>3</v>
      </c>
      <c r="H240" s="14">
        <v>3</v>
      </c>
      <c r="I240" s="14">
        <v>3</v>
      </c>
      <c r="J240" s="14">
        <v>3</v>
      </c>
      <c r="K240" s="14"/>
      <c r="L240" s="14"/>
      <c r="M240" s="14"/>
      <c r="N240" s="14"/>
      <c r="O240" s="14"/>
      <c r="P240" s="14"/>
      <c r="Q240" s="13"/>
      <c r="R240" s="13"/>
      <c r="S240" s="12"/>
      <c r="T240" s="15"/>
      <c r="U240" s="15"/>
      <c r="V240" s="15"/>
      <c r="W240" s="15"/>
      <c r="X240" s="15"/>
      <c r="Y240" s="15"/>
      <c r="Z240" s="15"/>
      <c r="AA240" s="15"/>
    </row>
    <row r="241" spans="1:27" ht="16.5" customHeight="1" x14ac:dyDescent="0.25">
      <c r="A241" s="10"/>
      <c r="B241" s="11" t="s">
        <v>469</v>
      </c>
      <c r="C241" s="12" t="s">
        <v>470</v>
      </c>
      <c r="D241" s="13"/>
      <c r="E241" s="14">
        <v>0</v>
      </c>
      <c r="F241" s="14">
        <v>0</v>
      </c>
      <c r="G241" s="14">
        <v>0</v>
      </c>
      <c r="H241" s="14">
        <v>0</v>
      </c>
      <c r="I241" s="14">
        <v>0</v>
      </c>
      <c r="J241" s="14">
        <v>0</v>
      </c>
      <c r="K241" s="14"/>
      <c r="L241" s="14"/>
      <c r="M241" s="14"/>
      <c r="N241" s="14"/>
      <c r="O241" s="14"/>
      <c r="P241" s="14"/>
      <c r="Q241" s="13"/>
      <c r="R241" s="13"/>
      <c r="S241" s="12"/>
      <c r="T241" s="15"/>
      <c r="U241" s="15"/>
      <c r="V241" s="15"/>
      <c r="W241" s="15"/>
      <c r="X241" s="15"/>
      <c r="Y241" s="15"/>
      <c r="Z241" s="15"/>
      <c r="AA241" s="15"/>
    </row>
    <row r="242" spans="1:27" ht="16.5" customHeight="1" x14ac:dyDescent="0.25">
      <c r="A242" s="10"/>
      <c r="B242" s="11" t="s">
        <v>471</v>
      </c>
      <c r="C242" s="12" t="s">
        <v>472</v>
      </c>
      <c r="D242" s="13"/>
      <c r="E242" s="14">
        <v>800</v>
      </c>
      <c r="F242" s="14">
        <v>1018</v>
      </c>
      <c r="G242" s="14">
        <v>1030</v>
      </c>
      <c r="H242" s="14">
        <v>1050</v>
      </c>
      <c r="I242" s="14">
        <v>1200</v>
      </c>
      <c r="J242" s="14">
        <v>1200</v>
      </c>
      <c r="K242" s="14"/>
      <c r="L242" s="14"/>
      <c r="M242" s="14"/>
      <c r="N242" s="14"/>
      <c r="O242" s="14"/>
      <c r="P242" s="14"/>
      <c r="Q242" s="13"/>
      <c r="R242" s="13"/>
      <c r="S242" s="12"/>
      <c r="T242" s="15"/>
      <c r="U242" s="15"/>
      <c r="V242" s="15"/>
      <c r="W242" s="15"/>
      <c r="X242" s="15"/>
      <c r="Y242" s="15"/>
      <c r="Z242" s="15"/>
      <c r="AA242" s="15"/>
    </row>
    <row r="243" spans="1:27" ht="16.5" customHeight="1" x14ac:dyDescent="0.25">
      <c r="A243" s="10"/>
      <c r="B243" s="11" t="s">
        <v>473</v>
      </c>
      <c r="C243" s="12" t="s">
        <v>474</v>
      </c>
      <c r="D243" s="13"/>
      <c r="E243" s="14">
        <v>500</v>
      </c>
      <c r="F243" s="14">
        <v>800</v>
      </c>
      <c r="G243" s="14">
        <v>800</v>
      </c>
      <c r="H243" s="14">
        <v>1030</v>
      </c>
      <c r="I243" s="14">
        <v>1050</v>
      </c>
      <c r="J243" s="14">
        <v>1050</v>
      </c>
      <c r="K243" s="13"/>
      <c r="L243" s="13"/>
      <c r="M243" s="14"/>
      <c r="N243" s="14"/>
      <c r="O243" s="13"/>
      <c r="P243" s="14"/>
      <c r="Q243" s="13"/>
      <c r="R243" s="13"/>
      <c r="S243" s="12"/>
      <c r="T243" s="15"/>
      <c r="U243" s="15"/>
      <c r="V243" s="15"/>
      <c r="W243" s="15"/>
      <c r="X243" s="15"/>
      <c r="Y243" s="15"/>
      <c r="Z243" s="15"/>
      <c r="AA243" s="15"/>
    </row>
    <row r="244" spans="1:27" ht="16.5" customHeight="1" x14ac:dyDescent="0.25">
      <c r="A244" s="10"/>
      <c r="B244" s="11" t="s">
        <v>475</v>
      </c>
      <c r="C244" s="12" t="s">
        <v>476</v>
      </c>
      <c r="D244" s="14">
        <v>254</v>
      </c>
      <c r="E244" s="14">
        <v>151</v>
      </c>
      <c r="F244" s="14">
        <v>243</v>
      </c>
      <c r="G244" s="14">
        <v>242</v>
      </c>
      <c r="H244" s="14">
        <v>245</v>
      </c>
      <c r="I244" s="14">
        <v>245</v>
      </c>
      <c r="J244" s="14">
        <v>246</v>
      </c>
      <c r="K244" s="14"/>
      <c r="L244" s="14"/>
      <c r="M244" s="14"/>
      <c r="N244" s="14"/>
      <c r="O244" s="14"/>
      <c r="P244" s="14"/>
      <c r="Q244" s="13"/>
      <c r="R244" s="13"/>
      <c r="S244" s="12"/>
      <c r="T244" s="15"/>
      <c r="U244" s="15"/>
      <c r="V244" s="15"/>
      <c r="W244" s="15"/>
      <c r="X244" s="15"/>
      <c r="Y244" s="15"/>
      <c r="Z244" s="15"/>
      <c r="AA244" s="15"/>
    </row>
    <row r="245" spans="1:27" ht="16.5" customHeight="1" x14ac:dyDescent="0.25">
      <c r="A245" s="17"/>
      <c r="B245" s="18">
        <v>5.19</v>
      </c>
      <c r="C245" s="12" t="s">
        <v>477</v>
      </c>
      <c r="D245" s="14">
        <v>15</v>
      </c>
      <c r="E245" s="14">
        <v>10</v>
      </c>
      <c r="F245" s="14">
        <v>19</v>
      </c>
      <c r="G245" s="14">
        <v>23</v>
      </c>
      <c r="H245" s="14">
        <v>20</v>
      </c>
      <c r="I245" s="14">
        <v>0</v>
      </c>
      <c r="J245" s="14">
        <v>0</v>
      </c>
      <c r="K245" s="14"/>
      <c r="L245" s="14"/>
      <c r="M245" s="14"/>
      <c r="N245" s="14"/>
      <c r="O245" s="14"/>
      <c r="P245" s="14"/>
      <c r="Q245" s="13"/>
      <c r="R245" s="13"/>
      <c r="S245" s="12"/>
      <c r="T245" s="15"/>
      <c r="U245" s="15"/>
      <c r="V245" s="15"/>
      <c r="W245" s="15"/>
      <c r="X245" s="15"/>
      <c r="Y245" s="15"/>
      <c r="Z245" s="15"/>
      <c r="AA245" s="15"/>
    </row>
    <row r="246" spans="1:27" ht="16.5" customHeight="1" x14ac:dyDescent="0.25">
      <c r="A246" s="10"/>
      <c r="B246" s="11" t="s">
        <v>478</v>
      </c>
      <c r="C246" s="12" t="s">
        <v>479</v>
      </c>
      <c r="D246" s="13"/>
      <c r="E246" s="14">
        <v>94</v>
      </c>
      <c r="F246" s="14">
        <v>169</v>
      </c>
      <c r="G246" s="14">
        <v>176</v>
      </c>
      <c r="H246" s="14">
        <v>197</v>
      </c>
      <c r="I246" s="14">
        <v>198</v>
      </c>
      <c r="J246" s="14">
        <v>198</v>
      </c>
      <c r="K246" s="14"/>
      <c r="L246" s="14"/>
      <c r="M246" s="14"/>
      <c r="N246" s="14"/>
      <c r="O246" s="14"/>
      <c r="P246" s="14"/>
      <c r="Q246" s="13"/>
      <c r="R246" s="13"/>
      <c r="S246" s="12"/>
      <c r="T246" s="15"/>
      <c r="U246" s="15"/>
      <c r="V246" s="15"/>
      <c r="W246" s="15"/>
      <c r="X246" s="15"/>
      <c r="Y246" s="15"/>
      <c r="Z246" s="15"/>
      <c r="AA246" s="15"/>
    </row>
    <row r="247" spans="1:27" ht="16.5" customHeight="1" x14ac:dyDescent="0.25">
      <c r="A247" s="10"/>
      <c r="B247" s="11" t="s">
        <v>480</v>
      </c>
      <c r="C247" s="12" t="s">
        <v>481</v>
      </c>
      <c r="D247" s="14">
        <v>33</v>
      </c>
      <c r="E247" s="14">
        <v>34</v>
      </c>
      <c r="F247" s="14">
        <v>2</v>
      </c>
      <c r="G247" s="14">
        <v>88</v>
      </c>
      <c r="H247" s="14">
        <v>112</v>
      </c>
      <c r="I247" s="14">
        <v>113</v>
      </c>
      <c r="J247" s="14">
        <v>113</v>
      </c>
      <c r="K247" s="14"/>
      <c r="L247" s="14"/>
      <c r="M247" s="14"/>
      <c r="N247" s="14"/>
      <c r="O247" s="14"/>
      <c r="P247" s="14"/>
      <c r="Q247" s="13"/>
      <c r="R247" s="13"/>
      <c r="S247" s="12"/>
      <c r="T247" s="15"/>
      <c r="U247" s="15"/>
      <c r="V247" s="15"/>
      <c r="W247" s="15"/>
      <c r="X247" s="15"/>
      <c r="Y247" s="15"/>
      <c r="Z247" s="15"/>
      <c r="AA247" s="15"/>
    </row>
    <row r="248" spans="1:27" ht="16.5" customHeight="1" x14ac:dyDescent="0.25">
      <c r="A248" s="10"/>
      <c r="B248" s="11" t="s">
        <v>482</v>
      </c>
      <c r="C248" s="12" t="s">
        <v>483</v>
      </c>
      <c r="D248" s="13"/>
      <c r="E248" s="14">
        <v>151</v>
      </c>
      <c r="F248" s="14">
        <v>243</v>
      </c>
      <c r="G248" s="14">
        <v>242</v>
      </c>
      <c r="H248" s="14">
        <v>245</v>
      </c>
      <c r="I248" s="14">
        <v>245</v>
      </c>
      <c r="J248" s="14">
        <v>246</v>
      </c>
      <c r="K248" s="14"/>
      <c r="L248" s="14"/>
      <c r="M248" s="14"/>
      <c r="N248" s="14"/>
      <c r="O248" s="14"/>
      <c r="P248" s="14"/>
      <c r="Q248" s="13"/>
      <c r="R248" s="13"/>
      <c r="S248" s="12"/>
      <c r="T248" s="15"/>
      <c r="U248" s="15"/>
      <c r="V248" s="15"/>
      <c r="W248" s="15"/>
      <c r="X248" s="15"/>
      <c r="Y248" s="15"/>
      <c r="Z248" s="15"/>
      <c r="AA248" s="15"/>
    </row>
    <row r="249" spans="1:27" ht="16.5" customHeight="1" x14ac:dyDescent="0.25">
      <c r="A249" s="10"/>
      <c r="B249" s="11" t="s">
        <v>484</v>
      </c>
      <c r="C249" s="12" t="s">
        <v>485</v>
      </c>
      <c r="D249" s="13"/>
      <c r="E249" s="13" t="e">
        <f>NA()</f>
        <v>#N/A</v>
      </c>
      <c r="F249" s="14">
        <v>300</v>
      </c>
      <c r="G249" s="14">
        <v>600</v>
      </c>
      <c r="H249" s="14">
        <v>900</v>
      </c>
      <c r="I249" s="14">
        <v>0</v>
      </c>
      <c r="J249" s="14">
        <v>0</v>
      </c>
      <c r="K249" s="14"/>
      <c r="L249" s="14"/>
      <c r="M249" s="14"/>
      <c r="N249" s="14"/>
      <c r="O249" s="14"/>
      <c r="P249" s="14"/>
      <c r="Q249" s="13"/>
      <c r="R249" s="13"/>
      <c r="S249" s="12"/>
      <c r="T249" s="15"/>
      <c r="U249" s="15"/>
      <c r="V249" s="15"/>
      <c r="W249" s="15"/>
      <c r="X249" s="15"/>
      <c r="Y249" s="15"/>
      <c r="Z249" s="15"/>
      <c r="AA249" s="15"/>
    </row>
    <row r="250" spans="1:27" ht="16.5" customHeight="1" x14ac:dyDescent="0.25">
      <c r="A250" s="10"/>
      <c r="B250" s="11" t="s">
        <v>486</v>
      </c>
      <c r="C250" s="12" t="s">
        <v>487</v>
      </c>
      <c r="D250" s="13"/>
      <c r="E250" s="14">
        <v>0</v>
      </c>
      <c r="F250" s="14">
        <v>0</v>
      </c>
      <c r="G250" s="14">
        <v>90546</v>
      </c>
      <c r="H250" s="14">
        <v>91331</v>
      </c>
      <c r="I250" s="14">
        <v>0</v>
      </c>
      <c r="J250" s="14">
        <v>0</v>
      </c>
      <c r="K250" s="14"/>
      <c r="L250" s="14"/>
      <c r="M250" s="14"/>
      <c r="N250" s="14"/>
      <c r="O250" s="14"/>
      <c r="P250" s="14"/>
      <c r="Q250" s="13"/>
      <c r="R250" s="13"/>
      <c r="S250" s="12"/>
      <c r="T250" s="15"/>
      <c r="U250" s="15"/>
      <c r="V250" s="15"/>
      <c r="W250" s="15"/>
      <c r="X250" s="15"/>
      <c r="Y250" s="15"/>
      <c r="Z250" s="15"/>
      <c r="AA250" s="15"/>
    </row>
    <row r="251" spans="1:27" ht="16.5" customHeight="1" x14ac:dyDescent="0.25">
      <c r="A251" s="10"/>
      <c r="B251" s="11" t="s">
        <v>488</v>
      </c>
      <c r="C251" s="12" t="s">
        <v>489</v>
      </c>
      <c r="D251" s="13"/>
      <c r="E251" s="14">
        <v>0</v>
      </c>
      <c r="F251" s="14">
        <v>0</v>
      </c>
      <c r="G251" s="14">
        <v>68910</v>
      </c>
      <c r="H251" s="14">
        <v>79371</v>
      </c>
      <c r="I251" s="14">
        <v>0</v>
      </c>
      <c r="J251" s="14">
        <v>0</v>
      </c>
      <c r="K251" s="14"/>
      <c r="L251" s="14"/>
      <c r="M251" s="14"/>
      <c r="N251" s="14"/>
      <c r="O251" s="14"/>
      <c r="P251" s="14"/>
      <c r="Q251" s="13"/>
      <c r="R251" s="13"/>
      <c r="S251" s="12"/>
      <c r="T251" s="15"/>
      <c r="U251" s="15"/>
      <c r="V251" s="15"/>
      <c r="W251" s="15"/>
      <c r="X251" s="15"/>
      <c r="Y251" s="15"/>
      <c r="Z251" s="15"/>
      <c r="AA251" s="15"/>
    </row>
    <row r="252" spans="1:27" ht="16.5" customHeight="1" x14ac:dyDescent="0.25">
      <c r="A252" s="10"/>
      <c r="B252" s="11" t="s">
        <v>490</v>
      </c>
      <c r="C252" s="12" t="s">
        <v>491</v>
      </c>
      <c r="D252" s="13"/>
      <c r="E252" s="14">
        <v>900</v>
      </c>
      <c r="F252" s="14">
        <v>1700</v>
      </c>
      <c r="G252" s="14">
        <v>3500</v>
      </c>
      <c r="H252" s="14">
        <v>1700</v>
      </c>
      <c r="I252" s="14">
        <v>300</v>
      </c>
      <c r="J252" s="14">
        <v>300</v>
      </c>
      <c r="K252" s="14"/>
      <c r="L252" s="14"/>
      <c r="M252" s="14"/>
      <c r="N252" s="14"/>
      <c r="O252" s="14"/>
      <c r="P252" s="14"/>
      <c r="Q252" s="13"/>
      <c r="R252" s="13"/>
      <c r="S252" s="12"/>
      <c r="T252" s="15"/>
      <c r="U252" s="15"/>
      <c r="V252" s="15"/>
      <c r="W252" s="15"/>
      <c r="X252" s="15"/>
      <c r="Y252" s="15"/>
      <c r="Z252" s="15"/>
      <c r="AA252" s="15"/>
    </row>
    <row r="253" spans="1:27" ht="16.5" customHeight="1" x14ac:dyDescent="0.25">
      <c r="A253" s="10"/>
      <c r="B253" s="11" t="s">
        <v>492</v>
      </c>
      <c r="C253" s="12" t="s">
        <v>493</v>
      </c>
      <c r="D253" s="13"/>
      <c r="E253" s="13" t="e">
        <f t="shared" ref="E253:F253" si="23">NA()</f>
        <v>#N/A</v>
      </c>
      <c r="F253" s="13" t="e">
        <f t="shared" si="23"/>
        <v>#N/A</v>
      </c>
      <c r="G253" s="14">
        <v>0</v>
      </c>
      <c r="H253" s="14">
        <v>0</v>
      </c>
      <c r="I253" s="14"/>
      <c r="J253" s="14"/>
      <c r="K253" s="13"/>
      <c r="L253" s="13"/>
      <c r="M253" s="14"/>
      <c r="N253" s="14"/>
      <c r="O253" s="13"/>
      <c r="P253" s="14"/>
      <c r="Q253" s="13"/>
      <c r="R253" s="13"/>
      <c r="S253" s="12"/>
      <c r="T253" s="15"/>
      <c r="U253" s="15"/>
      <c r="V253" s="15"/>
      <c r="W253" s="15"/>
      <c r="X253" s="15"/>
      <c r="Y253" s="15"/>
      <c r="Z253" s="15"/>
      <c r="AA253" s="15"/>
    </row>
    <row r="254" spans="1:27" ht="16.5" customHeight="1" x14ac:dyDescent="0.25">
      <c r="A254" s="10"/>
      <c r="B254" s="11" t="s">
        <v>494</v>
      </c>
      <c r="C254" s="12" t="s">
        <v>495</v>
      </c>
      <c r="D254" s="14">
        <v>0</v>
      </c>
      <c r="E254" s="13" t="e">
        <f t="shared" ref="E254:G254" si="24">NA()</f>
        <v>#N/A</v>
      </c>
      <c r="F254" s="13" t="e">
        <f t="shared" si="24"/>
        <v>#N/A</v>
      </c>
      <c r="G254" s="13" t="e">
        <f t="shared" si="24"/>
        <v>#N/A</v>
      </c>
      <c r="H254" s="14">
        <v>0</v>
      </c>
      <c r="I254" s="13"/>
      <c r="J254" s="13"/>
      <c r="K254" s="13"/>
      <c r="L254" s="13"/>
      <c r="M254" s="14"/>
      <c r="N254" s="14"/>
      <c r="O254" s="13"/>
      <c r="P254" s="14"/>
      <c r="Q254" s="13"/>
      <c r="R254" s="13"/>
      <c r="S254" s="12"/>
      <c r="T254" s="15"/>
      <c r="U254" s="15"/>
      <c r="V254" s="15"/>
      <c r="W254" s="15"/>
      <c r="X254" s="15"/>
      <c r="Y254" s="15"/>
      <c r="Z254" s="15"/>
      <c r="AA254" s="15"/>
    </row>
    <row r="255" spans="1:27" ht="16.5" customHeight="1" x14ac:dyDescent="0.25">
      <c r="A255" s="10"/>
      <c r="B255" s="11" t="s">
        <v>496</v>
      </c>
      <c r="C255" s="12" t="s">
        <v>497</v>
      </c>
      <c r="D255" s="14">
        <v>0</v>
      </c>
      <c r="E255" s="14">
        <v>0</v>
      </c>
      <c r="F255" s="14">
        <v>0</v>
      </c>
      <c r="G255" s="14">
        <v>0</v>
      </c>
      <c r="H255" s="14">
        <v>1</v>
      </c>
      <c r="I255" s="14">
        <v>0</v>
      </c>
      <c r="J255" s="14">
        <v>0</v>
      </c>
      <c r="K255" s="14"/>
      <c r="L255" s="14"/>
      <c r="M255" s="14"/>
      <c r="N255" s="14"/>
      <c r="O255" s="14"/>
      <c r="P255" s="14"/>
      <c r="Q255" s="13"/>
      <c r="R255" s="13"/>
      <c r="S255" s="12"/>
      <c r="T255" s="15"/>
      <c r="U255" s="15"/>
      <c r="V255" s="15"/>
      <c r="W255" s="15"/>
      <c r="X255" s="15"/>
      <c r="Y255" s="15"/>
      <c r="Z255" s="15"/>
      <c r="AA255" s="15"/>
    </row>
    <row r="256" spans="1:27" ht="16.5" customHeight="1" x14ac:dyDescent="0.25">
      <c r="A256" s="10"/>
      <c r="B256" s="11" t="s">
        <v>498</v>
      </c>
      <c r="C256" s="12" t="s">
        <v>499</v>
      </c>
      <c r="D256" s="13"/>
      <c r="E256" s="14">
        <v>178</v>
      </c>
      <c r="F256" s="14">
        <v>182</v>
      </c>
      <c r="G256" s="14">
        <v>191</v>
      </c>
      <c r="H256" s="14">
        <v>252</v>
      </c>
      <c r="I256" s="14">
        <v>252</v>
      </c>
      <c r="J256" s="14">
        <v>252</v>
      </c>
      <c r="K256" s="14"/>
      <c r="L256" s="14"/>
      <c r="M256" s="14"/>
      <c r="N256" s="14"/>
      <c r="O256" s="14"/>
      <c r="P256" s="14"/>
      <c r="Q256" s="13"/>
      <c r="R256" s="13"/>
      <c r="S256" s="16"/>
      <c r="T256" s="15"/>
      <c r="U256" s="15"/>
      <c r="V256" s="15"/>
      <c r="W256" s="15"/>
      <c r="X256" s="15"/>
      <c r="Y256" s="15"/>
      <c r="Z256" s="15"/>
      <c r="AA256" s="15"/>
    </row>
    <row r="257" spans="1:27" ht="16.5" customHeight="1" x14ac:dyDescent="0.25">
      <c r="A257" s="10"/>
      <c r="B257" s="11" t="s">
        <v>500</v>
      </c>
      <c r="C257" s="12" t="s">
        <v>501</v>
      </c>
      <c r="D257" s="13"/>
      <c r="E257" s="14">
        <v>260</v>
      </c>
      <c r="F257" s="14">
        <v>265</v>
      </c>
      <c r="G257" s="14">
        <v>265</v>
      </c>
      <c r="H257" s="14">
        <v>265</v>
      </c>
      <c r="I257" s="14">
        <v>265</v>
      </c>
      <c r="J257" s="14">
        <v>265</v>
      </c>
      <c r="K257" s="14"/>
      <c r="L257" s="14"/>
      <c r="M257" s="14"/>
      <c r="N257" s="14"/>
      <c r="O257" s="14"/>
      <c r="P257" s="14"/>
      <c r="Q257" s="13"/>
      <c r="R257" s="13"/>
      <c r="S257" s="16"/>
      <c r="T257" s="15"/>
      <c r="U257" s="15"/>
      <c r="V257" s="15"/>
      <c r="W257" s="15"/>
      <c r="X257" s="15"/>
      <c r="Y257" s="15"/>
      <c r="Z257" s="15"/>
      <c r="AA257" s="15"/>
    </row>
    <row r="258" spans="1:27" ht="16.5" customHeight="1" x14ac:dyDescent="0.25">
      <c r="A258" s="10"/>
      <c r="B258" s="11" t="s">
        <v>502</v>
      </c>
      <c r="C258" s="12" t="s">
        <v>503</v>
      </c>
      <c r="D258" s="13"/>
      <c r="E258" s="13" t="e">
        <f t="shared" ref="E258:F258" si="25">NA()</f>
        <v>#N/A</v>
      </c>
      <c r="F258" s="13" t="e">
        <f t="shared" si="25"/>
        <v>#N/A</v>
      </c>
      <c r="G258" s="14">
        <v>12</v>
      </c>
      <c r="H258" s="14">
        <v>12</v>
      </c>
      <c r="I258" s="14"/>
      <c r="J258" s="14"/>
      <c r="K258" s="13"/>
      <c r="L258" s="14"/>
      <c r="M258" s="14"/>
      <c r="N258" s="14"/>
      <c r="O258" s="13"/>
      <c r="P258" s="14"/>
      <c r="Q258" s="13"/>
      <c r="R258" s="13"/>
      <c r="S258" s="38" t="s">
        <v>504</v>
      </c>
      <c r="T258" s="15"/>
      <c r="U258" s="15"/>
      <c r="V258" s="15"/>
      <c r="W258" s="15"/>
      <c r="X258" s="15"/>
      <c r="Y258" s="15"/>
      <c r="Z258" s="15"/>
      <c r="AA258" s="15"/>
    </row>
    <row r="259" spans="1:27" ht="48" customHeight="1" x14ac:dyDescent="0.25">
      <c r="A259" s="10"/>
      <c r="B259" s="11" t="s">
        <v>505</v>
      </c>
      <c r="C259" s="12" t="s">
        <v>506</v>
      </c>
      <c r="D259" s="13"/>
      <c r="E259" s="13" t="e">
        <f t="shared" ref="E259:F259" si="26">NA()</f>
        <v>#N/A</v>
      </c>
      <c r="F259" s="13" t="e">
        <f t="shared" si="26"/>
        <v>#N/A</v>
      </c>
      <c r="G259" s="14">
        <v>21</v>
      </c>
      <c r="H259" s="14">
        <v>21</v>
      </c>
      <c r="I259" s="14"/>
      <c r="J259" s="14"/>
      <c r="K259" s="13"/>
      <c r="L259" s="14"/>
      <c r="M259" s="14"/>
      <c r="N259" s="14"/>
      <c r="O259" s="13"/>
      <c r="P259" s="14"/>
      <c r="Q259" s="13"/>
      <c r="R259" s="13"/>
      <c r="S259" s="16" t="s">
        <v>507</v>
      </c>
      <c r="T259" s="15"/>
      <c r="U259" s="15"/>
      <c r="V259" s="15"/>
      <c r="W259" s="15"/>
      <c r="X259" s="15"/>
      <c r="Y259" s="15"/>
      <c r="Z259" s="15"/>
      <c r="AA259" s="15"/>
    </row>
    <row r="260" spans="1:27" ht="53.25" customHeight="1" x14ac:dyDescent="0.25">
      <c r="A260" s="10"/>
      <c r="B260" s="11" t="s">
        <v>508</v>
      </c>
      <c r="C260" s="12" t="s">
        <v>509</v>
      </c>
      <c r="D260" s="14">
        <v>5</v>
      </c>
      <c r="E260" s="13" t="e">
        <f>NA()</f>
        <v>#N/A</v>
      </c>
      <c r="F260" s="14">
        <v>5</v>
      </c>
      <c r="G260" s="14">
        <v>6</v>
      </c>
      <c r="H260" s="14">
        <v>6</v>
      </c>
      <c r="I260" s="14"/>
      <c r="J260" s="14"/>
      <c r="K260" s="13"/>
      <c r="L260" s="14"/>
      <c r="M260" s="14"/>
      <c r="N260" s="14"/>
      <c r="O260" s="13"/>
      <c r="P260" s="14"/>
      <c r="Q260" s="13"/>
      <c r="R260" s="13"/>
      <c r="S260" s="16" t="s">
        <v>510</v>
      </c>
      <c r="T260" s="15"/>
      <c r="U260" s="15"/>
      <c r="V260" s="15"/>
      <c r="W260" s="15"/>
      <c r="X260" s="15"/>
      <c r="Y260" s="15"/>
      <c r="Z260" s="15"/>
      <c r="AA260" s="15"/>
    </row>
    <row r="261" spans="1:27" ht="16.5" customHeight="1" x14ac:dyDescent="0.25">
      <c r="A261" s="10"/>
      <c r="B261" s="11" t="s">
        <v>511</v>
      </c>
      <c r="C261" s="12" t="s">
        <v>512</v>
      </c>
      <c r="D261" s="14" t="s">
        <v>513</v>
      </c>
      <c r="E261" s="14">
        <v>0</v>
      </c>
      <c r="F261" s="14">
        <v>1</v>
      </c>
      <c r="G261" s="14">
        <v>2</v>
      </c>
      <c r="H261" s="14">
        <v>2</v>
      </c>
      <c r="I261" s="14"/>
      <c r="J261" s="13"/>
      <c r="K261" s="13"/>
      <c r="L261" s="13"/>
      <c r="M261" s="13"/>
      <c r="N261" s="13"/>
      <c r="O261" s="13"/>
      <c r="P261" s="14"/>
      <c r="Q261" s="13"/>
      <c r="R261" s="13"/>
      <c r="S261" s="12"/>
      <c r="T261" s="15"/>
      <c r="U261" s="15"/>
      <c r="V261" s="15"/>
      <c r="W261" s="15"/>
      <c r="X261" s="15"/>
      <c r="Y261" s="15"/>
      <c r="Z261" s="15"/>
      <c r="AA261" s="15"/>
    </row>
    <row r="262" spans="1:27" ht="16.5" customHeight="1" x14ac:dyDescent="0.25">
      <c r="A262" s="10"/>
      <c r="B262" s="11" t="s">
        <v>514</v>
      </c>
      <c r="C262" s="12" t="s">
        <v>515</v>
      </c>
      <c r="D262" s="13"/>
      <c r="E262" s="13" t="e">
        <f t="shared" ref="E262:F262" si="27">NA()</f>
        <v>#N/A</v>
      </c>
      <c r="F262" s="13" t="e">
        <f t="shared" si="27"/>
        <v>#N/A</v>
      </c>
      <c r="G262" s="14">
        <v>429</v>
      </c>
      <c r="H262" s="14">
        <v>429</v>
      </c>
      <c r="I262" s="14"/>
      <c r="J262" s="14"/>
      <c r="K262" s="13"/>
      <c r="L262" s="14"/>
      <c r="M262" s="14"/>
      <c r="N262" s="14"/>
      <c r="O262" s="13"/>
      <c r="P262" s="14"/>
      <c r="Q262" s="13"/>
      <c r="R262" s="13"/>
      <c r="S262" s="12"/>
      <c r="T262" s="15"/>
      <c r="U262" s="15"/>
      <c r="V262" s="15"/>
      <c r="W262" s="15"/>
      <c r="X262" s="15"/>
      <c r="Y262" s="15"/>
      <c r="Z262" s="15"/>
      <c r="AA262" s="15"/>
    </row>
    <row r="263" spans="1:27" ht="16.5" customHeight="1" x14ac:dyDescent="0.25">
      <c r="A263" s="10"/>
      <c r="B263" s="11" t="s">
        <v>516</v>
      </c>
      <c r="C263" s="12" t="s">
        <v>517</v>
      </c>
      <c r="D263" s="13"/>
      <c r="E263" s="13" t="e">
        <f t="shared" ref="E263:F263" si="28">NA()</f>
        <v>#N/A</v>
      </c>
      <c r="F263" s="13" t="e">
        <f t="shared" si="28"/>
        <v>#N/A</v>
      </c>
      <c r="G263" s="14">
        <v>1582293195</v>
      </c>
      <c r="H263" s="14">
        <v>1582293195</v>
      </c>
      <c r="I263" s="14"/>
      <c r="J263" s="39"/>
      <c r="K263" s="13"/>
      <c r="L263" s="39"/>
      <c r="M263" s="13"/>
      <c r="N263" s="39"/>
      <c r="O263" s="13"/>
      <c r="P263" s="14"/>
      <c r="Q263" s="13"/>
      <c r="R263" s="13"/>
      <c r="S263" s="16" t="s">
        <v>518</v>
      </c>
      <c r="T263" s="15"/>
      <c r="U263" s="15"/>
      <c r="V263" s="15"/>
      <c r="W263" s="15"/>
      <c r="X263" s="15"/>
      <c r="Y263" s="15"/>
      <c r="Z263" s="15"/>
      <c r="AA263" s="15"/>
    </row>
    <row r="264" spans="1:27" ht="16.5" customHeight="1" x14ac:dyDescent="0.25">
      <c r="A264" s="10"/>
      <c r="B264" s="11" t="s">
        <v>519</v>
      </c>
      <c r="C264" s="12" t="s">
        <v>520</v>
      </c>
      <c r="D264" s="13"/>
      <c r="E264" s="13" t="e">
        <f t="shared" ref="E264:F264" si="29">NA()</f>
        <v>#N/A</v>
      </c>
      <c r="F264" s="13" t="e">
        <f t="shared" si="29"/>
        <v>#N/A</v>
      </c>
      <c r="G264" s="14">
        <v>1409981028</v>
      </c>
      <c r="H264" s="14">
        <v>1409981028</v>
      </c>
      <c r="I264" s="14"/>
      <c r="J264" s="39"/>
      <c r="K264" s="13"/>
      <c r="L264" s="39"/>
      <c r="M264" s="13"/>
      <c r="N264" s="39"/>
      <c r="O264" s="13"/>
      <c r="P264" s="14"/>
      <c r="Q264" s="13"/>
      <c r="R264" s="13"/>
      <c r="S264" s="12"/>
      <c r="T264" s="15"/>
      <c r="U264" s="15"/>
      <c r="V264" s="15"/>
      <c r="W264" s="15"/>
      <c r="X264" s="15"/>
      <c r="Y264" s="15"/>
      <c r="Z264" s="15"/>
      <c r="AA264" s="15"/>
    </row>
    <row r="265" spans="1:27" ht="16.5" customHeight="1" x14ac:dyDescent="0.25">
      <c r="A265" s="10"/>
      <c r="B265" s="11"/>
      <c r="C265" s="12"/>
      <c r="D265" s="13"/>
      <c r="E265" s="13"/>
      <c r="F265" s="21"/>
      <c r="G265" s="13"/>
      <c r="H265" s="13"/>
      <c r="I265" s="13"/>
      <c r="J265" s="13"/>
      <c r="K265" s="13"/>
      <c r="L265" s="13"/>
      <c r="M265" s="13"/>
      <c r="N265" s="13"/>
      <c r="O265" s="13"/>
      <c r="P265" s="13"/>
      <c r="Q265" s="13"/>
      <c r="R265" s="13"/>
      <c r="S265" s="12"/>
      <c r="T265" s="15"/>
      <c r="U265" s="15"/>
      <c r="V265" s="15"/>
      <c r="W265" s="15"/>
      <c r="X265" s="15"/>
      <c r="Y265" s="15"/>
      <c r="Z265" s="15"/>
      <c r="AA265" s="15"/>
    </row>
    <row r="266" spans="1:27" ht="16.5" customHeight="1" x14ac:dyDescent="0.25">
      <c r="A266" s="5"/>
      <c r="B266" s="6">
        <v>6</v>
      </c>
      <c r="C266" s="7" t="s">
        <v>521</v>
      </c>
      <c r="D266" s="22"/>
      <c r="E266" s="22"/>
      <c r="F266" s="22"/>
      <c r="G266" s="22"/>
      <c r="H266" s="22"/>
      <c r="I266" s="22"/>
      <c r="J266" s="22">
        <f>COUNTBLANK(J267:J296)</f>
        <v>0</v>
      </c>
      <c r="K266" s="22"/>
      <c r="L266" s="22">
        <f>COUNTBLANK(L267:L296)</f>
        <v>30</v>
      </c>
      <c r="M266" s="22"/>
      <c r="N266" s="22"/>
      <c r="O266" s="22"/>
      <c r="P266" s="22"/>
      <c r="Q266" s="22"/>
      <c r="R266" s="22"/>
      <c r="S266" s="7"/>
      <c r="T266" s="23"/>
      <c r="U266" s="23"/>
      <c r="V266" s="23"/>
      <c r="W266" s="23"/>
      <c r="X266" s="23"/>
      <c r="Y266" s="23"/>
      <c r="Z266" s="23"/>
      <c r="AA266" s="23"/>
    </row>
    <row r="267" spans="1:27" ht="16.5" customHeight="1" x14ac:dyDescent="0.25">
      <c r="A267" s="10"/>
      <c r="B267" s="11" t="s">
        <v>522</v>
      </c>
      <c r="C267" s="12" t="s">
        <v>523</v>
      </c>
      <c r="D267" s="14">
        <v>3</v>
      </c>
      <c r="E267" s="14">
        <v>3</v>
      </c>
      <c r="F267" s="14">
        <v>3</v>
      </c>
      <c r="G267" s="14">
        <v>3</v>
      </c>
      <c r="H267" s="14">
        <v>3</v>
      </c>
      <c r="I267" s="14">
        <v>3</v>
      </c>
      <c r="J267" s="14">
        <v>3</v>
      </c>
      <c r="K267" s="14"/>
      <c r="L267" s="14"/>
      <c r="M267" s="14"/>
      <c r="N267" s="14"/>
      <c r="O267" s="14"/>
      <c r="P267" s="14"/>
      <c r="Q267" s="13"/>
      <c r="R267" s="13"/>
      <c r="S267" s="12"/>
      <c r="T267" s="15"/>
      <c r="U267" s="15"/>
      <c r="V267" s="15"/>
      <c r="W267" s="15"/>
      <c r="X267" s="15"/>
      <c r="Y267" s="15"/>
      <c r="Z267" s="15"/>
      <c r="AA267" s="15"/>
    </row>
    <row r="268" spans="1:27" ht="16.5" customHeight="1" x14ac:dyDescent="0.25">
      <c r="A268" s="10"/>
      <c r="B268" s="11" t="s">
        <v>524</v>
      </c>
      <c r="C268" s="12" t="s">
        <v>525</v>
      </c>
      <c r="D268" s="13"/>
      <c r="E268" s="14">
        <v>283</v>
      </c>
      <c r="F268" s="14">
        <v>280</v>
      </c>
      <c r="G268" s="14">
        <v>273</v>
      </c>
      <c r="H268" s="14">
        <v>261</v>
      </c>
      <c r="I268" s="14">
        <v>0</v>
      </c>
      <c r="J268" s="14">
        <v>16</v>
      </c>
      <c r="K268" s="14"/>
      <c r="L268" s="14"/>
      <c r="M268" s="14"/>
      <c r="N268" s="14"/>
      <c r="O268" s="14"/>
      <c r="P268" s="14"/>
      <c r="Q268" s="13"/>
      <c r="R268" s="13"/>
      <c r="S268" s="12"/>
      <c r="T268" s="15"/>
      <c r="U268" s="15"/>
      <c r="V268" s="15"/>
      <c r="W268" s="15"/>
      <c r="X268" s="15"/>
      <c r="Y268" s="15"/>
      <c r="Z268" s="15"/>
      <c r="AA268" s="15"/>
    </row>
    <row r="269" spans="1:27" ht="16.5" customHeight="1" x14ac:dyDescent="0.25">
      <c r="A269" s="10"/>
      <c r="B269" s="11" t="s">
        <v>526</v>
      </c>
      <c r="C269" s="12" t="s">
        <v>527</v>
      </c>
      <c r="D269" s="13"/>
      <c r="E269" s="14">
        <v>255</v>
      </c>
      <c r="F269" s="14">
        <v>280</v>
      </c>
      <c r="G269" s="14">
        <v>273</v>
      </c>
      <c r="H269" s="14">
        <v>261</v>
      </c>
      <c r="I269" s="14">
        <v>0</v>
      </c>
      <c r="J269" s="14">
        <v>16</v>
      </c>
      <c r="K269" s="14"/>
      <c r="L269" s="14"/>
      <c r="M269" s="14"/>
      <c r="N269" s="14"/>
      <c r="O269" s="14"/>
      <c r="P269" s="14"/>
      <c r="Q269" s="13"/>
      <c r="R269" s="13"/>
      <c r="S269" s="12"/>
      <c r="T269" s="15"/>
      <c r="U269" s="15"/>
      <c r="V269" s="15"/>
      <c r="W269" s="15"/>
      <c r="X269" s="15"/>
      <c r="Y269" s="15"/>
      <c r="Z269" s="15"/>
      <c r="AA269" s="15"/>
    </row>
    <row r="270" spans="1:27" ht="16.5" customHeight="1" x14ac:dyDescent="0.25">
      <c r="A270" s="10"/>
      <c r="B270" s="11" t="s">
        <v>528</v>
      </c>
      <c r="C270" s="12" t="s">
        <v>529</v>
      </c>
      <c r="D270" s="13"/>
      <c r="E270" s="14">
        <v>592</v>
      </c>
      <c r="F270" s="14">
        <v>592</v>
      </c>
      <c r="G270" s="14">
        <v>592</v>
      </c>
      <c r="H270" s="14">
        <v>592</v>
      </c>
      <c r="I270" s="14">
        <v>592</v>
      </c>
      <c r="J270" s="14">
        <v>295</v>
      </c>
      <c r="K270" s="14"/>
      <c r="L270" s="14"/>
      <c r="M270" s="14"/>
      <c r="N270" s="14"/>
      <c r="O270" s="14"/>
      <c r="P270" s="14"/>
      <c r="Q270" s="13"/>
      <c r="R270" s="13"/>
      <c r="S270" s="12"/>
      <c r="T270" s="15"/>
      <c r="U270" s="15"/>
      <c r="V270" s="15"/>
      <c r="W270" s="15"/>
      <c r="X270" s="15"/>
      <c r="Y270" s="15"/>
      <c r="Z270" s="15"/>
      <c r="AA270" s="15"/>
    </row>
    <row r="271" spans="1:27" ht="16.5" customHeight="1" x14ac:dyDescent="0.25">
      <c r="A271" s="10"/>
      <c r="B271" s="11" t="s">
        <v>530</v>
      </c>
      <c r="C271" s="12" t="s">
        <v>531</v>
      </c>
      <c r="D271" s="13"/>
      <c r="E271" s="14">
        <v>14</v>
      </c>
      <c r="F271" s="14">
        <v>12</v>
      </c>
      <c r="G271" s="14">
        <v>15</v>
      </c>
      <c r="H271" s="14">
        <v>28</v>
      </c>
      <c r="I271" s="14">
        <v>0</v>
      </c>
      <c r="J271" s="14">
        <v>5</v>
      </c>
      <c r="K271" s="14"/>
      <c r="L271" s="14"/>
      <c r="M271" s="14"/>
      <c r="N271" s="14"/>
      <c r="O271" s="14"/>
      <c r="P271" s="14"/>
      <c r="Q271" s="13"/>
      <c r="R271" s="13"/>
      <c r="S271" s="12"/>
      <c r="T271" s="15"/>
      <c r="U271" s="15"/>
      <c r="V271" s="15"/>
      <c r="W271" s="15"/>
      <c r="X271" s="15"/>
      <c r="Y271" s="15"/>
      <c r="Z271" s="15"/>
      <c r="AA271" s="15"/>
    </row>
    <row r="272" spans="1:27" ht="16.5" customHeight="1" x14ac:dyDescent="0.25">
      <c r="A272" s="10"/>
      <c r="B272" s="11" t="s">
        <v>532</v>
      </c>
      <c r="C272" s="12" t="s">
        <v>533</v>
      </c>
      <c r="D272" s="13"/>
      <c r="E272" s="14">
        <v>14</v>
      </c>
      <c r="F272" s="14">
        <v>12</v>
      </c>
      <c r="G272" s="14">
        <v>15</v>
      </c>
      <c r="H272" s="14">
        <v>28</v>
      </c>
      <c r="I272" s="14">
        <v>0</v>
      </c>
      <c r="J272" s="14">
        <v>5</v>
      </c>
      <c r="K272" s="14"/>
      <c r="L272" s="14"/>
      <c r="M272" s="14"/>
      <c r="N272" s="14"/>
      <c r="O272" s="14"/>
      <c r="P272" s="14"/>
      <c r="Q272" s="13"/>
      <c r="R272" s="13"/>
      <c r="S272" s="12"/>
      <c r="T272" s="15"/>
      <c r="U272" s="15"/>
      <c r="V272" s="15"/>
      <c r="W272" s="15"/>
      <c r="X272" s="15"/>
      <c r="Y272" s="15"/>
      <c r="Z272" s="15"/>
      <c r="AA272" s="15"/>
    </row>
    <row r="273" spans="1:27" ht="63" customHeight="1" x14ac:dyDescent="0.25">
      <c r="A273" s="10"/>
      <c r="B273" s="11" t="s">
        <v>534</v>
      </c>
      <c r="C273" s="12" t="s">
        <v>535</v>
      </c>
      <c r="D273" s="13"/>
      <c r="E273" s="40">
        <v>6</v>
      </c>
      <c r="F273" s="14">
        <v>1</v>
      </c>
      <c r="G273" s="40">
        <v>3</v>
      </c>
      <c r="H273" s="40">
        <v>20</v>
      </c>
      <c r="I273" s="40">
        <v>0</v>
      </c>
      <c r="J273" s="14">
        <v>1</v>
      </c>
      <c r="K273" s="14"/>
      <c r="L273" s="14"/>
      <c r="M273" s="14"/>
      <c r="N273" s="14"/>
      <c r="O273" s="14"/>
      <c r="P273" s="14"/>
      <c r="Q273" s="13"/>
      <c r="R273" s="13"/>
      <c r="S273" s="41" t="s">
        <v>536</v>
      </c>
      <c r="T273" s="15"/>
      <c r="U273" s="15"/>
      <c r="V273" s="15"/>
      <c r="W273" s="15"/>
      <c r="X273" s="15"/>
      <c r="Y273" s="15"/>
      <c r="Z273" s="15"/>
      <c r="AA273" s="15"/>
    </row>
    <row r="274" spans="1:27" ht="16.5" customHeight="1" x14ac:dyDescent="0.25">
      <c r="A274" s="10"/>
      <c r="B274" s="11" t="s">
        <v>537</v>
      </c>
      <c r="C274" s="12" t="s">
        <v>538</v>
      </c>
      <c r="D274" s="13"/>
      <c r="E274" s="40">
        <v>6</v>
      </c>
      <c r="F274" s="14">
        <v>1</v>
      </c>
      <c r="G274" s="40">
        <v>3</v>
      </c>
      <c r="H274" s="40">
        <v>20</v>
      </c>
      <c r="I274" s="40">
        <v>0</v>
      </c>
      <c r="J274" s="14">
        <v>1</v>
      </c>
      <c r="K274" s="14"/>
      <c r="L274" s="14"/>
      <c r="M274" s="14"/>
      <c r="N274" s="14"/>
      <c r="O274" s="14"/>
      <c r="P274" s="14"/>
      <c r="Q274" s="13"/>
      <c r="R274" s="13"/>
      <c r="S274" s="12"/>
      <c r="T274" s="15"/>
      <c r="U274" s="15"/>
      <c r="V274" s="15"/>
      <c r="W274" s="15"/>
      <c r="X274" s="15"/>
      <c r="Y274" s="15"/>
      <c r="Z274" s="15"/>
      <c r="AA274" s="15"/>
    </row>
    <row r="275" spans="1:27" ht="16.5" customHeight="1" x14ac:dyDescent="0.25">
      <c r="A275" s="10"/>
      <c r="B275" s="11" t="s">
        <v>539</v>
      </c>
      <c r="C275" s="12" t="s">
        <v>540</v>
      </c>
      <c r="D275" s="13"/>
      <c r="E275" s="14">
        <v>46335</v>
      </c>
      <c r="F275" s="14">
        <v>49103</v>
      </c>
      <c r="G275" s="14">
        <v>52203</v>
      </c>
      <c r="H275" s="14">
        <v>52403</v>
      </c>
      <c r="I275" s="14">
        <v>55372</v>
      </c>
      <c r="J275" s="14">
        <v>52403</v>
      </c>
      <c r="K275" s="14"/>
      <c r="L275" s="14"/>
      <c r="M275" s="14"/>
      <c r="N275" s="14"/>
      <c r="O275" s="14"/>
      <c r="P275" s="14"/>
      <c r="Q275" s="13"/>
      <c r="R275" s="13"/>
      <c r="S275" s="12"/>
      <c r="T275" s="15"/>
      <c r="U275" s="15"/>
      <c r="V275" s="15"/>
      <c r="W275" s="15"/>
      <c r="X275" s="15"/>
      <c r="Y275" s="15"/>
      <c r="Z275" s="15"/>
      <c r="AA275" s="15"/>
    </row>
    <row r="276" spans="1:27" ht="16.5" customHeight="1" x14ac:dyDescent="0.25">
      <c r="A276" s="10"/>
      <c r="B276" s="11" t="s">
        <v>541</v>
      </c>
      <c r="C276" s="12" t="s">
        <v>542</v>
      </c>
      <c r="D276" s="13"/>
      <c r="E276" s="14">
        <v>8</v>
      </c>
      <c r="F276" s="14">
        <v>8</v>
      </c>
      <c r="G276" s="14">
        <v>7</v>
      </c>
      <c r="H276" s="14">
        <v>7</v>
      </c>
      <c r="I276" s="14">
        <v>7</v>
      </c>
      <c r="J276" s="14">
        <v>7</v>
      </c>
      <c r="K276" s="14"/>
      <c r="L276" s="14"/>
      <c r="M276" s="14"/>
      <c r="N276" s="14"/>
      <c r="O276" s="14"/>
      <c r="P276" s="14"/>
      <c r="Q276" s="13"/>
      <c r="R276" s="13"/>
      <c r="S276" s="12"/>
      <c r="T276" s="15"/>
      <c r="U276" s="15"/>
      <c r="V276" s="15"/>
      <c r="W276" s="15"/>
      <c r="X276" s="15"/>
      <c r="Y276" s="15"/>
      <c r="Z276" s="15"/>
      <c r="AA276" s="15"/>
    </row>
    <row r="277" spans="1:27" ht="16.5" customHeight="1" x14ac:dyDescent="0.25">
      <c r="A277" s="10"/>
      <c r="B277" s="11" t="s">
        <v>543</v>
      </c>
      <c r="C277" s="12" t="s">
        <v>544</v>
      </c>
      <c r="D277" s="13"/>
      <c r="E277" s="14">
        <v>699</v>
      </c>
      <c r="F277" s="14">
        <v>139</v>
      </c>
      <c r="G277" s="14">
        <v>244</v>
      </c>
      <c r="H277" s="14">
        <v>244</v>
      </c>
      <c r="I277" s="14">
        <v>0</v>
      </c>
      <c r="J277" s="14">
        <v>34</v>
      </c>
      <c r="K277" s="14"/>
      <c r="L277" s="14"/>
      <c r="M277" s="14"/>
      <c r="N277" s="14"/>
      <c r="O277" s="14"/>
      <c r="P277" s="14"/>
      <c r="Q277" s="13"/>
      <c r="R277" s="13"/>
      <c r="S277" s="12"/>
      <c r="T277" s="15"/>
      <c r="U277" s="15"/>
      <c r="V277" s="15"/>
      <c r="W277" s="15"/>
      <c r="X277" s="15"/>
      <c r="Y277" s="15"/>
      <c r="Z277" s="15"/>
      <c r="AA277" s="15"/>
    </row>
    <row r="278" spans="1:27" ht="16.5" customHeight="1" x14ac:dyDescent="0.25">
      <c r="A278" s="10"/>
      <c r="B278" s="11" t="s">
        <v>545</v>
      </c>
      <c r="C278" s="12" t="s">
        <v>546</v>
      </c>
      <c r="D278" s="13"/>
      <c r="E278" s="14">
        <v>399</v>
      </c>
      <c r="F278" s="14">
        <v>232</v>
      </c>
      <c r="G278" s="14">
        <v>191</v>
      </c>
      <c r="H278" s="14">
        <v>264</v>
      </c>
      <c r="I278" s="14">
        <v>0</v>
      </c>
      <c r="J278" s="14">
        <v>54</v>
      </c>
      <c r="K278" s="14"/>
      <c r="L278" s="14"/>
      <c r="M278" s="14"/>
      <c r="N278" s="14"/>
      <c r="O278" s="14"/>
      <c r="P278" s="14"/>
      <c r="Q278" s="13"/>
      <c r="R278" s="13"/>
      <c r="S278" s="12"/>
      <c r="T278" s="15"/>
      <c r="U278" s="15"/>
      <c r="V278" s="15"/>
      <c r="W278" s="15"/>
      <c r="X278" s="15"/>
      <c r="Y278" s="15"/>
      <c r="Z278" s="15"/>
      <c r="AA278" s="15"/>
    </row>
    <row r="279" spans="1:27" ht="16.5" customHeight="1" x14ac:dyDescent="0.25">
      <c r="A279" s="10"/>
      <c r="B279" s="11" t="s">
        <v>547</v>
      </c>
      <c r="C279" s="12" t="s">
        <v>548</v>
      </c>
      <c r="D279" s="13"/>
      <c r="E279" s="14">
        <v>361</v>
      </c>
      <c r="F279" s="14">
        <v>232</v>
      </c>
      <c r="G279" s="14">
        <v>191</v>
      </c>
      <c r="H279" s="14">
        <v>264</v>
      </c>
      <c r="I279" s="14">
        <v>0</v>
      </c>
      <c r="J279" s="14">
        <v>54</v>
      </c>
      <c r="K279" s="14"/>
      <c r="L279" s="14"/>
      <c r="M279" s="14"/>
      <c r="N279" s="14"/>
      <c r="O279" s="14"/>
      <c r="P279" s="14"/>
      <c r="Q279" s="13"/>
      <c r="R279" s="13"/>
      <c r="S279" s="12"/>
      <c r="T279" s="15"/>
      <c r="U279" s="15"/>
      <c r="V279" s="15"/>
      <c r="W279" s="15"/>
      <c r="X279" s="15"/>
      <c r="Y279" s="15"/>
      <c r="Z279" s="15"/>
      <c r="AA279" s="15"/>
    </row>
    <row r="280" spans="1:27" ht="16.5" customHeight="1" x14ac:dyDescent="0.25">
      <c r="A280" s="10"/>
      <c r="B280" s="11" t="s">
        <v>549</v>
      </c>
      <c r="C280" s="12" t="s">
        <v>550</v>
      </c>
      <c r="D280" s="13"/>
      <c r="E280" s="14">
        <v>699</v>
      </c>
      <c r="F280" s="14">
        <v>139</v>
      </c>
      <c r="G280" s="14">
        <v>244</v>
      </c>
      <c r="H280" s="14">
        <v>244</v>
      </c>
      <c r="I280" s="14">
        <v>0</v>
      </c>
      <c r="J280" s="14">
        <v>34</v>
      </c>
      <c r="K280" s="14"/>
      <c r="L280" s="14"/>
      <c r="M280" s="14"/>
      <c r="N280" s="14"/>
      <c r="O280" s="14"/>
      <c r="P280" s="14"/>
      <c r="Q280" s="13"/>
      <c r="R280" s="13"/>
      <c r="S280" s="12"/>
      <c r="T280" s="15"/>
      <c r="U280" s="15"/>
      <c r="V280" s="15"/>
      <c r="W280" s="15"/>
      <c r="X280" s="15"/>
      <c r="Y280" s="15"/>
      <c r="Z280" s="15"/>
      <c r="AA280" s="15"/>
    </row>
    <row r="281" spans="1:27" ht="16.5" customHeight="1" x14ac:dyDescent="0.25">
      <c r="A281" s="10"/>
      <c r="B281" s="11" t="s">
        <v>551</v>
      </c>
      <c r="C281" s="12" t="s">
        <v>552</v>
      </c>
      <c r="D281" s="14">
        <v>4</v>
      </c>
      <c r="E281" s="40">
        <v>4</v>
      </c>
      <c r="F281" s="14">
        <v>12</v>
      </c>
      <c r="G281" s="14">
        <v>13</v>
      </c>
      <c r="H281" s="14">
        <v>14</v>
      </c>
      <c r="I281" s="14">
        <v>8</v>
      </c>
      <c r="J281" s="14">
        <v>14</v>
      </c>
      <c r="K281" s="14"/>
      <c r="L281" s="14"/>
      <c r="M281" s="14"/>
      <c r="N281" s="14"/>
      <c r="O281" s="14"/>
      <c r="P281" s="14"/>
      <c r="Q281" s="13"/>
      <c r="R281" s="13"/>
      <c r="S281" s="12"/>
      <c r="T281" s="15"/>
      <c r="U281" s="15"/>
      <c r="V281" s="15"/>
      <c r="W281" s="15"/>
      <c r="X281" s="15"/>
      <c r="Y281" s="15"/>
      <c r="Z281" s="15"/>
      <c r="AA281" s="15"/>
    </row>
    <row r="282" spans="1:27" ht="16.5" customHeight="1" x14ac:dyDescent="0.25">
      <c r="A282" s="10"/>
      <c r="B282" s="11" t="s">
        <v>553</v>
      </c>
      <c r="C282" s="12" t="s">
        <v>554</v>
      </c>
      <c r="D282" s="14">
        <v>832</v>
      </c>
      <c r="E282" s="14">
        <v>680</v>
      </c>
      <c r="F282" s="14">
        <v>733</v>
      </c>
      <c r="G282" s="14">
        <v>803</v>
      </c>
      <c r="H282" s="14">
        <v>1027</v>
      </c>
      <c r="I282" s="14">
        <v>1007</v>
      </c>
      <c r="J282" s="14">
        <v>1027</v>
      </c>
      <c r="K282" s="14"/>
      <c r="L282" s="14"/>
      <c r="M282" s="14"/>
      <c r="N282" s="14"/>
      <c r="O282" s="14"/>
      <c r="P282" s="14"/>
      <c r="Q282" s="13"/>
      <c r="R282" s="13"/>
      <c r="S282" s="12"/>
      <c r="T282" s="15"/>
      <c r="U282" s="15"/>
      <c r="V282" s="15"/>
      <c r="W282" s="15"/>
      <c r="X282" s="15"/>
      <c r="Y282" s="15"/>
      <c r="Z282" s="15"/>
      <c r="AA282" s="15"/>
    </row>
    <row r="283" spans="1:27" ht="16.5" customHeight="1" x14ac:dyDescent="0.25">
      <c r="A283" s="10"/>
      <c r="B283" s="11" t="s">
        <v>555</v>
      </c>
      <c r="C283" s="12" t="s">
        <v>556</v>
      </c>
      <c r="D283" s="14">
        <v>35</v>
      </c>
      <c r="E283" s="14">
        <v>58</v>
      </c>
      <c r="F283" s="14">
        <v>125</v>
      </c>
      <c r="G283" s="14">
        <v>255</v>
      </c>
      <c r="H283" s="14">
        <v>361</v>
      </c>
      <c r="I283" s="14">
        <v>211</v>
      </c>
      <c r="J283" s="14">
        <v>361</v>
      </c>
      <c r="K283" s="14"/>
      <c r="L283" s="14"/>
      <c r="M283" s="14"/>
      <c r="N283" s="14"/>
      <c r="O283" s="14"/>
      <c r="P283" s="14"/>
      <c r="Q283" s="13"/>
      <c r="R283" s="13"/>
      <c r="S283" s="12"/>
      <c r="T283" s="15"/>
      <c r="U283" s="15"/>
      <c r="V283" s="15"/>
      <c r="W283" s="15"/>
      <c r="X283" s="15"/>
      <c r="Y283" s="15"/>
      <c r="Z283" s="15"/>
      <c r="AA283" s="15"/>
    </row>
    <row r="284" spans="1:27" ht="16.5" customHeight="1" x14ac:dyDescent="0.25">
      <c r="A284" s="10"/>
      <c r="B284" s="11" t="s">
        <v>557</v>
      </c>
      <c r="C284" s="12" t="s">
        <v>558</v>
      </c>
      <c r="D284" s="14">
        <v>60</v>
      </c>
      <c r="E284" s="14">
        <v>60</v>
      </c>
      <c r="F284" s="14">
        <v>65</v>
      </c>
      <c r="G284" s="14">
        <v>101</v>
      </c>
      <c r="H284" s="14">
        <v>218</v>
      </c>
      <c r="I284" s="14">
        <v>104</v>
      </c>
      <c r="J284" s="14">
        <v>216</v>
      </c>
      <c r="K284" s="14"/>
      <c r="L284" s="14"/>
      <c r="M284" s="14"/>
      <c r="N284" s="14"/>
      <c r="O284" s="14"/>
      <c r="P284" s="14"/>
      <c r="Q284" s="13"/>
      <c r="R284" s="13"/>
      <c r="S284" s="12"/>
      <c r="T284" s="15"/>
      <c r="U284" s="15"/>
      <c r="V284" s="15"/>
      <c r="W284" s="15"/>
      <c r="X284" s="15"/>
      <c r="Y284" s="15"/>
      <c r="Z284" s="15"/>
      <c r="AA284" s="15"/>
    </row>
    <row r="285" spans="1:27" ht="16.5" customHeight="1" x14ac:dyDescent="0.25">
      <c r="A285" s="10"/>
      <c r="B285" s="11" t="s">
        <v>559</v>
      </c>
      <c r="C285" s="12" t="s">
        <v>560</v>
      </c>
      <c r="D285" s="14">
        <v>3</v>
      </c>
      <c r="E285" s="14">
        <v>6</v>
      </c>
      <c r="F285" s="14">
        <v>9</v>
      </c>
      <c r="G285" s="14">
        <v>6</v>
      </c>
      <c r="H285" s="14">
        <v>6</v>
      </c>
      <c r="I285" s="14">
        <v>21</v>
      </c>
      <c r="J285" s="14">
        <v>6</v>
      </c>
      <c r="K285" s="14"/>
      <c r="L285" s="14"/>
      <c r="M285" s="14"/>
      <c r="N285" s="14"/>
      <c r="O285" s="14"/>
      <c r="P285" s="14"/>
      <c r="Q285" s="13"/>
      <c r="R285" s="13"/>
      <c r="S285" s="12"/>
      <c r="T285" s="15"/>
      <c r="U285" s="15"/>
      <c r="V285" s="15"/>
      <c r="W285" s="15"/>
      <c r="X285" s="15"/>
      <c r="Y285" s="15"/>
      <c r="Z285" s="15"/>
      <c r="AA285" s="15"/>
    </row>
    <row r="286" spans="1:27" ht="16.5" customHeight="1" x14ac:dyDescent="0.25">
      <c r="A286" s="10"/>
      <c r="B286" s="11" t="s">
        <v>561</v>
      </c>
      <c r="C286" s="12" t="s">
        <v>562</v>
      </c>
      <c r="D286" s="14">
        <v>0</v>
      </c>
      <c r="E286" s="14">
        <v>0</v>
      </c>
      <c r="F286" s="14">
        <v>1</v>
      </c>
      <c r="G286" s="14">
        <v>1</v>
      </c>
      <c r="H286" s="14">
        <v>1</v>
      </c>
      <c r="I286" s="14">
        <v>0</v>
      </c>
      <c r="J286" s="14">
        <v>1</v>
      </c>
      <c r="K286" s="14"/>
      <c r="L286" s="14"/>
      <c r="M286" s="14"/>
      <c r="N286" s="14"/>
      <c r="O286" s="14"/>
      <c r="P286" s="14"/>
      <c r="Q286" s="13"/>
      <c r="R286" s="13"/>
      <c r="S286" s="12"/>
      <c r="T286" s="15"/>
      <c r="U286" s="15"/>
      <c r="V286" s="15"/>
      <c r="W286" s="15"/>
      <c r="X286" s="15"/>
      <c r="Y286" s="15"/>
      <c r="Z286" s="15"/>
      <c r="AA286" s="15"/>
    </row>
    <row r="287" spans="1:27" ht="16.5" customHeight="1" x14ac:dyDescent="0.25">
      <c r="A287" s="10"/>
      <c r="B287" s="11" t="s">
        <v>563</v>
      </c>
      <c r="C287" s="12" t="s">
        <v>564</v>
      </c>
      <c r="D287" s="14">
        <v>0</v>
      </c>
      <c r="E287" s="14">
        <v>0</v>
      </c>
      <c r="F287" s="14">
        <v>0</v>
      </c>
      <c r="G287" s="14">
        <v>0</v>
      </c>
      <c r="H287" s="14">
        <v>1</v>
      </c>
      <c r="I287" s="14">
        <v>0</v>
      </c>
      <c r="J287" s="14">
        <v>0</v>
      </c>
      <c r="K287" s="14"/>
      <c r="L287" s="14"/>
      <c r="M287" s="14"/>
      <c r="N287" s="14"/>
      <c r="O287" s="14"/>
      <c r="P287" s="14"/>
      <c r="Q287" s="13"/>
      <c r="R287" s="13"/>
      <c r="S287" s="12"/>
      <c r="T287" s="15"/>
      <c r="U287" s="15"/>
      <c r="V287" s="15"/>
      <c r="W287" s="15"/>
      <c r="X287" s="15"/>
      <c r="Y287" s="15"/>
      <c r="Z287" s="15"/>
      <c r="AA287" s="15"/>
    </row>
    <row r="288" spans="1:27" ht="16.5" customHeight="1" x14ac:dyDescent="0.25">
      <c r="A288" s="10"/>
      <c r="B288" s="11" t="s">
        <v>565</v>
      </c>
      <c r="C288" s="12" t="s">
        <v>566</v>
      </c>
      <c r="D288" s="14">
        <v>0</v>
      </c>
      <c r="E288" s="13" t="s">
        <v>567</v>
      </c>
      <c r="F288" s="14" t="s">
        <v>567</v>
      </c>
      <c r="G288" s="13" t="s">
        <v>567</v>
      </c>
      <c r="H288" s="14" t="s">
        <v>567</v>
      </c>
      <c r="I288" s="14">
        <v>1</v>
      </c>
      <c r="J288" s="14">
        <v>1</v>
      </c>
      <c r="K288" s="14"/>
      <c r="L288" s="14"/>
      <c r="M288" s="14"/>
      <c r="N288" s="14"/>
      <c r="O288" s="14"/>
      <c r="P288" s="14"/>
      <c r="Q288" s="13"/>
      <c r="R288" s="13"/>
      <c r="S288" s="12"/>
      <c r="T288" s="15"/>
      <c r="U288" s="15"/>
      <c r="V288" s="15"/>
      <c r="W288" s="15"/>
      <c r="X288" s="15"/>
      <c r="Y288" s="15"/>
      <c r="Z288" s="15"/>
      <c r="AA288" s="15"/>
    </row>
    <row r="289" spans="1:27" ht="16.5" customHeight="1" x14ac:dyDescent="0.25">
      <c r="A289" s="10"/>
      <c r="B289" s="11" t="s">
        <v>568</v>
      </c>
      <c r="C289" s="12" t="s">
        <v>569</v>
      </c>
      <c r="D289" s="13"/>
      <c r="E289" s="14">
        <v>150</v>
      </c>
      <c r="F289" s="14">
        <v>150</v>
      </c>
      <c r="G289" s="14">
        <v>150</v>
      </c>
      <c r="H289" s="14">
        <v>270</v>
      </c>
      <c r="I289" s="14">
        <v>150</v>
      </c>
      <c r="J289" s="14">
        <v>150</v>
      </c>
      <c r="K289" s="14"/>
      <c r="L289" s="14"/>
      <c r="M289" s="14"/>
      <c r="N289" s="14"/>
      <c r="O289" s="14"/>
      <c r="P289" s="14"/>
      <c r="Q289" s="13"/>
      <c r="R289" s="13"/>
      <c r="S289" s="12"/>
      <c r="T289" s="15"/>
      <c r="U289" s="15"/>
      <c r="V289" s="15"/>
      <c r="W289" s="15"/>
      <c r="X289" s="15"/>
      <c r="Y289" s="15"/>
      <c r="Z289" s="15"/>
      <c r="AA289" s="15"/>
    </row>
    <row r="290" spans="1:27" ht="16.5" customHeight="1" x14ac:dyDescent="0.25">
      <c r="A290" s="10"/>
      <c r="B290" s="11" t="s">
        <v>570</v>
      </c>
      <c r="C290" s="12" t="s">
        <v>571</v>
      </c>
      <c r="D290" s="13"/>
      <c r="E290" s="14">
        <v>0</v>
      </c>
      <c r="F290" s="14">
        <v>30</v>
      </c>
      <c r="G290" s="14">
        <v>120</v>
      </c>
      <c r="H290" s="14">
        <v>270</v>
      </c>
      <c r="I290" s="14">
        <v>150</v>
      </c>
      <c r="J290" s="14">
        <v>270</v>
      </c>
      <c r="K290" s="14"/>
      <c r="L290" s="14"/>
      <c r="M290" s="14"/>
      <c r="N290" s="14"/>
      <c r="O290" s="14"/>
      <c r="P290" s="14"/>
      <c r="Q290" s="13"/>
      <c r="R290" s="13"/>
      <c r="S290" s="12"/>
      <c r="T290" s="15"/>
      <c r="U290" s="15"/>
      <c r="V290" s="15"/>
      <c r="W290" s="15"/>
      <c r="X290" s="15"/>
      <c r="Y290" s="15"/>
      <c r="Z290" s="15"/>
      <c r="AA290" s="15"/>
    </row>
    <row r="291" spans="1:27" ht="16.5" customHeight="1" x14ac:dyDescent="0.25">
      <c r="A291" s="10"/>
      <c r="B291" s="11" t="s">
        <v>572</v>
      </c>
      <c r="C291" s="12" t="s">
        <v>573</v>
      </c>
      <c r="D291" s="13"/>
      <c r="E291" s="14">
        <v>0</v>
      </c>
      <c r="F291" s="14">
        <v>0</v>
      </c>
      <c r="G291" s="14">
        <v>2</v>
      </c>
      <c r="H291" s="14">
        <v>4</v>
      </c>
      <c r="I291" s="14">
        <v>4</v>
      </c>
      <c r="J291" s="14">
        <v>4</v>
      </c>
      <c r="K291" s="14"/>
      <c r="L291" s="14"/>
      <c r="M291" s="14"/>
      <c r="N291" s="14"/>
      <c r="O291" s="14"/>
      <c r="P291" s="14"/>
      <c r="Q291" s="13"/>
      <c r="R291" s="13"/>
      <c r="S291" s="12"/>
      <c r="T291" s="15"/>
      <c r="U291" s="15"/>
      <c r="V291" s="15"/>
      <c r="W291" s="15"/>
      <c r="X291" s="15"/>
      <c r="Y291" s="15"/>
      <c r="Z291" s="15"/>
      <c r="AA291" s="15"/>
    </row>
    <row r="292" spans="1:27" ht="16.5" customHeight="1" x14ac:dyDescent="0.25">
      <c r="A292" s="10"/>
      <c r="B292" s="11" t="s">
        <v>574</v>
      </c>
      <c r="C292" s="12" t="s">
        <v>575</v>
      </c>
      <c r="D292" s="13"/>
      <c r="E292" s="14">
        <v>0</v>
      </c>
      <c r="F292" s="14">
        <v>145</v>
      </c>
      <c r="G292" s="14">
        <v>236</v>
      </c>
      <c r="H292" s="14">
        <v>295</v>
      </c>
      <c r="I292" s="14">
        <v>592</v>
      </c>
      <c r="J292" s="14">
        <v>295</v>
      </c>
      <c r="K292" s="14"/>
      <c r="L292" s="14"/>
      <c r="M292" s="14"/>
      <c r="N292" s="14"/>
      <c r="O292" s="14"/>
      <c r="P292" s="14"/>
      <c r="Q292" s="13"/>
      <c r="R292" s="13"/>
      <c r="S292" s="12"/>
      <c r="T292" s="15"/>
      <c r="U292" s="15"/>
      <c r="V292" s="15"/>
      <c r="W292" s="15"/>
      <c r="X292" s="15"/>
      <c r="Y292" s="15"/>
      <c r="Z292" s="15"/>
      <c r="AA292" s="15"/>
    </row>
    <row r="293" spans="1:27" ht="16.5" customHeight="1" x14ac:dyDescent="0.25">
      <c r="A293" s="10"/>
      <c r="B293" s="11" t="s">
        <v>576</v>
      </c>
      <c r="C293" s="12" t="s">
        <v>577</v>
      </c>
      <c r="D293" s="13"/>
      <c r="E293" s="14">
        <v>4</v>
      </c>
      <c r="F293" s="14">
        <v>4</v>
      </c>
      <c r="G293" s="14">
        <v>4</v>
      </c>
      <c r="H293" s="14">
        <v>4</v>
      </c>
      <c r="I293" s="14">
        <v>4</v>
      </c>
      <c r="J293" s="14">
        <v>4</v>
      </c>
      <c r="K293" s="14"/>
      <c r="L293" s="14"/>
      <c r="M293" s="14"/>
      <c r="N293" s="14"/>
      <c r="O293" s="14"/>
      <c r="P293" s="14"/>
      <c r="Q293" s="13"/>
      <c r="R293" s="13"/>
      <c r="S293" s="12"/>
      <c r="T293" s="15"/>
      <c r="U293" s="15"/>
      <c r="V293" s="15"/>
      <c r="W293" s="15"/>
      <c r="X293" s="15"/>
      <c r="Y293" s="15"/>
      <c r="Z293" s="15"/>
      <c r="AA293" s="15"/>
    </row>
    <row r="294" spans="1:27" ht="16.5" customHeight="1" x14ac:dyDescent="0.25">
      <c r="A294" s="10"/>
      <c r="B294" s="11" t="s">
        <v>578</v>
      </c>
      <c r="C294" s="12" t="s">
        <v>579</v>
      </c>
      <c r="D294" s="14">
        <v>0</v>
      </c>
      <c r="E294" s="14">
        <v>0</v>
      </c>
      <c r="F294" s="14">
        <v>0</v>
      </c>
      <c r="G294" s="14">
        <v>1</v>
      </c>
      <c r="H294" s="14">
        <v>3</v>
      </c>
      <c r="I294" s="14">
        <v>0</v>
      </c>
      <c r="J294" s="14">
        <v>1</v>
      </c>
      <c r="K294" s="14"/>
      <c r="L294" s="14"/>
      <c r="M294" s="14"/>
      <c r="N294" s="14"/>
      <c r="O294" s="14"/>
      <c r="P294" s="14"/>
      <c r="Q294" s="13"/>
      <c r="R294" s="13"/>
      <c r="S294" s="12"/>
      <c r="T294" s="15"/>
      <c r="U294" s="15"/>
      <c r="V294" s="15"/>
      <c r="W294" s="15"/>
      <c r="X294" s="15"/>
      <c r="Y294" s="15"/>
      <c r="Z294" s="15"/>
      <c r="AA294" s="15"/>
    </row>
    <row r="295" spans="1:27" ht="16.5" customHeight="1" x14ac:dyDescent="0.25">
      <c r="A295" s="10"/>
      <c r="B295" s="11" t="s">
        <v>580</v>
      </c>
      <c r="C295" s="12" t="s">
        <v>581</v>
      </c>
      <c r="D295" s="14">
        <v>0</v>
      </c>
      <c r="E295" s="14">
        <v>0</v>
      </c>
      <c r="F295" s="14">
        <v>1</v>
      </c>
      <c r="G295" s="14">
        <v>1</v>
      </c>
      <c r="H295" s="14">
        <v>1</v>
      </c>
      <c r="I295" s="14">
        <v>0</v>
      </c>
      <c r="J295" s="14">
        <v>3</v>
      </c>
      <c r="K295" s="14"/>
      <c r="L295" s="14"/>
      <c r="M295" s="14"/>
      <c r="N295" s="14"/>
      <c r="O295" s="14"/>
      <c r="P295" s="14"/>
      <c r="Q295" s="13"/>
      <c r="R295" s="13"/>
      <c r="S295" s="12"/>
      <c r="T295" s="15"/>
      <c r="U295" s="15"/>
      <c r="V295" s="15"/>
      <c r="W295" s="15"/>
      <c r="X295" s="15"/>
      <c r="Y295" s="15"/>
      <c r="Z295" s="15"/>
      <c r="AA295" s="15"/>
    </row>
    <row r="296" spans="1:27" ht="16.5" customHeight="1" x14ac:dyDescent="0.25">
      <c r="A296" s="10"/>
      <c r="B296" s="11" t="s">
        <v>582</v>
      </c>
      <c r="C296" s="12" t="s">
        <v>583</v>
      </c>
      <c r="D296" s="14">
        <v>0</v>
      </c>
      <c r="E296" s="14">
        <v>0</v>
      </c>
      <c r="F296" s="14">
        <v>0</v>
      </c>
      <c r="G296" s="14">
        <v>0</v>
      </c>
      <c r="H296" s="14">
        <v>0</v>
      </c>
      <c r="I296" s="14">
        <v>0</v>
      </c>
      <c r="J296" s="14">
        <v>0</v>
      </c>
      <c r="K296" s="14"/>
      <c r="L296" s="14"/>
      <c r="M296" s="14"/>
      <c r="N296" s="14"/>
      <c r="O296" s="14"/>
      <c r="P296" s="14"/>
      <c r="Q296" s="13"/>
      <c r="R296" s="13"/>
      <c r="S296" s="12"/>
      <c r="T296" s="15"/>
      <c r="U296" s="15"/>
      <c r="V296" s="15"/>
      <c r="W296" s="15"/>
      <c r="X296" s="15"/>
      <c r="Y296" s="15"/>
      <c r="Z296" s="15"/>
      <c r="AA296" s="15"/>
    </row>
    <row r="297" spans="1:27" ht="16.5" customHeight="1" x14ac:dyDescent="0.25">
      <c r="A297" s="10"/>
      <c r="B297" s="11"/>
      <c r="C297" s="12"/>
      <c r="D297" s="13"/>
      <c r="E297" s="13"/>
      <c r="F297" s="21"/>
      <c r="G297" s="13"/>
      <c r="H297" s="13"/>
      <c r="I297" s="13"/>
      <c r="J297" s="13"/>
      <c r="K297" s="13"/>
      <c r="L297" s="13"/>
      <c r="M297" s="13"/>
      <c r="N297" s="13"/>
      <c r="O297" s="13"/>
      <c r="P297" s="13"/>
      <c r="Q297" s="13"/>
      <c r="R297" s="13"/>
      <c r="S297" s="12"/>
      <c r="T297" s="15"/>
      <c r="U297" s="15"/>
      <c r="V297" s="15"/>
      <c r="W297" s="15"/>
      <c r="X297" s="15"/>
      <c r="Y297" s="15"/>
      <c r="Z297" s="15"/>
      <c r="AA297" s="15"/>
    </row>
    <row r="298" spans="1:27" ht="16.5" customHeight="1" x14ac:dyDescent="0.25">
      <c r="A298" s="5"/>
      <c r="B298" s="6">
        <v>7</v>
      </c>
      <c r="C298" s="7" t="s">
        <v>584</v>
      </c>
      <c r="D298" s="22"/>
      <c r="E298" s="22"/>
      <c r="F298" s="22"/>
      <c r="G298" s="22"/>
      <c r="H298" s="22"/>
      <c r="I298" s="22"/>
      <c r="J298" s="22">
        <f>COUNTBLANK(J299:J314)</f>
        <v>5</v>
      </c>
      <c r="K298" s="22"/>
      <c r="L298" s="22">
        <f>COUNTBLANK(L299:L314)</f>
        <v>16</v>
      </c>
      <c r="M298" s="22"/>
      <c r="N298" s="22"/>
      <c r="O298" s="22"/>
      <c r="P298" s="22"/>
      <c r="Q298" s="22"/>
      <c r="R298" s="22"/>
      <c r="S298" s="7"/>
      <c r="T298" s="23"/>
      <c r="U298" s="23"/>
      <c r="V298" s="23"/>
      <c r="W298" s="23"/>
      <c r="X298" s="23"/>
      <c r="Y298" s="23"/>
      <c r="Z298" s="23"/>
      <c r="AA298" s="23"/>
    </row>
    <row r="299" spans="1:27" ht="16.5" customHeight="1" x14ac:dyDescent="0.25">
      <c r="A299" s="17"/>
      <c r="B299" s="18">
        <v>7.1</v>
      </c>
      <c r="C299" s="12" t="s">
        <v>585</v>
      </c>
      <c r="D299" s="13"/>
      <c r="E299" s="13" t="e">
        <f t="shared" ref="E299:E304" si="30">NA()</f>
        <v>#N/A</v>
      </c>
      <c r="F299" s="14">
        <v>70</v>
      </c>
      <c r="G299" s="14">
        <v>70</v>
      </c>
      <c r="H299" s="14">
        <v>165</v>
      </c>
      <c r="I299" s="14"/>
      <c r="J299" s="14">
        <v>0</v>
      </c>
      <c r="K299" s="14"/>
      <c r="L299" s="14"/>
      <c r="M299" s="14"/>
      <c r="N299" s="14"/>
      <c r="O299" s="14"/>
      <c r="P299" s="14"/>
      <c r="Q299" s="13"/>
      <c r="R299" s="13"/>
      <c r="S299" s="16" t="s">
        <v>586</v>
      </c>
      <c r="T299" s="15"/>
      <c r="U299" s="15"/>
      <c r="V299" s="15"/>
      <c r="W299" s="15"/>
      <c r="X299" s="15"/>
      <c r="Y299" s="15"/>
      <c r="Z299" s="15"/>
      <c r="AA299" s="15"/>
    </row>
    <row r="300" spans="1:27" ht="16.5" customHeight="1" x14ac:dyDescent="0.25">
      <c r="A300" s="17"/>
      <c r="B300" s="18">
        <v>7.2</v>
      </c>
      <c r="C300" s="12" t="s">
        <v>587</v>
      </c>
      <c r="D300" s="13"/>
      <c r="E300" s="13" t="e">
        <f t="shared" si="30"/>
        <v>#N/A</v>
      </c>
      <c r="F300" s="14">
        <v>592</v>
      </c>
      <c r="G300" s="14">
        <v>459</v>
      </c>
      <c r="H300" s="14">
        <v>380</v>
      </c>
      <c r="I300" s="14"/>
      <c r="J300" s="14">
        <v>380</v>
      </c>
      <c r="K300" s="14"/>
      <c r="L300" s="14"/>
      <c r="M300" s="14"/>
      <c r="N300" s="14"/>
      <c r="O300" s="14"/>
      <c r="P300" s="14"/>
      <c r="Q300" s="13"/>
      <c r="R300" s="13"/>
      <c r="S300" s="12"/>
      <c r="T300" s="15"/>
      <c r="U300" s="15"/>
      <c r="V300" s="15"/>
      <c r="W300" s="15"/>
      <c r="X300" s="15"/>
      <c r="Y300" s="15"/>
      <c r="Z300" s="15"/>
      <c r="AA300" s="15"/>
    </row>
    <row r="301" spans="1:27" ht="16.5" customHeight="1" x14ac:dyDescent="0.25">
      <c r="A301" s="17"/>
      <c r="B301" s="18">
        <v>7.3</v>
      </c>
      <c r="C301" s="12" t="s">
        <v>588</v>
      </c>
      <c r="D301" s="13"/>
      <c r="E301" s="13" t="e">
        <f t="shared" si="30"/>
        <v>#N/A</v>
      </c>
      <c r="F301" s="14">
        <v>750</v>
      </c>
      <c r="G301" s="14">
        <v>750</v>
      </c>
      <c r="H301" s="14">
        <v>750</v>
      </c>
      <c r="I301" s="14"/>
      <c r="J301" s="14"/>
      <c r="K301" s="14"/>
      <c r="L301" s="14"/>
      <c r="M301" s="14"/>
      <c r="N301" s="14"/>
      <c r="O301" s="14"/>
      <c r="P301" s="14"/>
      <c r="Q301" s="13"/>
      <c r="R301" s="13"/>
      <c r="S301" s="12"/>
      <c r="T301" s="15"/>
      <c r="U301" s="15"/>
      <c r="V301" s="15"/>
      <c r="W301" s="15"/>
      <c r="X301" s="15"/>
      <c r="Y301" s="15"/>
      <c r="Z301" s="15"/>
      <c r="AA301" s="15"/>
    </row>
    <row r="302" spans="1:27" ht="16.5" customHeight="1" x14ac:dyDescent="0.25">
      <c r="A302" s="17"/>
      <c r="B302" s="18">
        <v>7.4</v>
      </c>
      <c r="C302" s="12" t="s">
        <v>589</v>
      </c>
      <c r="D302" s="13"/>
      <c r="E302" s="13" t="e">
        <f t="shared" si="30"/>
        <v>#N/A</v>
      </c>
      <c r="F302" s="14">
        <v>4898</v>
      </c>
      <c r="G302" s="14">
        <v>5580</v>
      </c>
      <c r="H302" s="14">
        <v>7305</v>
      </c>
      <c r="I302" s="14"/>
      <c r="J302" s="14"/>
      <c r="K302" s="14"/>
      <c r="L302" s="14"/>
      <c r="M302" s="14"/>
      <c r="N302" s="14"/>
      <c r="O302" s="14"/>
      <c r="P302" s="14"/>
      <c r="Q302" s="13"/>
      <c r="R302" s="13"/>
      <c r="S302" s="12"/>
      <c r="T302" s="15"/>
      <c r="U302" s="15"/>
      <c r="V302" s="15"/>
      <c r="W302" s="15"/>
      <c r="X302" s="15"/>
      <c r="Y302" s="15"/>
      <c r="Z302" s="15"/>
      <c r="AA302" s="15"/>
    </row>
    <row r="303" spans="1:27" ht="16.5" customHeight="1" x14ac:dyDescent="0.25">
      <c r="A303" s="17"/>
      <c r="B303" s="18">
        <v>7.5</v>
      </c>
      <c r="C303" s="12" t="s">
        <v>590</v>
      </c>
      <c r="D303" s="13"/>
      <c r="E303" s="13" t="e">
        <f t="shared" si="30"/>
        <v>#N/A</v>
      </c>
      <c r="F303" s="14">
        <v>12</v>
      </c>
      <c r="G303" s="14">
        <v>12</v>
      </c>
      <c r="H303" s="14">
        <v>11</v>
      </c>
      <c r="I303" s="14">
        <v>11</v>
      </c>
      <c r="J303" s="14">
        <v>11</v>
      </c>
      <c r="K303" s="14"/>
      <c r="L303" s="14"/>
      <c r="M303" s="14"/>
      <c r="N303" s="14"/>
      <c r="O303" s="14"/>
      <c r="P303" s="14"/>
      <c r="Q303" s="13"/>
      <c r="R303" s="13"/>
      <c r="S303" s="12"/>
      <c r="T303" s="15"/>
      <c r="U303" s="15"/>
      <c r="V303" s="15"/>
      <c r="W303" s="15"/>
      <c r="X303" s="15"/>
      <c r="Y303" s="15"/>
      <c r="Z303" s="15"/>
      <c r="AA303" s="15"/>
    </row>
    <row r="304" spans="1:27" ht="16.5" customHeight="1" x14ac:dyDescent="0.25">
      <c r="A304" s="17"/>
      <c r="B304" s="18">
        <v>7.6</v>
      </c>
      <c r="C304" s="12" t="s">
        <v>591</v>
      </c>
      <c r="D304" s="13"/>
      <c r="E304" s="13" t="e">
        <f t="shared" si="30"/>
        <v>#N/A</v>
      </c>
      <c r="F304" s="14">
        <v>12</v>
      </c>
      <c r="G304" s="14">
        <v>12</v>
      </c>
      <c r="H304" s="14">
        <v>11</v>
      </c>
      <c r="I304" s="14">
        <v>11</v>
      </c>
      <c r="J304" s="14">
        <v>11</v>
      </c>
      <c r="K304" s="14"/>
      <c r="L304" s="14"/>
      <c r="M304" s="14"/>
      <c r="N304" s="14"/>
      <c r="O304" s="14"/>
      <c r="P304" s="14"/>
      <c r="Q304" s="13"/>
      <c r="R304" s="13"/>
      <c r="S304" s="12"/>
      <c r="T304" s="15"/>
      <c r="U304" s="15"/>
      <c r="V304" s="15"/>
      <c r="W304" s="15"/>
      <c r="X304" s="15"/>
      <c r="Y304" s="15"/>
      <c r="Z304" s="15"/>
      <c r="AA304" s="15"/>
    </row>
    <row r="305" spans="1:27" ht="16.5" customHeight="1" x14ac:dyDescent="0.25">
      <c r="A305" s="17"/>
      <c r="B305" s="18">
        <v>7.7</v>
      </c>
      <c r="C305" s="12" t="s">
        <v>592</v>
      </c>
      <c r="D305" s="14">
        <v>0</v>
      </c>
      <c r="E305" s="14">
        <v>2</v>
      </c>
      <c r="F305" s="14">
        <v>6</v>
      </c>
      <c r="G305" s="14">
        <v>4</v>
      </c>
      <c r="H305" s="14">
        <v>7</v>
      </c>
      <c r="I305" s="14"/>
      <c r="J305" s="14"/>
      <c r="K305" s="14"/>
      <c r="L305" s="14"/>
      <c r="M305" s="14"/>
      <c r="N305" s="14"/>
      <c r="O305" s="14"/>
      <c r="P305" s="14"/>
      <c r="Q305" s="13"/>
      <c r="R305" s="13"/>
      <c r="S305" s="12"/>
      <c r="T305" s="15"/>
      <c r="U305" s="15"/>
      <c r="V305" s="15"/>
      <c r="W305" s="15"/>
      <c r="X305" s="15"/>
      <c r="Y305" s="15"/>
      <c r="Z305" s="15"/>
      <c r="AA305" s="15"/>
    </row>
    <row r="306" spans="1:27" ht="16.5" customHeight="1" x14ac:dyDescent="0.25">
      <c r="A306" s="17"/>
      <c r="B306" s="18">
        <v>7.8</v>
      </c>
      <c r="C306" s="12" t="s">
        <v>593</v>
      </c>
      <c r="D306" s="13"/>
      <c r="E306" s="13" t="e">
        <f>NA()</f>
        <v>#N/A</v>
      </c>
      <c r="F306" s="14">
        <v>0</v>
      </c>
      <c r="G306" s="14">
        <v>5</v>
      </c>
      <c r="H306" s="14">
        <v>5</v>
      </c>
      <c r="I306" s="14">
        <v>5</v>
      </c>
      <c r="J306" s="14">
        <v>5</v>
      </c>
      <c r="K306" s="14"/>
      <c r="L306" s="14"/>
      <c r="M306" s="14"/>
      <c r="N306" s="14"/>
      <c r="O306" s="14"/>
      <c r="P306" s="14"/>
      <c r="Q306" s="13"/>
      <c r="R306" s="13"/>
      <c r="S306" s="12"/>
      <c r="T306" s="15"/>
      <c r="U306" s="15"/>
      <c r="V306" s="15"/>
      <c r="W306" s="15"/>
      <c r="X306" s="15"/>
      <c r="Y306" s="15"/>
      <c r="Z306" s="15"/>
      <c r="AA306" s="15"/>
    </row>
    <row r="307" spans="1:27" ht="16.5" customHeight="1" x14ac:dyDescent="0.25">
      <c r="A307" s="17"/>
      <c r="B307" s="18">
        <v>7.9</v>
      </c>
      <c r="C307" s="12" t="s">
        <v>594</v>
      </c>
      <c r="D307" s="13"/>
      <c r="E307" s="14">
        <v>2</v>
      </c>
      <c r="F307" s="14">
        <v>2</v>
      </c>
      <c r="G307" s="14">
        <v>5</v>
      </c>
      <c r="H307" s="14">
        <v>5</v>
      </c>
      <c r="I307" s="14">
        <v>5</v>
      </c>
      <c r="J307" s="14">
        <v>5</v>
      </c>
      <c r="K307" s="14"/>
      <c r="L307" s="14"/>
      <c r="M307" s="14"/>
      <c r="N307" s="14"/>
      <c r="O307" s="14"/>
      <c r="P307" s="14"/>
      <c r="Q307" s="13"/>
      <c r="R307" s="13"/>
      <c r="S307" s="12"/>
      <c r="T307" s="15"/>
      <c r="U307" s="15"/>
      <c r="V307" s="15"/>
      <c r="W307" s="15"/>
      <c r="X307" s="15"/>
      <c r="Y307" s="15"/>
      <c r="Z307" s="15"/>
      <c r="AA307" s="15"/>
    </row>
    <row r="308" spans="1:27" ht="16.5" customHeight="1" x14ac:dyDescent="0.25">
      <c r="A308" s="17"/>
      <c r="B308" s="42" t="s">
        <v>595</v>
      </c>
      <c r="C308" s="12" t="s">
        <v>596</v>
      </c>
      <c r="D308" s="13"/>
      <c r="E308" s="13" t="e">
        <f t="shared" ref="E308:E309" si="31">NA()</f>
        <v>#N/A</v>
      </c>
      <c r="F308" s="14">
        <v>246</v>
      </c>
      <c r="G308" s="14">
        <v>165</v>
      </c>
      <c r="H308" s="14">
        <v>62</v>
      </c>
      <c r="I308" s="14"/>
      <c r="J308" s="14">
        <v>17</v>
      </c>
      <c r="K308" s="13"/>
      <c r="L308" s="14"/>
      <c r="M308" s="13"/>
      <c r="N308" s="13"/>
      <c r="O308" s="14"/>
      <c r="P308" s="14"/>
      <c r="Q308" s="13"/>
      <c r="R308" s="13"/>
      <c r="S308" s="12"/>
      <c r="T308" s="15"/>
      <c r="U308" s="15"/>
      <c r="V308" s="15"/>
      <c r="W308" s="15"/>
      <c r="X308" s="15"/>
      <c r="Y308" s="15"/>
      <c r="Z308" s="15"/>
      <c r="AA308" s="15"/>
    </row>
    <row r="309" spans="1:27" ht="16.5" customHeight="1" x14ac:dyDescent="0.25">
      <c r="A309" s="17"/>
      <c r="B309" s="18">
        <v>7.11</v>
      </c>
      <c r="C309" s="12" t="s">
        <v>597</v>
      </c>
      <c r="D309" s="13"/>
      <c r="E309" s="13" t="e">
        <f t="shared" si="31"/>
        <v>#N/A</v>
      </c>
      <c r="F309" s="14">
        <v>261</v>
      </c>
      <c r="G309" s="14">
        <v>241</v>
      </c>
      <c r="H309" s="14">
        <v>62</v>
      </c>
      <c r="I309" s="14"/>
      <c r="J309" s="14">
        <v>17</v>
      </c>
      <c r="K309" s="14"/>
      <c r="L309" s="14"/>
      <c r="M309" s="14"/>
      <c r="N309" s="14"/>
      <c r="O309" s="14"/>
      <c r="P309" s="14"/>
      <c r="Q309" s="13"/>
      <c r="R309" s="13"/>
      <c r="S309" s="16" t="s">
        <v>598</v>
      </c>
      <c r="T309" s="15"/>
      <c r="U309" s="15"/>
      <c r="V309" s="15"/>
      <c r="W309" s="15"/>
      <c r="X309" s="15"/>
      <c r="Y309" s="15"/>
      <c r="Z309" s="15"/>
      <c r="AA309" s="15"/>
    </row>
    <row r="310" spans="1:27" ht="16.5" customHeight="1" x14ac:dyDescent="0.25">
      <c r="A310" s="17"/>
      <c r="B310" s="18">
        <v>7.12</v>
      </c>
      <c r="C310" s="12" t="s">
        <v>599</v>
      </c>
      <c r="D310" s="14">
        <v>12</v>
      </c>
      <c r="E310" s="14">
        <v>12</v>
      </c>
      <c r="F310" s="14">
        <v>12</v>
      </c>
      <c r="G310" s="14" t="e">
        <f>NA()</f>
        <v>#N/A</v>
      </c>
      <c r="H310" s="14">
        <v>11</v>
      </c>
      <c r="I310" s="14">
        <v>11</v>
      </c>
      <c r="J310" s="14">
        <v>11</v>
      </c>
      <c r="K310" s="14"/>
      <c r="L310" s="14"/>
      <c r="M310" s="14"/>
      <c r="N310" s="14"/>
      <c r="O310" s="14"/>
      <c r="P310" s="14"/>
      <c r="Q310" s="13"/>
      <c r="R310" s="13"/>
      <c r="S310" s="12"/>
      <c r="T310" s="15"/>
      <c r="U310" s="15"/>
      <c r="V310" s="15"/>
      <c r="W310" s="15"/>
      <c r="X310" s="15"/>
      <c r="Y310" s="15"/>
      <c r="Z310" s="15"/>
      <c r="AA310" s="15"/>
    </row>
    <row r="311" spans="1:27" ht="16.5" customHeight="1" x14ac:dyDescent="0.25">
      <c r="A311" s="17"/>
      <c r="B311" s="18">
        <v>7.13</v>
      </c>
      <c r="C311" s="12" t="s">
        <v>600</v>
      </c>
      <c r="D311" s="13"/>
      <c r="E311" s="13" t="e">
        <f t="shared" ref="E311:E314" si="32">NA()</f>
        <v>#N/A</v>
      </c>
      <c r="F311" s="14">
        <v>67</v>
      </c>
      <c r="G311" s="14">
        <v>118</v>
      </c>
      <c r="H311" s="13">
        <v>154</v>
      </c>
      <c r="I311" s="14"/>
      <c r="J311" s="14">
        <v>156</v>
      </c>
      <c r="K311" s="14"/>
      <c r="L311" s="14"/>
      <c r="M311" s="14"/>
      <c r="N311" s="14"/>
      <c r="O311" s="14"/>
      <c r="P311" s="13"/>
      <c r="Q311" s="13"/>
      <c r="R311" s="13"/>
      <c r="S311" s="12"/>
      <c r="T311" s="15"/>
      <c r="U311" s="15"/>
      <c r="V311" s="15"/>
      <c r="W311" s="15"/>
      <c r="X311" s="15"/>
      <c r="Y311" s="15"/>
      <c r="Z311" s="15"/>
      <c r="AA311" s="15"/>
    </row>
    <row r="312" spans="1:27" ht="16.5" customHeight="1" x14ac:dyDescent="0.25">
      <c r="A312" s="17"/>
      <c r="B312" s="18">
        <v>7.14</v>
      </c>
      <c r="C312" s="12" t="s">
        <v>601</v>
      </c>
      <c r="D312" s="13"/>
      <c r="E312" s="13" t="e">
        <f t="shared" si="32"/>
        <v>#N/A</v>
      </c>
      <c r="F312" s="14">
        <v>343</v>
      </c>
      <c r="G312" s="14">
        <v>382</v>
      </c>
      <c r="H312" s="14">
        <v>378</v>
      </c>
      <c r="I312" s="14"/>
      <c r="J312" s="14">
        <v>378</v>
      </c>
      <c r="K312" s="14"/>
      <c r="L312" s="14"/>
      <c r="M312" s="14"/>
      <c r="N312" s="14"/>
      <c r="O312" s="14"/>
      <c r="P312" s="14"/>
      <c r="Q312" s="13"/>
      <c r="R312" s="13"/>
      <c r="S312" s="12"/>
      <c r="T312" s="15"/>
      <c r="U312" s="15"/>
      <c r="V312" s="15"/>
      <c r="W312" s="15"/>
      <c r="X312" s="15"/>
      <c r="Y312" s="15"/>
      <c r="Z312" s="15"/>
      <c r="AA312" s="15"/>
    </row>
    <row r="313" spans="1:27" ht="16.5" customHeight="1" x14ac:dyDescent="0.25">
      <c r="A313" s="17"/>
      <c r="B313" s="18">
        <v>7.15</v>
      </c>
      <c r="C313" s="12" t="s">
        <v>602</v>
      </c>
      <c r="D313" s="13"/>
      <c r="E313" s="13" t="e">
        <f t="shared" si="32"/>
        <v>#N/A</v>
      </c>
      <c r="F313" s="13" t="e">
        <f t="shared" ref="F313:G313" si="33">NA()</f>
        <v>#N/A</v>
      </c>
      <c r="G313" s="13" t="e">
        <f t="shared" si="33"/>
        <v>#N/A</v>
      </c>
      <c r="H313" s="14">
        <v>0</v>
      </c>
      <c r="I313" s="13"/>
      <c r="J313" s="13"/>
      <c r="K313" s="13"/>
      <c r="L313" s="13"/>
      <c r="M313" s="13"/>
      <c r="N313" s="13"/>
      <c r="O313" s="13"/>
      <c r="P313" s="14"/>
      <c r="Q313" s="13"/>
      <c r="R313" s="13"/>
      <c r="S313" s="12"/>
      <c r="T313" s="15"/>
      <c r="U313" s="15"/>
      <c r="V313" s="15"/>
      <c r="W313" s="15"/>
      <c r="X313" s="15"/>
      <c r="Y313" s="15"/>
      <c r="Z313" s="15"/>
      <c r="AA313" s="15"/>
    </row>
    <row r="314" spans="1:27" ht="16.5" customHeight="1" x14ac:dyDescent="0.25">
      <c r="A314" s="17"/>
      <c r="B314" s="18">
        <v>7.16</v>
      </c>
      <c r="C314" s="12" t="s">
        <v>603</v>
      </c>
      <c r="D314" s="13"/>
      <c r="E314" s="13" t="e">
        <f t="shared" si="32"/>
        <v>#N/A</v>
      </c>
      <c r="F314" s="13" t="e">
        <f>NA()</f>
        <v>#N/A</v>
      </c>
      <c r="G314" s="14">
        <v>57061</v>
      </c>
      <c r="H314" s="14">
        <v>34200</v>
      </c>
      <c r="I314" s="14"/>
      <c r="J314" s="13"/>
      <c r="K314" s="13"/>
      <c r="L314" s="13"/>
      <c r="M314" s="13"/>
      <c r="N314" s="13"/>
      <c r="O314" s="13"/>
      <c r="P314" s="14"/>
      <c r="Q314" s="13"/>
      <c r="R314" s="13"/>
      <c r="S314" s="12"/>
      <c r="T314" s="15"/>
      <c r="U314" s="15"/>
      <c r="V314" s="15"/>
      <c r="W314" s="15"/>
      <c r="X314" s="15"/>
      <c r="Y314" s="15"/>
      <c r="Z314" s="15"/>
      <c r="AA314" s="15"/>
    </row>
    <row r="315" spans="1:27" ht="16.5" customHeight="1" x14ac:dyDescent="0.25">
      <c r="A315" s="10"/>
      <c r="B315" s="11"/>
      <c r="C315" s="12"/>
      <c r="D315" s="13"/>
      <c r="E315" s="13"/>
      <c r="F315" s="21"/>
      <c r="G315" s="13"/>
      <c r="H315" s="13"/>
      <c r="I315" s="13"/>
      <c r="J315" s="13"/>
      <c r="K315" s="13"/>
      <c r="L315" s="13"/>
      <c r="M315" s="13"/>
      <c r="N315" s="13"/>
      <c r="O315" s="13"/>
      <c r="P315" s="13"/>
      <c r="Q315" s="13"/>
      <c r="R315" s="13"/>
      <c r="S315" s="12"/>
      <c r="T315" s="15"/>
      <c r="U315" s="15"/>
      <c r="V315" s="15"/>
      <c r="W315" s="15"/>
      <c r="X315" s="15"/>
      <c r="Y315" s="15"/>
      <c r="Z315" s="15"/>
      <c r="AA315" s="15"/>
    </row>
    <row r="316" spans="1:27" ht="16.5" customHeight="1" x14ac:dyDescent="0.25">
      <c r="A316" s="5"/>
      <c r="B316" s="6">
        <v>8</v>
      </c>
      <c r="C316" s="7" t="s">
        <v>604</v>
      </c>
      <c r="D316" s="22"/>
      <c r="E316" s="22"/>
      <c r="F316" s="22"/>
      <c r="G316" s="22"/>
      <c r="H316" s="22"/>
      <c r="I316" s="22"/>
      <c r="J316" s="22">
        <f>COUNTBLANK(J317:J335)</f>
        <v>19</v>
      </c>
      <c r="K316" s="22"/>
      <c r="L316" s="22">
        <f>COUNTBLANK(L317:L335)</f>
        <v>19</v>
      </c>
      <c r="M316" s="22"/>
      <c r="N316" s="22"/>
      <c r="O316" s="22"/>
      <c r="P316" s="22"/>
      <c r="Q316" s="22"/>
      <c r="R316" s="22"/>
      <c r="S316" s="7"/>
      <c r="T316" s="23"/>
      <c r="U316" s="23"/>
      <c r="V316" s="23"/>
      <c r="W316" s="23"/>
      <c r="X316" s="23"/>
      <c r="Y316" s="23"/>
      <c r="Z316" s="23"/>
      <c r="AA316" s="23"/>
    </row>
    <row r="317" spans="1:27" ht="16.5" customHeight="1" x14ac:dyDescent="0.25">
      <c r="A317" s="10"/>
      <c r="B317" s="11" t="s">
        <v>605</v>
      </c>
      <c r="C317" s="12" t="s">
        <v>606</v>
      </c>
      <c r="D317" s="13"/>
      <c r="E317" s="13" t="e">
        <f>NA()</f>
        <v>#N/A</v>
      </c>
      <c r="F317" s="14">
        <v>926</v>
      </c>
      <c r="G317" s="14" t="e">
        <f t="shared" ref="G317:G319" si="34">NA()</f>
        <v>#N/A</v>
      </c>
      <c r="H317" s="13"/>
      <c r="I317" s="13"/>
      <c r="J317" s="14"/>
      <c r="K317" s="13"/>
      <c r="L317" s="14"/>
      <c r="M317" s="13"/>
      <c r="N317" s="13"/>
      <c r="O317" s="13"/>
      <c r="P317" s="13"/>
      <c r="Q317" s="13"/>
      <c r="R317" s="13"/>
      <c r="S317" s="12"/>
      <c r="T317" s="15"/>
      <c r="U317" s="15"/>
      <c r="V317" s="15"/>
      <c r="W317" s="15"/>
      <c r="X317" s="15"/>
      <c r="Y317" s="15"/>
      <c r="Z317" s="15"/>
      <c r="AA317" s="15"/>
    </row>
    <row r="318" spans="1:27" ht="16.5" customHeight="1" x14ac:dyDescent="0.25">
      <c r="A318" s="10"/>
      <c r="B318" s="11" t="s">
        <v>607</v>
      </c>
      <c r="C318" s="12" t="s">
        <v>608</v>
      </c>
      <c r="D318" s="13"/>
      <c r="E318" s="14">
        <v>2</v>
      </c>
      <c r="F318" s="14">
        <v>2</v>
      </c>
      <c r="G318" s="14" t="e">
        <f t="shared" si="34"/>
        <v>#N/A</v>
      </c>
      <c r="H318" s="13"/>
      <c r="I318" s="13"/>
      <c r="J318" s="13"/>
      <c r="K318" s="13"/>
      <c r="L318" s="14"/>
      <c r="M318" s="14"/>
      <c r="N318" s="14"/>
      <c r="O318" s="13"/>
      <c r="P318" s="13"/>
      <c r="Q318" s="13"/>
      <c r="R318" s="13"/>
      <c r="S318" s="12"/>
      <c r="T318" s="15"/>
      <c r="U318" s="15"/>
      <c r="V318" s="15"/>
      <c r="W318" s="15"/>
      <c r="X318" s="15"/>
      <c r="Y318" s="15"/>
      <c r="Z318" s="15"/>
      <c r="AA318" s="15"/>
    </row>
    <row r="319" spans="1:27" ht="16.5" customHeight="1" x14ac:dyDescent="0.25">
      <c r="A319" s="10"/>
      <c r="B319" s="11" t="s">
        <v>609</v>
      </c>
      <c r="C319" s="12" t="s">
        <v>610</v>
      </c>
      <c r="D319" s="13"/>
      <c r="E319" s="13" t="e">
        <f t="shared" ref="E319:E335" si="35">NA()</f>
        <v>#N/A</v>
      </c>
      <c r="F319" s="14">
        <v>548</v>
      </c>
      <c r="G319" s="14" t="e">
        <f t="shared" si="34"/>
        <v>#N/A</v>
      </c>
      <c r="H319" s="13"/>
      <c r="I319" s="13"/>
      <c r="J319" s="14"/>
      <c r="K319" s="13"/>
      <c r="L319" s="14"/>
      <c r="M319" s="13"/>
      <c r="N319" s="13"/>
      <c r="O319" s="13"/>
      <c r="P319" s="13"/>
      <c r="Q319" s="13"/>
      <c r="R319" s="13"/>
      <c r="S319" s="12"/>
      <c r="T319" s="15"/>
      <c r="U319" s="15"/>
      <c r="V319" s="15"/>
      <c r="W319" s="15"/>
      <c r="X319" s="15"/>
      <c r="Y319" s="15"/>
      <c r="Z319" s="15"/>
      <c r="AA319" s="15"/>
    </row>
    <row r="320" spans="1:27" ht="16.5" customHeight="1" x14ac:dyDescent="0.25">
      <c r="A320" s="10"/>
      <c r="B320" s="11" t="s">
        <v>611</v>
      </c>
      <c r="C320" s="12" t="s">
        <v>612</v>
      </c>
      <c r="D320" s="13"/>
      <c r="E320" s="13" t="e">
        <f t="shared" si="35"/>
        <v>#N/A</v>
      </c>
      <c r="F320" s="13" t="e">
        <f t="shared" ref="F320:F323" si="36">NA()</f>
        <v>#N/A</v>
      </c>
      <c r="G320" s="14">
        <v>10</v>
      </c>
      <c r="H320" s="14">
        <v>10</v>
      </c>
      <c r="I320" s="14"/>
      <c r="J320" s="13"/>
      <c r="K320" s="13"/>
      <c r="L320" s="14"/>
      <c r="M320" s="14"/>
      <c r="N320" s="14"/>
      <c r="O320" s="13"/>
      <c r="P320" s="14"/>
      <c r="Q320" s="13"/>
      <c r="R320" s="13"/>
      <c r="S320" s="12"/>
      <c r="T320" s="15"/>
      <c r="U320" s="15"/>
      <c r="V320" s="15"/>
      <c r="W320" s="15"/>
      <c r="X320" s="15"/>
      <c r="Y320" s="15"/>
      <c r="Z320" s="15"/>
      <c r="AA320" s="15"/>
    </row>
    <row r="321" spans="1:27" ht="16.5" customHeight="1" x14ac:dyDescent="0.25">
      <c r="A321" s="10"/>
      <c r="B321" s="11" t="s">
        <v>613</v>
      </c>
      <c r="C321" s="12" t="s">
        <v>614</v>
      </c>
      <c r="D321" s="13"/>
      <c r="E321" s="13" t="e">
        <f t="shared" si="35"/>
        <v>#N/A</v>
      </c>
      <c r="F321" s="13" t="e">
        <f t="shared" si="36"/>
        <v>#N/A</v>
      </c>
      <c r="G321" s="14">
        <v>147</v>
      </c>
      <c r="H321" s="14">
        <v>147</v>
      </c>
      <c r="I321" s="14"/>
      <c r="J321" s="13"/>
      <c r="K321" s="13"/>
      <c r="L321" s="14"/>
      <c r="M321" s="13"/>
      <c r="N321" s="14"/>
      <c r="O321" s="13"/>
      <c r="P321" s="14"/>
      <c r="Q321" s="13"/>
      <c r="R321" s="13"/>
      <c r="S321" s="12"/>
      <c r="T321" s="15"/>
      <c r="U321" s="15"/>
      <c r="V321" s="15"/>
      <c r="W321" s="15"/>
      <c r="X321" s="15"/>
      <c r="Y321" s="15"/>
      <c r="Z321" s="15"/>
      <c r="AA321" s="15"/>
    </row>
    <row r="322" spans="1:27" ht="16.5" customHeight="1" x14ac:dyDescent="0.25">
      <c r="A322" s="10"/>
      <c r="B322" s="11" t="s">
        <v>615</v>
      </c>
      <c r="C322" s="12" t="s">
        <v>616</v>
      </c>
      <c r="D322" s="13"/>
      <c r="E322" s="13" t="e">
        <f t="shared" si="35"/>
        <v>#N/A</v>
      </c>
      <c r="F322" s="13" t="e">
        <f t="shared" si="36"/>
        <v>#N/A</v>
      </c>
      <c r="G322" s="14">
        <v>414</v>
      </c>
      <c r="H322" s="14">
        <v>414</v>
      </c>
      <c r="I322" s="14"/>
      <c r="J322" s="13"/>
      <c r="K322" s="13"/>
      <c r="L322" s="14"/>
      <c r="M322" s="13"/>
      <c r="N322" s="14"/>
      <c r="O322" s="13"/>
      <c r="P322" s="14"/>
      <c r="Q322" s="13"/>
      <c r="R322" s="13"/>
      <c r="S322" s="12"/>
      <c r="T322" s="15"/>
      <c r="U322" s="15"/>
      <c r="V322" s="15"/>
      <c r="W322" s="15"/>
      <c r="X322" s="15"/>
      <c r="Y322" s="15"/>
      <c r="Z322" s="15"/>
      <c r="AA322" s="15"/>
    </row>
    <row r="323" spans="1:27" ht="16.5" customHeight="1" x14ac:dyDescent="0.25">
      <c r="A323" s="10"/>
      <c r="B323" s="11" t="s">
        <v>617</v>
      </c>
      <c r="C323" s="12" t="s">
        <v>618</v>
      </c>
      <c r="D323" s="13"/>
      <c r="E323" s="13" t="e">
        <f t="shared" si="35"/>
        <v>#N/A</v>
      </c>
      <c r="F323" s="13" t="e">
        <f t="shared" si="36"/>
        <v>#N/A</v>
      </c>
      <c r="G323" s="13" t="e">
        <f t="shared" ref="G323:G324" si="37">NA()</f>
        <v>#N/A</v>
      </c>
      <c r="H323" s="13"/>
      <c r="I323" s="13"/>
      <c r="J323" s="13"/>
      <c r="K323" s="13"/>
      <c r="L323" s="14"/>
      <c r="M323" s="13"/>
      <c r="N323" s="14"/>
      <c r="O323" s="13"/>
      <c r="P323" s="13"/>
      <c r="Q323" s="13"/>
      <c r="R323" s="13"/>
      <c r="S323" s="12"/>
      <c r="T323" s="15"/>
      <c r="U323" s="15"/>
      <c r="V323" s="15"/>
      <c r="W323" s="15"/>
      <c r="X323" s="15"/>
      <c r="Y323" s="15"/>
      <c r="Z323" s="15"/>
      <c r="AA323" s="15"/>
    </row>
    <row r="324" spans="1:27" ht="16.5" customHeight="1" x14ac:dyDescent="0.25">
      <c r="A324" s="10"/>
      <c r="B324" s="11" t="s">
        <v>619</v>
      </c>
      <c r="C324" s="12" t="s">
        <v>620</v>
      </c>
      <c r="D324" s="13"/>
      <c r="E324" s="13" t="e">
        <f t="shared" si="35"/>
        <v>#N/A</v>
      </c>
      <c r="F324" s="14">
        <v>40493</v>
      </c>
      <c r="G324" s="13" t="e">
        <f t="shared" si="37"/>
        <v>#N/A</v>
      </c>
      <c r="H324" s="13"/>
      <c r="I324" s="13"/>
      <c r="J324" s="14"/>
      <c r="K324" s="13"/>
      <c r="L324" s="14"/>
      <c r="M324" s="13"/>
      <c r="N324" s="13"/>
      <c r="O324" s="13"/>
      <c r="P324" s="13"/>
      <c r="Q324" s="13"/>
      <c r="R324" s="13"/>
      <c r="S324" s="12"/>
      <c r="T324" s="15"/>
      <c r="U324" s="15"/>
      <c r="V324" s="15"/>
      <c r="W324" s="15"/>
      <c r="X324" s="15"/>
      <c r="Y324" s="15"/>
      <c r="Z324" s="15"/>
      <c r="AA324" s="15"/>
    </row>
    <row r="325" spans="1:27" ht="16.5" customHeight="1" x14ac:dyDescent="0.25">
      <c r="A325" s="10"/>
      <c r="B325" s="11" t="s">
        <v>621</v>
      </c>
      <c r="C325" s="12" t="s">
        <v>622</v>
      </c>
      <c r="D325" s="13"/>
      <c r="E325" s="13" t="e">
        <f t="shared" si="35"/>
        <v>#N/A</v>
      </c>
      <c r="F325" s="13" t="e">
        <f t="shared" ref="F325:G325" si="38">NA()</f>
        <v>#N/A</v>
      </c>
      <c r="G325" s="13" t="e">
        <f t="shared" si="38"/>
        <v>#N/A</v>
      </c>
      <c r="H325" s="14">
        <v>7</v>
      </c>
      <c r="I325" s="13"/>
      <c r="J325" s="13"/>
      <c r="K325" s="14"/>
      <c r="L325" s="14"/>
      <c r="M325" s="13"/>
      <c r="N325" s="14"/>
      <c r="O325" s="13"/>
      <c r="P325" s="14"/>
      <c r="Q325" s="13"/>
      <c r="R325" s="13"/>
      <c r="S325" s="12"/>
      <c r="T325" s="15"/>
      <c r="U325" s="15"/>
      <c r="V325" s="15"/>
      <c r="W325" s="15"/>
      <c r="X325" s="15"/>
      <c r="Y325" s="15"/>
      <c r="Z325" s="15"/>
      <c r="AA325" s="15"/>
    </row>
    <row r="326" spans="1:27" ht="16.5" customHeight="1" x14ac:dyDescent="0.25">
      <c r="A326" s="10"/>
      <c r="B326" s="11" t="s">
        <v>623</v>
      </c>
      <c r="C326" s="12" t="s">
        <v>624</v>
      </c>
      <c r="D326" s="13"/>
      <c r="E326" s="13" t="e">
        <f t="shared" si="35"/>
        <v>#N/A</v>
      </c>
      <c r="F326" s="13" t="e">
        <f t="shared" ref="F326:F335" si="39">NA()</f>
        <v>#N/A</v>
      </c>
      <c r="G326" s="14">
        <v>6</v>
      </c>
      <c r="H326" s="14">
        <v>7</v>
      </c>
      <c r="I326" s="13"/>
      <c r="J326" s="13"/>
      <c r="K326" s="14"/>
      <c r="L326" s="14"/>
      <c r="M326" s="13"/>
      <c r="N326" s="14"/>
      <c r="O326" s="13"/>
      <c r="P326" s="14"/>
      <c r="Q326" s="13"/>
      <c r="R326" s="13"/>
      <c r="S326" s="12"/>
      <c r="T326" s="15"/>
      <c r="U326" s="15"/>
      <c r="V326" s="15"/>
      <c r="W326" s="15"/>
      <c r="X326" s="15"/>
      <c r="Y326" s="15"/>
      <c r="Z326" s="15"/>
      <c r="AA326" s="15"/>
    </row>
    <row r="327" spans="1:27" ht="16.5" customHeight="1" x14ac:dyDescent="0.25">
      <c r="A327" s="10"/>
      <c r="B327" s="11" t="s">
        <v>625</v>
      </c>
      <c r="C327" s="12" t="s">
        <v>626</v>
      </c>
      <c r="D327" s="13"/>
      <c r="E327" s="13" t="e">
        <f t="shared" si="35"/>
        <v>#N/A</v>
      </c>
      <c r="F327" s="13" t="e">
        <f t="shared" si="39"/>
        <v>#N/A</v>
      </c>
      <c r="G327" s="14">
        <v>144</v>
      </c>
      <c r="H327" s="14">
        <v>144</v>
      </c>
      <c r="I327" s="14"/>
      <c r="J327" s="13"/>
      <c r="K327" s="14"/>
      <c r="L327" s="14"/>
      <c r="M327" s="13"/>
      <c r="N327" s="14"/>
      <c r="O327" s="13"/>
      <c r="P327" s="14"/>
      <c r="Q327" s="13"/>
      <c r="R327" s="13"/>
      <c r="S327" s="12"/>
      <c r="T327" s="15"/>
      <c r="U327" s="15"/>
      <c r="V327" s="15"/>
      <c r="W327" s="15"/>
      <c r="X327" s="15"/>
      <c r="Y327" s="15"/>
      <c r="Z327" s="15"/>
      <c r="AA327" s="15"/>
    </row>
    <row r="328" spans="1:27" ht="16.5" customHeight="1" x14ac:dyDescent="0.25">
      <c r="A328" s="10"/>
      <c r="B328" s="11" t="s">
        <v>627</v>
      </c>
      <c r="C328" s="12" t="s">
        <v>628</v>
      </c>
      <c r="D328" s="13"/>
      <c r="E328" s="13" t="e">
        <f t="shared" si="35"/>
        <v>#N/A</v>
      </c>
      <c r="F328" s="13" t="e">
        <f t="shared" si="39"/>
        <v>#N/A</v>
      </c>
      <c r="G328" s="14">
        <v>605</v>
      </c>
      <c r="H328" s="14">
        <v>605</v>
      </c>
      <c r="I328" s="14"/>
      <c r="J328" s="13"/>
      <c r="K328" s="13"/>
      <c r="L328" s="14"/>
      <c r="M328" s="13"/>
      <c r="N328" s="14"/>
      <c r="O328" s="13"/>
      <c r="P328" s="14"/>
      <c r="Q328" s="13"/>
      <c r="R328" s="13"/>
      <c r="S328" s="12"/>
      <c r="T328" s="15"/>
      <c r="U328" s="15"/>
      <c r="V328" s="15"/>
      <c r="W328" s="15"/>
      <c r="X328" s="15"/>
      <c r="Y328" s="15"/>
      <c r="Z328" s="15"/>
      <c r="AA328" s="15"/>
    </row>
    <row r="329" spans="1:27" ht="16.5" customHeight="1" x14ac:dyDescent="0.25">
      <c r="A329" s="10"/>
      <c r="B329" s="11" t="s">
        <v>629</v>
      </c>
      <c r="C329" s="12" t="s">
        <v>630</v>
      </c>
      <c r="D329" s="13"/>
      <c r="E329" s="13" t="e">
        <f t="shared" si="35"/>
        <v>#N/A</v>
      </c>
      <c r="F329" s="13" t="e">
        <f t="shared" si="39"/>
        <v>#N/A</v>
      </c>
      <c r="G329" s="14">
        <v>147</v>
      </c>
      <c r="H329" s="14">
        <v>147</v>
      </c>
      <c r="I329" s="14"/>
      <c r="J329" s="13"/>
      <c r="K329" s="13"/>
      <c r="L329" s="14"/>
      <c r="M329" s="13"/>
      <c r="N329" s="14"/>
      <c r="O329" s="13"/>
      <c r="P329" s="14"/>
      <c r="Q329" s="13"/>
      <c r="R329" s="13"/>
      <c r="S329" s="12"/>
      <c r="T329" s="15"/>
      <c r="U329" s="15"/>
      <c r="V329" s="15"/>
      <c r="W329" s="15"/>
      <c r="X329" s="15"/>
      <c r="Y329" s="15"/>
      <c r="Z329" s="15"/>
      <c r="AA329" s="15"/>
    </row>
    <row r="330" spans="1:27" ht="16.5" customHeight="1" x14ac:dyDescent="0.25">
      <c r="A330" s="10"/>
      <c r="B330" s="11" t="s">
        <v>631</v>
      </c>
      <c r="C330" s="12" t="s">
        <v>632</v>
      </c>
      <c r="D330" s="13"/>
      <c r="E330" s="13" t="e">
        <f t="shared" si="35"/>
        <v>#N/A</v>
      </c>
      <c r="F330" s="13" t="e">
        <f t="shared" si="39"/>
        <v>#N/A</v>
      </c>
      <c r="G330" s="14">
        <v>147</v>
      </c>
      <c r="H330" s="14">
        <v>12476</v>
      </c>
      <c r="I330" s="14"/>
      <c r="J330" s="13"/>
      <c r="K330" s="13"/>
      <c r="L330" s="13"/>
      <c r="M330" s="13"/>
      <c r="N330" s="14"/>
      <c r="O330" s="13"/>
      <c r="P330" s="14"/>
      <c r="Q330" s="13"/>
      <c r="R330" s="13"/>
      <c r="S330" s="12"/>
      <c r="T330" s="15"/>
      <c r="U330" s="15"/>
      <c r="V330" s="15"/>
      <c r="W330" s="15"/>
      <c r="X330" s="15"/>
      <c r="Y330" s="15"/>
      <c r="Z330" s="15"/>
      <c r="AA330" s="15"/>
    </row>
    <row r="331" spans="1:27" ht="16.5" customHeight="1" x14ac:dyDescent="0.25">
      <c r="A331" s="10"/>
      <c r="B331" s="11" t="s">
        <v>633</v>
      </c>
      <c r="C331" s="12" t="s">
        <v>634</v>
      </c>
      <c r="D331" s="13"/>
      <c r="E331" s="13" t="e">
        <f t="shared" si="35"/>
        <v>#N/A</v>
      </c>
      <c r="F331" s="13" t="e">
        <f t="shared" si="39"/>
        <v>#N/A</v>
      </c>
      <c r="G331" s="14">
        <v>10</v>
      </c>
      <c r="H331" s="14">
        <v>10</v>
      </c>
      <c r="I331" s="14"/>
      <c r="J331" s="13"/>
      <c r="K331" s="13"/>
      <c r="L331" s="14"/>
      <c r="M331" s="13"/>
      <c r="N331" s="14"/>
      <c r="O331" s="13"/>
      <c r="P331" s="14"/>
      <c r="Q331" s="13"/>
      <c r="R331" s="13"/>
      <c r="S331" s="12"/>
      <c r="T331" s="15"/>
      <c r="U331" s="15"/>
      <c r="V331" s="15"/>
      <c r="W331" s="15"/>
      <c r="X331" s="15"/>
      <c r="Y331" s="15"/>
      <c r="Z331" s="15"/>
      <c r="AA331" s="15"/>
    </row>
    <row r="332" spans="1:27" ht="16.5" customHeight="1" x14ac:dyDescent="0.25">
      <c r="A332" s="10"/>
      <c r="B332" s="11" t="s">
        <v>635</v>
      </c>
      <c r="C332" s="12" t="s">
        <v>636</v>
      </c>
      <c r="D332" s="13"/>
      <c r="E332" s="13" t="e">
        <f t="shared" si="35"/>
        <v>#N/A</v>
      </c>
      <c r="F332" s="13" t="e">
        <f t="shared" si="39"/>
        <v>#N/A</v>
      </c>
      <c r="G332" s="14">
        <v>8973</v>
      </c>
      <c r="H332" s="14">
        <v>8973</v>
      </c>
      <c r="I332" s="14"/>
      <c r="J332" s="13"/>
      <c r="K332" s="13"/>
      <c r="L332" s="13"/>
      <c r="M332" s="13"/>
      <c r="N332" s="14"/>
      <c r="O332" s="13"/>
      <c r="P332" s="14"/>
      <c r="Q332" s="13"/>
      <c r="R332" s="13"/>
      <c r="S332" s="12"/>
      <c r="T332" s="15"/>
      <c r="U332" s="15"/>
      <c r="V332" s="15"/>
      <c r="W332" s="15"/>
      <c r="X332" s="15"/>
      <c r="Y332" s="15"/>
      <c r="Z332" s="15"/>
      <c r="AA332" s="15"/>
    </row>
    <row r="333" spans="1:27" ht="16.5" customHeight="1" x14ac:dyDescent="0.25">
      <c r="A333" s="10"/>
      <c r="B333" s="11" t="s">
        <v>637</v>
      </c>
      <c r="C333" s="12" t="s">
        <v>638</v>
      </c>
      <c r="D333" s="13"/>
      <c r="E333" s="13" t="e">
        <f t="shared" si="35"/>
        <v>#N/A</v>
      </c>
      <c r="F333" s="13" t="e">
        <f t="shared" si="39"/>
        <v>#N/A</v>
      </c>
      <c r="G333" s="13" t="e">
        <f>NA()</f>
        <v>#N/A</v>
      </c>
      <c r="H333" s="13"/>
      <c r="I333" s="13"/>
      <c r="J333" s="13"/>
      <c r="K333" s="13"/>
      <c r="L333" s="14"/>
      <c r="M333" s="13"/>
      <c r="N333" s="14"/>
      <c r="O333" s="13"/>
      <c r="P333" s="13"/>
      <c r="Q333" s="13"/>
      <c r="R333" s="13"/>
      <c r="S333" s="12"/>
      <c r="T333" s="15"/>
      <c r="U333" s="15"/>
      <c r="V333" s="15"/>
      <c r="W333" s="15"/>
      <c r="X333" s="15"/>
      <c r="Y333" s="15"/>
      <c r="Z333" s="15"/>
      <c r="AA333" s="15"/>
    </row>
    <row r="334" spans="1:27" ht="16.5" customHeight="1" x14ac:dyDescent="0.25">
      <c r="A334" s="10"/>
      <c r="B334" s="11" t="s">
        <v>639</v>
      </c>
      <c r="C334" s="12" t="s">
        <v>640</v>
      </c>
      <c r="D334" s="13"/>
      <c r="E334" s="13" t="e">
        <f t="shared" si="35"/>
        <v>#N/A</v>
      </c>
      <c r="F334" s="13" t="e">
        <f t="shared" si="39"/>
        <v>#N/A</v>
      </c>
      <c r="G334" s="14">
        <v>2</v>
      </c>
      <c r="H334" s="14">
        <v>2</v>
      </c>
      <c r="I334" s="14"/>
      <c r="J334" s="13"/>
      <c r="K334" s="13"/>
      <c r="L334" s="14"/>
      <c r="M334" s="13"/>
      <c r="N334" s="13"/>
      <c r="O334" s="13"/>
      <c r="P334" s="14"/>
      <c r="Q334" s="13"/>
      <c r="R334" s="13"/>
      <c r="S334" s="12"/>
      <c r="T334" s="15"/>
      <c r="U334" s="15"/>
      <c r="V334" s="15"/>
      <c r="W334" s="15"/>
      <c r="X334" s="15"/>
      <c r="Y334" s="15"/>
      <c r="Z334" s="15"/>
      <c r="AA334" s="15"/>
    </row>
    <row r="335" spans="1:27" ht="16.5" customHeight="1" x14ac:dyDescent="0.25">
      <c r="A335" s="10"/>
      <c r="B335" s="11" t="s">
        <v>641</v>
      </c>
      <c r="C335" s="12" t="s">
        <v>642</v>
      </c>
      <c r="D335" s="13"/>
      <c r="E335" s="13" t="e">
        <f t="shared" si="35"/>
        <v>#N/A</v>
      </c>
      <c r="F335" s="13" t="e">
        <f t="shared" si="39"/>
        <v>#N/A</v>
      </c>
      <c r="G335" s="14">
        <v>10</v>
      </c>
      <c r="H335" s="14">
        <v>10</v>
      </c>
      <c r="I335" s="14"/>
      <c r="J335" s="13"/>
      <c r="K335" s="13"/>
      <c r="L335" s="13"/>
      <c r="M335" s="13"/>
      <c r="N335" s="13"/>
      <c r="O335" s="13"/>
      <c r="P335" s="14"/>
      <c r="Q335" s="13"/>
      <c r="R335" s="13"/>
      <c r="S335" s="12"/>
      <c r="T335" s="15"/>
      <c r="U335" s="15"/>
      <c r="V335" s="15"/>
      <c r="W335" s="15"/>
      <c r="X335" s="15"/>
      <c r="Y335" s="15"/>
      <c r="Z335" s="15"/>
      <c r="AA335" s="15"/>
    </row>
    <row r="336" spans="1:27" ht="16.5" customHeight="1" x14ac:dyDescent="0.25">
      <c r="A336" s="10"/>
      <c r="B336" s="11"/>
      <c r="C336" s="12"/>
      <c r="D336" s="13"/>
      <c r="E336" s="13"/>
      <c r="F336" s="21"/>
      <c r="G336" s="13"/>
      <c r="H336" s="13"/>
      <c r="I336" s="13"/>
      <c r="J336" s="13"/>
      <c r="K336" s="13"/>
      <c r="L336" s="13"/>
      <c r="M336" s="13"/>
      <c r="N336" s="13"/>
      <c r="O336" s="13"/>
      <c r="P336" s="13"/>
      <c r="Q336" s="13"/>
      <c r="R336" s="13"/>
      <c r="S336" s="12"/>
      <c r="T336" s="15"/>
      <c r="U336" s="15"/>
      <c r="V336" s="15"/>
      <c r="W336" s="15"/>
      <c r="X336" s="15"/>
      <c r="Y336" s="15"/>
      <c r="Z336" s="15"/>
      <c r="AA336" s="15"/>
    </row>
    <row r="337" spans="1:27" ht="16.5" customHeight="1" x14ac:dyDescent="0.25">
      <c r="A337" s="5"/>
      <c r="B337" s="6">
        <v>9</v>
      </c>
      <c r="C337" s="43" t="s">
        <v>643</v>
      </c>
      <c r="D337" s="22"/>
      <c r="E337" s="22"/>
      <c r="F337" s="22"/>
      <c r="G337" s="22"/>
      <c r="H337" s="22"/>
      <c r="I337" s="22"/>
      <c r="J337" s="22">
        <f>COUNTBLANK(J338:J409)</f>
        <v>27</v>
      </c>
      <c r="K337" s="22"/>
      <c r="L337" s="22">
        <f>COUNTBLANK(L338:L409)</f>
        <v>27</v>
      </c>
      <c r="M337" s="22"/>
      <c r="N337" s="22"/>
      <c r="O337" s="22"/>
      <c r="P337" s="22"/>
      <c r="Q337" s="22"/>
      <c r="R337" s="22"/>
      <c r="S337" s="7"/>
      <c r="T337" s="23"/>
      <c r="U337" s="23"/>
      <c r="V337" s="23"/>
      <c r="W337" s="23"/>
      <c r="X337" s="23"/>
      <c r="Y337" s="23"/>
      <c r="Z337" s="23"/>
      <c r="AA337" s="23"/>
    </row>
    <row r="338" spans="1:27" ht="16.5" customHeight="1" x14ac:dyDescent="0.25">
      <c r="A338" s="44"/>
      <c r="B338" s="45" t="s">
        <v>644</v>
      </c>
      <c r="C338" s="12" t="s">
        <v>645</v>
      </c>
      <c r="D338" s="13" t="s">
        <v>646</v>
      </c>
      <c r="E338" s="13" t="s">
        <v>646</v>
      </c>
      <c r="F338" s="14" t="s">
        <v>646</v>
      </c>
      <c r="G338" s="13" t="s">
        <v>646</v>
      </c>
      <c r="H338" s="14" t="s">
        <v>567</v>
      </c>
      <c r="I338" s="14" t="s">
        <v>567</v>
      </c>
      <c r="J338" s="14" t="s">
        <v>567</v>
      </c>
      <c r="K338" s="14" t="s">
        <v>567</v>
      </c>
      <c r="L338" s="14" t="s">
        <v>567</v>
      </c>
      <c r="M338" s="14"/>
      <c r="N338" s="27"/>
      <c r="O338" s="14"/>
      <c r="P338" s="14"/>
      <c r="Q338" s="13"/>
      <c r="R338" s="13"/>
      <c r="S338" s="12"/>
      <c r="T338" s="15"/>
      <c r="U338" s="15"/>
      <c r="V338" s="15"/>
      <c r="W338" s="15"/>
      <c r="X338" s="15"/>
      <c r="Y338" s="15"/>
      <c r="Z338" s="15"/>
      <c r="AA338" s="15"/>
    </row>
    <row r="339" spans="1:27" ht="16.5" customHeight="1" x14ac:dyDescent="0.25">
      <c r="A339" s="44"/>
      <c r="B339" s="45" t="s">
        <v>647</v>
      </c>
      <c r="C339" s="12" t="s">
        <v>648</v>
      </c>
      <c r="D339" s="13"/>
      <c r="E339" s="13"/>
      <c r="F339" s="14">
        <v>68614</v>
      </c>
      <c r="G339" s="14">
        <v>68614</v>
      </c>
      <c r="H339" s="14">
        <v>66737</v>
      </c>
      <c r="I339" s="14"/>
      <c r="J339" s="14" t="s">
        <v>649</v>
      </c>
      <c r="K339" s="14"/>
      <c r="L339" s="14" t="s">
        <v>649</v>
      </c>
      <c r="M339" s="14"/>
      <c r="N339" s="14"/>
      <c r="O339" s="14"/>
      <c r="P339" s="14"/>
      <c r="Q339" s="13"/>
      <c r="R339" s="13"/>
      <c r="S339" s="12"/>
      <c r="T339" s="15"/>
      <c r="U339" s="15"/>
      <c r="V339" s="15"/>
      <c r="W339" s="15"/>
      <c r="X339" s="15"/>
      <c r="Y339" s="15"/>
      <c r="Z339" s="15"/>
      <c r="AA339" s="15"/>
    </row>
    <row r="340" spans="1:27" ht="16.5" customHeight="1" x14ac:dyDescent="0.25">
      <c r="A340" s="44"/>
      <c r="B340" s="45" t="s">
        <v>650</v>
      </c>
      <c r="C340" s="12" t="s">
        <v>651</v>
      </c>
      <c r="D340" s="13"/>
      <c r="E340" s="14">
        <v>1230</v>
      </c>
      <c r="F340" s="14">
        <v>2014</v>
      </c>
      <c r="G340" s="14">
        <v>853</v>
      </c>
      <c r="H340" s="14">
        <v>881</v>
      </c>
      <c r="I340" s="14"/>
      <c r="J340" s="14">
        <v>988</v>
      </c>
      <c r="K340" s="14"/>
      <c r="L340" s="14">
        <v>690</v>
      </c>
      <c r="M340" s="14"/>
      <c r="N340" s="14"/>
      <c r="O340" s="14"/>
      <c r="P340" s="14"/>
      <c r="Q340" s="13"/>
      <c r="R340" s="13"/>
      <c r="S340" s="12"/>
      <c r="T340" s="15"/>
      <c r="U340" s="15"/>
      <c r="V340" s="15"/>
      <c r="W340" s="15"/>
      <c r="X340" s="15"/>
      <c r="Y340" s="15"/>
      <c r="Z340" s="15"/>
      <c r="AA340" s="15"/>
    </row>
    <row r="341" spans="1:27" ht="16.5" customHeight="1" x14ac:dyDescent="0.25">
      <c r="A341" s="44"/>
      <c r="B341" s="45" t="s">
        <v>652</v>
      </c>
      <c r="C341" s="12" t="s">
        <v>653</v>
      </c>
      <c r="D341" s="13"/>
      <c r="E341" s="14">
        <v>1762</v>
      </c>
      <c r="F341" s="14">
        <v>1763</v>
      </c>
      <c r="G341" s="14">
        <v>1763</v>
      </c>
      <c r="H341" s="14">
        <v>1046</v>
      </c>
      <c r="I341" s="14"/>
      <c r="J341" s="14">
        <v>660</v>
      </c>
      <c r="K341" s="14"/>
      <c r="L341" s="14">
        <v>665</v>
      </c>
      <c r="M341" s="14"/>
      <c r="N341" s="14"/>
      <c r="O341" s="14"/>
      <c r="P341" s="14"/>
      <c r="Q341" s="13"/>
      <c r="R341" s="13"/>
      <c r="S341" s="12"/>
      <c r="T341" s="15"/>
      <c r="U341" s="15"/>
      <c r="V341" s="15"/>
      <c r="W341" s="15"/>
      <c r="X341" s="15"/>
      <c r="Y341" s="15"/>
      <c r="Z341" s="15"/>
      <c r="AA341" s="15"/>
    </row>
    <row r="342" spans="1:27" ht="16.5" customHeight="1" x14ac:dyDescent="0.25">
      <c r="A342" s="44"/>
      <c r="B342" s="45" t="s">
        <v>654</v>
      </c>
      <c r="C342" s="12" t="s">
        <v>655</v>
      </c>
      <c r="D342" s="13"/>
      <c r="E342" s="14">
        <v>282</v>
      </c>
      <c r="F342" s="14">
        <v>339</v>
      </c>
      <c r="G342" s="14">
        <v>9</v>
      </c>
      <c r="H342" s="14">
        <v>0</v>
      </c>
      <c r="I342" s="14"/>
      <c r="J342" s="14">
        <v>40</v>
      </c>
      <c r="K342" s="14"/>
      <c r="L342" s="14">
        <v>47</v>
      </c>
      <c r="M342" s="14"/>
      <c r="N342" s="28"/>
      <c r="O342" s="14"/>
      <c r="P342" s="14"/>
      <c r="Q342" s="13"/>
      <c r="R342" s="13"/>
      <c r="S342" s="12"/>
      <c r="T342" s="15"/>
      <c r="U342" s="15"/>
      <c r="V342" s="15"/>
      <c r="W342" s="15"/>
      <c r="X342" s="15"/>
      <c r="Y342" s="15"/>
      <c r="Z342" s="15"/>
      <c r="AA342" s="15"/>
    </row>
    <row r="343" spans="1:27" ht="16.5" customHeight="1" x14ac:dyDescent="0.25">
      <c r="A343" s="44"/>
      <c r="B343" s="45" t="s">
        <v>656</v>
      </c>
      <c r="C343" s="12" t="s">
        <v>657</v>
      </c>
      <c r="D343" s="14">
        <v>34</v>
      </c>
      <c r="E343" s="14">
        <v>12</v>
      </c>
      <c r="F343" s="14">
        <v>12</v>
      </c>
      <c r="G343" s="14">
        <v>48</v>
      </c>
      <c r="H343" s="14">
        <v>17</v>
      </c>
      <c r="I343" s="14"/>
      <c r="J343" s="14">
        <v>1</v>
      </c>
      <c r="K343" s="14"/>
      <c r="L343" s="14">
        <v>1</v>
      </c>
      <c r="M343" s="14"/>
      <c r="N343" s="27"/>
      <c r="O343" s="14"/>
      <c r="P343" s="14"/>
      <c r="Q343" s="13"/>
      <c r="R343" s="13"/>
      <c r="S343" s="16" t="s">
        <v>658</v>
      </c>
      <c r="T343" s="15"/>
      <c r="U343" s="15"/>
      <c r="V343" s="15"/>
      <c r="W343" s="15"/>
      <c r="X343" s="15"/>
      <c r="Y343" s="15"/>
      <c r="Z343" s="15"/>
      <c r="AA343" s="15"/>
    </row>
    <row r="344" spans="1:27" ht="16.5" customHeight="1" x14ac:dyDescent="0.25">
      <c r="A344" s="44"/>
      <c r="B344" s="45" t="s">
        <v>659</v>
      </c>
      <c r="C344" s="12" t="s">
        <v>660</v>
      </c>
      <c r="D344" s="13"/>
      <c r="E344" s="14">
        <v>28</v>
      </c>
      <c r="F344" s="14">
        <v>15</v>
      </c>
      <c r="G344" s="14">
        <v>21</v>
      </c>
      <c r="H344" s="14">
        <v>3</v>
      </c>
      <c r="I344" s="14"/>
      <c r="J344" s="14">
        <v>1</v>
      </c>
      <c r="K344" s="14"/>
      <c r="L344" s="14">
        <v>1</v>
      </c>
      <c r="M344" s="14"/>
      <c r="N344" s="27"/>
      <c r="O344" s="14"/>
      <c r="P344" s="14"/>
      <c r="Q344" s="13"/>
      <c r="R344" s="13"/>
      <c r="S344" s="46" t="s">
        <v>661</v>
      </c>
      <c r="T344" s="15"/>
      <c r="U344" s="15"/>
      <c r="V344" s="15"/>
      <c r="W344" s="15"/>
      <c r="X344" s="15"/>
      <c r="Y344" s="15"/>
      <c r="Z344" s="15"/>
      <c r="AA344" s="15"/>
    </row>
    <row r="345" spans="1:27" ht="16.5" customHeight="1" x14ac:dyDescent="0.25">
      <c r="A345" s="44"/>
      <c r="B345" s="45" t="s">
        <v>662</v>
      </c>
      <c r="C345" s="12" t="s">
        <v>663</v>
      </c>
      <c r="D345" s="13"/>
      <c r="E345" s="14">
        <v>12078</v>
      </c>
      <c r="F345" s="14">
        <v>100</v>
      </c>
      <c r="G345" s="14">
        <v>100</v>
      </c>
      <c r="H345" s="14">
        <v>13153</v>
      </c>
      <c r="I345" s="14"/>
      <c r="J345" s="47">
        <v>25984</v>
      </c>
      <c r="K345" s="47"/>
      <c r="L345" s="47">
        <v>25984</v>
      </c>
      <c r="M345" s="48"/>
      <c r="N345" s="47"/>
      <c r="O345" s="14"/>
      <c r="P345" s="14"/>
      <c r="Q345" s="13"/>
      <c r="R345" s="13"/>
      <c r="S345" s="12"/>
      <c r="T345" s="15"/>
      <c r="U345" s="15"/>
      <c r="V345" s="15"/>
      <c r="W345" s="15"/>
      <c r="X345" s="15"/>
      <c r="Y345" s="15"/>
      <c r="Z345" s="15"/>
      <c r="AA345" s="15"/>
    </row>
    <row r="346" spans="1:27" ht="16.5" customHeight="1" x14ac:dyDescent="0.25">
      <c r="A346" s="44"/>
      <c r="B346" s="45" t="s">
        <v>664</v>
      </c>
      <c r="C346" s="12" t="s">
        <v>665</v>
      </c>
      <c r="D346" s="14">
        <v>1</v>
      </c>
      <c r="E346" s="14">
        <v>1</v>
      </c>
      <c r="F346" s="14">
        <v>3</v>
      </c>
      <c r="G346" s="14">
        <v>4</v>
      </c>
      <c r="H346" s="14">
        <v>4</v>
      </c>
      <c r="I346" s="14"/>
      <c r="J346" s="47">
        <v>4</v>
      </c>
      <c r="K346" s="47"/>
      <c r="L346" s="47">
        <v>4</v>
      </c>
      <c r="M346" s="48"/>
      <c r="N346" s="47"/>
      <c r="O346" s="14"/>
      <c r="P346" s="14"/>
      <c r="Q346" s="13"/>
      <c r="R346" s="13"/>
      <c r="S346" s="12"/>
      <c r="T346" s="15"/>
      <c r="U346" s="15"/>
      <c r="V346" s="15"/>
      <c r="W346" s="15"/>
      <c r="X346" s="15"/>
      <c r="Y346" s="15"/>
      <c r="Z346" s="15"/>
      <c r="AA346" s="15"/>
    </row>
    <row r="347" spans="1:27" ht="16.5" customHeight="1" x14ac:dyDescent="0.25">
      <c r="A347" s="44"/>
      <c r="B347" s="45" t="s">
        <v>666</v>
      </c>
      <c r="C347" s="16" t="s">
        <v>667</v>
      </c>
      <c r="D347" s="13"/>
      <c r="E347" s="14">
        <v>681</v>
      </c>
      <c r="F347" s="14">
        <v>541</v>
      </c>
      <c r="G347" s="14">
        <v>172</v>
      </c>
      <c r="H347" s="14">
        <v>172</v>
      </c>
      <c r="I347" s="14"/>
      <c r="J347" s="14" t="s">
        <v>649</v>
      </c>
      <c r="K347" s="14"/>
      <c r="L347" s="14" t="s">
        <v>649</v>
      </c>
      <c r="M347" s="14"/>
      <c r="N347" s="27"/>
      <c r="O347" s="14"/>
      <c r="P347" s="14"/>
      <c r="Q347" s="13"/>
      <c r="R347" s="13"/>
      <c r="S347" s="12"/>
      <c r="T347" s="15"/>
      <c r="U347" s="15"/>
      <c r="V347" s="15"/>
      <c r="W347" s="15"/>
      <c r="X347" s="15"/>
      <c r="Y347" s="15"/>
      <c r="Z347" s="15"/>
      <c r="AA347" s="15"/>
    </row>
    <row r="348" spans="1:27" ht="16.5" customHeight="1" x14ac:dyDescent="0.25">
      <c r="A348" s="44"/>
      <c r="B348" s="45" t="s">
        <v>668</v>
      </c>
      <c r="C348" s="12" t="s">
        <v>669</v>
      </c>
      <c r="D348" s="13"/>
      <c r="E348" s="14">
        <v>9</v>
      </c>
      <c r="F348" s="14">
        <v>11</v>
      </c>
      <c r="G348" s="14">
        <v>12</v>
      </c>
      <c r="H348" s="14">
        <v>13</v>
      </c>
      <c r="I348" s="14"/>
      <c r="J348" s="14"/>
      <c r="K348" s="14"/>
      <c r="L348" s="14"/>
      <c r="M348" s="14"/>
      <c r="N348" s="27"/>
      <c r="O348" s="14"/>
      <c r="P348" s="14"/>
      <c r="Q348" s="13"/>
      <c r="R348" s="13"/>
      <c r="S348" s="12"/>
      <c r="T348" s="15"/>
      <c r="U348" s="15"/>
      <c r="V348" s="15"/>
      <c r="W348" s="15"/>
      <c r="X348" s="15"/>
      <c r="Y348" s="15"/>
      <c r="Z348" s="15"/>
      <c r="AA348" s="15"/>
    </row>
    <row r="349" spans="1:27" ht="16.5" customHeight="1" x14ac:dyDescent="0.25">
      <c r="A349" s="44"/>
      <c r="B349" s="45" t="s">
        <v>670</v>
      </c>
      <c r="C349" s="12" t="s">
        <v>671</v>
      </c>
      <c r="D349" s="13"/>
      <c r="E349" s="14">
        <v>2417</v>
      </c>
      <c r="F349" s="14">
        <v>2417</v>
      </c>
      <c r="G349" s="14">
        <v>2431</v>
      </c>
      <c r="H349" s="14">
        <v>2431</v>
      </c>
      <c r="I349" s="14"/>
      <c r="J349" s="14"/>
      <c r="K349" s="14"/>
      <c r="L349" s="14"/>
      <c r="M349" s="14"/>
      <c r="N349" s="27"/>
      <c r="O349" s="14"/>
      <c r="P349" s="14"/>
      <c r="Q349" s="13"/>
      <c r="R349" s="13"/>
      <c r="S349" s="12"/>
      <c r="T349" s="15"/>
      <c r="U349" s="15"/>
      <c r="V349" s="15"/>
      <c r="W349" s="15"/>
      <c r="X349" s="15"/>
      <c r="Y349" s="15"/>
      <c r="Z349" s="15"/>
      <c r="AA349" s="15"/>
    </row>
    <row r="350" spans="1:27" ht="16.5" customHeight="1" x14ac:dyDescent="0.25">
      <c r="A350" s="44"/>
      <c r="B350" s="45" t="s">
        <v>672</v>
      </c>
      <c r="C350" s="12" t="s">
        <v>673</v>
      </c>
      <c r="D350" s="13"/>
      <c r="E350" s="14">
        <v>17</v>
      </c>
      <c r="F350" s="14">
        <v>17</v>
      </c>
      <c r="G350" s="14">
        <v>17</v>
      </c>
      <c r="H350" s="14">
        <v>17</v>
      </c>
      <c r="I350" s="14"/>
      <c r="J350" s="14"/>
      <c r="K350" s="14"/>
      <c r="L350" s="14"/>
      <c r="M350" s="14"/>
      <c r="N350" s="27"/>
      <c r="O350" s="14"/>
      <c r="P350" s="14"/>
      <c r="Q350" s="13"/>
      <c r="R350" s="13"/>
      <c r="S350" s="12"/>
      <c r="T350" s="15"/>
      <c r="U350" s="15"/>
      <c r="V350" s="15"/>
      <c r="W350" s="15"/>
      <c r="X350" s="15"/>
      <c r="Y350" s="15"/>
      <c r="Z350" s="15"/>
      <c r="AA350" s="15"/>
    </row>
    <row r="351" spans="1:27" ht="16.5" customHeight="1" x14ac:dyDescent="0.25">
      <c r="A351" s="44"/>
      <c r="B351" s="45" t="s">
        <v>674</v>
      </c>
      <c r="C351" s="12" t="s">
        <v>675</v>
      </c>
      <c r="D351" s="13"/>
      <c r="E351" s="14">
        <v>41</v>
      </c>
      <c r="F351" s="14">
        <v>41</v>
      </c>
      <c r="G351" s="14">
        <v>41</v>
      </c>
      <c r="H351" s="14">
        <v>41</v>
      </c>
      <c r="I351" s="14"/>
      <c r="J351" s="14"/>
      <c r="K351" s="14"/>
      <c r="L351" s="14"/>
      <c r="M351" s="14"/>
      <c r="N351" s="27"/>
      <c r="O351" s="14"/>
      <c r="P351" s="14"/>
      <c r="Q351" s="13"/>
      <c r="R351" s="13"/>
      <c r="S351" s="12"/>
      <c r="T351" s="15"/>
      <c r="U351" s="15"/>
      <c r="V351" s="15"/>
      <c r="W351" s="15"/>
      <c r="X351" s="15"/>
      <c r="Y351" s="15"/>
      <c r="Z351" s="15"/>
      <c r="AA351" s="15"/>
    </row>
    <row r="352" spans="1:27" ht="16.5" customHeight="1" x14ac:dyDescent="0.25">
      <c r="A352" s="44"/>
      <c r="B352" s="45" t="s">
        <v>676</v>
      </c>
      <c r="C352" s="12" t="s">
        <v>677</v>
      </c>
      <c r="D352" s="13"/>
      <c r="E352" s="14">
        <v>22</v>
      </c>
      <c r="F352" s="14">
        <v>24</v>
      </c>
      <c r="G352" s="14">
        <v>26</v>
      </c>
      <c r="H352" s="14">
        <v>26</v>
      </c>
      <c r="I352" s="14"/>
      <c r="J352" s="14"/>
      <c r="K352" s="14"/>
      <c r="L352" s="14"/>
      <c r="M352" s="14"/>
      <c r="N352" s="27"/>
      <c r="O352" s="14"/>
      <c r="P352" s="14"/>
      <c r="Q352" s="13"/>
      <c r="R352" s="13"/>
      <c r="S352" s="12"/>
      <c r="T352" s="15"/>
      <c r="U352" s="15"/>
      <c r="V352" s="15"/>
      <c r="W352" s="15"/>
      <c r="X352" s="15"/>
      <c r="Y352" s="15"/>
      <c r="Z352" s="15"/>
      <c r="AA352" s="15"/>
    </row>
    <row r="353" spans="1:27" ht="16.5" customHeight="1" x14ac:dyDescent="0.25">
      <c r="A353" s="44"/>
      <c r="B353" s="45" t="s">
        <v>678</v>
      </c>
      <c r="C353" s="12" t="s">
        <v>679</v>
      </c>
      <c r="D353" s="13"/>
      <c r="E353" s="14">
        <v>7586</v>
      </c>
      <c r="F353" s="14">
        <v>3628</v>
      </c>
      <c r="G353" s="14">
        <v>3722</v>
      </c>
      <c r="H353" s="14">
        <v>4210</v>
      </c>
      <c r="I353" s="14"/>
      <c r="J353" s="14">
        <v>4071</v>
      </c>
      <c r="K353" s="14"/>
      <c r="L353" s="14">
        <v>4177</v>
      </c>
      <c r="M353" s="14"/>
      <c r="N353" s="27"/>
      <c r="O353" s="14"/>
      <c r="P353" s="14"/>
      <c r="Q353" s="13"/>
      <c r="R353" s="13"/>
      <c r="S353" s="12"/>
      <c r="T353" s="15"/>
      <c r="U353" s="15"/>
      <c r="V353" s="15"/>
      <c r="W353" s="15"/>
      <c r="X353" s="15"/>
      <c r="Y353" s="15"/>
      <c r="Z353" s="15"/>
      <c r="AA353" s="15"/>
    </row>
    <row r="354" spans="1:27" ht="16.5" customHeight="1" x14ac:dyDescent="0.25">
      <c r="A354" s="44"/>
      <c r="B354" s="45" t="s">
        <v>680</v>
      </c>
      <c r="C354" s="12" t="s">
        <v>681</v>
      </c>
      <c r="D354" s="13"/>
      <c r="E354" s="14">
        <v>27830</v>
      </c>
      <c r="F354" s="14">
        <v>28653</v>
      </c>
      <c r="G354" s="14">
        <v>28711</v>
      </c>
      <c r="H354" s="14">
        <v>30384</v>
      </c>
      <c r="I354" s="14"/>
      <c r="J354" s="14"/>
      <c r="K354" s="14"/>
      <c r="L354" s="49"/>
      <c r="M354" s="14"/>
      <c r="N354" s="27"/>
      <c r="O354" s="14"/>
      <c r="P354" s="14"/>
      <c r="Q354" s="13"/>
      <c r="R354" s="13"/>
      <c r="S354" s="12"/>
      <c r="T354" s="15"/>
      <c r="U354" s="15"/>
      <c r="V354" s="15"/>
      <c r="W354" s="15"/>
      <c r="X354" s="15"/>
      <c r="Y354" s="15"/>
      <c r="Z354" s="15"/>
      <c r="AA354" s="15"/>
    </row>
    <row r="355" spans="1:27" ht="16.5" customHeight="1" x14ac:dyDescent="0.25">
      <c r="A355" s="44"/>
      <c r="B355" s="45" t="s">
        <v>682</v>
      </c>
      <c r="C355" s="12" t="s">
        <v>683</v>
      </c>
      <c r="D355" s="13"/>
      <c r="E355" s="14">
        <v>2282</v>
      </c>
      <c r="F355" s="14">
        <v>853</v>
      </c>
      <c r="G355" s="14">
        <v>2362</v>
      </c>
      <c r="H355" s="14">
        <v>2124</v>
      </c>
      <c r="I355" s="14"/>
      <c r="J355" s="14"/>
      <c r="K355" s="14"/>
      <c r="L355" s="14"/>
      <c r="M355" s="14"/>
      <c r="N355" s="27"/>
      <c r="O355" s="14"/>
      <c r="P355" s="14"/>
      <c r="Q355" s="13"/>
      <c r="R355" s="13"/>
      <c r="S355" s="12"/>
      <c r="T355" s="15"/>
      <c r="U355" s="15"/>
      <c r="V355" s="15"/>
      <c r="W355" s="15"/>
      <c r="X355" s="15"/>
      <c r="Y355" s="15"/>
      <c r="Z355" s="15"/>
      <c r="AA355" s="15"/>
    </row>
    <row r="356" spans="1:27" ht="16.5" customHeight="1" x14ac:dyDescent="0.25">
      <c r="A356" s="44"/>
      <c r="B356" s="45" t="s">
        <v>684</v>
      </c>
      <c r="C356" s="12" t="s">
        <v>685</v>
      </c>
      <c r="D356" s="13"/>
      <c r="E356" s="14">
        <v>802</v>
      </c>
      <c r="F356" s="14">
        <v>428</v>
      </c>
      <c r="G356" s="14">
        <v>428</v>
      </c>
      <c r="H356" s="14">
        <v>1648</v>
      </c>
      <c r="I356" s="14"/>
      <c r="J356" s="14"/>
      <c r="K356" s="14"/>
      <c r="L356" s="14"/>
      <c r="M356" s="14"/>
      <c r="N356" s="27"/>
      <c r="O356" s="14"/>
      <c r="P356" s="14"/>
      <c r="Q356" s="13"/>
      <c r="R356" s="13"/>
      <c r="S356" s="12"/>
      <c r="T356" s="15"/>
      <c r="U356" s="15"/>
      <c r="V356" s="15"/>
      <c r="W356" s="15"/>
      <c r="X356" s="15"/>
      <c r="Y356" s="15"/>
      <c r="Z356" s="15"/>
      <c r="AA356" s="15"/>
    </row>
    <row r="357" spans="1:27" ht="16.5" customHeight="1" x14ac:dyDescent="0.25">
      <c r="A357" s="44"/>
      <c r="B357" s="45" t="s">
        <v>686</v>
      </c>
      <c r="C357" s="12" t="s">
        <v>687</v>
      </c>
      <c r="D357" s="14" t="s">
        <v>513</v>
      </c>
      <c r="E357" s="14">
        <v>2</v>
      </c>
      <c r="F357" s="14">
        <v>4</v>
      </c>
      <c r="G357" s="14">
        <v>8</v>
      </c>
      <c r="H357" s="14">
        <v>11</v>
      </c>
      <c r="I357" s="14"/>
      <c r="J357" s="14"/>
      <c r="K357" s="14"/>
      <c r="L357" s="14"/>
      <c r="M357" s="14"/>
      <c r="N357" s="27"/>
      <c r="O357" s="14"/>
      <c r="P357" s="14"/>
      <c r="Q357" s="13"/>
      <c r="R357" s="13"/>
      <c r="S357" s="12"/>
      <c r="T357" s="15"/>
      <c r="U357" s="15"/>
      <c r="V357" s="15"/>
      <c r="W357" s="15"/>
      <c r="X357" s="15"/>
      <c r="Y357" s="15"/>
      <c r="Z357" s="15"/>
      <c r="AA357" s="15"/>
    </row>
    <row r="358" spans="1:27" ht="16.5" customHeight="1" x14ac:dyDescent="0.25">
      <c r="A358" s="44"/>
      <c r="B358" s="45" t="s">
        <v>688</v>
      </c>
      <c r="C358" s="12" t="s">
        <v>689</v>
      </c>
      <c r="D358" s="14">
        <v>17</v>
      </c>
      <c r="E358" s="14">
        <v>17</v>
      </c>
      <c r="F358" s="14">
        <v>17</v>
      </c>
      <c r="G358" s="14">
        <v>17</v>
      </c>
      <c r="H358" s="14">
        <v>17</v>
      </c>
      <c r="I358" s="14">
        <v>17</v>
      </c>
      <c r="J358" s="14">
        <v>17</v>
      </c>
      <c r="K358" s="14">
        <v>17</v>
      </c>
      <c r="L358" s="14">
        <v>17</v>
      </c>
      <c r="M358" s="14"/>
      <c r="N358" s="27"/>
      <c r="O358" s="14"/>
      <c r="P358" s="14"/>
      <c r="Q358" s="13"/>
      <c r="R358" s="13"/>
      <c r="S358" s="12"/>
      <c r="T358" s="15"/>
      <c r="U358" s="15"/>
      <c r="V358" s="15"/>
      <c r="W358" s="15"/>
      <c r="X358" s="15"/>
      <c r="Y358" s="15"/>
      <c r="Z358" s="15"/>
      <c r="AA358" s="15"/>
    </row>
    <row r="359" spans="1:27" ht="16.5" customHeight="1" x14ac:dyDescent="0.25">
      <c r="A359" s="44"/>
      <c r="B359" s="45" t="s">
        <v>690</v>
      </c>
      <c r="C359" s="12" t="s">
        <v>691</v>
      </c>
      <c r="D359" s="14">
        <v>17</v>
      </c>
      <c r="E359" s="14">
        <v>17</v>
      </c>
      <c r="F359" s="14">
        <v>17</v>
      </c>
      <c r="G359" s="14">
        <v>17</v>
      </c>
      <c r="H359" s="14">
        <v>17</v>
      </c>
      <c r="I359" s="14">
        <v>17</v>
      </c>
      <c r="J359" s="14">
        <v>17</v>
      </c>
      <c r="K359" s="14">
        <v>17</v>
      </c>
      <c r="L359" s="14">
        <v>17</v>
      </c>
      <c r="M359" s="14"/>
      <c r="N359" s="27"/>
      <c r="O359" s="14"/>
      <c r="P359" s="14"/>
      <c r="Q359" s="13"/>
      <c r="R359" s="13"/>
      <c r="S359" s="12"/>
      <c r="T359" s="15"/>
      <c r="U359" s="15"/>
      <c r="V359" s="15"/>
      <c r="W359" s="15"/>
      <c r="X359" s="15"/>
      <c r="Y359" s="15"/>
      <c r="Z359" s="15"/>
      <c r="AA359" s="15"/>
    </row>
    <row r="360" spans="1:27" ht="16.5" customHeight="1" x14ac:dyDescent="0.25">
      <c r="A360" s="44"/>
      <c r="B360" s="45" t="s">
        <v>692</v>
      </c>
      <c r="C360" s="12" t="s">
        <v>693</v>
      </c>
      <c r="D360" s="14">
        <v>17</v>
      </c>
      <c r="E360" s="14">
        <v>17</v>
      </c>
      <c r="F360" s="14">
        <v>17</v>
      </c>
      <c r="G360" s="14">
        <v>17</v>
      </c>
      <c r="H360" s="14">
        <v>17</v>
      </c>
      <c r="I360" s="14">
        <v>17</v>
      </c>
      <c r="J360" s="14">
        <v>17</v>
      </c>
      <c r="K360" s="14">
        <v>17</v>
      </c>
      <c r="L360" s="14">
        <v>17</v>
      </c>
      <c r="M360" s="14"/>
      <c r="N360" s="27"/>
      <c r="O360" s="14"/>
      <c r="P360" s="14"/>
      <c r="Q360" s="13"/>
      <c r="R360" s="13"/>
      <c r="S360" s="12"/>
      <c r="T360" s="15"/>
      <c r="U360" s="15"/>
      <c r="V360" s="15"/>
      <c r="W360" s="15"/>
      <c r="X360" s="15"/>
      <c r="Y360" s="15"/>
      <c r="Z360" s="15"/>
      <c r="AA360" s="15"/>
    </row>
    <row r="361" spans="1:27" ht="16.5" customHeight="1" x14ac:dyDescent="0.25">
      <c r="A361" s="44"/>
      <c r="B361" s="45" t="s">
        <v>694</v>
      </c>
      <c r="C361" s="12" t="s">
        <v>695</v>
      </c>
      <c r="D361" s="14">
        <v>17</v>
      </c>
      <c r="E361" s="14">
        <v>17</v>
      </c>
      <c r="F361" s="14">
        <v>17</v>
      </c>
      <c r="G361" s="14">
        <v>17</v>
      </c>
      <c r="H361" s="14">
        <v>17</v>
      </c>
      <c r="I361" s="14">
        <v>17</v>
      </c>
      <c r="J361" s="14">
        <v>17</v>
      </c>
      <c r="K361" s="14">
        <v>17</v>
      </c>
      <c r="L361" s="14">
        <v>17</v>
      </c>
      <c r="M361" s="14"/>
      <c r="N361" s="14"/>
      <c r="O361" s="14"/>
      <c r="P361" s="14"/>
      <c r="Q361" s="19"/>
      <c r="R361" s="19"/>
      <c r="S361" s="12"/>
      <c r="T361" s="15"/>
      <c r="U361" s="15"/>
      <c r="V361" s="15"/>
      <c r="W361" s="15"/>
      <c r="X361" s="15"/>
      <c r="Y361" s="15"/>
      <c r="Z361" s="15"/>
      <c r="AA361" s="15"/>
    </row>
    <row r="362" spans="1:27" ht="16.5" customHeight="1" x14ac:dyDescent="0.25">
      <c r="A362" s="44"/>
      <c r="B362" s="45" t="s">
        <v>696</v>
      </c>
      <c r="C362" s="12" t="s">
        <v>697</v>
      </c>
      <c r="D362" s="14">
        <v>3</v>
      </c>
      <c r="E362" s="14">
        <v>12</v>
      </c>
      <c r="F362" s="14">
        <v>6</v>
      </c>
      <c r="G362" s="14">
        <v>6</v>
      </c>
      <c r="H362" s="14">
        <v>10</v>
      </c>
      <c r="I362" s="14">
        <v>0</v>
      </c>
      <c r="J362" s="14">
        <v>10</v>
      </c>
      <c r="K362" s="14">
        <v>0</v>
      </c>
      <c r="L362" s="48">
        <v>10</v>
      </c>
      <c r="M362" s="14"/>
      <c r="N362" s="50"/>
      <c r="O362" s="14"/>
      <c r="P362" s="14"/>
      <c r="Q362" s="19"/>
      <c r="R362" s="19"/>
      <c r="S362" s="16" t="s">
        <v>698</v>
      </c>
      <c r="T362" s="15"/>
      <c r="U362" s="15"/>
      <c r="V362" s="15"/>
      <c r="W362" s="15"/>
      <c r="X362" s="15"/>
      <c r="Y362" s="15"/>
      <c r="Z362" s="15"/>
      <c r="AA362" s="15"/>
    </row>
    <row r="363" spans="1:27" ht="16.5" customHeight="1" x14ac:dyDescent="0.25">
      <c r="A363" s="44"/>
      <c r="B363" s="45" t="s">
        <v>699</v>
      </c>
      <c r="C363" s="12" t="s">
        <v>700</v>
      </c>
      <c r="D363" s="14">
        <v>17</v>
      </c>
      <c r="E363" s="14">
        <v>9</v>
      </c>
      <c r="F363" s="14">
        <v>10</v>
      </c>
      <c r="G363" s="14">
        <v>11</v>
      </c>
      <c r="H363" s="14">
        <v>13</v>
      </c>
      <c r="I363" s="14"/>
      <c r="J363" s="14">
        <v>16</v>
      </c>
      <c r="K363" s="14"/>
      <c r="L363" s="48">
        <v>16</v>
      </c>
      <c r="M363" s="14"/>
      <c r="N363" s="14"/>
      <c r="O363" s="14"/>
      <c r="P363" s="14"/>
      <c r="Q363" s="19"/>
      <c r="R363" s="19"/>
      <c r="S363" s="12"/>
      <c r="T363" s="15"/>
      <c r="U363" s="15"/>
      <c r="V363" s="15"/>
      <c r="W363" s="15"/>
      <c r="X363" s="15"/>
      <c r="Y363" s="15"/>
      <c r="Z363" s="15"/>
      <c r="AA363" s="15"/>
    </row>
    <row r="364" spans="1:27" ht="16.5" customHeight="1" x14ac:dyDescent="0.25">
      <c r="A364" s="44"/>
      <c r="B364" s="45" t="s">
        <v>701</v>
      </c>
      <c r="C364" s="12" t="s">
        <v>702</v>
      </c>
      <c r="D364" s="13"/>
      <c r="E364" s="14">
        <v>16093</v>
      </c>
      <c r="F364" s="14">
        <v>16669</v>
      </c>
      <c r="G364" s="14">
        <v>16855</v>
      </c>
      <c r="H364" s="14">
        <v>15469</v>
      </c>
      <c r="I364" s="14"/>
      <c r="J364" s="14">
        <v>16305</v>
      </c>
      <c r="K364" s="14"/>
      <c r="L364" s="14">
        <v>16264</v>
      </c>
      <c r="M364" s="14"/>
      <c r="N364" s="27"/>
      <c r="O364" s="14"/>
      <c r="P364" s="14"/>
      <c r="Q364" s="13"/>
      <c r="R364" s="13"/>
      <c r="S364" s="12"/>
      <c r="T364" s="15"/>
      <c r="U364" s="15"/>
      <c r="V364" s="15"/>
      <c r="W364" s="15"/>
      <c r="X364" s="15"/>
      <c r="Y364" s="15"/>
      <c r="Z364" s="15"/>
      <c r="AA364" s="15"/>
    </row>
    <row r="365" spans="1:27" ht="16.5" customHeight="1" x14ac:dyDescent="0.25">
      <c r="A365" s="44"/>
      <c r="B365" s="45" t="s">
        <v>703</v>
      </c>
      <c r="C365" s="12" t="s">
        <v>704</v>
      </c>
      <c r="D365" s="13"/>
      <c r="E365" s="14">
        <v>892</v>
      </c>
      <c r="F365" s="14">
        <v>835</v>
      </c>
      <c r="G365" s="14">
        <v>689</v>
      </c>
      <c r="H365" s="14">
        <v>1594</v>
      </c>
      <c r="I365" s="14"/>
      <c r="J365" s="14">
        <v>915</v>
      </c>
      <c r="K365" s="14"/>
      <c r="L365" s="14">
        <v>755</v>
      </c>
      <c r="M365" s="14"/>
      <c r="N365" s="27"/>
      <c r="O365" s="14"/>
      <c r="P365" s="14"/>
      <c r="Q365" s="13"/>
      <c r="R365" s="13"/>
      <c r="S365" s="12"/>
      <c r="T365" s="15"/>
      <c r="U365" s="15"/>
      <c r="V365" s="15"/>
      <c r="W365" s="15"/>
      <c r="X365" s="15"/>
      <c r="Y365" s="15"/>
      <c r="Z365" s="15"/>
      <c r="AA365" s="15"/>
    </row>
    <row r="366" spans="1:27" ht="16.5" customHeight="1" x14ac:dyDescent="0.25">
      <c r="A366" s="44"/>
      <c r="B366" s="45" t="s">
        <v>705</v>
      </c>
      <c r="C366" s="12" t="s">
        <v>706</v>
      </c>
      <c r="D366" s="13"/>
      <c r="E366" s="14">
        <v>619</v>
      </c>
      <c r="F366" s="14">
        <v>498</v>
      </c>
      <c r="G366" s="14">
        <v>336</v>
      </c>
      <c r="H366" s="14">
        <v>0</v>
      </c>
      <c r="I366" s="14"/>
      <c r="J366" s="14" t="s">
        <v>649</v>
      </c>
      <c r="K366" s="14"/>
      <c r="L366" s="14" t="s">
        <v>649</v>
      </c>
      <c r="M366" s="14"/>
      <c r="N366" s="27"/>
      <c r="O366" s="14"/>
      <c r="P366" s="14"/>
      <c r="Q366" s="13"/>
      <c r="R366" s="13"/>
      <c r="S366" s="16" t="s">
        <v>707</v>
      </c>
      <c r="T366" s="15"/>
      <c r="U366" s="15"/>
      <c r="V366" s="15"/>
      <c r="W366" s="15"/>
      <c r="X366" s="15"/>
      <c r="Y366" s="15"/>
      <c r="Z366" s="15"/>
      <c r="AA366" s="15"/>
    </row>
    <row r="367" spans="1:27" ht="16.5" customHeight="1" x14ac:dyDescent="0.25">
      <c r="A367" s="51"/>
      <c r="B367" s="52" t="s">
        <v>708</v>
      </c>
      <c r="C367" s="16" t="s">
        <v>709</v>
      </c>
      <c r="D367" s="13"/>
      <c r="E367" s="13">
        <v>12073</v>
      </c>
      <c r="F367" s="13">
        <v>5635</v>
      </c>
      <c r="G367" s="13">
        <v>5635</v>
      </c>
      <c r="H367" s="13">
        <v>6019</v>
      </c>
      <c r="I367" s="13"/>
      <c r="J367" s="14"/>
      <c r="K367" s="14"/>
      <c r="L367" s="14"/>
      <c r="M367" s="14"/>
      <c r="N367" s="27"/>
      <c r="O367" s="14"/>
      <c r="P367" s="14"/>
      <c r="Q367" s="13"/>
      <c r="R367" s="13"/>
      <c r="S367" s="16"/>
      <c r="T367" s="15"/>
      <c r="U367" s="15"/>
      <c r="V367" s="15"/>
      <c r="W367" s="15"/>
      <c r="X367" s="15"/>
      <c r="Y367" s="15"/>
      <c r="Z367" s="15"/>
      <c r="AA367" s="15"/>
    </row>
    <row r="368" spans="1:27" ht="16.5" customHeight="1" x14ac:dyDescent="0.25">
      <c r="A368" s="44"/>
      <c r="B368" s="45" t="s">
        <v>710</v>
      </c>
      <c r="C368" s="12" t="s">
        <v>711</v>
      </c>
      <c r="D368" s="13"/>
      <c r="E368" s="14">
        <v>12</v>
      </c>
      <c r="F368" s="14">
        <v>1</v>
      </c>
      <c r="G368" s="14">
        <v>48</v>
      </c>
      <c r="H368" s="14">
        <v>17</v>
      </c>
      <c r="I368" s="14"/>
      <c r="J368" s="14">
        <v>1</v>
      </c>
      <c r="K368" s="14"/>
      <c r="L368" s="14">
        <v>1</v>
      </c>
      <c r="M368" s="14"/>
      <c r="N368" s="27"/>
      <c r="O368" s="14"/>
      <c r="P368" s="14"/>
      <c r="Q368" s="13"/>
      <c r="R368" s="13"/>
      <c r="S368" s="16" t="s">
        <v>712</v>
      </c>
      <c r="T368" s="15"/>
      <c r="U368" s="15"/>
      <c r="V368" s="15"/>
      <c r="W368" s="15"/>
      <c r="X368" s="15"/>
      <c r="Y368" s="15"/>
      <c r="Z368" s="15"/>
      <c r="AA368" s="15"/>
    </row>
    <row r="369" spans="1:27" ht="16.5" customHeight="1" x14ac:dyDescent="0.25">
      <c r="A369" s="44"/>
      <c r="B369" s="45" t="s">
        <v>713</v>
      </c>
      <c r="C369" s="12" t="s">
        <v>714</v>
      </c>
      <c r="D369" s="13"/>
      <c r="E369" s="14">
        <v>12</v>
      </c>
      <c r="F369" s="14">
        <v>12</v>
      </c>
      <c r="G369" s="14">
        <v>48</v>
      </c>
      <c r="H369" s="14">
        <v>17</v>
      </c>
      <c r="I369" s="14"/>
      <c r="J369" s="14">
        <v>1</v>
      </c>
      <c r="K369" s="14"/>
      <c r="L369" s="14">
        <v>1</v>
      </c>
      <c r="M369" s="13"/>
      <c r="N369" s="27"/>
      <c r="O369" s="14"/>
      <c r="P369" s="14"/>
      <c r="Q369" s="13"/>
      <c r="R369" s="13"/>
      <c r="S369" s="12"/>
      <c r="T369" s="15"/>
      <c r="U369" s="15"/>
      <c r="V369" s="15"/>
      <c r="W369" s="15"/>
      <c r="X369" s="15"/>
      <c r="Y369" s="15"/>
      <c r="Z369" s="15"/>
      <c r="AA369" s="15"/>
    </row>
    <row r="370" spans="1:27" ht="16.5" customHeight="1" x14ac:dyDescent="0.25">
      <c r="A370" s="44"/>
      <c r="B370" s="45" t="s">
        <v>715</v>
      </c>
      <c r="C370" s="12" t="s">
        <v>716</v>
      </c>
      <c r="D370" s="14">
        <v>2</v>
      </c>
      <c r="E370" s="14">
        <v>226</v>
      </c>
      <c r="F370" s="14">
        <v>97</v>
      </c>
      <c r="G370" s="14">
        <v>174</v>
      </c>
      <c r="H370" s="14">
        <v>259</v>
      </c>
      <c r="I370" s="14"/>
      <c r="J370" s="14"/>
      <c r="K370" s="14"/>
      <c r="L370" s="14"/>
      <c r="M370" s="14"/>
      <c r="N370" s="27"/>
      <c r="O370" s="14"/>
      <c r="P370" s="14"/>
      <c r="Q370" s="13"/>
      <c r="R370" s="13"/>
      <c r="S370" s="16" t="s">
        <v>717</v>
      </c>
      <c r="T370" s="15"/>
      <c r="U370" s="15"/>
      <c r="V370" s="15"/>
      <c r="W370" s="15"/>
      <c r="X370" s="15"/>
      <c r="Y370" s="15"/>
      <c r="Z370" s="15"/>
      <c r="AA370" s="15"/>
    </row>
    <row r="371" spans="1:27" ht="16.5" customHeight="1" x14ac:dyDescent="0.25">
      <c r="A371" s="44"/>
      <c r="B371" s="45" t="s">
        <v>718</v>
      </c>
      <c r="C371" s="12" t="s">
        <v>719</v>
      </c>
      <c r="D371" s="13"/>
      <c r="E371" s="14">
        <v>4</v>
      </c>
      <c r="F371" s="14">
        <v>4</v>
      </c>
      <c r="G371" s="14">
        <v>4</v>
      </c>
      <c r="H371" s="14">
        <v>4</v>
      </c>
      <c r="I371" s="14">
        <v>4</v>
      </c>
      <c r="J371" s="14">
        <v>4</v>
      </c>
      <c r="K371" s="14">
        <v>4</v>
      </c>
      <c r="L371" s="14">
        <v>4</v>
      </c>
      <c r="M371" s="14"/>
      <c r="N371" s="27"/>
      <c r="O371" s="14"/>
      <c r="P371" s="14"/>
      <c r="Q371" s="13"/>
      <c r="R371" s="13"/>
      <c r="S371" s="16" t="s">
        <v>720</v>
      </c>
      <c r="T371" s="15"/>
      <c r="U371" s="15"/>
      <c r="V371" s="15"/>
      <c r="W371" s="15"/>
      <c r="X371" s="15"/>
      <c r="Y371" s="15"/>
      <c r="Z371" s="15"/>
      <c r="AA371" s="15"/>
    </row>
    <row r="372" spans="1:27" ht="16.5" customHeight="1" x14ac:dyDescent="0.25">
      <c r="A372" s="44"/>
      <c r="B372" s="45" t="s">
        <v>721</v>
      </c>
      <c r="C372" s="12" t="s">
        <v>722</v>
      </c>
      <c r="D372" s="14">
        <v>12078</v>
      </c>
      <c r="E372" s="14">
        <v>12078</v>
      </c>
      <c r="F372" s="14">
        <v>12078</v>
      </c>
      <c r="G372" s="14">
        <v>12078</v>
      </c>
      <c r="H372" s="14">
        <v>24589</v>
      </c>
      <c r="I372" s="14">
        <v>25984</v>
      </c>
      <c r="J372" s="14">
        <v>25984</v>
      </c>
      <c r="K372" s="14">
        <v>25552</v>
      </c>
      <c r="L372" s="14">
        <v>25552</v>
      </c>
      <c r="M372" s="14"/>
      <c r="N372" s="27"/>
      <c r="O372" s="14"/>
      <c r="P372" s="14"/>
      <c r="Q372" s="13"/>
      <c r="R372" s="13"/>
      <c r="S372" s="12"/>
      <c r="T372" s="15"/>
      <c r="U372" s="15"/>
      <c r="V372" s="15"/>
      <c r="W372" s="15"/>
      <c r="X372" s="15"/>
      <c r="Y372" s="15"/>
      <c r="Z372" s="15"/>
      <c r="AA372" s="15"/>
    </row>
    <row r="373" spans="1:27" ht="16.5" customHeight="1" x14ac:dyDescent="0.25">
      <c r="A373" s="44"/>
      <c r="B373" s="45" t="s">
        <v>723</v>
      </c>
      <c r="C373" s="12" t="s">
        <v>724</v>
      </c>
      <c r="D373" s="13"/>
      <c r="E373" s="14">
        <v>12</v>
      </c>
      <c r="F373" s="14">
        <v>12</v>
      </c>
      <c r="G373" s="14">
        <v>48</v>
      </c>
      <c r="H373" s="14">
        <v>17</v>
      </c>
      <c r="I373" s="14">
        <v>1</v>
      </c>
      <c r="J373" s="14">
        <v>1</v>
      </c>
      <c r="K373" s="14">
        <v>1</v>
      </c>
      <c r="L373" s="14">
        <v>1</v>
      </c>
      <c r="M373" s="14"/>
      <c r="N373" s="27"/>
      <c r="O373" s="14"/>
      <c r="P373" s="14"/>
      <c r="Q373" s="13"/>
      <c r="R373" s="13"/>
      <c r="S373" s="12"/>
      <c r="T373" s="15"/>
      <c r="U373" s="15"/>
      <c r="V373" s="15"/>
      <c r="W373" s="15"/>
      <c r="X373" s="15"/>
      <c r="Y373" s="15"/>
      <c r="Z373" s="15"/>
      <c r="AA373" s="15"/>
    </row>
    <row r="374" spans="1:27" ht="16.5" customHeight="1" x14ac:dyDescent="0.25">
      <c r="A374" s="44"/>
      <c r="B374" s="45" t="s">
        <v>725</v>
      </c>
      <c r="C374" s="12" t="s">
        <v>726</v>
      </c>
      <c r="D374" s="13"/>
      <c r="E374" s="14">
        <v>12</v>
      </c>
      <c r="F374" s="14">
        <v>12</v>
      </c>
      <c r="G374" s="14">
        <v>48</v>
      </c>
      <c r="H374" s="14">
        <v>17</v>
      </c>
      <c r="I374" s="14">
        <v>1</v>
      </c>
      <c r="J374" s="14">
        <v>1</v>
      </c>
      <c r="K374" s="14">
        <v>1</v>
      </c>
      <c r="L374" s="14">
        <v>1</v>
      </c>
      <c r="M374" s="14"/>
      <c r="N374" s="27"/>
      <c r="O374" s="14"/>
      <c r="P374" s="14"/>
      <c r="Q374" s="13"/>
      <c r="R374" s="13"/>
      <c r="S374" s="12"/>
      <c r="T374" s="15"/>
      <c r="U374" s="15"/>
      <c r="V374" s="15"/>
      <c r="W374" s="15"/>
      <c r="X374" s="15"/>
      <c r="Y374" s="15"/>
      <c r="Z374" s="15"/>
      <c r="AA374" s="15"/>
    </row>
    <row r="375" spans="1:27" ht="16.5" customHeight="1" x14ac:dyDescent="0.25">
      <c r="A375" s="44"/>
      <c r="B375" s="45" t="s">
        <v>727</v>
      </c>
      <c r="C375" s="12" t="s">
        <v>728</v>
      </c>
      <c r="D375" s="13"/>
      <c r="E375" s="14">
        <v>12</v>
      </c>
      <c r="F375" s="14">
        <v>12</v>
      </c>
      <c r="G375" s="14">
        <v>48</v>
      </c>
      <c r="H375" s="14">
        <v>17</v>
      </c>
      <c r="I375" s="14">
        <v>0</v>
      </c>
      <c r="J375" s="14">
        <v>0</v>
      </c>
      <c r="K375" s="14">
        <v>0</v>
      </c>
      <c r="L375" s="14">
        <v>0</v>
      </c>
      <c r="M375" s="14"/>
      <c r="N375" s="27"/>
      <c r="O375" s="14"/>
      <c r="P375" s="14"/>
      <c r="Q375" s="13"/>
      <c r="R375" s="13"/>
      <c r="S375" s="12"/>
      <c r="T375" s="15"/>
      <c r="U375" s="15"/>
      <c r="V375" s="15"/>
      <c r="W375" s="15"/>
      <c r="X375" s="15"/>
      <c r="Y375" s="15"/>
      <c r="Z375" s="15"/>
      <c r="AA375" s="15"/>
    </row>
    <row r="376" spans="1:27" ht="16.5" customHeight="1" x14ac:dyDescent="0.25">
      <c r="A376" s="44"/>
      <c r="B376" s="45" t="s">
        <v>729</v>
      </c>
      <c r="C376" s="12" t="s">
        <v>730</v>
      </c>
      <c r="D376" s="13"/>
      <c r="E376" s="14">
        <v>12</v>
      </c>
      <c r="F376" s="14">
        <v>12</v>
      </c>
      <c r="G376" s="14">
        <v>48</v>
      </c>
      <c r="H376" s="14">
        <v>17</v>
      </c>
      <c r="I376" s="14">
        <v>0</v>
      </c>
      <c r="J376" s="14">
        <v>0</v>
      </c>
      <c r="K376" s="14">
        <v>0</v>
      </c>
      <c r="L376" s="14">
        <v>0</v>
      </c>
      <c r="M376" s="14"/>
      <c r="N376" s="27"/>
      <c r="O376" s="14"/>
      <c r="P376" s="14"/>
      <c r="Q376" s="13"/>
      <c r="R376" s="13"/>
      <c r="S376" s="12"/>
      <c r="T376" s="15"/>
      <c r="U376" s="15"/>
      <c r="V376" s="15"/>
      <c r="W376" s="15"/>
      <c r="X376" s="15"/>
      <c r="Y376" s="15"/>
      <c r="Z376" s="15"/>
      <c r="AA376" s="15"/>
    </row>
    <row r="377" spans="1:27" ht="16.5" customHeight="1" x14ac:dyDescent="0.25">
      <c r="A377" s="44"/>
      <c r="B377" s="45" t="s">
        <v>731</v>
      </c>
      <c r="C377" s="12" t="s">
        <v>732</v>
      </c>
      <c r="D377" s="13"/>
      <c r="E377" s="14">
        <v>12</v>
      </c>
      <c r="F377" s="14">
        <v>12</v>
      </c>
      <c r="G377" s="14">
        <v>48</v>
      </c>
      <c r="H377" s="14">
        <v>17</v>
      </c>
      <c r="I377" s="14"/>
      <c r="J377" s="14">
        <v>1</v>
      </c>
      <c r="K377" s="14"/>
      <c r="L377" s="14">
        <v>1</v>
      </c>
      <c r="M377" s="14"/>
      <c r="N377" s="27"/>
      <c r="O377" s="14"/>
      <c r="P377" s="14"/>
      <c r="Q377" s="13"/>
      <c r="R377" s="13"/>
      <c r="S377" s="12"/>
      <c r="T377" s="15"/>
      <c r="U377" s="15"/>
      <c r="V377" s="15"/>
      <c r="W377" s="15"/>
      <c r="X377" s="15"/>
      <c r="Y377" s="15"/>
      <c r="Z377" s="15"/>
      <c r="AA377" s="15"/>
    </row>
    <row r="378" spans="1:27" ht="16.5" customHeight="1" x14ac:dyDescent="0.25">
      <c r="A378" s="44"/>
      <c r="B378" s="45" t="s">
        <v>733</v>
      </c>
      <c r="C378" s="12" t="s">
        <v>734</v>
      </c>
      <c r="D378" s="13"/>
      <c r="E378" s="14">
        <v>619</v>
      </c>
      <c r="F378" s="14">
        <v>339</v>
      </c>
      <c r="G378" s="14">
        <v>336</v>
      </c>
      <c r="H378" s="14">
        <v>0</v>
      </c>
      <c r="I378" s="14"/>
      <c r="J378" s="14"/>
      <c r="K378" s="14"/>
      <c r="L378" s="14"/>
      <c r="M378" s="14"/>
      <c r="N378" s="28"/>
      <c r="O378" s="14"/>
      <c r="P378" s="14"/>
      <c r="Q378" s="13"/>
      <c r="R378" s="13"/>
      <c r="S378" s="12"/>
      <c r="T378" s="15"/>
      <c r="U378" s="15"/>
      <c r="V378" s="15"/>
      <c r="W378" s="15"/>
      <c r="X378" s="15"/>
      <c r="Y378" s="15"/>
      <c r="Z378" s="15"/>
      <c r="AA378" s="15"/>
    </row>
    <row r="379" spans="1:27" ht="16.5" customHeight="1" x14ac:dyDescent="0.25">
      <c r="A379" s="44"/>
      <c r="B379" s="45" t="s">
        <v>735</v>
      </c>
      <c r="C379" s="12" t="s">
        <v>736</v>
      </c>
      <c r="D379" s="14">
        <v>9332</v>
      </c>
      <c r="E379" s="14">
        <v>9332</v>
      </c>
      <c r="F379" s="14">
        <v>9332</v>
      </c>
      <c r="G379" s="14">
        <v>2158</v>
      </c>
      <c r="H379" s="14">
        <v>3131</v>
      </c>
      <c r="I379" s="14"/>
      <c r="J379" s="14">
        <v>2171</v>
      </c>
      <c r="K379" s="14"/>
      <c r="L379" s="14">
        <v>2171</v>
      </c>
      <c r="M379" s="14"/>
      <c r="N379" s="27"/>
      <c r="O379" s="14"/>
      <c r="P379" s="14"/>
      <c r="Q379" s="13"/>
      <c r="R379" s="13"/>
      <c r="S379" s="18" t="s">
        <v>737</v>
      </c>
      <c r="T379" s="15"/>
      <c r="U379" s="15"/>
      <c r="V379" s="15"/>
      <c r="W379" s="15"/>
      <c r="X379" s="15"/>
      <c r="Y379" s="15"/>
      <c r="Z379" s="15"/>
      <c r="AA379" s="15"/>
    </row>
    <row r="380" spans="1:27" ht="16.5" customHeight="1" x14ac:dyDescent="0.25">
      <c r="A380" s="44"/>
      <c r="B380" s="45" t="s">
        <v>738</v>
      </c>
      <c r="C380" s="12" t="s">
        <v>739</v>
      </c>
      <c r="D380" s="14">
        <v>100</v>
      </c>
      <c r="E380" s="14">
        <v>100</v>
      </c>
      <c r="F380" s="14">
        <v>100</v>
      </c>
      <c r="G380" s="14">
        <v>175</v>
      </c>
      <c r="H380" s="14">
        <v>625</v>
      </c>
      <c r="I380" s="14"/>
      <c r="J380" s="14">
        <v>230</v>
      </c>
      <c r="K380" s="14"/>
      <c r="L380" s="14">
        <v>250</v>
      </c>
      <c r="M380" s="14"/>
      <c r="N380" s="27"/>
      <c r="O380" s="14"/>
      <c r="P380" s="14"/>
      <c r="Q380" s="13"/>
      <c r="R380" s="13"/>
      <c r="S380" s="12"/>
      <c r="T380" s="15"/>
      <c r="U380" s="15"/>
      <c r="V380" s="15"/>
      <c r="W380" s="15"/>
      <c r="X380" s="15"/>
      <c r="Y380" s="15"/>
      <c r="Z380" s="15"/>
      <c r="AA380" s="15"/>
    </row>
    <row r="381" spans="1:27" ht="16.5" customHeight="1" x14ac:dyDescent="0.25">
      <c r="A381" s="44"/>
      <c r="B381" s="45" t="s">
        <v>740</v>
      </c>
      <c r="C381" s="12" t="s">
        <v>741</v>
      </c>
      <c r="D381" s="13"/>
      <c r="E381" s="14">
        <v>2580</v>
      </c>
      <c r="F381" s="14">
        <v>2580</v>
      </c>
      <c r="G381" s="14">
        <v>2055</v>
      </c>
      <c r="H381" s="14">
        <v>2055</v>
      </c>
      <c r="I381" s="14"/>
      <c r="J381" s="14">
        <v>2055</v>
      </c>
      <c r="K381" s="14"/>
      <c r="L381" s="14">
        <v>2055</v>
      </c>
      <c r="M381" s="14"/>
      <c r="N381" s="14"/>
      <c r="O381" s="14"/>
      <c r="P381" s="14"/>
      <c r="Q381" s="13"/>
      <c r="R381" s="13"/>
      <c r="S381" s="12"/>
      <c r="T381" s="15"/>
      <c r="U381" s="15"/>
      <c r="V381" s="15"/>
      <c r="W381" s="15"/>
      <c r="X381" s="15"/>
      <c r="Y381" s="15"/>
      <c r="Z381" s="15"/>
      <c r="AA381" s="15"/>
    </row>
    <row r="382" spans="1:27" ht="16.5" customHeight="1" x14ac:dyDescent="0.25">
      <c r="A382" s="44"/>
      <c r="B382" s="45" t="s">
        <v>742</v>
      </c>
      <c r="C382" s="12" t="s">
        <v>743</v>
      </c>
      <c r="D382" s="13"/>
      <c r="E382" s="14">
        <v>5693</v>
      </c>
      <c r="F382" s="14">
        <v>5693</v>
      </c>
      <c r="G382" s="14">
        <v>5693</v>
      </c>
      <c r="H382" s="14">
        <v>4607</v>
      </c>
      <c r="I382" s="14"/>
      <c r="J382" s="14">
        <v>4607</v>
      </c>
      <c r="K382" s="14"/>
      <c r="L382" s="14">
        <v>4607</v>
      </c>
      <c r="M382" s="14"/>
      <c r="N382" s="14"/>
      <c r="O382" s="14"/>
      <c r="P382" s="14"/>
      <c r="Q382" s="13"/>
      <c r="R382" s="13"/>
      <c r="S382" s="12"/>
      <c r="T382" s="15"/>
      <c r="U382" s="15"/>
      <c r="V382" s="15"/>
      <c r="W382" s="15"/>
      <c r="X382" s="15"/>
      <c r="Y382" s="15"/>
      <c r="Z382" s="15"/>
      <c r="AA382" s="15"/>
    </row>
    <row r="383" spans="1:27" ht="16.5" customHeight="1" x14ac:dyDescent="0.25">
      <c r="A383" s="44"/>
      <c r="B383" s="45" t="s">
        <v>744</v>
      </c>
      <c r="C383" s="12" t="s">
        <v>745</v>
      </c>
      <c r="D383" s="13"/>
      <c r="E383" s="14">
        <v>2601</v>
      </c>
      <c r="F383" s="14">
        <v>956</v>
      </c>
      <c r="G383" s="14">
        <v>2607</v>
      </c>
      <c r="H383" s="14">
        <v>1277</v>
      </c>
      <c r="I383" s="14"/>
      <c r="J383" s="14"/>
      <c r="K383" s="14"/>
      <c r="L383" s="14"/>
      <c r="M383" s="14"/>
      <c r="N383" s="27"/>
      <c r="O383" s="14"/>
      <c r="P383" s="14"/>
      <c r="Q383" s="13"/>
      <c r="R383" s="13"/>
      <c r="S383" s="12"/>
      <c r="T383" s="15"/>
      <c r="U383" s="15"/>
      <c r="V383" s="15"/>
      <c r="W383" s="15"/>
      <c r="X383" s="15"/>
      <c r="Y383" s="15"/>
      <c r="Z383" s="15"/>
      <c r="AA383" s="15"/>
    </row>
    <row r="384" spans="1:27" ht="16.5" customHeight="1" x14ac:dyDescent="0.25">
      <c r="A384" s="44"/>
      <c r="B384" s="45" t="s">
        <v>746</v>
      </c>
      <c r="C384" s="12" t="s">
        <v>747</v>
      </c>
      <c r="D384" s="13"/>
      <c r="E384" s="14">
        <v>842</v>
      </c>
      <c r="F384" s="14">
        <v>442</v>
      </c>
      <c r="G384" s="14">
        <v>442</v>
      </c>
      <c r="H384" s="14">
        <v>683</v>
      </c>
      <c r="I384" s="14"/>
      <c r="J384" s="14"/>
      <c r="K384" s="14"/>
      <c r="L384" s="14"/>
      <c r="M384" s="14"/>
      <c r="N384" s="27"/>
      <c r="O384" s="14"/>
      <c r="P384" s="14"/>
      <c r="Q384" s="13"/>
      <c r="R384" s="13"/>
      <c r="S384" s="12"/>
      <c r="T384" s="15"/>
      <c r="U384" s="15"/>
      <c r="V384" s="15"/>
      <c r="W384" s="15"/>
      <c r="X384" s="15"/>
      <c r="Y384" s="15"/>
      <c r="Z384" s="15"/>
      <c r="AA384" s="15"/>
    </row>
    <row r="385" spans="1:27" ht="16.5" customHeight="1" x14ac:dyDescent="0.25">
      <c r="A385" s="44"/>
      <c r="B385" s="45" t="s">
        <v>748</v>
      </c>
      <c r="C385" s="12" t="s">
        <v>749</v>
      </c>
      <c r="D385" s="13"/>
      <c r="E385" s="14">
        <v>16093</v>
      </c>
      <c r="F385" s="14">
        <v>16669</v>
      </c>
      <c r="G385" s="14">
        <v>16855</v>
      </c>
      <c r="H385" s="14">
        <v>12429</v>
      </c>
      <c r="I385" s="14"/>
      <c r="J385" s="14">
        <v>13444</v>
      </c>
      <c r="K385" s="14"/>
      <c r="L385" s="14">
        <v>13443</v>
      </c>
      <c r="M385" s="14"/>
      <c r="N385" s="27"/>
      <c r="O385" s="14"/>
      <c r="P385" s="14"/>
      <c r="Q385" s="13"/>
      <c r="R385" s="13"/>
      <c r="S385" s="12"/>
      <c r="T385" s="15"/>
      <c r="U385" s="15"/>
      <c r="V385" s="15"/>
      <c r="W385" s="15"/>
      <c r="X385" s="15"/>
      <c r="Y385" s="15"/>
      <c r="Z385" s="15"/>
      <c r="AA385" s="15"/>
    </row>
    <row r="386" spans="1:27" ht="16.5" customHeight="1" x14ac:dyDescent="0.25">
      <c r="A386" s="44"/>
      <c r="B386" s="45" t="s">
        <v>750</v>
      </c>
      <c r="C386" s="12" t="s">
        <v>751</v>
      </c>
      <c r="D386" s="13"/>
      <c r="E386" s="14">
        <v>12078</v>
      </c>
      <c r="F386" s="14">
        <v>13107</v>
      </c>
      <c r="G386" s="14">
        <v>13153</v>
      </c>
      <c r="H386" s="14">
        <v>12429</v>
      </c>
      <c r="I386" s="14"/>
      <c r="J386" s="14">
        <v>13444</v>
      </c>
      <c r="K386" s="14"/>
      <c r="L386" s="14">
        <v>13443</v>
      </c>
      <c r="M386" s="14"/>
      <c r="N386" s="27"/>
      <c r="O386" s="14"/>
      <c r="P386" s="14"/>
      <c r="Q386" s="13"/>
      <c r="R386" s="13"/>
      <c r="S386" s="12"/>
      <c r="T386" s="15"/>
      <c r="U386" s="15"/>
      <c r="V386" s="15"/>
      <c r="W386" s="15"/>
      <c r="X386" s="15"/>
      <c r="Y386" s="15"/>
      <c r="Z386" s="15"/>
      <c r="AA386" s="15"/>
    </row>
    <row r="387" spans="1:27" ht="16.5" customHeight="1" x14ac:dyDescent="0.25">
      <c r="A387" s="44"/>
      <c r="B387" s="45" t="s">
        <v>752</v>
      </c>
      <c r="C387" s="12" t="s">
        <v>753</v>
      </c>
      <c r="D387" s="13"/>
      <c r="E387" s="14">
        <v>6752</v>
      </c>
      <c r="F387" s="14">
        <v>9517</v>
      </c>
      <c r="G387" s="14">
        <v>7923</v>
      </c>
      <c r="H387" s="14">
        <v>6112</v>
      </c>
      <c r="I387" s="14"/>
      <c r="J387" s="14"/>
      <c r="K387" s="14"/>
      <c r="L387" s="14"/>
      <c r="M387" s="14"/>
      <c r="N387" s="27"/>
      <c r="O387" s="14"/>
      <c r="P387" s="14"/>
      <c r="Q387" s="13"/>
      <c r="R387" s="13"/>
      <c r="S387" s="12"/>
      <c r="T387" s="15"/>
      <c r="U387" s="15"/>
      <c r="V387" s="15"/>
      <c r="W387" s="15"/>
      <c r="X387" s="15"/>
      <c r="Y387" s="15"/>
      <c r="Z387" s="15"/>
      <c r="AA387" s="15"/>
    </row>
    <row r="388" spans="1:27" ht="16.5" customHeight="1" x14ac:dyDescent="0.25">
      <c r="A388" s="44"/>
      <c r="B388" s="45" t="s">
        <v>754</v>
      </c>
      <c r="C388" s="12" t="s">
        <v>755</v>
      </c>
      <c r="D388" s="13"/>
      <c r="E388" s="14">
        <v>1050</v>
      </c>
      <c r="F388" s="14">
        <v>1315</v>
      </c>
      <c r="G388" s="14">
        <v>1483</v>
      </c>
      <c r="H388" s="14">
        <v>1259</v>
      </c>
      <c r="I388" s="14"/>
      <c r="J388" s="14"/>
      <c r="K388" s="14"/>
      <c r="L388" s="14"/>
      <c r="M388" s="14"/>
      <c r="N388" s="27"/>
      <c r="O388" s="14"/>
      <c r="P388" s="14"/>
      <c r="Q388" s="13"/>
      <c r="R388" s="13"/>
      <c r="S388" s="12"/>
      <c r="T388" s="15"/>
      <c r="U388" s="15"/>
      <c r="V388" s="15"/>
      <c r="W388" s="15"/>
      <c r="X388" s="15"/>
      <c r="Y388" s="15"/>
      <c r="Z388" s="15"/>
      <c r="AA388" s="15"/>
    </row>
    <row r="389" spans="1:27" ht="16.5" customHeight="1" x14ac:dyDescent="0.25">
      <c r="A389" s="44"/>
      <c r="B389" s="45" t="s">
        <v>756</v>
      </c>
      <c r="C389" s="16" t="s">
        <v>757</v>
      </c>
      <c r="D389" s="13"/>
      <c r="E389" s="14">
        <v>1195</v>
      </c>
      <c r="F389" s="14">
        <v>1178</v>
      </c>
      <c r="G389" s="14">
        <v>274</v>
      </c>
      <c r="H389" s="14">
        <v>274</v>
      </c>
      <c r="I389" s="14"/>
      <c r="J389" s="14"/>
      <c r="K389" s="14"/>
      <c r="L389" s="14"/>
      <c r="M389" s="14"/>
      <c r="N389" s="27"/>
      <c r="O389" s="14"/>
      <c r="P389" s="14"/>
      <c r="Q389" s="13"/>
      <c r="R389" s="13"/>
      <c r="S389" s="12"/>
      <c r="T389" s="15"/>
      <c r="U389" s="15"/>
      <c r="V389" s="15"/>
      <c r="W389" s="15"/>
      <c r="X389" s="15"/>
      <c r="Y389" s="15"/>
      <c r="Z389" s="15"/>
      <c r="AA389" s="15"/>
    </row>
    <row r="390" spans="1:27" ht="16.5" customHeight="1" x14ac:dyDescent="0.25">
      <c r="A390" s="44"/>
      <c r="B390" s="45" t="s">
        <v>758</v>
      </c>
      <c r="C390" s="12" t="s">
        <v>759</v>
      </c>
      <c r="D390" s="14">
        <v>17</v>
      </c>
      <c r="E390" s="14">
        <v>17</v>
      </c>
      <c r="F390" s="14">
        <v>17</v>
      </c>
      <c r="G390" s="14">
        <v>17</v>
      </c>
      <c r="H390" s="14">
        <v>17</v>
      </c>
      <c r="I390" s="14">
        <v>17</v>
      </c>
      <c r="J390" s="14">
        <v>17</v>
      </c>
      <c r="K390" s="14">
        <v>17</v>
      </c>
      <c r="L390" s="14">
        <v>17</v>
      </c>
      <c r="M390" s="14"/>
      <c r="N390" s="27"/>
      <c r="O390" s="14"/>
      <c r="P390" s="14"/>
      <c r="Q390" s="13"/>
      <c r="R390" s="13"/>
      <c r="S390" s="12"/>
      <c r="T390" s="15"/>
      <c r="U390" s="15"/>
      <c r="V390" s="15"/>
      <c r="W390" s="15"/>
      <c r="X390" s="15"/>
      <c r="Y390" s="15"/>
      <c r="Z390" s="15"/>
      <c r="AA390" s="15"/>
    </row>
    <row r="391" spans="1:27" ht="16.5" customHeight="1" x14ac:dyDescent="0.25">
      <c r="A391" s="44"/>
      <c r="B391" s="45" t="s">
        <v>760</v>
      </c>
      <c r="C391" s="12" t="s">
        <v>761</v>
      </c>
      <c r="D391" s="14">
        <v>15</v>
      </c>
      <c r="E391" s="14">
        <v>15</v>
      </c>
      <c r="F391" s="14">
        <v>15</v>
      </c>
      <c r="G391" s="14">
        <v>13</v>
      </c>
      <c r="H391" s="14">
        <v>14</v>
      </c>
      <c r="I391" s="14">
        <v>14</v>
      </c>
      <c r="J391" s="14">
        <v>14</v>
      </c>
      <c r="K391" s="14">
        <v>14</v>
      </c>
      <c r="L391" s="14">
        <v>14</v>
      </c>
      <c r="M391" s="14"/>
      <c r="N391" s="27"/>
      <c r="O391" s="14"/>
      <c r="P391" s="14"/>
      <c r="Q391" s="13"/>
      <c r="R391" s="13"/>
      <c r="S391" s="12"/>
      <c r="T391" s="15"/>
      <c r="U391" s="15"/>
      <c r="V391" s="15"/>
      <c r="W391" s="15"/>
      <c r="X391" s="15"/>
      <c r="Y391" s="15"/>
      <c r="Z391" s="15"/>
      <c r="AA391" s="15"/>
    </row>
    <row r="392" spans="1:27" ht="16.5" customHeight="1" x14ac:dyDescent="0.25">
      <c r="A392" s="44"/>
      <c r="B392" s="45" t="s">
        <v>762</v>
      </c>
      <c r="C392" s="12" t="s">
        <v>763</v>
      </c>
      <c r="D392" s="14">
        <v>15</v>
      </c>
      <c r="E392" s="14">
        <v>15</v>
      </c>
      <c r="F392" s="14">
        <v>15</v>
      </c>
      <c r="G392" s="14">
        <v>13</v>
      </c>
      <c r="H392" s="14">
        <v>14</v>
      </c>
      <c r="I392" s="14">
        <v>14</v>
      </c>
      <c r="J392" s="14">
        <v>14</v>
      </c>
      <c r="K392" s="14">
        <v>14</v>
      </c>
      <c r="L392" s="14">
        <v>14</v>
      </c>
      <c r="M392" s="14"/>
      <c r="N392" s="27"/>
      <c r="O392" s="14"/>
      <c r="P392" s="14"/>
      <c r="Q392" s="13"/>
      <c r="R392" s="13"/>
      <c r="S392" s="12"/>
      <c r="T392" s="15"/>
      <c r="U392" s="15"/>
      <c r="V392" s="15"/>
      <c r="W392" s="15"/>
      <c r="X392" s="15"/>
      <c r="Y392" s="15"/>
      <c r="Z392" s="15"/>
      <c r="AA392" s="15"/>
    </row>
    <row r="393" spans="1:27" ht="16.5" customHeight="1" x14ac:dyDescent="0.25">
      <c r="A393" s="44"/>
      <c r="B393" s="45" t="s">
        <v>764</v>
      </c>
      <c r="C393" s="12" t="s">
        <v>765</v>
      </c>
      <c r="D393" s="14">
        <v>17</v>
      </c>
      <c r="E393" s="14">
        <v>17</v>
      </c>
      <c r="F393" s="14">
        <v>17</v>
      </c>
      <c r="G393" s="14">
        <v>17</v>
      </c>
      <c r="H393" s="14">
        <v>17</v>
      </c>
      <c r="I393" s="14">
        <v>17</v>
      </c>
      <c r="J393" s="14">
        <v>17</v>
      </c>
      <c r="K393" s="14">
        <v>17</v>
      </c>
      <c r="L393" s="14">
        <v>17</v>
      </c>
      <c r="M393" s="14"/>
      <c r="N393" s="27"/>
      <c r="O393" s="14"/>
      <c r="P393" s="14"/>
      <c r="Q393" s="13"/>
      <c r="R393" s="13"/>
      <c r="S393" s="12"/>
      <c r="T393" s="15"/>
      <c r="U393" s="15"/>
      <c r="V393" s="15"/>
      <c r="W393" s="15"/>
      <c r="X393" s="15"/>
      <c r="Y393" s="15"/>
      <c r="Z393" s="15"/>
      <c r="AA393" s="15"/>
    </row>
    <row r="394" spans="1:27" ht="16.5" customHeight="1" x14ac:dyDescent="0.25">
      <c r="A394" s="44"/>
      <c r="B394" s="45" t="s">
        <v>766</v>
      </c>
      <c r="C394" s="12" t="s">
        <v>767</v>
      </c>
      <c r="D394" s="14">
        <v>17</v>
      </c>
      <c r="E394" s="14">
        <v>17</v>
      </c>
      <c r="F394" s="14">
        <v>17</v>
      </c>
      <c r="G394" s="14">
        <v>17</v>
      </c>
      <c r="H394" s="14">
        <v>17</v>
      </c>
      <c r="I394" s="14">
        <v>17</v>
      </c>
      <c r="J394" s="14">
        <v>17</v>
      </c>
      <c r="K394" s="14">
        <v>17</v>
      </c>
      <c r="L394" s="14">
        <v>17</v>
      </c>
      <c r="M394" s="14"/>
      <c r="N394" s="27"/>
      <c r="O394" s="14"/>
      <c r="P394" s="14"/>
      <c r="Q394" s="13"/>
      <c r="R394" s="13"/>
      <c r="S394" s="12"/>
      <c r="T394" s="15"/>
      <c r="U394" s="15"/>
      <c r="V394" s="15"/>
      <c r="W394" s="15"/>
      <c r="X394" s="15"/>
      <c r="Y394" s="15"/>
      <c r="Z394" s="15"/>
      <c r="AA394" s="15"/>
    </row>
    <row r="395" spans="1:27" ht="16.5" customHeight="1" x14ac:dyDescent="0.25">
      <c r="A395" s="51"/>
      <c r="B395" s="53">
        <v>9.58</v>
      </c>
      <c r="C395" s="12" t="s">
        <v>768</v>
      </c>
      <c r="D395" s="13"/>
      <c r="E395" s="14">
        <v>15</v>
      </c>
      <c r="F395" s="14">
        <v>361</v>
      </c>
      <c r="G395" s="14">
        <v>98</v>
      </c>
      <c r="H395" s="14">
        <v>98</v>
      </c>
      <c r="I395" s="14"/>
      <c r="J395" s="14"/>
      <c r="K395" s="14"/>
      <c r="L395" s="14"/>
      <c r="M395" s="14"/>
      <c r="N395" s="27"/>
      <c r="O395" s="14"/>
      <c r="P395" s="14"/>
      <c r="Q395" s="13"/>
      <c r="R395" s="13"/>
      <c r="S395" s="12"/>
      <c r="T395" s="15"/>
      <c r="U395" s="15"/>
      <c r="V395" s="15"/>
      <c r="W395" s="15"/>
      <c r="X395" s="15"/>
      <c r="Y395" s="15"/>
      <c r="Z395" s="15"/>
      <c r="AA395" s="15"/>
    </row>
    <row r="396" spans="1:27" ht="16.5" customHeight="1" x14ac:dyDescent="0.25">
      <c r="A396" s="44"/>
      <c r="B396" s="45" t="s">
        <v>769</v>
      </c>
      <c r="C396" s="12" t="s">
        <v>770</v>
      </c>
      <c r="D396" s="14">
        <v>1016</v>
      </c>
      <c r="E396" s="14">
        <v>1016</v>
      </c>
      <c r="F396" s="14">
        <v>1016</v>
      </c>
      <c r="G396" s="14">
        <v>1016</v>
      </c>
      <c r="H396" s="14">
        <v>1027</v>
      </c>
      <c r="I396" s="14">
        <v>1027</v>
      </c>
      <c r="J396" s="14">
        <v>1027</v>
      </c>
      <c r="K396" s="14">
        <v>1027</v>
      </c>
      <c r="L396" s="14">
        <v>1027</v>
      </c>
      <c r="M396" s="14"/>
      <c r="N396" s="27"/>
      <c r="O396" s="14"/>
      <c r="P396" s="14"/>
      <c r="Q396" s="13"/>
      <c r="R396" s="13"/>
      <c r="S396" s="12"/>
      <c r="T396" s="15"/>
      <c r="U396" s="15"/>
      <c r="V396" s="15"/>
      <c r="W396" s="15"/>
      <c r="X396" s="15"/>
      <c r="Y396" s="15"/>
      <c r="Z396" s="15"/>
      <c r="AA396" s="15"/>
    </row>
    <row r="397" spans="1:27" ht="16.5" customHeight="1" x14ac:dyDescent="0.25">
      <c r="A397" s="44"/>
      <c r="B397" s="45" t="s">
        <v>771</v>
      </c>
      <c r="C397" s="12" t="s">
        <v>772</v>
      </c>
      <c r="D397" s="13"/>
      <c r="E397" s="14">
        <v>16093</v>
      </c>
      <c r="F397" s="14">
        <v>16669</v>
      </c>
      <c r="G397" s="14">
        <v>514</v>
      </c>
      <c r="H397" s="14">
        <v>519</v>
      </c>
      <c r="I397" s="14"/>
      <c r="J397" s="14">
        <v>795</v>
      </c>
      <c r="K397" s="14"/>
      <c r="L397" s="14">
        <v>578</v>
      </c>
      <c r="M397" s="14"/>
      <c r="N397" s="27"/>
      <c r="O397" s="14"/>
      <c r="P397" s="14"/>
      <c r="Q397" s="13"/>
      <c r="R397" s="13"/>
      <c r="S397" s="12"/>
      <c r="T397" s="15"/>
      <c r="U397" s="15"/>
      <c r="V397" s="15"/>
      <c r="W397" s="15"/>
      <c r="X397" s="15"/>
      <c r="Y397" s="15"/>
      <c r="Z397" s="15"/>
      <c r="AA397" s="15"/>
    </row>
    <row r="398" spans="1:27" ht="16.5" customHeight="1" x14ac:dyDescent="0.25">
      <c r="A398" s="44"/>
      <c r="B398" s="45" t="s">
        <v>773</v>
      </c>
      <c r="C398" s="12" t="s">
        <v>774</v>
      </c>
      <c r="D398" s="13"/>
      <c r="E398" s="14">
        <v>4</v>
      </c>
      <c r="F398" s="14">
        <v>4</v>
      </c>
      <c r="G398" s="14">
        <v>4</v>
      </c>
      <c r="H398" s="14">
        <v>4</v>
      </c>
      <c r="I398" s="14"/>
      <c r="J398" s="14"/>
      <c r="K398" s="14"/>
      <c r="L398" s="14"/>
      <c r="M398" s="14"/>
      <c r="N398" s="27"/>
      <c r="O398" s="14"/>
      <c r="P398" s="14"/>
      <c r="Q398" s="13"/>
      <c r="R398" s="13"/>
      <c r="S398" s="12"/>
      <c r="T398" s="15"/>
      <c r="U398" s="15"/>
      <c r="V398" s="15"/>
      <c r="W398" s="15"/>
      <c r="X398" s="15"/>
      <c r="Y398" s="15"/>
      <c r="Z398" s="15"/>
      <c r="AA398" s="15"/>
    </row>
    <row r="399" spans="1:27" ht="16.5" customHeight="1" x14ac:dyDescent="0.25">
      <c r="A399" s="44"/>
      <c r="B399" s="45" t="s">
        <v>775</v>
      </c>
      <c r="C399" s="12" t="s">
        <v>776</v>
      </c>
      <c r="D399" s="14">
        <v>17</v>
      </c>
      <c r="E399" s="14">
        <v>17</v>
      </c>
      <c r="F399" s="14">
        <v>17</v>
      </c>
      <c r="G399" s="14">
        <v>17</v>
      </c>
      <c r="H399" s="14">
        <v>17</v>
      </c>
      <c r="I399" s="14"/>
      <c r="J399" s="14"/>
      <c r="K399" s="14"/>
      <c r="L399" s="14"/>
      <c r="M399" s="14"/>
      <c r="N399" s="27"/>
      <c r="O399" s="14"/>
      <c r="P399" s="14"/>
      <c r="Q399" s="13"/>
      <c r="R399" s="13"/>
      <c r="S399" s="12"/>
      <c r="T399" s="15"/>
      <c r="U399" s="15"/>
      <c r="V399" s="15"/>
      <c r="W399" s="15"/>
      <c r="X399" s="15"/>
      <c r="Y399" s="15"/>
      <c r="Z399" s="15"/>
      <c r="AA399" s="15"/>
    </row>
    <row r="400" spans="1:27" ht="16.5" customHeight="1" x14ac:dyDescent="0.25">
      <c r="A400" s="44"/>
      <c r="B400" s="45" t="s">
        <v>777</v>
      </c>
      <c r="C400" s="12" t="s">
        <v>778</v>
      </c>
      <c r="D400" s="13"/>
      <c r="E400" s="14">
        <v>16093</v>
      </c>
      <c r="F400" s="14">
        <v>16669</v>
      </c>
      <c r="G400" s="14">
        <v>16855</v>
      </c>
      <c r="H400" s="14">
        <v>15649</v>
      </c>
      <c r="I400" s="14"/>
      <c r="J400" s="14">
        <v>16305</v>
      </c>
      <c r="K400" s="14"/>
      <c r="L400" s="14">
        <v>16264</v>
      </c>
      <c r="M400" s="14"/>
      <c r="N400" s="27"/>
      <c r="O400" s="14"/>
      <c r="P400" s="14"/>
      <c r="Q400" s="13"/>
      <c r="R400" s="13"/>
      <c r="S400" s="12"/>
      <c r="T400" s="15"/>
      <c r="U400" s="15"/>
      <c r="V400" s="15"/>
      <c r="W400" s="15"/>
      <c r="X400" s="15"/>
      <c r="Y400" s="15"/>
      <c r="Z400" s="15"/>
      <c r="AA400" s="15"/>
    </row>
    <row r="401" spans="1:27" ht="16.5" customHeight="1" x14ac:dyDescent="0.25">
      <c r="A401" s="44"/>
      <c r="B401" s="45" t="s">
        <v>779</v>
      </c>
      <c r="C401" s="12" t="s">
        <v>780</v>
      </c>
      <c r="D401" s="13"/>
      <c r="E401" s="14">
        <v>1564</v>
      </c>
      <c r="F401" s="14">
        <v>2607</v>
      </c>
      <c r="G401" s="14">
        <v>956</v>
      </c>
      <c r="H401" s="14">
        <v>1176</v>
      </c>
      <c r="I401" s="14"/>
      <c r="J401" s="14"/>
      <c r="K401" s="14"/>
      <c r="L401" s="14"/>
      <c r="M401" s="14"/>
      <c r="N401" s="27"/>
      <c r="O401" s="14"/>
      <c r="P401" s="14"/>
      <c r="Q401" s="13"/>
      <c r="R401" s="13"/>
      <c r="S401" s="12"/>
      <c r="T401" s="15"/>
      <c r="U401" s="15"/>
      <c r="V401" s="15"/>
      <c r="W401" s="15"/>
      <c r="X401" s="15"/>
      <c r="Y401" s="15"/>
      <c r="Z401" s="15"/>
      <c r="AA401" s="15"/>
    </row>
    <row r="402" spans="1:27" ht="16.5" customHeight="1" x14ac:dyDescent="0.25">
      <c r="A402" s="44"/>
      <c r="B402" s="45" t="s">
        <v>781</v>
      </c>
      <c r="C402" s="12" t="s">
        <v>782</v>
      </c>
      <c r="D402" s="14">
        <v>17</v>
      </c>
      <c r="E402" s="14">
        <v>425</v>
      </c>
      <c r="F402" s="14">
        <v>425</v>
      </c>
      <c r="G402" s="14">
        <v>425</v>
      </c>
      <c r="H402" s="14">
        <v>425</v>
      </c>
      <c r="I402" s="14"/>
      <c r="J402" s="14">
        <v>425</v>
      </c>
      <c r="K402" s="14"/>
      <c r="L402" s="14">
        <v>425</v>
      </c>
      <c r="M402" s="14"/>
      <c r="N402" s="27"/>
      <c r="O402" s="14"/>
      <c r="P402" s="14"/>
      <c r="Q402" s="13"/>
      <c r="R402" s="13"/>
      <c r="S402" s="12"/>
      <c r="T402" s="15"/>
      <c r="U402" s="15"/>
      <c r="V402" s="15"/>
      <c r="W402" s="15"/>
      <c r="X402" s="15"/>
      <c r="Y402" s="15"/>
      <c r="Z402" s="15"/>
      <c r="AA402" s="15"/>
    </row>
    <row r="403" spans="1:27" ht="16.5" customHeight="1" x14ac:dyDescent="0.25">
      <c r="A403" s="44"/>
      <c r="B403" s="45" t="s">
        <v>783</v>
      </c>
      <c r="C403" s="12" t="s">
        <v>784</v>
      </c>
      <c r="D403" s="14">
        <v>15</v>
      </c>
      <c r="E403" s="14">
        <v>15</v>
      </c>
      <c r="F403" s="14">
        <v>15</v>
      </c>
      <c r="G403" s="14">
        <v>13</v>
      </c>
      <c r="H403" s="14">
        <v>14</v>
      </c>
      <c r="I403" s="14"/>
      <c r="J403" s="14">
        <v>14</v>
      </c>
      <c r="K403" s="14"/>
      <c r="L403" s="14">
        <v>14</v>
      </c>
      <c r="M403" s="14"/>
      <c r="N403" s="27"/>
      <c r="O403" s="14"/>
      <c r="P403" s="14"/>
      <c r="Q403" s="13"/>
      <c r="R403" s="13"/>
      <c r="S403" s="12"/>
      <c r="T403" s="15"/>
      <c r="U403" s="15"/>
      <c r="V403" s="15"/>
      <c r="W403" s="15"/>
      <c r="X403" s="15"/>
      <c r="Y403" s="15"/>
      <c r="Z403" s="15"/>
      <c r="AA403" s="15"/>
    </row>
    <row r="404" spans="1:27" ht="16.5" customHeight="1" x14ac:dyDescent="0.25">
      <c r="A404" s="44"/>
      <c r="B404" s="45" t="s">
        <v>785</v>
      </c>
      <c r="C404" s="12" t="s">
        <v>786</v>
      </c>
      <c r="D404" s="13"/>
      <c r="E404" s="14">
        <v>1997</v>
      </c>
      <c r="F404" s="14">
        <v>1997</v>
      </c>
      <c r="G404" s="14">
        <v>1997</v>
      </c>
      <c r="H404" s="14">
        <v>1416</v>
      </c>
      <c r="I404" s="14"/>
      <c r="J404" s="14"/>
      <c r="K404" s="14"/>
      <c r="L404" s="14"/>
      <c r="M404" s="14"/>
      <c r="N404" s="27"/>
      <c r="O404" s="14"/>
      <c r="P404" s="14"/>
      <c r="Q404" s="13"/>
      <c r="R404" s="13"/>
      <c r="S404" s="12"/>
      <c r="T404" s="15"/>
      <c r="U404" s="15"/>
      <c r="V404" s="15"/>
      <c r="W404" s="15"/>
      <c r="X404" s="15"/>
      <c r="Y404" s="15"/>
      <c r="Z404" s="15"/>
      <c r="AA404" s="15"/>
    </row>
    <row r="405" spans="1:27" ht="16.5" customHeight="1" x14ac:dyDescent="0.25">
      <c r="A405" s="44"/>
      <c r="B405" s="45" t="s">
        <v>787</v>
      </c>
      <c r="C405" s="12" t="s">
        <v>788</v>
      </c>
      <c r="D405" s="13">
        <v>70</v>
      </c>
      <c r="E405" s="13">
        <v>75</v>
      </c>
      <c r="F405" s="13">
        <v>85</v>
      </c>
      <c r="G405" s="13">
        <v>85</v>
      </c>
      <c r="H405" s="13">
        <v>85</v>
      </c>
      <c r="I405" s="14"/>
      <c r="J405" s="14"/>
      <c r="K405" s="14"/>
      <c r="L405" s="14"/>
      <c r="M405" s="14"/>
      <c r="N405" s="27"/>
      <c r="O405" s="14"/>
      <c r="P405" s="14"/>
      <c r="Q405" s="13"/>
      <c r="R405" s="13"/>
      <c r="S405" s="12"/>
      <c r="T405" s="15"/>
      <c r="U405" s="15"/>
      <c r="V405" s="15"/>
      <c r="W405" s="15"/>
      <c r="X405" s="15"/>
      <c r="Y405" s="15"/>
      <c r="Z405" s="15"/>
      <c r="AA405" s="15"/>
    </row>
    <row r="406" spans="1:27" ht="16.5" customHeight="1" x14ac:dyDescent="0.25">
      <c r="A406" s="44"/>
      <c r="B406" s="45" t="s">
        <v>789</v>
      </c>
      <c r="C406" s="16" t="s">
        <v>790</v>
      </c>
      <c r="D406" s="13">
        <v>85</v>
      </c>
      <c r="E406" s="13">
        <v>85</v>
      </c>
      <c r="F406" s="13">
        <v>85</v>
      </c>
      <c r="G406" s="13">
        <v>85</v>
      </c>
      <c r="H406" s="14">
        <v>85</v>
      </c>
      <c r="I406" s="48"/>
      <c r="J406" s="48"/>
      <c r="K406" s="48"/>
      <c r="L406" s="48"/>
      <c r="M406" s="48"/>
      <c r="N406" s="47"/>
      <c r="O406" s="14"/>
      <c r="P406" s="14"/>
      <c r="Q406" s="13"/>
      <c r="R406" s="13"/>
      <c r="S406" s="12"/>
      <c r="T406" s="15"/>
      <c r="U406" s="15"/>
      <c r="V406" s="15"/>
      <c r="W406" s="15"/>
      <c r="X406" s="15"/>
      <c r="Y406" s="15"/>
      <c r="Z406" s="15"/>
      <c r="AA406" s="15"/>
    </row>
    <row r="407" spans="1:27" ht="16.5" customHeight="1" x14ac:dyDescent="0.25">
      <c r="A407" s="51"/>
      <c r="B407" s="52" t="s">
        <v>791</v>
      </c>
      <c r="C407" s="12" t="s">
        <v>792</v>
      </c>
      <c r="D407" s="19">
        <f>5/17</f>
        <v>0.29411764705882354</v>
      </c>
      <c r="E407" s="19">
        <v>0.35</v>
      </c>
      <c r="F407" s="19">
        <v>0.24</v>
      </c>
      <c r="G407" s="54">
        <v>0.68979999999999997</v>
      </c>
      <c r="H407" s="54">
        <v>0.61639999999999995</v>
      </c>
      <c r="I407" s="19"/>
      <c r="J407" s="54"/>
      <c r="K407" s="54"/>
      <c r="L407" s="54"/>
      <c r="M407" s="54"/>
      <c r="N407" s="55"/>
      <c r="O407" s="54"/>
      <c r="P407" s="55"/>
      <c r="Q407" s="13"/>
      <c r="R407" s="13"/>
      <c r="S407" s="12"/>
      <c r="T407" s="15"/>
      <c r="U407" s="15"/>
      <c r="V407" s="15"/>
      <c r="W407" s="15"/>
      <c r="X407" s="15"/>
      <c r="Y407" s="15"/>
      <c r="Z407" s="15"/>
      <c r="AA407" s="15"/>
    </row>
    <row r="408" spans="1:27" ht="16.5" customHeight="1" x14ac:dyDescent="0.25">
      <c r="A408" s="51"/>
      <c r="B408" s="52" t="s">
        <v>793</v>
      </c>
      <c r="C408" s="12" t="s">
        <v>794</v>
      </c>
      <c r="D408" s="19">
        <f t="shared" ref="D408:E408" si="40">1/1</f>
        <v>1</v>
      </c>
      <c r="E408" s="19">
        <f t="shared" si="40"/>
        <v>1</v>
      </c>
      <c r="F408" s="19">
        <f>1/2</f>
        <v>0.5</v>
      </c>
      <c r="G408" s="54">
        <v>0</v>
      </c>
      <c r="H408" s="54" t="s">
        <v>795</v>
      </c>
      <c r="I408" s="19"/>
      <c r="J408" s="14"/>
      <c r="K408" s="14"/>
      <c r="L408" s="14"/>
      <c r="M408" s="14"/>
      <c r="N408" s="14"/>
      <c r="O408" s="14"/>
      <c r="P408" s="14"/>
      <c r="Q408" s="13"/>
      <c r="R408" s="13"/>
      <c r="S408" s="12"/>
      <c r="T408" s="15"/>
      <c r="U408" s="15"/>
      <c r="V408" s="15"/>
      <c r="W408" s="15"/>
      <c r="X408" s="15"/>
      <c r="Y408" s="15"/>
      <c r="Z408" s="15"/>
      <c r="AA408" s="15"/>
    </row>
    <row r="409" spans="1:27" ht="16.5" customHeight="1" x14ac:dyDescent="0.25">
      <c r="A409" s="51"/>
      <c r="B409" s="52" t="s">
        <v>796</v>
      </c>
      <c r="C409" s="12" t="s">
        <v>797</v>
      </c>
      <c r="D409" s="19">
        <f>0/1</f>
        <v>0</v>
      </c>
      <c r="E409" s="19">
        <f>1/2</f>
        <v>0.5</v>
      </c>
      <c r="F409" s="19">
        <f>0/1</f>
        <v>0</v>
      </c>
      <c r="G409" s="54">
        <v>0</v>
      </c>
      <c r="H409" s="56" t="s">
        <v>798</v>
      </c>
      <c r="I409" s="19"/>
      <c r="J409" s="14"/>
      <c r="K409" s="14"/>
      <c r="L409" s="14"/>
      <c r="M409" s="14"/>
      <c r="N409" s="57"/>
      <c r="O409" s="57"/>
      <c r="P409" s="57"/>
      <c r="Q409" s="13"/>
      <c r="R409" s="13"/>
      <c r="S409" s="58" t="s">
        <v>799</v>
      </c>
      <c r="T409" s="15"/>
      <c r="U409" s="15"/>
      <c r="V409" s="15"/>
      <c r="W409" s="15"/>
      <c r="X409" s="15"/>
      <c r="Y409" s="15"/>
      <c r="Z409" s="15"/>
      <c r="AA409" s="15"/>
    </row>
    <row r="410" spans="1:27" ht="16.5" customHeight="1" x14ac:dyDescent="0.25">
      <c r="A410" s="10"/>
      <c r="B410" s="11"/>
      <c r="C410" s="12"/>
      <c r="D410" s="13"/>
      <c r="E410" s="13"/>
      <c r="F410" s="21"/>
      <c r="G410" s="13"/>
      <c r="H410" s="13"/>
      <c r="I410" s="13"/>
      <c r="J410" s="13"/>
      <c r="K410" s="13"/>
      <c r="L410" s="13"/>
      <c r="M410" s="13"/>
      <c r="N410" s="13"/>
      <c r="O410" s="13"/>
      <c r="P410" s="13"/>
      <c r="Q410" s="13"/>
      <c r="R410" s="13"/>
      <c r="S410" s="12"/>
      <c r="T410" s="15"/>
      <c r="U410" s="15"/>
      <c r="V410" s="15"/>
      <c r="W410" s="15"/>
      <c r="X410" s="15"/>
      <c r="Y410" s="15"/>
      <c r="Z410" s="15"/>
      <c r="AA410" s="15"/>
    </row>
    <row r="411" spans="1:27" ht="16.5" customHeight="1" x14ac:dyDescent="0.25">
      <c r="A411" s="5"/>
      <c r="B411" s="6">
        <v>10</v>
      </c>
      <c r="C411" s="7"/>
      <c r="D411" s="22"/>
      <c r="E411" s="22"/>
      <c r="F411" s="22"/>
      <c r="G411" s="22"/>
      <c r="H411" s="22"/>
      <c r="I411" s="22"/>
      <c r="J411" s="22"/>
      <c r="K411" s="22"/>
      <c r="L411" s="22"/>
      <c r="M411" s="22"/>
      <c r="N411" s="22"/>
      <c r="O411" s="22"/>
      <c r="P411" s="22"/>
      <c r="Q411" s="22"/>
      <c r="R411" s="22"/>
      <c r="S411" s="7"/>
      <c r="T411" s="23"/>
      <c r="U411" s="23"/>
      <c r="V411" s="23"/>
      <c r="W411" s="23"/>
      <c r="X411" s="23"/>
      <c r="Y411" s="23"/>
      <c r="Z411" s="23"/>
      <c r="AA411" s="23"/>
    </row>
    <row r="412" spans="1:27" ht="16.5" customHeight="1" x14ac:dyDescent="0.25">
      <c r="A412" s="10"/>
      <c r="B412" s="11"/>
      <c r="C412" s="12"/>
      <c r="D412" s="13"/>
      <c r="E412" s="13"/>
      <c r="F412" s="21"/>
      <c r="G412" s="13"/>
      <c r="H412" s="13"/>
      <c r="I412" s="13"/>
      <c r="J412" s="13"/>
      <c r="K412" s="13"/>
      <c r="L412" s="13"/>
      <c r="M412" s="13"/>
      <c r="N412" s="13"/>
      <c r="O412" s="13"/>
      <c r="P412" s="13"/>
      <c r="Q412" s="13"/>
      <c r="R412" s="13"/>
      <c r="S412" s="12"/>
      <c r="T412" s="15"/>
      <c r="U412" s="15"/>
      <c r="V412" s="15"/>
      <c r="W412" s="15"/>
      <c r="X412" s="15"/>
      <c r="Y412" s="15"/>
      <c r="Z412" s="15"/>
      <c r="AA412" s="15"/>
    </row>
    <row r="413" spans="1:27" ht="16.5" customHeight="1" x14ac:dyDescent="0.25">
      <c r="A413" s="5"/>
      <c r="B413" s="6">
        <v>11</v>
      </c>
      <c r="C413" s="7" t="s">
        <v>800</v>
      </c>
      <c r="D413" s="22"/>
      <c r="E413" s="22"/>
      <c r="F413" s="22"/>
      <c r="G413" s="22"/>
      <c r="H413" s="22"/>
      <c r="I413" s="22"/>
      <c r="J413" s="22">
        <f>COUNTBLANK(J414:J428)</f>
        <v>15</v>
      </c>
      <c r="K413" s="22"/>
      <c r="L413" s="22">
        <f>COUNTBLANK(L414:L428)</f>
        <v>15</v>
      </c>
      <c r="M413" s="22"/>
      <c r="N413" s="22"/>
      <c r="O413" s="22"/>
      <c r="P413" s="22"/>
      <c r="Q413" s="22"/>
      <c r="R413" s="22"/>
      <c r="S413" s="7"/>
      <c r="T413" s="23"/>
      <c r="U413" s="23"/>
      <c r="V413" s="23"/>
      <c r="W413" s="23"/>
      <c r="X413" s="23"/>
      <c r="Y413" s="23"/>
      <c r="Z413" s="23"/>
      <c r="AA413" s="23"/>
    </row>
    <row r="414" spans="1:27" ht="16.5" customHeight="1" x14ac:dyDescent="0.25">
      <c r="A414" s="10"/>
      <c r="B414" s="11" t="s">
        <v>801</v>
      </c>
      <c r="C414" s="12" t="s">
        <v>802</v>
      </c>
      <c r="D414" s="19">
        <v>0.68899999999999995</v>
      </c>
      <c r="E414" s="54">
        <v>0.36249999999999999</v>
      </c>
      <c r="F414" s="19">
        <v>0.45469999999999999</v>
      </c>
      <c r="G414" s="54">
        <v>0.52</v>
      </c>
      <c r="H414" s="54">
        <v>0.58330000000000004</v>
      </c>
      <c r="I414" s="54"/>
      <c r="J414" s="14"/>
      <c r="K414" s="14"/>
      <c r="L414" s="14"/>
      <c r="M414" s="14"/>
      <c r="N414" s="14"/>
      <c r="O414" s="14"/>
      <c r="P414" s="14"/>
      <c r="Q414" s="13"/>
      <c r="R414" s="13"/>
      <c r="S414" s="12"/>
      <c r="T414" s="15"/>
      <c r="U414" s="15"/>
      <c r="V414" s="15"/>
      <c r="W414" s="15"/>
      <c r="X414" s="15"/>
      <c r="Y414" s="15"/>
      <c r="Z414" s="15"/>
      <c r="AA414" s="15"/>
    </row>
    <row r="415" spans="1:27" ht="16.5" customHeight="1" x14ac:dyDescent="0.25">
      <c r="A415" s="10"/>
      <c r="B415" s="11" t="s">
        <v>803</v>
      </c>
      <c r="C415" s="12" t="s">
        <v>804</v>
      </c>
      <c r="D415" s="19">
        <v>0.27700000000000002</v>
      </c>
      <c r="E415" s="54">
        <v>0.58240000000000003</v>
      </c>
      <c r="F415" s="19">
        <v>0.34350000000000003</v>
      </c>
      <c r="G415" s="54">
        <v>0.84909999999999997</v>
      </c>
      <c r="H415" s="54">
        <v>0.87690000000000001</v>
      </c>
      <c r="I415" s="54"/>
      <c r="J415" s="14"/>
      <c r="K415" s="14"/>
      <c r="L415" s="14"/>
      <c r="M415" s="14"/>
      <c r="N415" s="14"/>
      <c r="O415" s="14"/>
      <c r="P415" s="14"/>
      <c r="Q415" s="13"/>
      <c r="R415" s="13"/>
      <c r="S415" s="12"/>
      <c r="T415" s="15"/>
      <c r="U415" s="15"/>
      <c r="V415" s="15"/>
      <c r="W415" s="15"/>
      <c r="X415" s="15"/>
      <c r="Y415" s="15"/>
      <c r="Z415" s="15"/>
      <c r="AA415" s="15"/>
    </row>
    <row r="416" spans="1:27" ht="16.5" customHeight="1" x14ac:dyDescent="0.25">
      <c r="A416" s="10"/>
      <c r="B416" s="11" t="s">
        <v>805</v>
      </c>
      <c r="C416" s="12" t="s">
        <v>806</v>
      </c>
      <c r="D416" s="19">
        <v>0.26119999999999999</v>
      </c>
      <c r="E416" s="54">
        <v>0.5403</v>
      </c>
      <c r="F416" s="19">
        <v>0.57240000000000002</v>
      </c>
      <c r="G416" s="54">
        <v>0.38219999999999998</v>
      </c>
      <c r="H416" s="54">
        <v>0.38219999999999998</v>
      </c>
      <c r="I416" s="54"/>
      <c r="J416" s="14"/>
      <c r="K416" s="14"/>
      <c r="L416" s="14"/>
      <c r="M416" s="14"/>
      <c r="N416" s="14"/>
      <c r="O416" s="14"/>
      <c r="P416" s="14"/>
      <c r="Q416" s="13"/>
      <c r="R416" s="13"/>
      <c r="S416" s="12"/>
      <c r="T416" s="15"/>
      <c r="U416" s="15"/>
      <c r="V416" s="15"/>
      <c r="W416" s="15"/>
      <c r="X416" s="15"/>
      <c r="Y416" s="15"/>
      <c r="Z416" s="15"/>
      <c r="AA416" s="15"/>
    </row>
    <row r="417" spans="1:27" ht="16.5" customHeight="1" x14ac:dyDescent="0.25">
      <c r="A417" s="17"/>
      <c r="B417" s="18">
        <v>11.4</v>
      </c>
      <c r="C417" s="12" t="s">
        <v>807</v>
      </c>
      <c r="D417" s="13"/>
      <c r="E417" s="13" t="e">
        <f t="shared" ref="E417:E428" si="41">NA()</f>
        <v>#N/A</v>
      </c>
      <c r="F417" s="14">
        <v>30</v>
      </c>
      <c r="G417" s="14">
        <v>60</v>
      </c>
      <c r="H417" s="14">
        <v>48</v>
      </c>
      <c r="I417" s="14"/>
      <c r="J417" s="14"/>
      <c r="K417" s="14"/>
      <c r="L417" s="14"/>
      <c r="M417" s="14"/>
      <c r="N417" s="14"/>
      <c r="O417" s="14"/>
      <c r="P417" s="14"/>
      <c r="Q417" s="13"/>
      <c r="R417" s="13"/>
      <c r="S417" s="12"/>
      <c r="T417" s="15"/>
      <c r="U417" s="15"/>
      <c r="V417" s="15"/>
      <c r="W417" s="15"/>
      <c r="X417" s="15"/>
      <c r="Y417" s="15"/>
      <c r="Z417" s="15"/>
      <c r="AA417" s="15"/>
    </row>
    <row r="418" spans="1:27" ht="16.5" customHeight="1" x14ac:dyDescent="0.25">
      <c r="A418" s="17"/>
      <c r="B418" s="18">
        <v>11.5</v>
      </c>
      <c r="C418" s="12" t="s">
        <v>808</v>
      </c>
      <c r="D418" s="13"/>
      <c r="E418" s="13" t="e">
        <f t="shared" si="41"/>
        <v>#N/A</v>
      </c>
      <c r="F418" s="14">
        <v>289.32</v>
      </c>
      <c r="G418" s="14">
        <v>328.32</v>
      </c>
      <c r="H418" s="14">
        <v>320.24</v>
      </c>
      <c r="I418" s="14"/>
      <c r="J418" s="14"/>
      <c r="K418" s="14"/>
      <c r="L418" s="14"/>
      <c r="M418" s="14"/>
      <c r="N418" s="14"/>
      <c r="O418" s="14"/>
      <c r="P418" s="14"/>
      <c r="Q418" s="13"/>
      <c r="R418" s="13"/>
      <c r="S418" s="12"/>
      <c r="T418" s="15"/>
      <c r="U418" s="15"/>
      <c r="V418" s="15"/>
      <c r="W418" s="15"/>
      <c r="X418" s="15"/>
      <c r="Y418" s="15"/>
      <c r="Z418" s="15"/>
      <c r="AA418" s="15"/>
    </row>
    <row r="419" spans="1:27" ht="16.5" customHeight="1" x14ac:dyDescent="0.25">
      <c r="A419" s="17"/>
      <c r="B419" s="18">
        <v>11.6</v>
      </c>
      <c r="C419" s="12" t="s">
        <v>809</v>
      </c>
      <c r="D419" s="13"/>
      <c r="E419" s="13" t="e">
        <f t="shared" si="41"/>
        <v>#N/A</v>
      </c>
      <c r="F419" s="14">
        <v>249.49</v>
      </c>
      <c r="G419" s="14">
        <v>287.7</v>
      </c>
      <c r="H419" s="14">
        <v>294.29000000000002</v>
      </c>
      <c r="I419" s="14"/>
      <c r="J419" s="14"/>
      <c r="K419" s="14"/>
      <c r="L419" s="14"/>
      <c r="M419" s="14"/>
      <c r="N419" s="14"/>
      <c r="O419" s="14"/>
      <c r="P419" s="14"/>
      <c r="Q419" s="13"/>
      <c r="R419" s="13"/>
      <c r="S419" s="12"/>
      <c r="T419" s="15"/>
      <c r="U419" s="15"/>
      <c r="V419" s="15"/>
      <c r="W419" s="15"/>
      <c r="X419" s="15"/>
      <c r="Y419" s="15"/>
      <c r="Z419" s="15"/>
      <c r="AA419" s="15"/>
    </row>
    <row r="420" spans="1:27" ht="16.5" customHeight="1" x14ac:dyDescent="0.25">
      <c r="A420" s="17"/>
      <c r="B420" s="18">
        <v>11.7</v>
      </c>
      <c r="C420" s="12" t="s">
        <v>810</v>
      </c>
      <c r="D420" s="13"/>
      <c r="E420" s="13" t="e">
        <f t="shared" si="41"/>
        <v>#N/A</v>
      </c>
      <c r="F420" s="14">
        <v>30</v>
      </c>
      <c r="G420" s="14">
        <v>60</v>
      </c>
      <c r="H420" s="14">
        <v>90</v>
      </c>
      <c r="I420" s="14"/>
      <c r="J420" s="14"/>
      <c r="K420" s="14"/>
      <c r="L420" s="14"/>
      <c r="M420" s="14"/>
      <c r="N420" s="14"/>
      <c r="O420" s="14"/>
      <c r="P420" s="14"/>
      <c r="Q420" s="19"/>
      <c r="R420" s="19"/>
      <c r="S420" s="12"/>
      <c r="T420" s="15"/>
      <c r="U420" s="15"/>
      <c r="V420" s="15"/>
      <c r="W420" s="15"/>
      <c r="X420" s="15"/>
      <c r="Y420" s="15"/>
      <c r="Z420" s="15"/>
      <c r="AA420" s="15"/>
    </row>
    <row r="421" spans="1:27" ht="16.5" customHeight="1" x14ac:dyDescent="0.25">
      <c r="A421" s="17"/>
      <c r="B421" s="18">
        <v>11.8</v>
      </c>
      <c r="C421" s="12" t="s">
        <v>811</v>
      </c>
      <c r="D421" s="13"/>
      <c r="E421" s="13" t="e">
        <f t="shared" si="41"/>
        <v>#N/A</v>
      </c>
      <c r="F421" s="13" t="e">
        <f t="shared" ref="F421:F422" si="42">NA()</f>
        <v>#N/A</v>
      </c>
      <c r="G421" s="14">
        <v>5597</v>
      </c>
      <c r="H421" s="14">
        <v>5641</v>
      </c>
      <c r="I421" s="14"/>
      <c r="J421" s="14"/>
      <c r="K421" s="14"/>
      <c r="L421" s="14"/>
      <c r="M421" s="14"/>
      <c r="N421" s="14"/>
      <c r="O421" s="14"/>
      <c r="P421" s="14"/>
      <c r="Q421" s="13"/>
      <c r="R421" s="13"/>
      <c r="S421" s="12"/>
      <c r="T421" s="15"/>
      <c r="U421" s="15"/>
      <c r="V421" s="15"/>
      <c r="W421" s="15"/>
      <c r="X421" s="15"/>
      <c r="Y421" s="15"/>
      <c r="Z421" s="15"/>
      <c r="AA421" s="15"/>
    </row>
    <row r="422" spans="1:27" ht="16.5" customHeight="1" x14ac:dyDescent="0.25">
      <c r="A422" s="17"/>
      <c r="B422" s="18">
        <v>11.9</v>
      </c>
      <c r="C422" s="16" t="s">
        <v>812</v>
      </c>
      <c r="D422" s="13"/>
      <c r="E422" s="13" t="e">
        <f t="shared" si="41"/>
        <v>#N/A</v>
      </c>
      <c r="F422" s="13" t="e">
        <f t="shared" si="42"/>
        <v>#N/A</v>
      </c>
      <c r="G422" s="14">
        <v>46947</v>
      </c>
      <c r="H422" s="14">
        <v>45271</v>
      </c>
      <c r="I422" s="14"/>
      <c r="J422" s="14"/>
      <c r="K422" s="14"/>
      <c r="L422" s="14"/>
      <c r="M422" s="14"/>
      <c r="N422" s="14"/>
      <c r="O422" s="14"/>
      <c r="P422" s="14"/>
      <c r="Q422" s="13"/>
      <c r="R422" s="13"/>
      <c r="S422" s="12"/>
      <c r="T422" s="15"/>
      <c r="U422" s="15"/>
      <c r="V422" s="15"/>
      <c r="W422" s="15"/>
      <c r="X422" s="15"/>
      <c r="Y422" s="15"/>
      <c r="Z422" s="15"/>
      <c r="AA422" s="15"/>
    </row>
    <row r="423" spans="1:27" ht="16.5" customHeight="1" x14ac:dyDescent="0.25">
      <c r="A423" s="10"/>
      <c r="B423" s="11" t="s">
        <v>813</v>
      </c>
      <c r="C423" s="16" t="s">
        <v>814</v>
      </c>
      <c r="D423" s="13"/>
      <c r="E423" s="13" t="e">
        <f t="shared" si="41"/>
        <v>#N/A</v>
      </c>
      <c r="F423" s="14">
        <v>355.45</v>
      </c>
      <c r="G423" s="14">
        <v>355.45</v>
      </c>
      <c r="H423" s="14">
        <v>355.45</v>
      </c>
      <c r="I423" s="14"/>
      <c r="J423" s="14"/>
      <c r="K423" s="14"/>
      <c r="L423" s="14"/>
      <c r="M423" s="14"/>
      <c r="N423" s="14"/>
      <c r="O423" s="14"/>
      <c r="P423" s="14"/>
      <c r="Q423" s="19"/>
      <c r="R423" s="19"/>
      <c r="S423" s="12"/>
      <c r="T423" s="15"/>
      <c r="U423" s="15"/>
      <c r="V423" s="15"/>
      <c r="W423" s="15"/>
      <c r="X423" s="15"/>
      <c r="Y423" s="15"/>
      <c r="Z423" s="15"/>
      <c r="AA423" s="15"/>
    </row>
    <row r="424" spans="1:27" ht="16.5" customHeight="1" x14ac:dyDescent="0.25">
      <c r="A424" s="17"/>
      <c r="B424" s="18">
        <v>11.11</v>
      </c>
      <c r="C424" s="12" t="s">
        <v>815</v>
      </c>
      <c r="D424" s="13"/>
      <c r="E424" s="13" t="e">
        <f t="shared" si="41"/>
        <v>#N/A</v>
      </c>
      <c r="F424" s="14">
        <v>3.36</v>
      </c>
      <c r="G424" s="14">
        <v>3.36</v>
      </c>
      <c r="H424" s="14">
        <v>3.36</v>
      </c>
      <c r="I424" s="14"/>
      <c r="J424" s="14"/>
      <c r="K424" s="14"/>
      <c r="L424" s="14"/>
      <c r="M424" s="14"/>
      <c r="N424" s="14"/>
      <c r="O424" s="14"/>
      <c r="P424" s="14"/>
      <c r="Q424" s="13"/>
      <c r="R424" s="13"/>
      <c r="S424" s="12"/>
      <c r="T424" s="15"/>
      <c r="U424" s="15"/>
      <c r="V424" s="15"/>
      <c r="W424" s="15"/>
      <c r="X424" s="15"/>
      <c r="Y424" s="15"/>
      <c r="Z424" s="15"/>
      <c r="AA424" s="15"/>
    </row>
    <row r="425" spans="1:27" ht="16.5" customHeight="1" x14ac:dyDescent="0.25">
      <c r="A425" s="17"/>
      <c r="B425" s="18">
        <v>11.12</v>
      </c>
      <c r="C425" s="12" t="s">
        <v>816</v>
      </c>
      <c r="D425" s="13"/>
      <c r="E425" s="13" t="e">
        <f t="shared" si="41"/>
        <v>#N/A</v>
      </c>
      <c r="F425" s="14">
        <v>5</v>
      </c>
      <c r="G425" s="14">
        <v>1</v>
      </c>
      <c r="H425" s="14">
        <v>5</v>
      </c>
      <c r="I425" s="14"/>
      <c r="J425" s="14"/>
      <c r="K425" s="14"/>
      <c r="L425" s="14"/>
      <c r="M425" s="14"/>
      <c r="N425" s="14"/>
      <c r="O425" s="14"/>
      <c r="P425" s="14"/>
      <c r="Q425" s="19"/>
      <c r="R425" s="19"/>
      <c r="S425" s="12"/>
      <c r="T425" s="15"/>
      <c r="U425" s="15"/>
      <c r="V425" s="15"/>
      <c r="W425" s="15"/>
      <c r="X425" s="15"/>
      <c r="Y425" s="15"/>
      <c r="Z425" s="15"/>
      <c r="AA425" s="15"/>
    </row>
    <row r="426" spans="1:27" ht="16.5" customHeight="1" x14ac:dyDescent="0.25">
      <c r="A426" s="17"/>
      <c r="B426" s="18">
        <v>11.13</v>
      </c>
      <c r="C426" s="12" t="s">
        <v>817</v>
      </c>
      <c r="D426" s="14">
        <v>6</v>
      </c>
      <c r="E426" s="13" t="e">
        <f t="shared" si="41"/>
        <v>#N/A</v>
      </c>
      <c r="F426" s="14">
        <v>6</v>
      </c>
      <c r="G426" s="14">
        <v>6</v>
      </c>
      <c r="H426" s="14">
        <v>6</v>
      </c>
      <c r="I426" s="14"/>
      <c r="J426" s="14"/>
      <c r="K426" s="14"/>
      <c r="L426" s="14"/>
      <c r="M426" s="14"/>
      <c r="N426" s="14"/>
      <c r="O426" s="14"/>
      <c r="P426" s="14"/>
      <c r="Q426" s="13"/>
      <c r="R426" s="13"/>
      <c r="S426" s="12"/>
      <c r="T426" s="15"/>
      <c r="U426" s="15"/>
      <c r="V426" s="15"/>
      <c r="W426" s="15"/>
      <c r="X426" s="15"/>
      <c r="Y426" s="15"/>
      <c r="Z426" s="15"/>
      <c r="AA426" s="15"/>
    </row>
    <row r="427" spans="1:27" ht="16.5" customHeight="1" x14ac:dyDescent="0.25">
      <c r="A427" s="17"/>
      <c r="B427" s="18">
        <v>11.14</v>
      </c>
      <c r="C427" s="12" t="s">
        <v>818</v>
      </c>
      <c r="D427" s="13"/>
      <c r="E427" s="13" t="e">
        <f t="shared" si="41"/>
        <v>#N/A</v>
      </c>
      <c r="F427" s="14">
        <v>11.48</v>
      </c>
      <c r="G427" s="14">
        <v>13.56</v>
      </c>
      <c r="H427" s="14">
        <v>28.32</v>
      </c>
      <c r="I427" s="14"/>
      <c r="J427" s="14"/>
      <c r="K427" s="14"/>
      <c r="L427" s="14"/>
      <c r="M427" s="14"/>
      <c r="N427" s="14"/>
      <c r="O427" s="14"/>
      <c r="P427" s="14"/>
      <c r="Q427" s="13"/>
      <c r="R427" s="13"/>
      <c r="S427" s="12"/>
      <c r="T427" s="15"/>
      <c r="U427" s="15"/>
      <c r="V427" s="15"/>
      <c r="W427" s="15"/>
      <c r="X427" s="15"/>
      <c r="Y427" s="15"/>
      <c r="Z427" s="15"/>
      <c r="AA427" s="15"/>
    </row>
    <row r="428" spans="1:27" ht="16.5" customHeight="1" x14ac:dyDescent="0.25">
      <c r="A428" s="17"/>
      <c r="B428" s="18">
        <v>11.15</v>
      </c>
      <c r="C428" s="16" t="s">
        <v>819</v>
      </c>
      <c r="D428" s="14">
        <v>27.7</v>
      </c>
      <c r="E428" s="13" t="e">
        <f t="shared" si="41"/>
        <v>#N/A</v>
      </c>
      <c r="F428" s="14">
        <v>4</v>
      </c>
      <c r="G428" s="14">
        <v>4</v>
      </c>
      <c r="H428" s="13"/>
      <c r="I428" s="14"/>
      <c r="J428" s="14"/>
      <c r="K428" s="14"/>
      <c r="L428" s="14"/>
      <c r="M428" s="14"/>
      <c r="N428" s="14"/>
      <c r="O428" s="14"/>
      <c r="P428" s="13"/>
      <c r="Q428" s="13"/>
      <c r="R428" s="13"/>
      <c r="S428" s="12"/>
      <c r="T428" s="15"/>
      <c r="U428" s="15"/>
      <c r="V428" s="15"/>
      <c r="W428" s="15"/>
      <c r="X428" s="15"/>
      <c r="Y428" s="15"/>
      <c r="Z428" s="15"/>
      <c r="AA428" s="15"/>
    </row>
    <row r="429" spans="1:27" ht="16.5" customHeight="1" x14ac:dyDescent="0.25">
      <c r="A429" s="10"/>
      <c r="B429" s="11"/>
      <c r="C429" s="12"/>
      <c r="D429" s="13"/>
      <c r="E429" s="13"/>
      <c r="F429" s="21"/>
      <c r="G429" s="13"/>
      <c r="H429" s="13"/>
      <c r="I429" s="13"/>
      <c r="J429" s="14"/>
      <c r="K429" s="14"/>
      <c r="L429" s="14"/>
      <c r="M429" s="14"/>
      <c r="N429" s="13"/>
      <c r="O429" s="13"/>
      <c r="P429" s="13"/>
      <c r="Q429" s="13"/>
      <c r="R429" s="13"/>
      <c r="S429" s="12"/>
      <c r="T429" s="15"/>
      <c r="U429" s="15"/>
      <c r="V429" s="15"/>
      <c r="W429" s="15"/>
      <c r="X429" s="15"/>
      <c r="Y429" s="15"/>
      <c r="Z429" s="15"/>
      <c r="AA429" s="15"/>
    </row>
    <row r="430" spans="1:27" ht="16.5" customHeight="1" x14ac:dyDescent="0.25">
      <c r="A430" s="5"/>
      <c r="B430" s="6">
        <v>12</v>
      </c>
      <c r="C430" s="7" t="s">
        <v>820</v>
      </c>
      <c r="D430" s="22"/>
      <c r="E430" s="22"/>
      <c r="F430" s="22"/>
      <c r="G430" s="22"/>
      <c r="H430" s="22"/>
      <c r="I430" s="22"/>
      <c r="J430" s="22">
        <f>COUNTBLANK(J431:J453)</f>
        <v>23</v>
      </c>
      <c r="K430" s="22"/>
      <c r="L430" s="22">
        <f>COUNTBLANK(L431:L453)</f>
        <v>23</v>
      </c>
      <c r="M430" s="22"/>
      <c r="N430" s="22"/>
      <c r="O430" s="22"/>
      <c r="P430" s="22"/>
      <c r="Q430" s="22"/>
      <c r="R430" s="22"/>
      <c r="S430" s="7"/>
      <c r="T430" s="23"/>
      <c r="U430" s="23"/>
      <c r="V430" s="23"/>
      <c r="W430" s="23"/>
      <c r="X430" s="23"/>
      <c r="Y430" s="23"/>
      <c r="Z430" s="23"/>
      <c r="AA430" s="23"/>
    </row>
    <row r="431" spans="1:27" ht="16.5" customHeight="1" x14ac:dyDescent="0.25">
      <c r="A431" s="10"/>
      <c r="B431" s="11" t="s">
        <v>821</v>
      </c>
      <c r="C431" s="12" t="s">
        <v>822</v>
      </c>
      <c r="D431" s="13"/>
      <c r="E431" s="14">
        <v>7226</v>
      </c>
      <c r="F431" s="13">
        <v>6963</v>
      </c>
      <c r="G431" s="13">
        <v>6633</v>
      </c>
      <c r="H431" s="14">
        <v>11352</v>
      </c>
      <c r="I431" s="14"/>
      <c r="J431" s="14"/>
      <c r="K431" s="13"/>
      <c r="L431" s="14"/>
      <c r="M431" s="13"/>
      <c r="N431" s="59"/>
      <c r="O431" s="13"/>
      <c r="P431" s="14"/>
      <c r="Q431" s="13"/>
      <c r="R431" s="13"/>
      <c r="S431" s="12"/>
      <c r="T431" s="15"/>
      <c r="U431" s="15"/>
      <c r="V431" s="15"/>
      <c r="W431" s="15"/>
      <c r="X431" s="15"/>
      <c r="Y431" s="15"/>
      <c r="Z431" s="15"/>
      <c r="AA431" s="15"/>
    </row>
    <row r="432" spans="1:27" ht="16.5" customHeight="1" x14ac:dyDescent="0.25">
      <c r="A432" s="10"/>
      <c r="B432" s="11" t="s">
        <v>823</v>
      </c>
      <c r="C432" s="12" t="s">
        <v>824</v>
      </c>
      <c r="D432" s="13"/>
      <c r="E432" s="14">
        <v>11758</v>
      </c>
      <c r="F432" s="13">
        <v>11576</v>
      </c>
      <c r="G432" s="14">
        <v>10157</v>
      </c>
      <c r="H432" s="14">
        <v>11510</v>
      </c>
      <c r="I432" s="14"/>
      <c r="J432" s="14"/>
      <c r="K432" s="13"/>
      <c r="L432" s="14"/>
      <c r="M432" s="13"/>
      <c r="N432" s="59"/>
      <c r="O432" s="13"/>
      <c r="P432" s="14"/>
      <c r="Q432" s="13"/>
      <c r="R432" s="13"/>
      <c r="S432" s="12"/>
      <c r="T432" s="15"/>
      <c r="U432" s="15"/>
      <c r="V432" s="15"/>
      <c r="W432" s="15"/>
      <c r="X432" s="15"/>
      <c r="Y432" s="15"/>
      <c r="Z432" s="15"/>
      <c r="AA432" s="15"/>
    </row>
    <row r="433" spans="1:27" ht="16.5" customHeight="1" x14ac:dyDescent="0.25">
      <c r="A433" s="10"/>
      <c r="B433" s="11" t="s">
        <v>825</v>
      </c>
      <c r="C433" s="12" t="s">
        <v>826</v>
      </c>
      <c r="D433" s="13"/>
      <c r="E433" s="14">
        <v>6339</v>
      </c>
      <c r="F433" s="13">
        <v>6165</v>
      </c>
      <c r="G433" s="14">
        <v>5472</v>
      </c>
      <c r="H433" s="14">
        <v>6186</v>
      </c>
      <c r="I433" s="14"/>
      <c r="J433" s="14"/>
      <c r="K433" s="13"/>
      <c r="L433" s="14"/>
      <c r="M433" s="13"/>
      <c r="N433" s="59"/>
      <c r="O433" s="13"/>
      <c r="P433" s="14"/>
      <c r="Q433" s="13"/>
      <c r="R433" s="13"/>
      <c r="S433" s="12"/>
      <c r="T433" s="15"/>
      <c r="U433" s="15"/>
      <c r="V433" s="15"/>
      <c r="W433" s="15"/>
      <c r="X433" s="15"/>
      <c r="Y433" s="15"/>
      <c r="Z433" s="15"/>
      <c r="AA433" s="15"/>
    </row>
    <row r="434" spans="1:27" ht="16.5" customHeight="1" x14ac:dyDescent="0.25">
      <c r="A434" s="10"/>
      <c r="B434" s="11" t="s">
        <v>827</v>
      </c>
      <c r="C434" s="12" t="s">
        <v>828</v>
      </c>
      <c r="D434" s="13"/>
      <c r="E434" s="14">
        <v>103192</v>
      </c>
      <c r="F434" s="14">
        <v>101569</v>
      </c>
      <c r="G434" s="14">
        <v>92072</v>
      </c>
      <c r="H434" s="14">
        <v>101241</v>
      </c>
      <c r="I434" s="14"/>
      <c r="J434" s="14"/>
      <c r="K434" s="13"/>
      <c r="L434" s="14"/>
      <c r="M434" s="13"/>
      <c r="N434" s="59"/>
      <c r="O434" s="13"/>
      <c r="P434" s="14"/>
      <c r="Q434" s="13"/>
      <c r="R434" s="13"/>
      <c r="S434" s="12"/>
      <c r="T434" s="15"/>
      <c r="U434" s="15"/>
      <c r="V434" s="15"/>
      <c r="W434" s="15"/>
      <c r="X434" s="15"/>
      <c r="Y434" s="15"/>
      <c r="Z434" s="15"/>
      <c r="AA434" s="15"/>
    </row>
    <row r="435" spans="1:27" ht="16.5" customHeight="1" x14ac:dyDescent="0.25">
      <c r="A435" s="10"/>
      <c r="B435" s="11" t="s">
        <v>829</v>
      </c>
      <c r="C435" s="12" t="s">
        <v>830</v>
      </c>
      <c r="D435" s="13"/>
      <c r="E435" s="14">
        <v>97014</v>
      </c>
      <c r="F435" s="14">
        <v>95578</v>
      </c>
      <c r="G435" s="14">
        <v>92817</v>
      </c>
      <c r="H435" s="14">
        <v>95069</v>
      </c>
      <c r="I435" s="14"/>
      <c r="J435" s="14"/>
      <c r="K435" s="13"/>
      <c r="L435" s="14"/>
      <c r="M435" s="13"/>
      <c r="N435" s="59"/>
      <c r="O435" s="13"/>
      <c r="P435" s="14"/>
      <c r="Q435" s="13"/>
      <c r="R435" s="13"/>
      <c r="S435" s="12"/>
      <c r="T435" s="15"/>
      <c r="U435" s="15"/>
      <c r="V435" s="15"/>
      <c r="W435" s="15"/>
      <c r="X435" s="15"/>
      <c r="Y435" s="15"/>
      <c r="Z435" s="15"/>
      <c r="AA435" s="15"/>
    </row>
    <row r="436" spans="1:27" ht="16.5" customHeight="1" x14ac:dyDescent="0.25">
      <c r="A436" s="10"/>
      <c r="B436" s="11" t="s">
        <v>831</v>
      </c>
      <c r="C436" s="16" t="s">
        <v>832</v>
      </c>
      <c r="D436" s="13"/>
      <c r="E436" s="14">
        <v>35626</v>
      </c>
      <c r="F436" s="14">
        <v>35277</v>
      </c>
      <c r="G436" s="14"/>
      <c r="H436" s="14">
        <v>35276</v>
      </c>
      <c r="I436" s="14"/>
      <c r="J436" s="14"/>
      <c r="K436" s="13"/>
      <c r="L436" s="14"/>
      <c r="M436" s="13"/>
      <c r="N436" s="59"/>
      <c r="O436" s="13"/>
      <c r="P436" s="14"/>
      <c r="Q436" s="13"/>
      <c r="R436" s="13"/>
      <c r="S436" s="12"/>
      <c r="T436" s="15"/>
      <c r="U436" s="15"/>
      <c r="V436" s="15"/>
      <c r="W436" s="15"/>
      <c r="X436" s="15"/>
      <c r="Y436" s="15"/>
      <c r="Z436" s="15"/>
      <c r="AA436" s="15"/>
    </row>
    <row r="437" spans="1:27" ht="16.5" customHeight="1" x14ac:dyDescent="0.25">
      <c r="A437" s="10"/>
      <c r="B437" s="11" t="s">
        <v>833</v>
      </c>
      <c r="C437" s="12" t="s">
        <v>834</v>
      </c>
      <c r="D437" s="13"/>
      <c r="E437" s="14">
        <v>43026</v>
      </c>
      <c r="F437" s="14">
        <v>43026</v>
      </c>
      <c r="G437" s="14">
        <v>31792</v>
      </c>
      <c r="H437" s="14">
        <v>43657</v>
      </c>
      <c r="I437" s="14"/>
      <c r="J437" s="14"/>
      <c r="K437" s="13"/>
      <c r="L437" s="14"/>
      <c r="M437" s="13"/>
      <c r="N437" s="59"/>
      <c r="O437" s="13"/>
      <c r="P437" s="14"/>
      <c r="Q437" s="13"/>
      <c r="R437" s="13"/>
      <c r="S437" s="12"/>
      <c r="T437" s="15"/>
      <c r="U437" s="15"/>
      <c r="V437" s="15"/>
      <c r="W437" s="15"/>
      <c r="X437" s="15"/>
      <c r="Y437" s="15"/>
      <c r="Z437" s="15"/>
      <c r="AA437" s="15"/>
    </row>
    <row r="438" spans="1:27" ht="16.5" customHeight="1" x14ac:dyDescent="0.25">
      <c r="A438" s="10"/>
      <c r="B438" s="11" t="s">
        <v>835</v>
      </c>
      <c r="C438" s="12" t="s">
        <v>836</v>
      </c>
      <c r="D438" s="14">
        <v>132261</v>
      </c>
      <c r="E438" s="14">
        <v>132464</v>
      </c>
      <c r="F438" s="14">
        <v>132911</v>
      </c>
      <c r="G438" s="14">
        <v>130030</v>
      </c>
      <c r="H438" s="14">
        <v>130289</v>
      </c>
      <c r="I438" s="14"/>
      <c r="J438" s="14"/>
      <c r="K438" s="13"/>
      <c r="L438" s="14"/>
      <c r="M438" s="13"/>
      <c r="N438" s="59"/>
      <c r="O438" s="13"/>
      <c r="P438" s="14"/>
      <c r="Q438" s="13"/>
      <c r="R438" s="13"/>
      <c r="S438" s="12"/>
      <c r="T438" s="15"/>
      <c r="U438" s="15"/>
      <c r="V438" s="15"/>
      <c r="W438" s="15"/>
      <c r="X438" s="15"/>
      <c r="Y438" s="15"/>
      <c r="Z438" s="15"/>
      <c r="AA438" s="15"/>
    </row>
    <row r="439" spans="1:27" ht="16.5" customHeight="1" x14ac:dyDescent="0.25">
      <c r="A439" s="10"/>
      <c r="B439" s="11" t="s">
        <v>837</v>
      </c>
      <c r="C439" s="12" t="s">
        <v>838</v>
      </c>
      <c r="D439" s="14">
        <v>63773</v>
      </c>
      <c r="E439" s="14">
        <v>70910</v>
      </c>
      <c r="F439" s="14">
        <v>70687</v>
      </c>
      <c r="G439" s="14">
        <v>68930</v>
      </c>
      <c r="H439" s="14">
        <v>67487</v>
      </c>
      <c r="I439" s="14"/>
      <c r="J439" s="14"/>
      <c r="K439" s="13"/>
      <c r="L439" s="14"/>
      <c r="M439" s="13"/>
      <c r="N439" s="59"/>
      <c r="O439" s="13"/>
      <c r="P439" s="14"/>
      <c r="Q439" s="13"/>
      <c r="R439" s="13"/>
      <c r="S439" s="12"/>
      <c r="T439" s="15"/>
      <c r="U439" s="15"/>
      <c r="V439" s="15"/>
      <c r="W439" s="15"/>
      <c r="X439" s="15"/>
      <c r="Y439" s="15"/>
      <c r="Z439" s="15"/>
      <c r="AA439" s="15"/>
    </row>
    <row r="440" spans="1:27" ht="16.5" customHeight="1" x14ac:dyDescent="0.25">
      <c r="A440" s="10"/>
      <c r="B440" s="11" t="s">
        <v>839</v>
      </c>
      <c r="C440" s="12" t="s">
        <v>840</v>
      </c>
      <c r="D440" s="13"/>
      <c r="E440" s="14">
        <v>8995</v>
      </c>
      <c r="F440" s="14">
        <v>16096</v>
      </c>
      <c r="G440" s="14">
        <v>17443</v>
      </c>
      <c r="H440" s="14">
        <v>16788</v>
      </c>
      <c r="I440" s="14"/>
      <c r="J440" s="14"/>
      <c r="K440" s="13"/>
      <c r="L440" s="14"/>
      <c r="M440" s="13"/>
      <c r="N440" s="59"/>
      <c r="O440" s="13"/>
      <c r="P440" s="14"/>
      <c r="Q440" s="13"/>
      <c r="R440" s="13"/>
      <c r="S440" s="12"/>
      <c r="T440" s="15"/>
      <c r="U440" s="15"/>
      <c r="V440" s="15"/>
      <c r="W440" s="15"/>
      <c r="X440" s="15"/>
      <c r="Y440" s="15"/>
      <c r="Z440" s="15"/>
      <c r="AA440" s="15"/>
    </row>
    <row r="441" spans="1:27" ht="16.5" customHeight="1" x14ac:dyDescent="0.25">
      <c r="A441" s="10"/>
      <c r="B441" s="11" t="s">
        <v>841</v>
      </c>
      <c r="C441" s="12" t="s">
        <v>842</v>
      </c>
      <c r="D441" s="13"/>
      <c r="E441" s="14">
        <v>89443</v>
      </c>
      <c r="F441" s="14">
        <v>93153</v>
      </c>
      <c r="G441" s="14">
        <v>95094</v>
      </c>
      <c r="H441" s="14">
        <v>95812</v>
      </c>
      <c r="I441" s="14"/>
      <c r="J441" s="14"/>
      <c r="K441" s="13"/>
      <c r="L441" s="14"/>
      <c r="M441" s="13"/>
      <c r="N441" s="59"/>
      <c r="O441" s="13"/>
      <c r="P441" s="14"/>
      <c r="Q441" s="13"/>
      <c r="R441" s="13"/>
      <c r="S441" s="12"/>
      <c r="T441" s="15"/>
      <c r="U441" s="15"/>
      <c r="V441" s="15"/>
      <c r="W441" s="15"/>
      <c r="X441" s="15"/>
      <c r="Y441" s="15"/>
      <c r="Z441" s="15"/>
      <c r="AA441" s="15"/>
    </row>
    <row r="442" spans="1:27" ht="16.5" customHeight="1" x14ac:dyDescent="0.25">
      <c r="A442" s="10"/>
      <c r="B442" s="11" t="s">
        <v>843</v>
      </c>
      <c r="C442" s="12" t="s">
        <v>844</v>
      </c>
      <c r="D442" s="13"/>
      <c r="E442" s="14">
        <v>101636</v>
      </c>
      <c r="F442" s="14">
        <v>98737</v>
      </c>
      <c r="G442" s="14">
        <v>98869</v>
      </c>
      <c r="H442" s="14">
        <v>99015</v>
      </c>
      <c r="I442" s="14"/>
      <c r="J442" s="14"/>
      <c r="K442" s="13"/>
      <c r="L442" s="14"/>
      <c r="M442" s="13"/>
      <c r="N442" s="59"/>
      <c r="O442" s="13"/>
      <c r="P442" s="14"/>
      <c r="Q442" s="13"/>
      <c r="R442" s="13"/>
      <c r="S442" s="12"/>
      <c r="T442" s="15"/>
      <c r="U442" s="15"/>
      <c r="V442" s="15"/>
      <c r="W442" s="15"/>
      <c r="X442" s="15"/>
      <c r="Y442" s="15"/>
      <c r="Z442" s="15"/>
      <c r="AA442" s="15"/>
    </row>
    <row r="443" spans="1:27" ht="16.5" customHeight="1" x14ac:dyDescent="0.25">
      <c r="A443" s="10"/>
      <c r="B443" s="11" t="s">
        <v>845</v>
      </c>
      <c r="C443" s="12" t="s">
        <v>846</v>
      </c>
      <c r="D443" s="13"/>
      <c r="E443" s="14">
        <v>8584</v>
      </c>
      <c r="F443" s="14">
        <v>18070</v>
      </c>
      <c r="G443" s="14">
        <v>23804</v>
      </c>
      <c r="H443" s="14">
        <v>30219</v>
      </c>
      <c r="I443" s="14"/>
      <c r="J443" s="14"/>
      <c r="K443" s="13"/>
      <c r="L443" s="14"/>
      <c r="M443" s="13"/>
      <c r="N443" s="59"/>
      <c r="O443" s="13"/>
      <c r="P443" s="14"/>
      <c r="Q443" s="13"/>
      <c r="R443" s="13"/>
      <c r="S443" s="12"/>
      <c r="T443" s="15"/>
      <c r="U443" s="15"/>
      <c r="V443" s="15"/>
      <c r="W443" s="15"/>
      <c r="X443" s="15"/>
      <c r="Y443" s="15"/>
      <c r="Z443" s="15"/>
      <c r="AA443" s="15"/>
    </row>
    <row r="444" spans="1:27" ht="16.5" customHeight="1" x14ac:dyDescent="0.25">
      <c r="A444" s="10"/>
      <c r="B444" s="11" t="s">
        <v>847</v>
      </c>
      <c r="C444" s="12" t="s">
        <v>848</v>
      </c>
      <c r="D444" s="13"/>
      <c r="E444" s="14">
        <v>32038</v>
      </c>
      <c r="F444" s="14">
        <v>31241</v>
      </c>
      <c r="G444" s="14">
        <v>31129</v>
      </c>
      <c r="H444" s="14">
        <v>31129</v>
      </c>
      <c r="I444" s="14"/>
      <c r="J444" s="14"/>
      <c r="K444" s="13"/>
      <c r="L444" s="14"/>
      <c r="M444" s="13"/>
      <c r="N444" s="59"/>
      <c r="O444" s="13"/>
      <c r="P444" s="14"/>
      <c r="Q444" s="13"/>
      <c r="R444" s="13"/>
      <c r="S444" s="12"/>
      <c r="T444" s="15"/>
      <c r="U444" s="15"/>
      <c r="V444" s="15"/>
      <c r="W444" s="15"/>
      <c r="X444" s="15"/>
      <c r="Y444" s="15"/>
      <c r="Z444" s="15"/>
      <c r="AA444" s="15"/>
    </row>
    <row r="445" spans="1:27" ht="16.5" customHeight="1" x14ac:dyDescent="0.25">
      <c r="A445" s="10"/>
      <c r="B445" s="11" t="s">
        <v>849</v>
      </c>
      <c r="C445" s="12" t="s">
        <v>850</v>
      </c>
      <c r="D445" s="13"/>
      <c r="E445" s="13" t="e">
        <f t="shared" ref="E445:F445" si="43">NA()</f>
        <v>#N/A</v>
      </c>
      <c r="F445" s="13" t="e">
        <f t="shared" si="43"/>
        <v>#N/A</v>
      </c>
      <c r="G445" s="14">
        <v>4927</v>
      </c>
      <c r="H445" s="14">
        <v>14400</v>
      </c>
      <c r="I445" s="14"/>
      <c r="J445" s="14"/>
      <c r="K445" s="13"/>
      <c r="L445" s="14"/>
      <c r="M445" s="13"/>
      <c r="N445" s="59"/>
      <c r="O445" s="13"/>
      <c r="P445" s="14"/>
      <c r="Q445" s="13"/>
      <c r="R445" s="13"/>
      <c r="S445" s="12"/>
      <c r="T445" s="15"/>
      <c r="U445" s="15"/>
      <c r="V445" s="15"/>
      <c r="W445" s="15"/>
      <c r="X445" s="15"/>
      <c r="Y445" s="15"/>
      <c r="Z445" s="15"/>
      <c r="AA445" s="15"/>
    </row>
    <row r="446" spans="1:27" ht="16.5" customHeight="1" x14ac:dyDescent="0.25">
      <c r="A446" s="10"/>
      <c r="B446" s="11" t="s">
        <v>851</v>
      </c>
      <c r="C446" s="12" t="s">
        <v>852</v>
      </c>
      <c r="D446" s="13"/>
      <c r="E446" s="13" t="e">
        <f t="shared" ref="E446:F446" si="44">NA()</f>
        <v>#N/A</v>
      </c>
      <c r="F446" s="13" t="e">
        <f t="shared" si="44"/>
        <v>#N/A</v>
      </c>
      <c r="G446" s="14">
        <v>5028</v>
      </c>
      <c r="H446" s="14">
        <v>14403</v>
      </c>
      <c r="I446" s="14"/>
      <c r="J446" s="14"/>
      <c r="K446" s="13"/>
      <c r="L446" s="14"/>
      <c r="M446" s="13"/>
      <c r="N446" s="59"/>
      <c r="O446" s="13"/>
      <c r="P446" s="14"/>
      <c r="Q446" s="13"/>
      <c r="R446" s="13"/>
      <c r="S446" s="12"/>
      <c r="T446" s="15"/>
      <c r="U446" s="15"/>
      <c r="V446" s="15"/>
      <c r="W446" s="15"/>
      <c r="X446" s="15"/>
      <c r="Y446" s="15"/>
      <c r="Z446" s="15"/>
      <c r="AA446" s="15"/>
    </row>
    <row r="447" spans="1:27" ht="16.5" customHeight="1" x14ac:dyDescent="0.25">
      <c r="A447" s="10"/>
      <c r="B447" s="11" t="s">
        <v>853</v>
      </c>
      <c r="C447" s="16" t="s">
        <v>854</v>
      </c>
      <c r="D447" s="13"/>
      <c r="E447" s="14">
        <v>32906</v>
      </c>
      <c r="F447" s="14">
        <v>33036</v>
      </c>
      <c r="G447" s="14">
        <v>34083</v>
      </c>
      <c r="H447" s="14">
        <v>34575</v>
      </c>
      <c r="I447" s="14"/>
      <c r="J447" s="14"/>
      <c r="K447" s="13"/>
      <c r="L447" s="14"/>
      <c r="M447" s="13"/>
      <c r="N447" s="59"/>
      <c r="O447" s="13"/>
      <c r="P447" s="14"/>
      <c r="Q447" s="13"/>
      <c r="R447" s="13"/>
      <c r="S447" s="12"/>
      <c r="T447" s="15"/>
      <c r="U447" s="15"/>
      <c r="V447" s="15"/>
      <c r="W447" s="15"/>
      <c r="X447" s="15"/>
      <c r="Y447" s="15"/>
      <c r="Z447" s="15"/>
      <c r="AA447" s="15"/>
    </row>
    <row r="448" spans="1:27" ht="16.5" customHeight="1" x14ac:dyDescent="0.25">
      <c r="A448" s="10"/>
      <c r="B448" s="11" t="s">
        <v>855</v>
      </c>
      <c r="C448" s="12" t="s">
        <v>856</v>
      </c>
      <c r="D448" s="13"/>
      <c r="E448" s="14">
        <v>7997</v>
      </c>
      <c r="F448" s="14">
        <v>10192</v>
      </c>
      <c r="G448" s="14">
        <v>10788</v>
      </c>
      <c r="H448" s="14">
        <v>43657</v>
      </c>
      <c r="I448" s="14"/>
      <c r="J448" s="14"/>
      <c r="K448" s="13"/>
      <c r="L448" s="14"/>
      <c r="M448" s="13"/>
      <c r="N448" s="59"/>
      <c r="O448" s="13"/>
      <c r="P448" s="14"/>
      <c r="Q448" s="13"/>
      <c r="R448" s="13"/>
      <c r="S448" s="12"/>
      <c r="T448" s="15"/>
      <c r="U448" s="15"/>
      <c r="V448" s="15"/>
      <c r="W448" s="15"/>
      <c r="X448" s="15"/>
      <c r="Y448" s="15"/>
      <c r="Z448" s="15"/>
      <c r="AA448" s="15"/>
    </row>
    <row r="449" spans="1:27" ht="16.5" customHeight="1" x14ac:dyDescent="0.25">
      <c r="A449" s="10"/>
      <c r="B449" s="11" t="s">
        <v>857</v>
      </c>
      <c r="C449" s="16" t="s">
        <v>858</v>
      </c>
      <c r="D449" s="13"/>
      <c r="E449" s="14">
        <v>7997</v>
      </c>
      <c r="F449" s="14">
        <v>10192</v>
      </c>
      <c r="G449" s="14">
        <v>10788</v>
      </c>
      <c r="H449" s="14">
        <v>43657</v>
      </c>
      <c r="I449" s="14"/>
      <c r="J449" s="14"/>
      <c r="K449" s="13"/>
      <c r="L449" s="14"/>
      <c r="M449" s="13"/>
      <c r="N449" s="59"/>
      <c r="O449" s="13"/>
      <c r="P449" s="14"/>
      <c r="Q449" s="13"/>
      <c r="R449" s="13"/>
      <c r="S449" s="12"/>
      <c r="T449" s="15"/>
      <c r="U449" s="15"/>
      <c r="V449" s="15"/>
      <c r="W449" s="15"/>
      <c r="X449" s="15"/>
      <c r="Y449" s="15"/>
      <c r="Z449" s="15"/>
      <c r="AA449" s="15"/>
    </row>
    <row r="450" spans="1:27" ht="16.5" customHeight="1" x14ac:dyDescent="0.25">
      <c r="A450" s="10"/>
      <c r="B450" s="11" t="s">
        <v>859</v>
      </c>
      <c r="C450" s="12" t="s">
        <v>860</v>
      </c>
      <c r="D450" s="13"/>
      <c r="E450" s="14">
        <v>1762</v>
      </c>
      <c r="F450" s="14">
        <v>3698</v>
      </c>
      <c r="G450" s="14">
        <v>2001</v>
      </c>
      <c r="H450" s="14">
        <v>7495</v>
      </c>
      <c r="I450" s="14"/>
      <c r="J450" s="14"/>
      <c r="K450" s="13"/>
      <c r="L450" s="14"/>
      <c r="M450" s="13"/>
      <c r="N450" s="59"/>
      <c r="O450" s="13"/>
      <c r="P450" s="14"/>
      <c r="Q450" s="13"/>
      <c r="R450" s="13"/>
      <c r="S450" s="12"/>
      <c r="T450" s="15"/>
      <c r="U450" s="15"/>
      <c r="V450" s="15"/>
      <c r="W450" s="15"/>
      <c r="X450" s="15"/>
      <c r="Y450" s="15"/>
      <c r="Z450" s="15"/>
      <c r="AA450" s="15"/>
    </row>
    <row r="451" spans="1:27" ht="16.5" customHeight="1" x14ac:dyDescent="0.25">
      <c r="A451" s="10"/>
      <c r="B451" s="11" t="s">
        <v>861</v>
      </c>
      <c r="C451" s="12" t="s">
        <v>862</v>
      </c>
      <c r="D451" s="13"/>
      <c r="E451" s="14">
        <v>3203</v>
      </c>
      <c r="F451" s="14">
        <v>4633</v>
      </c>
      <c r="G451" s="14">
        <v>2001</v>
      </c>
      <c r="H451" s="14">
        <v>8015</v>
      </c>
      <c r="I451" s="14"/>
      <c r="J451" s="14"/>
      <c r="K451" s="13"/>
      <c r="L451" s="14"/>
      <c r="M451" s="13"/>
      <c r="N451" s="60"/>
      <c r="O451" s="13"/>
      <c r="P451" s="14"/>
      <c r="Q451" s="13"/>
      <c r="R451" s="13"/>
      <c r="S451" s="12"/>
      <c r="T451" s="15"/>
      <c r="U451" s="15"/>
      <c r="V451" s="15"/>
      <c r="W451" s="15"/>
      <c r="X451" s="15"/>
      <c r="Y451" s="15"/>
      <c r="Z451" s="15"/>
      <c r="AA451" s="15"/>
    </row>
    <row r="452" spans="1:27" ht="16.5" customHeight="1" x14ac:dyDescent="0.25">
      <c r="A452" s="10"/>
      <c r="B452" s="11" t="s">
        <v>863</v>
      </c>
      <c r="C452" s="12" t="s">
        <v>864</v>
      </c>
      <c r="D452" s="13"/>
      <c r="E452" s="13" t="e">
        <f t="shared" ref="E452:F452" si="45">NA()</f>
        <v>#N/A</v>
      </c>
      <c r="F452" s="13" t="e">
        <f t="shared" si="45"/>
        <v>#N/A</v>
      </c>
      <c r="G452" s="14">
        <v>10</v>
      </c>
      <c r="H452" s="14">
        <v>10</v>
      </c>
      <c r="I452" s="14"/>
      <c r="J452" s="14"/>
      <c r="K452" s="13"/>
      <c r="L452" s="14"/>
      <c r="M452" s="13"/>
      <c r="N452" s="59"/>
      <c r="O452" s="13"/>
      <c r="P452" s="14"/>
      <c r="Q452" s="13"/>
      <c r="R452" s="13"/>
      <c r="S452" s="12"/>
      <c r="T452" s="15"/>
      <c r="U452" s="15"/>
      <c r="V452" s="15"/>
      <c r="W452" s="15"/>
      <c r="X452" s="15"/>
      <c r="Y452" s="15"/>
      <c r="Z452" s="15"/>
      <c r="AA452" s="15"/>
    </row>
    <row r="453" spans="1:27" ht="16.5" customHeight="1" x14ac:dyDescent="0.25">
      <c r="A453" s="17"/>
      <c r="B453" s="18">
        <v>12.23</v>
      </c>
      <c r="C453" s="12" t="s">
        <v>865</v>
      </c>
      <c r="D453" s="13"/>
      <c r="E453" s="13" t="e">
        <f t="shared" ref="E453:F453" si="46">NA()</f>
        <v>#N/A</v>
      </c>
      <c r="F453" s="13" t="e">
        <f t="shared" si="46"/>
        <v>#N/A</v>
      </c>
      <c r="G453" s="14">
        <v>11</v>
      </c>
      <c r="H453" s="14">
        <v>11</v>
      </c>
      <c r="I453" s="14"/>
      <c r="J453" s="14"/>
      <c r="K453" s="13"/>
      <c r="L453" s="14"/>
      <c r="M453" s="13"/>
      <c r="N453" s="59"/>
      <c r="O453" s="13"/>
      <c r="P453" s="14"/>
      <c r="Q453" s="13"/>
      <c r="R453" s="13"/>
      <c r="S453" s="12"/>
      <c r="T453" s="15"/>
      <c r="U453" s="15"/>
      <c r="V453" s="15"/>
      <c r="W453" s="15"/>
      <c r="X453" s="15"/>
      <c r="Y453" s="15"/>
      <c r="Z453" s="15"/>
      <c r="AA453" s="15"/>
    </row>
    <row r="454" spans="1:27" ht="16.5" customHeight="1" x14ac:dyDescent="0.25">
      <c r="A454" s="10"/>
      <c r="B454" s="11"/>
      <c r="C454" s="12"/>
      <c r="D454" s="13"/>
      <c r="E454" s="13"/>
      <c r="F454" s="21"/>
      <c r="G454" s="13"/>
      <c r="H454" s="13"/>
      <c r="I454" s="13"/>
      <c r="J454" s="13"/>
      <c r="K454" s="13"/>
      <c r="L454" s="13"/>
      <c r="M454" s="13"/>
      <c r="N454" s="13"/>
      <c r="O454" s="13"/>
      <c r="P454" s="13"/>
      <c r="Q454" s="13"/>
      <c r="R454" s="13"/>
      <c r="S454" s="12"/>
      <c r="T454" s="15"/>
      <c r="U454" s="15"/>
      <c r="V454" s="15"/>
      <c r="W454" s="15"/>
      <c r="X454" s="15"/>
      <c r="Y454" s="15"/>
      <c r="Z454" s="15"/>
      <c r="AA454" s="15"/>
    </row>
    <row r="455" spans="1:27" ht="16.5" customHeight="1" x14ac:dyDescent="0.25">
      <c r="A455" s="5"/>
      <c r="B455" s="6">
        <v>13</v>
      </c>
      <c r="C455" s="7" t="s">
        <v>866</v>
      </c>
      <c r="D455" s="22"/>
      <c r="E455" s="22"/>
      <c r="F455" s="22"/>
      <c r="G455" s="22"/>
      <c r="H455" s="22"/>
      <c r="I455" s="22"/>
      <c r="J455" s="22">
        <f>COUNTBLANK(J456:J474)</f>
        <v>5</v>
      </c>
      <c r="K455" s="22"/>
      <c r="L455" s="22">
        <f>COUNTBLANK(L456:L474)</f>
        <v>7</v>
      </c>
      <c r="M455" s="22"/>
      <c r="N455" s="22"/>
      <c r="O455" s="22"/>
      <c r="P455" s="22"/>
      <c r="Q455" s="22"/>
      <c r="R455" s="22"/>
      <c r="S455" s="7"/>
      <c r="T455" s="23"/>
      <c r="U455" s="23"/>
      <c r="V455" s="23"/>
      <c r="W455" s="23"/>
      <c r="X455" s="23"/>
      <c r="Y455" s="23"/>
      <c r="Z455" s="23"/>
      <c r="AA455" s="23"/>
    </row>
    <row r="456" spans="1:27" ht="16.5" customHeight="1" x14ac:dyDescent="0.25">
      <c r="A456" s="10"/>
      <c r="B456" s="11" t="s">
        <v>867</v>
      </c>
      <c r="C456" s="12" t="s">
        <v>868</v>
      </c>
      <c r="D456" s="14">
        <v>7.75</v>
      </c>
      <c r="E456" s="14">
        <v>8.1</v>
      </c>
      <c r="F456" s="14">
        <v>8.4</v>
      </c>
      <c r="G456" s="14">
        <v>8.49</v>
      </c>
      <c r="H456" s="14">
        <v>8.7200000000000006</v>
      </c>
      <c r="I456" s="14"/>
      <c r="J456" s="14"/>
      <c r="K456" s="14"/>
      <c r="L456" s="14"/>
      <c r="M456" s="14"/>
      <c r="N456" s="14"/>
      <c r="O456" s="14"/>
      <c r="P456" s="14"/>
      <c r="Q456" s="14"/>
      <c r="R456" s="14"/>
      <c r="S456" s="12"/>
      <c r="T456" s="15"/>
      <c r="U456" s="15"/>
      <c r="V456" s="15"/>
      <c r="W456" s="15"/>
      <c r="X456" s="15"/>
      <c r="Y456" s="15"/>
      <c r="Z456" s="15"/>
      <c r="AA456" s="15"/>
    </row>
    <row r="457" spans="1:27" ht="16.5" customHeight="1" x14ac:dyDescent="0.25">
      <c r="A457" s="10"/>
      <c r="B457" s="11" t="s">
        <v>869</v>
      </c>
      <c r="C457" s="12" t="s">
        <v>870</v>
      </c>
      <c r="D457" s="14">
        <v>10</v>
      </c>
      <c r="E457" s="14">
        <v>10</v>
      </c>
      <c r="F457" s="14">
        <v>10</v>
      </c>
      <c r="G457" s="14">
        <v>10</v>
      </c>
      <c r="H457" s="14">
        <v>10</v>
      </c>
      <c r="J457" s="14"/>
      <c r="K457" s="14"/>
      <c r="L457" s="14"/>
      <c r="M457" s="14"/>
      <c r="N457" s="14"/>
      <c r="O457" s="14"/>
      <c r="P457" s="14"/>
      <c r="Q457" s="13"/>
      <c r="R457" s="13"/>
      <c r="S457" s="12"/>
      <c r="T457" s="15"/>
      <c r="U457" s="15"/>
      <c r="V457" s="15"/>
      <c r="W457" s="15"/>
      <c r="X457" s="15"/>
      <c r="Y457" s="15"/>
      <c r="Z457" s="15"/>
      <c r="AA457" s="15"/>
    </row>
    <row r="458" spans="1:27" ht="16.5" customHeight="1" x14ac:dyDescent="0.25">
      <c r="A458" s="10"/>
      <c r="B458" s="11" t="s">
        <v>871</v>
      </c>
      <c r="C458" s="16" t="s">
        <v>872</v>
      </c>
      <c r="D458" s="14">
        <v>5</v>
      </c>
      <c r="E458" s="14">
        <v>5</v>
      </c>
      <c r="F458" s="14">
        <v>5</v>
      </c>
      <c r="G458" s="14">
        <v>5</v>
      </c>
      <c r="H458" s="14">
        <v>5</v>
      </c>
      <c r="I458" s="14"/>
      <c r="J458" s="14">
        <v>5</v>
      </c>
      <c r="K458" s="14"/>
      <c r="L458" s="14">
        <v>5</v>
      </c>
      <c r="M458" s="14"/>
      <c r="N458" s="14"/>
      <c r="O458" s="14"/>
      <c r="P458" s="14"/>
      <c r="Q458" s="13"/>
      <c r="R458" s="13"/>
      <c r="S458" s="12"/>
      <c r="T458" s="15"/>
      <c r="U458" s="15"/>
      <c r="V458" s="15"/>
      <c r="W458" s="15"/>
      <c r="X458" s="15"/>
      <c r="Y458" s="15"/>
      <c r="Z458" s="15"/>
      <c r="AA458" s="15"/>
    </row>
    <row r="459" spans="1:27" ht="16.5" customHeight="1" x14ac:dyDescent="0.25">
      <c r="A459" s="10"/>
      <c r="B459" s="11" t="s">
        <v>873</v>
      </c>
      <c r="C459" s="12" t="s">
        <v>874</v>
      </c>
      <c r="D459" s="14">
        <v>2962423</v>
      </c>
      <c r="E459" s="14">
        <v>2954846</v>
      </c>
      <c r="F459" s="14">
        <v>3039336</v>
      </c>
      <c r="G459" s="14">
        <v>2805438</v>
      </c>
      <c r="H459" s="14">
        <v>2614881</v>
      </c>
      <c r="I459" s="14"/>
      <c r="J459" s="14">
        <v>2885000</v>
      </c>
      <c r="K459" s="14"/>
      <c r="L459" s="14"/>
      <c r="M459" s="14"/>
      <c r="N459" s="14"/>
      <c r="O459" s="14"/>
      <c r="P459" s="14"/>
      <c r="Q459" s="14"/>
      <c r="R459" s="14"/>
      <c r="S459" s="12"/>
      <c r="T459" s="15"/>
      <c r="U459" s="15"/>
      <c r="V459" s="15"/>
      <c r="W459" s="15"/>
      <c r="X459" s="15"/>
      <c r="Y459" s="15"/>
      <c r="Z459" s="15"/>
      <c r="AA459" s="15"/>
    </row>
    <row r="460" spans="1:27" ht="16.5" customHeight="1" x14ac:dyDescent="0.25">
      <c r="A460" s="10"/>
      <c r="B460" s="11" t="s">
        <v>875</v>
      </c>
      <c r="C460" s="12" t="s">
        <v>876</v>
      </c>
      <c r="D460" s="14">
        <v>10</v>
      </c>
      <c r="E460" s="14">
        <v>10</v>
      </c>
      <c r="F460" s="14">
        <v>11</v>
      </c>
      <c r="G460" s="14">
        <v>11</v>
      </c>
      <c r="H460" s="14">
        <v>11</v>
      </c>
      <c r="I460" s="14"/>
      <c r="J460" s="14">
        <v>11</v>
      </c>
      <c r="K460" s="14"/>
      <c r="L460" s="14">
        <v>11</v>
      </c>
      <c r="M460" s="14"/>
      <c r="N460" s="14"/>
      <c r="O460" s="14"/>
      <c r="P460" s="14"/>
      <c r="Q460" s="13"/>
      <c r="R460" s="13"/>
      <c r="S460" s="12"/>
      <c r="T460" s="15"/>
      <c r="U460" s="15"/>
      <c r="V460" s="15"/>
      <c r="W460" s="15"/>
      <c r="X460" s="15"/>
      <c r="Y460" s="15"/>
      <c r="Z460" s="15"/>
      <c r="AA460" s="15"/>
    </row>
    <row r="461" spans="1:27" ht="16.5" customHeight="1" x14ac:dyDescent="0.25">
      <c r="A461" s="10"/>
      <c r="B461" s="11" t="s">
        <v>877</v>
      </c>
      <c r="C461" s="12" t="s">
        <v>878</v>
      </c>
      <c r="D461" s="14">
        <v>8</v>
      </c>
      <c r="E461" s="14">
        <v>8.5</v>
      </c>
      <c r="F461" s="14">
        <v>10</v>
      </c>
      <c r="G461" s="14">
        <v>10</v>
      </c>
      <c r="H461" s="14">
        <v>11</v>
      </c>
      <c r="I461" s="14"/>
      <c r="J461" s="14">
        <v>11</v>
      </c>
      <c r="K461" s="14"/>
      <c r="L461" s="14">
        <v>11</v>
      </c>
      <c r="M461" s="14"/>
      <c r="N461" s="14"/>
      <c r="O461" s="14"/>
      <c r="P461" s="14"/>
      <c r="Q461" s="13"/>
      <c r="R461" s="13"/>
      <c r="S461" s="12"/>
      <c r="T461" s="15"/>
      <c r="U461" s="15"/>
      <c r="V461" s="15"/>
      <c r="W461" s="15"/>
      <c r="X461" s="15"/>
      <c r="Y461" s="15"/>
      <c r="Z461" s="15"/>
      <c r="AA461" s="15"/>
    </row>
    <row r="462" spans="1:27" ht="16.5" customHeight="1" x14ac:dyDescent="0.25">
      <c r="A462" s="10"/>
      <c r="B462" s="11" t="s">
        <v>879</v>
      </c>
      <c r="C462" s="12" t="s">
        <v>880</v>
      </c>
      <c r="D462" s="14">
        <v>3952</v>
      </c>
      <c r="E462" s="14">
        <v>3952</v>
      </c>
      <c r="F462" s="14">
        <v>3737</v>
      </c>
      <c r="G462" s="14">
        <v>3602</v>
      </c>
      <c r="H462" s="14">
        <v>3626</v>
      </c>
      <c r="I462" s="14"/>
      <c r="J462" s="14"/>
      <c r="K462" s="14"/>
      <c r="L462" s="14"/>
      <c r="M462" s="14"/>
      <c r="N462" s="14"/>
      <c r="O462" s="14"/>
      <c r="P462" s="14"/>
      <c r="Q462" s="13"/>
      <c r="R462" s="13"/>
      <c r="S462" s="12"/>
      <c r="T462" s="15"/>
      <c r="U462" s="15"/>
      <c r="V462" s="15"/>
      <c r="W462" s="15"/>
      <c r="X462" s="15"/>
      <c r="Y462" s="15"/>
      <c r="Z462" s="15"/>
      <c r="AA462" s="15"/>
    </row>
    <row r="463" spans="1:27" ht="16.5" customHeight="1" x14ac:dyDescent="0.25">
      <c r="A463" s="10"/>
      <c r="B463" s="11" t="s">
        <v>881</v>
      </c>
      <c r="C463" s="12" t="s">
        <v>882</v>
      </c>
      <c r="D463" s="14">
        <v>150</v>
      </c>
      <c r="E463" s="14">
        <v>150</v>
      </c>
      <c r="F463" s="14">
        <v>0</v>
      </c>
      <c r="G463" s="14">
        <v>0</v>
      </c>
      <c r="H463" s="14">
        <v>286</v>
      </c>
      <c r="I463" s="14"/>
      <c r="J463" s="14"/>
      <c r="K463" s="14"/>
      <c r="L463" s="14"/>
      <c r="M463" s="14"/>
      <c r="N463" s="14"/>
      <c r="O463" s="14"/>
      <c r="P463" s="14"/>
      <c r="Q463" s="13"/>
      <c r="R463" s="13"/>
      <c r="S463" s="12"/>
      <c r="T463" s="15"/>
      <c r="U463" s="15"/>
      <c r="V463" s="15"/>
      <c r="W463" s="15"/>
      <c r="X463" s="15"/>
      <c r="Y463" s="15"/>
      <c r="Z463" s="15"/>
      <c r="AA463" s="15"/>
    </row>
    <row r="464" spans="1:27" ht="16.5" customHeight="1" x14ac:dyDescent="0.25">
      <c r="A464" s="10"/>
      <c r="B464" s="11" t="s">
        <v>883</v>
      </c>
      <c r="C464" s="12" t="s">
        <v>884</v>
      </c>
      <c r="D464" s="14">
        <v>11327</v>
      </c>
      <c r="E464" s="14">
        <v>11229</v>
      </c>
      <c r="F464" s="14">
        <v>8216</v>
      </c>
      <c r="G464" s="14">
        <v>7021</v>
      </c>
      <c r="H464" s="14">
        <v>3626</v>
      </c>
      <c r="I464" s="14"/>
      <c r="J464" s="14"/>
      <c r="K464" s="14"/>
      <c r="L464" s="14"/>
      <c r="M464" s="14"/>
      <c r="N464" s="14"/>
      <c r="O464" s="14"/>
      <c r="P464" s="14"/>
      <c r="Q464" s="13"/>
      <c r="R464" s="13"/>
      <c r="S464" s="12"/>
      <c r="T464" s="15"/>
      <c r="U464" s="15"/>
      <c r="V464" s="15"/>
      <c r="W464" s="15"/>
      <c r="X464" s="15"/>
      <c r="Y464" s="15"/>
      <c r="Z464" s="15"/>
      <c r="AA464" s="15"/>
    </row>
    <row r="465" spans="1:27" ht="16.5" customHeight="1" x14ac:dyDescent="0.25">
      <c r="A465" s="10"/>
      <c r="B465" s="11" t="s">
        <v>885</v>
      </c>
      <c r="C465" s="12" t="s">
        <v>886</v>
      </c>
      <c r="D465" s="14">
        <v>6940.94</v>
      </c>
      <c r="E465" s="14">
        <v>6940.94</v>
      </c>
      <c r="F465" s="14">
        <v>6326.56</v>
      </c>
      <c r="G465" s="14">
        <v>6318</v>
      </c>
      <c r="H465" s="14">
        <v>6188</v>
      </c>
      <c r="I465" s="14"/>
      <c r="J465" s="14">
        <v>5604</v>
      </c>
      <c r="K465" s="14"/>
      <c r="L465" s="14"/>
      <c r="M465" s="14"/>
      <c r="N465" s="14"/>
      <c r="O465" s="14"/>
      <c r="P465" s="14"/>
      <c r="Q465" s="13"/>
      <c r="R465" s="13"/>
      <c r="S465" s="12"/>
      <c r="T465" s="15"/>
      <c r="U465" s="15"/>
      <c r="V465" s="15"/>
      <c r="W465" s="15"/>
      <c r="X465" s="15"/>
      <c r="Y465" s="15"/>
      <c r="Z465" s="15"/>
      <c r="AA465" s="15"/>
    </row>
    <row r="466" spans="1:27" ht="16.5" customHeight="1" x14ac:dyDescent="0.25">
      <c r="A466" s="10"/>
      <c r="B466" s="11" t="s">
        <v>887</v>
      </c>
      <c r="C466" s="12" t="s">
        <v>888</v>
      </c>
      <c r="D466" s="14">
        <v>3</v>
      </c>
      <c r="E466" s="14">
        <v>3</v>
      </c>
      <c r="F466" s="14">
        <v>5</v>
      </c>
      <c r="G466" s="14">
        <v>5</v>
      </c>
      <c r="H466" s="14">
        <v>5</v>
      </c>
      <c r="I466" s="14"/>
      <c r="J466" s="14">
        <v>5</v>
      </c>
      <c r="K466" s="14"/>
      <c r="L466" s="14">
        <v>5</v>
      </c>
      <c r="M466" s="14"/>
      <c r="N466" s="14"/>
      <c r="O466" s="14"/>
      <c r="P466" s="14"/>
      <c r="Q466" s="13"/>
      <c r="R466" s="13"/>
      <c r="S466" s="12"/>
      <c r="T466" s="15"/>
      <c r="U466" s="15"/>
      <c r="V466" s="15"/>
      <c r="W466" s="15"/>
      <c r="X466" s="15"/>
      <c r="Y466" s="15"/>
      <c r="Z466" s="15"/>
      <c r="AA466" s="15"/>
    </row>
    <row r="467" spans="1:27" ht="16.5" customHeight="1" x14ac:dyDescent="0.25">
      <c r="A467" s="10"/>
      <c r="B467" s="11" t="s">
        <v>889</v>
      </c>
      <c r="C467" s="12" t="s">
        <v>890</v>
      </c>
      <c r="D467" s="14">
        <v>7</v>
      </c>
      <c r="E467" s="14">
        <v>7</v>
      </c>
      <c r="F467" s="14">
        <v>7</v>
      </c>
      <c r="G467" s="14">
        <v>7</v>
      </c>
      <c r="H467" s="14">
        <v>7</v>
      </c>
      <c r="I467" s="14"/>
      <c r="J467" s="14">
        <v>7</v>
      </c>
      <c r="K467" s="14"/>
      <c r="L467" s="14">
        <v>7</v>
      </c>
      <c r="M467" s="14"/>
      <c r="N467" s="14"/>
      <c r="O467" s="14"/>
      <c r="P467" s="14"/>
      <c r="Q467" s="13"/>
      <c r="R467" s="13"/>
      <c r="S467" s="12"/>
      <c r="T467" s="15"/>
      <c r="U467" s="15"/>
      <c r="V467" s="15"/>
      <c r="W467" s="15"/>
      <c r="X467" s="15"/>
      <c r="Y467" s="15"/>
      <c r="Z467" s="15"/>
      <c r="AA467" s="15"/>
    </row>
    <row r="468" spans="1:27" ht="16.5" customHeight="1" x14ac:dyDescent="0.25">
      <c r="A468" s="10"/>
      <c r="B468" s="11" t="s">
        <v>891</v>
      </c>
      <c r="C468" s="12" t="s">
        <v>892</v>
      </c>
      <c r="D468" s="14">
        <v>1</v>
      </c>
      <c r="E468" s="14">
        <v>1</v>
      </c>
      <c r="F468" s="14">
        <v>1</v>
      </c>
      <c r="G468" s="14">
        <v>2</v>
      </c>
      <c r="H468" s="14">
        <v>2</v>
      </c>
      <c r="I468" s="14"/>
      <c r="J468" s="14">
        <v>2</v>
      </c>
      <c r="K468" s="14"/>
      <c r="L468" s="14">
        <v>2</v>
      </c>
      <c r="M468" s="14"/>
      <c r="N468" s="14"/>
      <c r="O468" s="14"/>
      <c r="P468" s="14"/>
      <c r="Q468" s="13"/>
      <c r="R468" s="13"/>
      <c r="S468" s="12"/>
      <c r="T468" s="15"/>
      <c r="U468" s="15"/>
      <c r="V468" s="15"/>
      <c r="W468" s="15"/>
      <c r="X468" s="15"/>
      <c r="Y468" s="15"/>
      <c r="Z468" s="15"/>
      <c r="AA468" s="15"/>
    </row>
    <row r="469" spans="1:27" ht="16.5" customHeight="1" x14ac:dyDescent="0.25">
      <c r="A469" s="10"/>
      <c r="B469" s="11" t="s">
        <v>893</v>
      </c>
      <c r="C469" s="16" t="s">
        <v>894</v>
      </c>
      <c r="D469" s="14">
        <v>18</v>
      </c>
      <c r="E469" s="14">
        <v>18</v>
      </c>
      <c r="F469" s="14">
        <v>18</v>
      </c>
      <c r="G469" s="14">
        <v>18</v>
      </c>
      <c r="H469" s="14">
        <v>18</v>
      </c>
      <c r="I469" s="14"/>
      <c r="J469" s="14">
        <v>18</v>
      </c>
      <c r="K469" s="14"/>
      <c r="L469" s="14">
        <v>18</v>
      </c>
      <c r="M469" s="14"/>
      <c r="N469" s="14"/>
      <c r="O469" s="14"/>
      <c r="P469" s="14"/>
      <c r="Q469" s="13"/>
      <c r="R469" s="13"/>
      <c r="S469" s="12"/>
      <c r="T469" s="15"/>
      <c r="U469" s="15"/>
      <c r="V469" s="15"/>
      <c r="W469" s="15"/>
      <c r="X469" s="15"/>
      <c r="Y469" s="15"/>
      <c r="Z469" s="15"/>
      <c r="AA469" s="15"/>
    </row>
    <row r="470" spans="1:27" ht="16.5" customHeight="1" x14ac:dyDescent="0.25">
      <c r="A470" s="10"/>
      <c r="B470" s="11" t="s">
        <v>895</v>
      </c>
      <c r="C470" s="16" t="s">
        <v>896</v>
      </c>
      <c r="D470" s="14">
        <v>1</v>
      </c>
      <c r="E470" s="14">
        <v>1</v>
      </c>
      <c r="F470" s="14">
        <v>8</v>
      </c>
      <c r="G470" s="14">
        <v>8</v>
      </c>
      <c r="H470" s="14">
        <v>11</v>
      </c>
      <c r="I470" s="14"/>
      <c r="J470" s="14">
        <v>11</v>
      </c>
      <c r="K470" s="14"/>
      <c r="L470" s="14">
        <v>11</v>
      </c>
      <c r="M470" s="14"/>
      <c r="N470" s="14"/>
      <c r="O470" s="14"/>
      <c r="P470" s="14"/>
      <c r="Q470" s="13"/>
      <c r="R470" s="13"/>
      <c r="S470" s="12"/>
      <c r="T470" s="15"/>
      <c r="U470" s="15"/>
      <c r="V470" s="15"/>
      <c r="W470" s="15"/>
      <c r="X470" s="15"/>
      <c r="Y470" s="15"/>
      <c r="Z470" s="15"/>
      <c r="AA470" s="15"/>
    </row>
    <row r="471" spans="1:27" ht="16.5" customHeight="1" x14ac:dyDescent="0.25">
      <c r="A471" s="10"/>
      <c r="B471" s="11" t="s">
        <v>897</v>
      </c>
      <c r="C471" s="12" t="s">
        <v>898</v>
      </c>
      <c r="D471" s="14">
        <v>15</v>
      </c>
      <c r="E471" s="14">
        <v>17</v>
      </c>
      <c r="F471" s="14">
        <v>17</v>
      </c>
      <c r="G471" s="14">
        <v>21</v>
      </c>
      <c r="H471" s="14">
        <v>21</v>
      </c>
      <c r="I471" s="14"/>
      <c r="J471" s="14">
        <v>21</v>
      </c>
      <c r="K471" s="14"/>
      <c r="L471" s="14">
        <v>21</v>
      </c>
      <c r="M471" s="14"/>
      <c r="N471" s="14"/>
      <c r="O471" s="14"/>
      <c r="P471" s="14"/>
      <c r="Q471" s="13"/>
      <c r="R471" s="13"/>
      <c r="S471" s="12"/>
      <c r="T471" s="15"/>
      <c r="U471" s="15"/>
      <c r="V471" s="15"/>
      <c r="W471" s="15"/>
      <c r="X471" s="15"/>
      <c r="Y471" s="15"/>
      <c r="Z471" s="15"/>
      <c r="AA471" s="15"/>
    </row>
    <row r="472" spans="1:27" ht="16.5" customHeight="1" x14ac:dyDescent="0.25">
      <c r="A472" s="10"/>
      <c r="B472" s="11" t="s">
        <v>899</v>
      </c>
      <c r="C472" s="16" t="s">
        <v>900</v>
      </c>
      <c r="D472" s="14">
        <v>60</v>
      </c>
      <c r="E472" s="14">
        <v>82.35</v>
      </c>
      <c r="F472" s="14">
        <v>101.93</v>
      </c>
      <c r="G472" s="14">
        <v>121</v>
      </c>
      <c r="H472" s="14">
        <v>110</v>
      </c>
      <c r="I472" s="14"/>
      <c r="J472" s="14">
        <v>110</v>
      </c>
      <c r="K472" s="14"/>
      <c r="L472" s="14">
        <v>110</v>
      </c>
      <c r="M472" s="14"/>
      <c r="N472" s="14"/>
      <c r="O472" s="14"/>
      <c r="P472" s="14"/>
      <c r="Q472" s="13"/>
      <c r="R472" s="13"/>
      <c r="S472" s="12"/>
      <c r="T472" s="15"/>
      <c r="U472" s="15"/>
      <c r="V472" s="15"/>
      <c r="W472" s="15"/>
      <c r="X472" s="15"/>
      <c r="Y472" s="15"/>
      <c r="Z472" s="15"/>
      <c r="AA472" s="15"/>
    </row>
    <row r="473" spans="1:27" ht="16.5" customHeight="1" x14ac:dyDescent="0.25">
      <c r="A473" s="10"/>
      <c r="B473" s="11" t="s">
        <v>901</v>
      </c>
      <c r="C473" s="16" t="s">
        <v>902</v>
      </c>
      <c r="D473" s="14">
        <v>183</v>
      </c>
      <c r="E473" s="14">
        <v>183</v>
      </c>
      <c r="F473" s="14">
        <v>183</v>
      </c>
      <c r="G473" s="14">
        <v>183</v>
      </c>
      <c r="H473" s="14">
        <v>183</v>
      </c>
      <c r="I473" s="14"/>
      <c r="J473" s="14">
        <v>183</v>
      </c>
      <c r="K473" s="14"/>
      <c r="L473" s="14">
        <v>183</v>
      </c>
      <c r="M473" s="14"/>
      <c r="N473" s="14"/>
      <c r="O473" s="14"/>
      <c r="P473" s="14"/>
      <c r="Q473" s="13"/>
      <c r="R473" s="13"/>
      <c r="S473" s="12"/>
      <c r="T473" s="15"/>
      <c r="U473" s="15"/>
      <c r="V473" s="15"/>
      <c r="W473" s="15"/>
      <c r="X473" s="15"/>
      <c r="Y473" s="15"/>
      <c r="Z473" s="15"/>
      <c r="AA473" s="15"/>
    </row>
    <row r="474" spans="1:27" ht="16.5" customHeight="1" x14ac:dyDescent="0.25">
      <c r="A474" s="10"/>
      <c r="B474" s="11" t="s">
        <v>903</v>
      </c>
      <c r="C474" s="12" t="s">
        <v>904</v>
      </c>
      <c r="D474" s="14">
        <v>1</v>
      </c>
      <c r="E474" s="14">
        <v>1</v>
      </c>
      <c r="F474" s="14">
        <v>1</v>
      </c>
      <c r="G474" s="14">
        <v>1</v>
      </c>
      <c r="H474" s="14">
        <v>1</v>
      </c>
      <c r="I474" s="14"/>
      <c r="J474" s="14">
        <v>1</v>
      </c>
      <c r="K474" s="14"/>
      <c r="L474" s="14">
        <v>1</v>
      </c>
      <c r="M474" s="14"/>
      <c r="N474" s="14"/>
      <c r="O474" s="14"/>
      <c r="P474" s="14"/>
      <c r="Q474" s="14"/>
      <c r="R474" s="14"/>
      <c r="S474" s="12"/>
      <c r="T474" s="15"/>
      <c r="U474" s="15"/>
      <c r="V474" s="15"/>
      <c r="W474" s="15"/>
      <c r="X474" s="15"/>
      <c r="Y474" s="15"/>
      <c r="Z474" s="15"/>
      <c r="AA474" s="15"/>
    </row>
    <row r="475" spans="1:27" ht="16.5" customHeight="1" x14ac:dyDescent="0.25">
      <c r="A475" s="10"/>
      <c r="B475" s="11"/>
      <c r="C475" s="12"/>
      <c r="D475" s="13"/>
      <c r="E475" s="13"/>
      <c r="F475" s="21"/>
      <c r="G475" s="13"/>
      <c r="H475" s="13"/>
      <c r="I475" s="13"/>
      <c r="J475" s="13"/>
      <c r="K475" s="13"/>
      <c r="L475" s="13"/>
      <c r="M475" s="13"/>
      <c r="N475" s="13"/>
      <c r="O475" s="13"/>
      <c r="P475" s="13"/>
      <c r="Q475" s="13"/>
      <c r="R475" s="13"/>
      <c r="S475" s="12"/>
      <c r="T475" s="15"/>
      <c r="U475" s="15"/>
      <c r="V475" s="15"/>
      <c r="W475" s="15"/>
      <c r="X475" s="15"/>
      <c r="Y475" s="15"/>
      <c r="Z475" s="15"/>
      <c r="AA475" s="15"/>
    </row>
    <row r="476" spans="1:27" ht="16.5" customHeight="1" x14ac:dyDescent="0.25">
      <c r="A476" s="5"/>
      <c r="B476" s="6">
        <v>14</v>
      </c>
      <c r="C476" s="7" t="s">
        <v>905</v>
      </c>
      <c r="D476" s="22"/>
      <c r="E476" s="22"/>
      <c r="F476" s="22"/>
      <c r="G476" s="22"/>
      <c r="H476" s="22"/>
      <c r="I476" s="22"/>
      <c r="J476" s="22">
        <f>COUNTBLANK(J477:J494)</f>
        <v>0</v>
      </c>
      <c r="K476" s="22"/>
      <c r="L476" s="22">
        <f>COUNTBLANK(L477:L494)</f>
        <v>0</v>
      </c>
      <c r="M476" s="22"/>
      <c r="N476" s="22"/>
      <c r="O476" s="22"/>
      <c r="P476" s="22"/>
      <c r="Q476" s="22"/>
      <c r="R476" s="22"/>
      <c r="S476" s="7"/>
      <c r="T476" s="23"/>
      <c r="U476" s="23"/>
      <c r="V476" s="23"/>
      <c r="W476" s="23"/>
      <c r="X476" s="23"/>
      <c r="Y476" s="23"/>
      <c r="Z476" s="23"/>
      <c r="AA476" s="23"/>
    </row>
    <row r="477" spans="1:27" ht="16.5" customHeight="1" x14ac:dyDescent="0.25">
      <c r="A477" s="10"/>
      <c r="B477" s="11" t="s">
        <v>906</v>
      </c>
      <c r="C477" s="12" t="s">
        <v>907</v>
      </c>
      <c r="D477" s="14">
        <v>0</v>
      </c>
      <c r="E477" s="13" t="e">
        <f>NA()</f>
        <v>#N/A</v>
      </c>
      <c r="F477" s="14">
        <v>4</v>
      </c>
      <c r="G477" s="14">
        <v>2</v>
      </c>
      <c r="H477" s="14">
        <v>6</v>
      </c>
      <c r="I477" s="14"/>
      <c r="J477" s="14">
        <v>0</v>
      </c>
      <c r="K477" s="14"/>
      <c r="L477" s="14">
        <v>0</v>
      </c>
      <c r="M477" s="14"/>
      <c r="N477" s="61"/>
      <c r="O477" s="14"/>
      <c r="P477" s="61"/>
      <c r="Q477" s="13"/>
      <c r="R477" s="13"/>
      <c r="S477" s="12"/>
      <c r="T477" s="15"/>
      <c r="U477" s="15"/>
      <c r="V477" s="15"/>
      <c r="W477" s="15"/>
      <c r="X477" s="15"/>
      <c r="Y477" s="15"/>
      <c r="Z477" s="15"/>
      <c r="AA477" s="15"/>
    </row>
    <row r="478" spans="1:27" ht="16.5" customHeight="1" x14ac:dyDescent="0.25">
      <c r="A478" s="17"/>
      <c r="B478" s="18">
        <v>14.2</v>
      </c>
      <c r="C478" s="12" t="s">
        <v>908</v>
      </c>
      <c r="D478" s="14">
        <v>0</v>
      </c>
      <c r="E478" s="14">
        <v>0</v>
      </c>
      <c r="F478" s="14">
        <v>0</v>
      </c>
      <c r="G478" s="14">
        <v>6</v>
      </c>
      <c r="H478" s="14">
        <v>6</v>
      </c>
      <c r="I478" s="14"/>
      <c r="J478" s="14">
        <v>6</v>
      </c>
      <c r="K478" s="14"/>
      <c r="L478" s="14">
        <v>6</v>
      </c>
      <c r="M478" s="14"/>
      <c r="N478" s="61"/>
      <c r="O478" s="14"/>
      <c r="P478" s="61"/>
      <c r="Q478" s="13"/>
      <c r="R478" s="13"/>
      <c r="S478" s="12"/>
      <c r="T478" s="15"/>
      <c r="U478" s="15"/>
      <c r="V478" s="15"/>
      <c r="W478" s="15"/>
      <c r="X478" s="15"/>
      <c r="Y478" s="15"/>
      <c r="Z478" s="15"/>
      <c r="AA478" s="15"/>
    </row>
    <row r="479" spans="1:27" ht="16.5" customHeight="1" x14ac:dyDescent="0.25">
      <c r="A479" s="10"/>
      <c r="B479" s="11" t="s">
        <v>909</v>
      </c>
      <c r="C479" s="12" t="s">
        <v>910</v>
      </c>
      <c r="D479" s="14">
        <v>3</v>
      </c>
      <c r="E479" s="13" t="e">
        <f t="shared" ref="E479:E490" si="47">NA()</f>
        <v>#N/A</v>
      </c>
      <c r="F479" s="14">
        <v>6</v>
      </c>
      <c r="G479" s="14">
        <v>6</v>
      </c>
      <c r="H479" s="14">
        <v>6</v>
      </c>
      <c r="I479" s="14"/>
      <c r="J479" s="14">
        <v>6</v>
      </c>
      <c r="K479" s="14"/>
      <c r="L479" s="14">
        <v>6</v>
      </c>
      <c r="M479" s="14"/>
      <c r="N479" s="61"/>
      <c r="O479" s="14"/>
      <c r="P479" s="61"/>
      <c r="Q479" s="13"/>
      <c r="R479" s="13"/>
      <c r="S479" s="12"/>
      <c r="T479" s="15"/>
      <c r="U479" s="15"/>
      <c r="V479" s="15"/>
      <c r="W479" s="15"/>
      <c r="X479" s="15"/>
      <c r="Y479" s="15"/>
      <c r="Z479" s="15"/>
      <c r="AA479" s="15"/>
    </row>
    <row r="480" spans="1:27" ht="16.5" customHeight="1" x14ac:dyDescent="0.25">
      <c r="A480" s="10"/>
      <c r="B480" s="11" t="s">
        <v>911</v>
      </c>
      <c r="C480" s="12" t="s">
        <v>912</v>
      </c>
      <c r="D480" s="14">
        <v>14</v>
      </c>
      <c r="E480" s="13" t="e">
        <f t="shared" si="47"/>
        <v>#N/A</v>
      </c>
      <c r="F480" s="14">
        <v>21</v>
      </c>
      <c r="G480" s="14">
        <v>21</v>
      </c>
      <c r="H480" s="13">
        <v>21</v>
      </c>
      <c r="I480" s="14"/>
      <c r="J480" s="14">
        <v>21</v>
      </c>
      <c r="K480" s="14"/>
      <c r="L480" s="14">
        <v>21</v>
      </c>
      <c r="M480" s="14"/>
      <c r="N480" s="62"/>
      <c r="O480" s="14"/>
      <c r="P480" s="62"/>
      <c r="Q480" s="13"/>
      <c r="R480" s="13"/>
      <c r="S480" s="12"/>
      <c r="T480" s="15"/>
      <c r="U480" s="15"/>
      <c r="V480" s="15"/>
      <c r="W480" s="15"/>
      <c r="X480" s="15"/>
      <c r="Y480" s="15"/>
      <c r="Z480" s="15"/>
      <c r="AA480" s="15"/>
    </row>
    <row r="481" spans="1:27" ht="16.5" customHeight="1" x14ac:dyDescent="0.25">
      <c r="A481" s="10"/>
      <c r="B481" s="11" t="s">
        <v>913</v>
      </c>
      <c r="C481" s="12" t="s">
        <v>914</v>
      </c>
      <c r="D481" s="19">
        <v>0.125</v>
      </c>
      <c r="E481" s="19" t="e">
        <f t="shared" si="47"/>
        <v>#N/A</v>
      </c>
      <c r="F481" s="19">
        <v>0.3584</v>
      </c>
      <c r="G481" s="54">
        <v>0.63749999999999996</v>
      </c>
      <c r="H481" s="19">
        <v>0.875</v>
      </c>
      <c r="I481" s="19"/>
      <c r="J481" s="54">
        <v>0.875</v>
      </c>
      <c r="K481" s="63"/>
      <c r="L481" s="54">
        <v>0.875</v>
      </c>
      <c r="M481" s="63"/>
      <c r="N481" s="64"/>
      <c r="O481" s="63"/>
      <c r="P481" s="19"/>
      <c r="Q481" s="13"/>
      <c r="R481" s="13"/>
      <c r="S481" s="12"/>
      <c r="T481" s="15"/>
      <c r="U481" s="15"/>
      <c r="V481" s="15"/>
      <c r="W481" s="15"/>
      <c r="X481" s="15"/>
      <c r="Y481" s="15"/>
      <c r="Z481" s="15"/>
      <c r="AA481" s="15"/>
    </row>
    <row r="482" spans="1:27" ht="16.5" customHeight="1" x14ac:dyDescent="0.25">
      <c r="A482" s="10"/>
      <c r="B482" s="11" t="s">
        <v>915</v>
      </c>
      <c r="C482" s="12" t="s">
        <v>916</v>
      </c>
      <c r="D482" s="13"/>
      <c r="E482" s="19" t="e">
        <f t="shared" si="47"/>
        <v>#N/A</v>
      </c>
      <c r="F482" s="65">
        <v>29</v>
      </c>
      <c r="G482" s="65">
        <v>29</v>
      </c>
      <c r="H482" s="65">
        <v>29</v>
      </c>
      <c r="I482" s="65"/>
      <c r="J482" s="65">
        <v>29</v>
      </c>
      <c r="K482" s="65"/>
      <c r="L482" s="65">
        <v>29</v>
      </c>
      <c r="M482" s="65"/>
      <c r="N482" s="65"/>
      <c r="O482" s="65"/>
      <c r="P482" s="65"/>
      <c r="Q482" s="13"/>
      <c r="R482" s="13"/>
      <c r="S482" s="12"/>
      <c r="T482" s="15"/>
      <c r="U482" s="15"/>
      <c r="V482" s="15"/>
      <c r="W482" s="15"/>
      <c r="X482" s="15"/>
      <c r="Y482" s="15"/>
      <c r="Z482" s="15"/>
      <c r="AA482" s="15"/>
    </row>
    <row r="483" spans="1:27" ht="16.5" customHeight="1" x14ac:dyDescent="0.25">
      <c r="A483" s="10"/>
      <c r="B483" s="11" t="s">
        <v>917</v>
      </c>
      <c r="C483" s="12" t="s">
        <v>918</v>
      </c>
      <c r="D483" s="13"/>
      <c r="E483" s="13" t="e">
        <f t="shared" si="47"/>
        <v>#N/A</v>
      </c>
      <c r="F483" s="13" t="e">
        <f t="shared" ref="F483:F484" si="48">NA()</f>
        <v>#N/A</v>
      </c>
      <c r="G483" s="14">
        <v>359</v>
      </c>
      <c r="H483" s="14">
        <v>344</v>
      </c>
      <c r="I483" s="14"/>
      <c r="J483" s="14">
        <v>344</v>
      </c>
      <c r="K483" s="14"/>
      <c r="L483" s="14">
        <v>344</v>
      </c>
      <c r="M483" s="14"/>
      <c r="N483" s="14"/>
      <c r="O483" s="14"/>
      <c r="P483" s="14"/>
      <c r="Q483" s="13"/>
      <c r="R483" s="13"/>
      <c r="S483" s="12"/>
      <c r="T483" s="15"/>
      <c r="U483" s="15"/>
      <c r="V483" s="15"/>
      <c r="W483" s="15"/>
      <c r="X483" s="15"/>
      <c r="Y483" s="15"/>
      <c r="Z483" s="15"/>
      <c r="AA483" s="15"/>
    </row>
    <row r="484" spans="1:27" ht="16.5" customHeight="1" x14ac:dyDescent="0.25">
      <c r="A484" s="10"/>
      <c r="B484" s="11" t="s">
        <v>919</v>
      </c>
      <c r="C484" s="12" t="s">
        <v>920</v>
      </c>
      <c r="D484" s="13"/>
      <c r="E484" s="13" t="e">
        <f t="shared" si="47"/>
        <v>#N/A</v>
      </c>
      <c r="F484" s="13" t="e">
        <f t="shared" si="48"/>
        <v>#N/A</v>
      </c>
      <c r="G484" s="14">
        <v>367</v>
      </c>
      <c r="H484" s="14">
        <v>347</v>
      </c>
      <c r="I484" s="14"/>
      <c r="J484" s="14">
        <v>347</v>
      </c>
      <c r="K484" s="14"/>
      <c r="L484" s="14">
        <v>347</v>
      </c>
      <c r="M484" s="14"/>
      <c r="N484" s="14"/>
      <c r="O484" s="14"/>
      <c r="P484" s="14"/>
      <c r="Q484" s="13"/>
      <c r="R484" s="13"/>
      <c r="S484" s="12"/>
      <c r="T484" s="15"/>
      <c r="U484" s="15"/>
      <c r="V484" s="15"/>
      <c r="W484" s="15"/>
      <c r="X484" s="15"/>
      <c r="Y484" s="15"/>
      <c r="Z484" s="15"/>
      <c r="AA484" s="15"/>
    </row>
    <row r="485" spans="1:27" ht="16.5" customHeight="1" x14ac:dyDescent="0.25">
      <c r="A485" s="10"/>
      <c r="B485" s="11" t="s">
        <v>921</v>
      </c>
      <c r="C485" s="12" t="s">
        <v>922</v>
      </c>
      <c r="D485" s="14">
        <v>6</v>
      </c>
      <c r="E485" s="13" t="e">
        <f t="shared" si="47"/>
        <v>#N/A</v>
      </c>
      <c r="F485" s="14">
        <v>6</v>
      </c>
      <c r="G485" s="14">
        <v>7</v>
      </c>
      <c r="H485" s="14">
        <v>7</v>
      </c>
      <c r="I485" s="14"/>
      <c r="J485" s="14">
        <v>7</v>
      </c>
      <c r="K485" s="14"/>
      <c r="L485" s="14">
        <v>7</v>
      </c>
      <c r="M485" s="14"/>
      <c r="N485" s="14"/>
      <c r="O485" s="14"/>
      <c r="P485" s="14"/>
      <c r="Q485" s="13"/>
      <c r="R485" s="13"/>
      <c r="S485" s="12"/>
      <c r="T485" s="15"/>
      <c r="U485" s="15"/>
      <c r="V485" s="15"/>
      <c r="W485" s="15"/>
      <c r="X485" s="15"/>
      <c r="Y485" s="15"/>
      <c r="Z485" s="15"/>
      <c r="AA485" s="15"/>
    </row>
    <row r="486" spans="1:27" ht="16.5" customHeight="1" x14ac:dyDescent="0.25">
      <c r="A486" s="10"/>
      <c r="B486" s="11" t="s">
        <v>923</v>
      </c>
      <c r="C486" s="12" t="s">
        <v>924</v>
      </c>
      <c r="D486" s="19">
        <v>1</v>
      </c>
      <c r="E486" s="19" t="e">
        <f t="shared" si="47"/>
        <v>#N/A</v>
      </c>
      <c r="F486" s="19">
        <v>1</v>
      </c>
      <c r="G486" s="20">
        <v>74</v>
      </c>
      <c r="H486" s="20">
        <v>74</v>
      </c>
      <c r="I486" s="20"/>
      <c r="J486" s="20">
        <v>74</v>
      </c>
      <c r="K486" s="20"/>
      <c r="L486" s="20">
        <v>74</v>
      </c>
      <c r="M486" s="20"/>
      <c r="N486" s="20"/>
      <c r="O486" s="20"/>
      <c r="P486" s="20"/>
      <c r="Q486" s="13"/>
      <c r="R486" s="13"/>
      <c r="S486" s="12"/>
      <c r="T486" s="15"/>
      <c r="U486" s="15"/>
      <c r="V486" s="15"/>
      <c r="W486" s="15"/>
      <c r="X486" s="15"/>
      <c r="Y486" s="15"/>
      <c r="Z486" s="15"/>
      <c r="AA486" s="15"/>
    </row>
    <row r="487" spans="1:27" ht="16.5" customHeight="1" x14ac:dyDescent="0.25">
      <c r="A487" s="17"/>
      <c r="B487" s="18">
        <v>14.11</v>
      </c>
      <c r="C487" s="16" t="s">
        <v>925</v>
      </c>
      <c r="D487" s="14">
        <v>0</v>
      </c>
      <c r="E487" s="13" t="e">
        <f t="shared" si="47"/>
        <v>#N/A</v>
      </c>
      <c r="F487" s="14">
        <v>2</v>
      </c>
      <c r="G487" s="14">
        <v>4</v>
      </c>
      <c r="H487" s="13">
        <v>8</v>
      </c>
      <c r="I487" s="14"/>
      <c r="J487" s="14">
        <v>0</v>
      </c>
      <c r="K487" s="14"/>
      <c r="L487" s="14">
        <v>0</v>
      </c>
      <c r="M487" s="14"/>
      <c r="N487" s="62"/>
      <c r="O487" s="14"/>
      <c r="P487" s="62"/>
      <c r="Q487" s="13"/>
      <c r="R487" s="13"/>
      <c r="S487" s="12"/>
      <c r="T487" s="15"/>
      <c r="U487" s="15"/>
      <c r="V487" s="15"/>
      <c r="W487" s="15"/>
      <c r="X487" s="15"/>
      <c r="Y487" s="15"/>
      <c r="Z487" s="15"/>
      <c r="AA487" s="15"/>
    </row>
    <row r="488" spans="1:27" ht="16.5" customHeight="1" x14ac:dyDescent="0.25">
      <c r="A488" s="10"/>
      <c r="B488" s="11" t="s">
        <v>926</v>
      </c>
      <c r="C488" s="12" t="s">
        <v>927</v>
      </c>
      <c r="D488" s="13"/>
      <c r="E488" s="13" t="e">
        <f t="shared" si="47"/>
        <v>#N/A</v>
      </c>
      <c r="F488" s="14">
        <v>1</v>
      </c>
      <c r="G488" s="14">
        <v>1</v>
      </c>
      <c r="H488" s="13">
        <v>1</v>
      </c>
      <c r="I488" s="14"/>
      <c r="J488" s="14">
        <v>1</v>
      </c>
      <c r="K488" s="14"/>
      <c r="L488" s="14">
        <v>1</v>
      </c>
      <c r="M488" s="14"/>
      <c r="N488" s="62"/>
      <c r="O488" s="14"/>
      <c r="P488" s="62"/>
      <c r="Q488" s="13"/>
      <c r="R488" s="13"/>
      <c r="S488" s="12"/>
      <c r="T488" s="15"/>
      <c r="U488" s="15"/>
      <c r="V488" s="15"/>
      <c r="W488" s="15"/>
      <c r="X488" s="15"/>
      <c r="Y488" s="15"/>
      <c r="Z488" s="15"/>
      <c r="AA488" s="15"/>
    </row>
    <row r="489" spans="1:27" ht="16.5" customHeight="1" x14ac:dyDescent="0.25">
      <c r="A489" s="10"/>
      <c r="B489" s="11" t="s">
        <v>928</v>
      </c>
      <c r="C489" s="12" t="s">
        <v>929</v>
      </c>
      <c r="D489" s="19">
        <v>0.5</v>
      </c>
      <c r="E489" s="19" t="e">
        <f t="shared" si="47"/>
        <v>#N/A</v>
      </c>
      <c r="F489" s="14">
        <v>1</v>
      </c>
      <c r="G489" s="14">
        <v>1</v>
      </c>
      <c r="H489" s="13">
        <v>4</v>
      </c>
      <c r="I489" s="14"/>
      <c r="J489" s="14">
        <v>4</v>
      </c>
      <c r="K489" s="14"/>
      <c r="L489" s="14">
        <v>4</v>
      </c>
      <c r="M489" s="14"/>
      <c r="N489" s="62"/>
      <c r="O489" s="14"/>
      <c r="P489" s="62"/>
      <c r="Q489" s="13"/>
      <c r="R489" s="13"/>
      <c r="S489" s="12"/>
      <c r="T489" s="15"/>
      <c r="U489" s="15"/>
      <c r="V489" s="15"/>
      <c r="W489" s="15"/>
      <c r="X489" s="15"/>
      <c r="Y489" s="15"/>
      <c r="Z489" s="15"/>
      <c r="AA489" s="15"/>
    </row>
    <row r="490" spans="1:27" ht="16.5" customHeight="1" x14ac:dyDescent="0.25">
      <c r="A490" s="10"/>
      <c r="B490" s="11" t="s">
        <v>930</v>
      </c>
      <c r="C490" s="12" t="s">
        <v>931</v>
      </c>
      <c r="D490" s="19">
        <v>0.4</v>
      </c>
      <c r="E490" s="19" t="e">
        <f t="shared" si="47"/>
        <v>#N/A</v>
      </c>
      <c r="F490" s="19">
        <v>0.5</v>
      </c>
      <c r="G490" s="54">
        <v>0.69</v>
      </c>
      <c r="H490" s="54">
        <v>1</v>
      </c>
      <c r="I490" s="19"/>
      <c r="J490" s="54">
        <v>1</v>
      </c>
      <c r="K490" s="63"/>
      <c r="L490" s="54">
        <v>1</v>
      </c>
      <c r="M490" s="63"/>
      <c r="N490" s="66"/>
      <c r="O490" s="63"/>
      <c r="P490" s="63"/>
      <c r="Q490" s="13"/>
      <c r="R490" s="13"/>
      <c r="S490" s="12"/>
      <c r="T490" s="15"/>
      <c r="U490" s="15"/>
      <c r="V490" s="15"/>
      <c r="W490" s="15"/>
      <c r="X490" s="15"/>
      <c r="Y490" s="15"/>
      <c r="Z490" s="15"/>
      <c r="AA490" s="15"/>
    </row>
    <row r="491" spans="1:27" ht="16.5" customHeight="1" x14ac:dyDescent="0.25">
      <c r="A491" s="10"/>
      <c r="B491" s="11" t="s">
        <v>932</v>
      </c>
      <c r="C491" s="12" t="s">
        <v>933</v>
      </c>
      <c r="D491" s="13"/>
      <c r="E491" s="67" t="s">
        <v>934</v>
      </c>
      <c r="F491" s="68">
        <v>4</v>
      </c>
      <c r="G491" s="68" t="s">
        <v>935</v>
      </c>
      <c r="H491" s="68" t="s">
        <v>936</v>
      </c>
      <c r="I491" s="67"/>
      <c r="J491" s="68" t="s">
        <v>937</v>
      </c>
      <c r="K491" s="68"/>
      <c r="L491" s="68" t="s">
        <v>937</v>
      </c>
      <c r="M491" s="68"/>
      <c r="N491" s="68"/>
      <c r="O491" s="68"/>
      <c r="P491" s="68"/>
      <c r="Q491" s="13"/>
      <c r="R491" s="13"/>
      <c r="S491" s="12"/>
      <c r="T491" s="15"/>
      <c r="U491" s="15"/>
      <c r="V491" s="15"/>
      <c r="W491" s="15"/>
      <c r="X491" s="15"/>
      <c r="Y491" s="15"/>
      <c r="Z491" s="15"/>
      <c r="AA491" s="15"/>
    </row>
    <row r="492" spans="1:27" ht="16.5" customHeight="1" x14ac:dyDescent="0.25">
      <c r="A492" s="10"/>
      <c r="B492" s="11" t="s">
        <v>938</v>
      </c>
      <c r="C492" s="12" t="s">
        <v>939</v>
      </c>
      <c r="D492" s="13"/>
      <c r="E492" s="67" t="s">
        <v>940</v>
      </c>
      <c r="F492" s="67" t="s">
        <v>941</v>
      </c>
      <c r="G492" s="68" t="s">
        <v>942</v>
      </c>
      <c r="H492" s="67" t="s">
        <v>942</v>
      </c>
      <c r="I492" s="67"/>
      <c r="J492" s="68" t="s">
        <v>943</v>
      </c>
      <c r="K492" s="67"/>
      <c r="L492" s="68" t="s">
        <v>944</v>
      </c>
      <c r="M492" s="67"/>
      <c r="N492" s="68"/>
      <c r="O492" s="67"/>
      <c r="P492" s="67"/>
      <c r="Q492" s="13"/>
      <c r="R492" s="13"/>
      <c r="S492" s="12"/>
      <c r="T492" s="15"/>
      <c r="U492" s="15"/>
      <c r="V492" s="15"/>
      <c r="W492" s="15"/>
      <c r="X492" s="15"/>
      <c r="Y492" s="15"/>
      <c r="Z492" s="15"/>
      <c r="AA492" s="15"/>
    </row>
    <row r="493" spans="1:27" ht="16.5" customHeight="1" x14ac:dyDescent="0.25">
      <c r="A493" s="10"/>
      <c r="B493" s="11" t="s">
        <v>945</v>
      </c>
      <c r="C493" s="12" t="s">
        <v>946</v>
      </c>
      <c r="D493" s="13"/>
      <c r="E493" s="14">
        <v>1</v>
      </c>
      <c r="F493" s="14">
        <v>1</v>
      </c>
      <c r="G493" s="14">
        <v>1</v>
      </c>
      <c r="H493" s="13">
        <v>2</v>
      </c>
      <c r="I493" s="14"/>
      <c r="J493" s="14">
        <v>1</v>
      </c>
      <c r="K493" s="14"/>
      <c r="L493" s="14">
        <v>1</v>
      </c>
      <c r="M493" s="14"/>
      <c r="N493" s="62"/>
      <c r="O493" s="14"/>
      <c r="P493" s="62"/>
      <c r="Q493" s="13"/>
      <c r="R493" s="13"/>
      <c r="S493" s="12"/>
      <c r="T493" s="15"/>
      <c r="U493" s="15"/>
      <c r="V493" s="15"/>
      <c r="W493" s="15"/>
      <c r="X493" s="15"/>
      <c r="Y493" s="15"/>
      <c r="Z493" s="15"/>
      <c r="AA493" s="15"/>
    </row>
    <row r="494" spans="1:27" ht="16.5" customHeight="1" x14ac:dyDescent="0.25">
      <c r="A494" s="10"/>
      <c r="B494" s="11" t="s">
        <v>947</v>
      </c>
      <c r="C494" s="12" t="s">
        <v>948</v>
      </c>
      <c r="D494" s="13"/>
      <c r="E494" s="14">
        <v>1</v>
      </c>
      <c r="F494" s="14">
        <v>1</v>
      </c>
      <c r="G494" s="14">
        <v>1</v>
      </c>
      <c r="H494" s="13">
        <v>1</v>
      </c>
      <c r="I494" s="14"/>
      <c r="J494" s="14">
        <v>1</v>
      </c>
      <c r="K494" s="14"/>
      <c r="L494" s="14">
        <v>1</v>
      </c>
      <c r="M494" s="14"/>
      <c r="N494" s="62"/>
      <c r="O494" s="14"/>
      <c r="P494" s="62"/>
      <c r="Q494" s="13"/>
      <c r="R494" s="13"/>
      <c r="S494" s="12"/>
      <c r="T494" s="15"/>
      <c r="U494" s="15"/>
      <c r="V494" s="15"/>
      <c r="W494" s="15"/>
      <c r="X494" s="15"/>
      <c r="Y494" s="15"/>
      <c r="Z494" s="15"/>
      <c r="AA494" s="15"/>
    </row>
    <row r="495" spans="1:27" ht="16.5" customHeight="1" x14ac:dyDescent="0.25">
      <c r="A495" s="10"/>
      <c r="B495" s="11"/>
      <c r="C495" s="12"/>
      <c r="D495" s="19"/>
      <c r="E495" s="19"/>
      <c r="F495" s="21"/>
      <c r="G495" s="19"/>
      <c r="H495" s="19"/>
      <c r="I495" s="19"/>
      <c r="J495" s="13"/>
      <c r="K495" s="13"/>
      <c r="L495" s="13"/>
      <c r="M495" s="13"/>
      <c r="N495" s="13"/>
      <c r="O495" s="13"/>
      <c r="P495" s="13"/>
      <c r="Q495" s="13"/>
      <c r="R495" s="13"/>
      <c r="S495" s="12"/>
      <c r="T495" s="15"/>
      <c r="U495" s="15"/>
      <c r="V495" s="15"/>
      <c r="W495" s="15"/>
      <c r="X495" s="15"/>
      <c r="Y495" s="15"/>
      <c r="Z495" s="15"/>
      <c r="AA495" s="15"/>
    </row>
    <row r="496" spans="1:27" ht="16.5" customHeight="1" x14ac:dyDescent="0.25">
      <c r="A496" s="5"/>
      <c r="B496" s="6">
        <v>15</v>
      </c>
      <c r="C496" s="7" t="s">
        <v>949</v>
      </c>
      <c r="D496" s="69"/>
      <c r="E496" s="69"/>
      <c r="F496" s="69"/>
      <c r="G496" s="69"/>
      <c r="H496" s="69"/>
      <c r="I496" s="69"/>
      <c r="J496" s="22">
        <f>COUNTBLANK(J497:J533)</f>
        <v>4</v>
      </c>
      <c r="K496" s="22"/>
      <c r="L496" s="22">
        <f>COUNTBLANK(L497:L533)</f>
        <v>37</v>
      </c>
      <c r="M496" s="22"/>
      <c r="N496" s="22"/>
      <c r="O496" s="22"/>
      <c r="P496" s="22"/>
      <c r="Q496" s="22"/>
      <c r="R496" s="22"/>
      <c r="S496" s="7"/>
      <c r="T496" s="23"/>
      <c r="U496" s="23"/>
      <c r="V496" s="23"/>
      <c r="W496" s="23"/>
      <c r="X496" s="23"/>
      <c r="Y496" s="23"/>
      <c r="Z496" s="23"/>
      <c r="AA496" s="23"/>
    </row>
    <row r="497" spans="1:27" ht="16.5" customHeight="1" x14ac:dyDescent="0.25">
      <c r="A497" s="10"/>
      <c r="B497" s="11" t="s">
        <v>950</v>
      </c>
      <c r="C497" s="12" t="s">
        <v>951</v>
      </c>
      <c r="D497" s="13"/>
      <c r="E497" s="13" t="e">
        <f t="shared" ref="E497:G497" si="49">NA()</f>
        <v>#N/A</v>
      </c>
      <c r="F497" s="13" t="e">
        <f t="shared" si="49"/>
        <v>#N/A</v>
      </c>
      <c r="G497" s="13" t="e">
        <f t="shared" si="49"/>
        <v>#N/A</v>
      </c>
      <c r="H497" s="14">
        <v>13</v>
      </c>
      <c r="I497" s="14">
        <v>2</v>
      </c>
      <c r="J497" s="14">
        <v>1</v>
      </c>
      <c r="K497" s="14"/>
      <c r="L497" s="14"/>
      <c r="M497" s="14"/>
      <c r="N497" s="14"/>
      <c r="O497" s="14"/>
      <c r="P497" s="14"/>
      <c r="Q497" s="13"/>
      <c r="R497" s="13"/>
      <c r="S497" s="12"/>
      <c r="T497" s="15"/>
      <c r="U497" s="15"/>
      <c r="V497" s="15"/>
      <c r="W497" s="15"/>
      <c r="X497" s="15"/>
      <c r="Y497" s="15"/>
      <c r="Z497" s="15"/>
      <c r="AA497" s="15"/>
    </row>
    <row r="498" spans="1:27" ht="16.5" customHeight="1" x14ac:dyDescent="0.25">
      <c r="A498" s="10"/>
      <c r="B498" s="11" t="s">
        <v>952</v>
      </c>
      <c r="C498" s="12" t="s">
        <v>953</v>
      </c>
      <c r="D498" s="13"/>
      <c r="E498" s="13" t="e">
        <f t="shared" ref="E498:G498" si="50">NA()</f>
        <v>#N/A</v>
      </c>
      <c r="F498" s="13" t="e">
        <f t="shared" si="50"/>
        <v>#N/A</v>
      </c>
      <c r="G498" s="13" t="e">
        <f t="shared" si="50"/>
        <v>#N/A</v>
      </c>
      <c r="H498" s="14">
        <v>1</v>
      </c>
      <c r="I498" s="14">
        <v>1</v>
      </c>
      <c r="J498" s="14">
        <v>13</v>
      </c>
      <c r="K498" s="14"/>
      <c r="L498" s="14"/>
      <c r="M498" s="14"/>
      <c r="N498" s="14"/>
      <c r="O498" s="14"/>
      <c r="P498" s="14"/>
      <c r="Q498" s="13"/>
      <c r="R498" s="13"/>
      <c r="S498" s="12"/>
      <c r="T498" s="15"/>
      <c r="U498" s="15"/>
      <c r="V498" s="15"/>
      <c r="W498" s="15"/>
      <c r="X498" s="15"/>
      <c r="Y498" s="15"/>
      <c r="Z498" s="15"/>
      <c r="AA498" s="15"/>
    </row>
    <row r="499" spans="1:27" ht="16.5" customHeight="1" x14ac:dyDescent="0.25">
      <c r="A499" s="10"/>
      <c r="B499" s="11" t="s">
        <v>954</v>
      </c>
      <c r="C499" s="12" t="s">
        <v>955</v>
      </c>
      <c r="D499" s="14">
        <v>12</v>
      </c>
      <c r="E499" s="14">
        <v>16</v>
      </c>
      <c r="F499" s="14">
        <v>19</v>
      </c>
      <c r="G499" s="14">
        <v>18</v>
      </c>
      <c r="H499" s="14">
        <v>19</v>
      </c>
      <c r="I499" s="14">
        <v>0</v>
      </c>
      <c r="J499" s="14">
        <v>0</v>
      </c>
      <c r="K499" s="14"/>
      <c r="L499" s="14"/>
      <c r="M499" s="14"/>
      <c r="N499" s="14"/>
      <c r="O499" s="14"/>
      <c r="P499" s="14"/>
      <c r="Q499" s="13"/>
      <c r="R499" s="13"/>
      <c r="S499" s="12"/>
      <c r="T499" s="15"/>
      <c r="U499" s="15"/>
      <c r="V499" s="15"/>
      <c r="W499" s="15"/>
      <c r="X499" s="15"/>
      <c r="Y499" s="15"/>
      <c r="Z499" s="15"/>
      <c r="AA499" s="15"/>
    </row>
    <row r="500" spans="1:27" ht="16.5" customHeight="1" x14ac:dyDescent="0.25">
      <c r="A500" s="10"/>
      <c r="B500" s="11" t="s">
        <v>956</v>
      </c>
      <c r="C500" s="12" t="s">
        <v>957</v>
      </c>
      <c r="D500" s="14">
        <v>2525</v>
      </c>
      <c r="E500" s="13" t="e">
        <f t="shared" ref="E500:E503" si="51">NA()</f>
        <v>#N/A</v>
      </c>
      <c r="F500" s="14">
        <v>3712</v>
      </c>
      <c r="G500" s="14">
        <v>4267</v>
      </c>
      <c r="H500" s="14">
        <v>7921</v>
      </c>
      <c r="I500" s="14">
        <v>750</v>
      </c>
      <c r="J500" s="14">
        <v>2086</v>
      </c>
      <c r="K500" s="14"/>
      <c r="L500" s="14"/>
      <c r="M500" s="14"/>
      <c r="N500" s="14"/>
      <c r="O500" s="14"/>
      <c r="P500" s="14"/>
      <c r="Q500" s="13"/>
      <c r="R500" s="13"/>
      <c r="S500" s="12"/>
      <c r="T500" s="15"/>
      <c r="U500" s="15"/>
      <c r="V500" s="15"/>
      <c r="W500" s="15"/>
      <c r="X500" s="15"/>
      <c r="Y500" s="15"/>
      <c r="Z500" s="15"/>
      <c r="AA500" s="15"/>
    </row>
    <row r="501" spans="1:27" ht="16.5" customHeight="1" x14ac:dyDescent="0.25">
      <c r="A501" s="10"/>
      <c r="B501" s="11" t="s">
        <v>958</v>
      </c>
      <c r="C501" s="12" t="s">
        <v>959</v>
      </c>
      <c r="D501" s="13"/>
      <c r="E501" s="13" t="e">
        <f t="shared" si="51"/>
        <v>#N/A</v>
      </c>
      <c r="F501" s="13" t="e">
        <f t="shared" ref="F501:G501" si="52">NA()</f>
        <v>#N/A</v>
      </c>
      <c r="G501" s="13" t="e">
        <f t="shared" si="52"/>
        <v>#N/A</v>
      </c>
      <c r="H501" s="13"/>
      <c r="I501" s="13"/>
      <c r="J501" s="13"/>
      <c r="K501" s="13"/>
      <c r="L501" s="13"/>
      <c r="M501" s="13"/>
      <c r="N501" s="13"/>
      <c r="O501" s="13"/>
      <c r="P501" s="13"/>
      <c r="Q501" s="13"/>
      <c r="R501" s="13"/>
      <c r="S501" s="12"/>
      <c r="T501" s="15"/>
      <c r="U501" s="15"/>
      <c r="V501" s="15"/>
      <c r="W501" s="15"/>
      <c r="X501" s="15"/>
      <c r="Y501" s="15"/>
      <c r="Z501" s="15"/>
      <c r="AA501" s="15"/>
    </row>
    <row r="502" spans="1:27" ht="16.5" customHeight="1" x14ac:dyDescent="0.25">
      <c r="A502" s="10"/>
      <c r="B502" s="11" t="s">
        <v>960</v>
      </c>
      <c r="C502" s="16" t="s">
        <v>961</v>
      </c>
      <c r="D502" s="13"/>
      <c r="E502" s="13" t="e">
        <f t="shared" si="51"/>
        <v>#N/A</v>
      </c>
      <c r="F502" s="13" t="e">
        <f t="shared" ref="F502:G502" si="53">NA()</f>
        <v>#N/A</v>
      </c>
      <c r="G502" s="13" t="e">
        <f t="shared" si="53"/>
        <v>#N/A</v>
      </c>
      <c r="H502" s="13"/>
      <c r="I502" s="13"/>
      <c r="J502" s="13"/>
      <c r="K502" s="13"/>
      <c r="L502" s="13"/>
      <c r="M502" s="13"/>
      <c r="N502" s="13"/>
      <c r="O502" s="13"/>
      <c r="P502" s="13"/>
      <c r="Q502" s="13"/>
      <c r="R502" s="13"/>
      <c r="S502" s="12"/>
      <c r="T502" s="15"/>
      <c r="U502" s="15"/>
      <c r="V502" s="15"/>
      <c r="W502" s="15"/>
      <c r="X502" s="15"/>
      <c r="Y502" s="15"/>
      <c r="Z502" s="15"/>
      <c r="AA502" s="15"/>
    </row>
    <row r="503" spans="1:27" ht="16.5" customHeight="1" x14ac:dyDescent="0.25">
      <c r="A503" s="10"/>
      <c r="B503" s="11" t="s">
        <v>962</v>
      </c>
      <c r="C503" s="12" t="s">
        <v>963</v>
      </c>
      <c r="D503" s="14">
        <v>860125.5</v>
      </c>
      <c r="E503" s="13" t="e">
        <f t="shared" si="51"/>
        <v>#N/A</v>
      </c>
      <c r="F503" s="14">
        <v>1950541.37</v>
      </c>
      <c r="G503" s="14">
        <v>2308905.9700000002</v>
      </c>
      <c r="H503" s="14">
        <v>2308905.9700000002</v>
      </c>
      <c r="I503" s="14">
        <v>300000</v>
      </c>
      <c r="J503" s="14">
        <v>492864</v>
      </c>
      <c r="K503" s="14"/>
      <c r="L503" s="14"/>
      <c r="M503" s="14"/>
      <c r="N503" s="13"/>
      <c r="O503" s="13"/>
      <c r="P503" s="14"/>
      <c r="Q503" s="13"/>
      <c r="R503" s="13"/>
      <c r="S503" s="12"/>
      <c r="T503" s="15"/>
      <c r="U503" s="15"/>
      <c r="V503" s="15"/>
      <c r="W503" s="15"/>
      <c r="X503" s="15"/>
      <c r="Y503" s="15"/>
      <c r="Z503" s="15"/>
      <c r="AA503" s="15"/>
    </row>
    <row r="504" spans="1:27" ht="16.5" customHeight="1" x14ac:dyDescent="0.25">
      <c r="A504" s="10"/>
      <c r="B504" s="11" t="s">
        <v>964</v>
      </c>
      <c r="C504" s="12" t="s">
        <v>965</v>
      </c>
      <c r="D504" s="13"/>
      <c r="E504" s="14">
        <v>618</v>
      </c>
      <c r="F504" s="14">
        <v>620</v>
      </c>
      <c r="G504" s="14">
        <v>621</v>
      </c>
      <c r="H504" s="14">
        <v>539</v>
      </c>
      <c r="I504" s="14">
        <v>0</v>
      </c>
      <c r="J504" s="14">
        <v>0</v>
      </c>
      <c r="K504" s="14"/>
      <c r="L504" s="14"/>
      <c r="M504" s="14"/>
      <c r="N504" s="14"/>
      <c r="O504" s="14"/>
      <c r="P504" s="14"/>
      <c r="Q504" s="13"/>
      <c r="R504" s="13"/>
      <c r="S504" s="12"/>
      <c r="T504" s="15"/>
      <c r="U504" s="15"/>
      <c r="V504" s="15"/>
      <c r="W504" s="15"/>
      <c r="X504" s="15"/>
      <c r="Y504" s="15"/>
      <c r="Z504" s="15"/>
      <c r="AA504" s="15"/>
    </row>
    <row r="505" spans="1:27" ht="16.5" customHeight="1" x14ac:dyDescent="0.25">
      <c r="A505" s="10"/>
      <c r="B505" s="11" t="s">
        <v>966</v>
      </c>
      <c r="C505" s="16" t="s">
        <v>967</v>
      </c>
      <c r="D505" s="13"/>
      <c r="E505" s="14">
        <v>26</v>
      </c>
      <c r="F505" s="14">
        <v>28</v>
      </c>
      <c r="G505" s="14">
        <v>30</v>
      </c>
      <c r="H505" s="14">
        <v>35</v>
      </c>
      <c r="I505" s="14">
        <v>0</v>
      </c>
      <c r="J505" s="14">
        <v>0</v>
      </c>
      <c r="K505" s="14"/>
      <c r="L505" s="14"/>
      <c r="M505" s="14"/>
      <c r="N505" s="14"/>
      <c r="O505" s="14"/>
      <c r="P505" s="14"/>
      <c r="Q505" s="13"/>
      <c r="R505" s="13"/>
      <c r="S505" s="12"/>
      <c r="T505" s="15"/>
      <c r="U505" s="15"/>
      <c r="V505" s="15"/>
      <c r="W505" s="15"/>
      <c r="X505" s="15"/>
      <c r="Y505" s="15"/>
      <c r="Z505" s="15"/>
      <c r="AA505" s="15"/>
    </row>
    <row r="506" spans="1:27" ht="16.5" customHeight="1" x14ac:dyDescent="0.25">
      <c r="A506" s="10"/>
      <c r="B506" s="11" t="s">
        <v>968</v>
      </c>
      <c r="C506" s="12" t="s">
        <v>969</v>
      </c>
      <c r="D506" s="13"/>
      <c r="E506" s="14">
        <v>31</v>
      </c>
      <c r="F506" s="14">
        <v>31</v>
      </c>
      <c r="G506" s="14">
        <v>34</v>
      </c>
      <c r="H506" s="14">
        <v>28</v>
      </c>
      <c r="I506" s="14">
        <v>0</v>
      </c>
      <c r="J506" s="14">
        <v>0</v>
      </c>
      <c r="K506" s="14"/>
      <c r="L506" s="14"/>
      <c r="M506" s="14"/>
      <c r="N506" s="14"/>
      <c r="O506" s="14"/>
      <c r="P506" s="14"/>
      <c r="Q506" s="13"/>
      <c r="R506" s="13"/>
      <c r="S506" s="12"/>
      <c r="T506" s="15"/>
      <c r="U506" s="15"/>
      <c r="V506" s="15"/>
      <c r="W506" s="15"/>
      <c r="X506" s="15"/>
      <c r="Y506" s="15"/>
      <c r="Z506" s="15"/>
      <c r="AA506" s="15"/>
    </row>
    <row r="507" spans="1:27" ht="16.5" customHeight="1" x14ac:dyDescent="0.25">
      <c r="A507" s="17"/>
      <c r="B507" s="18">
        <v>15.11</v>
      </c>
      <c r="C507" s="12" t="s">
        <v>970</v>
      </c>
      <c r="D507" s="13"/>
      <c r="E507" s="14">
        <v>188</v>
      </c>
      <c r="F507" s="14">
        <v>207</v>
      </c>
      <c r="G507" s="14">
        <v>207</v>
      </c>
      <c r="H507" s="14">
        <v>217</v>
      </c>
      <c r="I507" s="14">
        <v>0</v>
      </c>
      <c r="J507" s="14">
        <v>3</v>
      </c>
      <c r="K507" s="14"/>
      <c r="L507" s="14"/>
      <c r="M507" s="14"/>
      <c r="N507" s="14"/>
      <c r="O507" s="14"/>
      <c r="P507" s="14"/>
      <c r="Q507" s="13"/>
      <c r="R507" s="13"/>
      <c r="S507" s="12"/>
      <c r="T507" s="15"/>
      <c r="U507" s="15"/>
      <c r="V507" s="15"/>
      <c r="W507" s="15"/>
      <c r="X507" s="15"/>
      <c r="Y507" s="15"/>
      <c r="Z507" s="15"/>
      <c r="AA507" s="15"/>
    </row>
    <row r="508" spans="1:27" ht="16.5" customHeight="1" x14ac:dyDescent="0.25">
      <c r="A508" s="10"/>
      <c r="B508" s="11" t="s">
        <v>971</v>
      </c>
      <c r="C508" s="12" t="s">
        <v>972</v>
      </c>
      <c r="D508" s="13"/>
      <c r="E508" s="13" t="e">
        <f>NA()</f>
        <v>#N/A</v>
      </c>
      <c r="F508" s="14">
        <v>50</v>
      </c>
      <c r="G508" s="14">
        <v>53</v>
      </c>
      <c r="H508" s="14">
        <v>57</v>
      </c>
      <c r="I508" s="14">
        <v>0</v>
      </c>
      <c r="J508" s="14">
        <v>2</v>
      </c>
      <c r="K508" s="14"/>
      <c r="L508" s="14"/>
      <c r="M508" s="14"/>
      <c r="N508" s="14"/>
      <c r="O508" s="14"/>
      <c r="P508" s="14"/>
      <c r="Q508" s="13"/>
      <c r="R508" s="13"/>
      <c r="S508" s="12"/>
      <c r="T508" s="15"/>
      <c r="U508" s="15"/>
      <c r="V508" s="15"/>
      <c r="W508" s="15"/>
      <c r="X508" s="15"/>
      <c r="Y508" s="15"/>
      <c r="Z508" s="15"/>
      <c r="AA508" s="15"/>
    </row>
    <row r="509" spans="1:27" ht="16.5" customHeight="1" x14ac:dyDescent="0.25">
      <c r="A509" s="10"/>
      <c r="B509" s="11" t="s">
        <v>973</v>
      </c>
      <c r="C509" s="12" t="s">
        <v>974</v>
      </c>
      <c r="D509" s="13"/>
      <c r="E509" s="14">
        <v>202</v>
      </c>
      <c r="F509" s="14">
        <v>217</v>
      </c>
      <c r="G509" s="14">
        <v>222</v>
      </c>
      <c r="H509" s="14">
        <v>233</v>
      </c>
      <c r="I509" s="14">
        <v>0</v>
      </c>
      <c r="J509" s="14">
        <v>3</v>
      </c>
      <c r="K509" s="14"/>
      <c r="L509" s="14"/>
      <c r="M509" s="14"/>
      <c r="N509" s="14"/>
      <c r="O509" s="14"/>
      <c r="P509" s="14"/>
      <c r="Q509" s="13"/>
      <c r="R509" s="13"/>
      <c r="S509" s="12"/>
      <c r="T509" s="15"/>
      <c r="U509" s="15"/>
      <c r="V509" s="15"/>
      <c r="W509" s="15"/>
      <c r="X509" s="15"/>
      <c r="Y509" s="15"/>
      <c r="Z509" s="15"/>
      <c r="AA509" s="15"/>
    </row>
    <row r="510" spans="1:27" ht="16.5" customHeight="1" x14ac:dyDescent="0.25">
      <c r="A510" s="10"/>
      <c r="B510" s="11" t="s">
        <v>975</v>
      </c>
      <c r="C510" s="12" t="s">
        <v>976</v>
      </c>
      <c r="D510" s="14">
        <v>12</v>
      </c>
      <c r="E510" s="13" t="e">
        <f t="shared" ref="E510:E515" si="54">NA()</f>
        <v>#N/A</v>
      </c>
      <c r="F510" s="14">
        <v>14</v>
      </c>
      <c r="G510" s="14">
        <v>16</v>
      </c>
      <c r="H510" s="14">
        <v>18</v>
      </c>
      <c r="I510" s="14">
        <v>1</v>
      </c>
      <c r="J510" s="14">
        <v>0</v>
      </c>
      <c r="K510" s="14"/>
      <c r="L510" s="14"/>
      <c r="M510" s="14"/>
      <c r="N510" s="14"/>
      <c r="O510" s="14"/>
      <c r="P510" s="14"/>
      <c r="Q510" s="13"/>
      <c r="R510" s="13"/>
      <c r="S510" s="12"/>
      <c r="T510" s="15"/>
      <c r="U510" s="15"/>
      <c r="V510" s="15"/>
      <c r="W510" s="15"/>
      <c r="X510" s="15"/>
      <c r="Y510" s="15"/>
      <c r="Z510" s="15"/>
      <c r="AA510" s="15"/>
    </row>
    <row r="511" spans="1:27" ht="16.5" customHeight="1" x14ac:dyDescent="0.25">
      <c r="A511" s="10"/>
      <c r="B511" s="11" t="s">
        <v>977</v>
      </c>
      <c r="C511" s="12" t="s">
        <v>978</v>
      </c>
      <c r="D511" s="13"/>
      <c r="E511" s="13" t="e">
        <f t="shared" si="54"/>
        <v>#N/A</v>
      </c>
      <c r="F511" s="14">
        <v>192</v>
      </c>
      <c r="G511" s="14">
        <v>193</v>
      </c>
      <c r="H511" s="14">
        <v>196</v>
      </c>
      <c r="I511" s="14">
        <v>196</v>
      </c>
      <c r="J511" s="14">
        <v>193</v>
      </c>
      <c r="K511" s="14"/>
      <c r="L511" s="14"/>
      <c r="M511" s="14"/>
      <c r="N511" s="14"/>
      <c r="O511" s="14"/>
      <c r="P511" s="14"/>
      <c r="Q511" s="13"/>
      <c r="R511" s="13"/>
      <c r="S511" s="12"/>
      <c r="T511" s="15"/>
      <c r="U511" s="15"/>
      <c r="V511" s="15"/>
      <c r="W511" s="15"/>
      <c r="X511" s="15"/>
      <c r="Y511" s="15"/>
      <c r="Z511" s="15"/>
      <c r="AA511" s="15"/>
    </row>
    <row r="512" spans="1:27" ht="16.5" customHeight="1" x14ac:dyDescent="0.25">
      <c r="A512" s="10"/>
      <c r="B512" s="11" t="s">
        <v>979</v>
      </c>
      <c r="C512" s="12" t="s">
        <v>980</v>
      </c>
      <c r="D512" s="13"/>
      <c r="E512" s="13" t="e">
        <f t="shared" si="54"/>
        <v>#N/A</v>
      </c>
      <c r="F512" s="14">
        <v>6940</v>
      </c>
      <c r="G512" s="14">
        <v>7557</v>
      </c>
      <c r="H512" s="14">
        <v>7851</v>
      </c>
      <c r="I512" s="14">
        <v>7851</v>
      </c>
      <c r="J512" s="14">
        <v>6659</v>
      </c>
      <c r="K512" s="14"/>
      <c r="L512" s="14"/>
      <c r="M512" s="14"/>
      <c r="N512" s="14"/>
      <c r="O512" s="14"/>
      <c r="P512" s="14"/>
      <c r="Q512" s="13"/>
      <c r="R512" s="13"/>
      <c r="S512" s="12"/>
      <c r="T512" s="15"/>
      <c r="U512" s="15"/>
      <c r="V512" s="15"/>
      <c r="W512" s="15"/>
      <c r="X512" s="15"/>
      <c r="Y512" s="15"/>
      <c r="Z512" s="15"/>
      <c r="AA512" s="15"/>
    </row>
    <row r="513" spans="1:27" ht="16.5" customHeight="1" x14ac:dyDescent="0.25">
      <c r="A513" s="10"/>
      <c r="B513" s="11" t="s">
        <v>981</v>
      </c>
      <c r="C513" s="12" t="s">
        <v>982</v>
      </c>
      <c r="D513" s="13"/>
      <c r="E513" s="13" t="e">
        <f t="shared" si="54"/>
        <v>#N/A</v>
      </c>
      <c r="F513" s="14">
        <v>1278</v>
      </c>
      <c r="G513" s="14">
        <v>2775</v>
      </c>
      <c r="H513" s="14">
        <v>3300</v>
      </c>
      <c r="I513" s="14">
        <v>98</v>
      </c>
      <c r="J513" s="14">
        <v>943</v>
      </c>
      <c r="K513" s="14"/>
      <c r="L513" s="14"/>
      <c r="M513" s="14"/>
      <c r="N513" s="14"/>
      <c r="O513" s="14"/>
      <c r="P513" s="14"/>
      <c r="Q513" s="13"/>
      <c r="R513" s="13"/>
      <c r="S513" s="12"/>
      <c r="T513" s="15"/>
      <c r="U513" s="15"/>
      <c r="V513" s="15"/>
      <c r="W513" s="15"/>
      <c r="X513" s="15"/>
      <c r="Y513" s="15"/>
      <c r="Z513" s="15"/>
      <c r="AA513" s="15"/>
    </row>
    <row r="514" spans="1:27" ht="16.5" customHeight="1" x14ac:dyDescent="0.25">
      <c r="A514" s="10"/>
      <c r="B514" s="11" t="s">
        <v>983</v>
      </c>
      <c r="C514" s="12" t="s">
        <v>984</v>
      </c>
      <c r="D514" s="13"/>
      <c r="E514" s="13" t="e">
        <f t="shared" si="54"/>
        <v>#N/A</v>
      </c>
      <c r="F514" s="14">
        <v>2332</v>
      </c>
      <c r="G514" s="14">
        <v>243</v>
      </c>
      <c r="H514" s="14">
        <v>273</v>
      </c>
      <c r="I514" s="14">
        <v>7</v>
      </c>
      <c r="J514" s="14">
        <v>0</v>
      </c>
      <c r="K514" s="14"/>
      <c r="L514" s="14"/>
      <c r="M514" s="14"/>
      <c r="N514" s="14"/>
      <c r="O514" s="14"/>
      <c r="P514" s="14"/>
      <c r="Q514" s="13"/>
      <c r="R514" s="13"/>
      <c r="S514" s="12"/>
      <c r="T514" s="15"/>
      <c r="U514" s="15"/>
      <c r="V514" s="15"/>
      <c r="W514" s="15"/>
      <c r="X514" s="15"/>
      <c r="Y514" s="15"/>
      <c r="Z514" s="15"/>
      <c r="AA514" s="15"/>
    </row>
    <row r="515" spans="1:27" ht="16.5" customHeight="1" x14ac:dyDescent="0.25">
      <c r="A515" s="10"/>
      <c r="B515" s="11" t="s">
        <v>985</v>
      </c>
      <c r="C515" s="12" t="s">
        <v>986</v>
      </c>
      <c r="D515" s="13"/>
      <c r="E515" s="13" t="e">
        <f t="shared" si="54"/>
        <v>#N/A</v>
      </c>
      <c r="F515" s="14">
        <v>211</v>
      </c>
      <c r="G515" s="14">
        <v>211</v>
      </c>
      <c r="H515" s="14">
        <v>243</v>
      </c>
      <c r="I515" s="14"/>
      <c r="J515" s="14">
        <v>273</v>
      </c>
      <c r="K515" s="14"/>
      <c r="L515" s="14"/>
      <c r="M515" s="14"/>
      <c r="N515" s="14"/>
      <c r="O515" s="14"/>
      <c r="P515" s="14"/>
      <c r="Q515" s="13"/>
      <c r="R515" s="13"/>
      <c r="S515" s="12"/>
      <c r="T515" s="15"/>
      <c r="U515" s="15"/>
      <c r="V515" s="15"/>
      <c r="W515" s="15"/>
      <c r="X515" s="15"/>
      <c r="Y515" s="15"/>
      <c r="Z515" s="15"/>
      <c r="AA515" s="15"/>
    </row>
    <row r="516" spans="1:27" ht="16.5" customHeight="1" x14ac:dyDescent="0.25">
      <c r="A516" s="10"/>
      <c r="B516" s="11" t="s">
        <v>987</v>
      </c>
      <c r="C516" s="12" t="s">
        <v>988</v>
      </c>
      <c r="D516" s="14">
        <v>5</v>
      </c>
      <c r="E516" s="14">
        <v>5</v>
      </c>
      <c r="F516" s="14">
        <v>5</v>
      </c>
      <c r="G516" s="14">
        <v>5</v>
      </c>
      <c r="H516" s="14">
        <v>5</v>
      </c>
      <c r="I516" s="14">
        <v>5</v>
      </c>
      <c r="J516" s="14">
        <v>5</v>
      </c>
      <c r="K516" s="14"/>
      <c r="L516" s="14"/>
      <c r="M516" s="14"/>
      <c r="N516" s="14"/>
      <c r="O516" s="14"/>
      <c r="P516" s="14"/>
      <c r="Q516" s="13"/>
      <c r="R516" s="13"/>
      <c r="S516" s="12"/>
      <c r="T516" s="15"/>
      <c r="U516" s="15"/>
      <c r="V516" s="15"/>
      <c r="W516" s="15"/>
      <c r="X516" s="15"/>
      <c r="Y516" s="15"/>
      <c r="Z516" s="15"/>
      <c r="AA516" s="15"/>
    </row>
    <row r="517" spans="1:27" ht="16.5" customHeight="1" x14ac:dyDescent="0.25">
      <c r="A517" s="10"/>
      <c r="B517" s="11" t="s">
        <v>989</v>
      </c>
      <c r="C517" s="12" t="s">
        <v>990</v>
      </c>
      <c r="D517" s="14">
        <v>3.5</v>
      </c>
      <c r="E517" s="14">
        <v>4</v>
      </c>
      <c r="F517" s="14">
        <v>4</v>
      </c>
      <c r="G517" s="14">
        <v>4</v>
      </c>
      <c r="H517" s="14">
        <v>4</v>
      </c>
      <c r="I517" s="14">
        <v>0</v>
      </c>
      <c r="J517" s="14">
        <v>0</v>
      </c>
      <c r="K517" s="14"/>
      <c r="L517" s="14"/>
      <c r="M517" s="14"/>
      <c r="N517" s="14"/>
      <c r="O517" s="14"/>
      <c r="P517" s="14"/>
      <c r="Q517" s="13"/>
      <c r="R517" s="13"/>
      <c r="S517" s="12"/>
      <c r="T517" s="15"/>
      <c r="U517" s="15"/>
      <c r="V517" s="15"/>
      <c r="W517" s="15"/>
      <c r="X517" s="15"/>
      <c r="Y517" s="15"/>
      <c r="Z517" s="15"/>
      <c r="AA517" s="15"/>
    </row>
    <row r="518" spans="1:27" ht="16.5" customHeight="1" x14ac:dyDescent="0.25">
      <c r="A518" s="10"/>
      <c r="B518" s="11" t="s">
        <v>991</v>
      </c>
      <c r="C518" s="12" t="s">
        <v>992</v>
      </c>
      <c r="D518" s="13"/>
      <c r="E518" s="13" t="e">
        <f t="shared" ref="E518:E521" si="55">NA()</f>
        <v>#N/A</v>
      </c>
      <c r="F518" s="14">
        <v>5029</v>
      </c>
      <c r="G518" s="14">
        <v>5029</v>
      </c>
      <c r="H518" s="14">
        <v>5029</v>
      </c>
      <c r="I518" s="14">
        <v>5029</v>
      </c>
      <c r="J518" s="14">
        <v>3453</v>
      </c>
      <c r="K518" s="14"/>
      <c r="L518" s="14"/>
      <c r="M518" s="14"/>
      <c r="N518" s="14"/>
      <c r="O518" s="14"/>
      <c r="P518" s="14"/>
      <c r="Q518" s="13"/>
      <c r="R518" s="13"/>
      <c r="S518" s="12"/>
      <c r="T518" s="15"/>
      <c r="U518" s="15"/>
      <c r="V518" s="15"/>
      <c r="W518" s="15"/>
      <c r="X518" s="15"/>
      <c r="Y518" s="15"/>
      <c r="Z518" s="15"/>
      <c r="AA518" s="15"/>
    </row>
    <row r="519" spans="1:27" ht="16.5" customHeight="1" x14ac:dyDescent="0.25">
      <c r="A519" s="10"/>
      <c r="B519" s="11" t="s">
        <v>993</v>
      </c>
      <c r="C519" s="12" t="s">
        <v>994</v>
      </c>
      <c r="D519" s="13"/>
      <c r="E519" s="13" t="e">
        <f t="shared" si="55"/>
        <v>#N/A</v>
      </c>
      <c r="F519" s="14">
        <v>510</v>
      </c>
      <c r="G519" s="14">
        <v>525</v>
      </c>
      <c r="H519" s="14">
        <v>952</v>
      </c>
      <c r="I519" s="14">
        <v>0</v>
      </c>
      <c r="J519" s="14">
        <v>540</v>
      </c>
      <c r="K519" s="14"/>
      <c r="L519" s="14"/>
      <c r="M519" s="14"/>
      <c r="N519" s="14"/>
      <c r="O519" s="14"/>
      <c r="P519" s="14"/>
      <c r="Q519" s="13"/>
      <c r="R519" s="13"/>
      <c r="S519" s="12"/>
      <c r="T519" s="15"/>
      <c r="U519" s="15"/>
      <c r="V519" s="15"/>
      <c r="W519" s="15"/>
      <c r="X519" s="15"/>
      <c r="Y519" s="15"/>
      <c r="Z519" s="15"/>
      <c r="AA519" s="15"/>
    </row>
    <row r="520" spans="1:27" ht="16.5" customHeight="1" x14ac:dyDescent="0.25">
      <c r="A520" s="10"/>
      <c r="B520" s="11" t="s">
        <v>995</v>
      </c>
      <c r="C520" s="12" t="s">
        <v>996</v>
      </c>
      <c r="D520" s="13"/>
      <c r="E520" s="13" t="e">
        <f t="shared" si="55"/>
        <v>#N/A</v>
      </c>
      <c r="F520" s="14">
        <v>587</v>
      </c>
      <c r="G520" s="14">
        <v>587</v>
      </c>
      <c r="H520" s="14">
        <v>625</v>
      </c>
      <c r="I520" s="14">
        <v>625</v>
      </c>
      <c r="J520" s="14">
        <v>625</v>
      </c>
      <c r="K520" s="14"/>
      <c r="L520" s="14"/>
      <c r="M520" s="14"/>
      <c r="N520" s="14"/>
      <c r="O520" s="14"/>
      <c r="P520" s="14"/>
      <c r="Q520" s="13"/>
      <c r="R520" s="13"/>
      <c r="S520" s="12"/>
      <c r="T520" s="15"/>
      <c r="U520" s="15"/>
      <c r="V520" s="15"/>
      <c r="W520" s="15"/>
      <c r="X520" s="15"/>
      <c r="Y520" s="15"/>
      <c r="Z520" s="15"/>
      <c r="AA520" s="15"/>
    </row>
    <row r="521" spans="1:27" ht="16.5" customHeight="1" x14ac:dyDescent="0.25">
      <c r="A521" s="10"/>
      <c r="B521" s="11" t="s">
        <v>997</v>
      </c>
      <c r="C521" s="12" t="s">
        <v>998</v>
      </c>
      <c r="D521" s="13"/>
      <c r="E521" s="13" t="e">
        <f t="shared" si="55"/>
        <v>#N/A</v>
      </c>
      <c r="F521" s="14">
        <v>350</v>
      </c>
      <c r="G521" s="14">
        <v>350</v>
      </c>
      <c r="H521" s="14">
        <v>476</v>
      </c>
      <c r="I521" s="14">
        <v>0</v>
      </c>
      <c r="J521" s="14">
        <v>50</v>
      </c>
      <c r="K521" s="14"/>
      <c r="L521" s="14"/>
      <c r="M521" s="14"/>
      <c r="N521" s="14"/>
      <c r="O521" s="14"/>
      <c r="P521" s="14"/>
      <c r="Q521" s="13"/>
      <c r="R521" s="13"/>
      <c r="S521" s="12"/>
      <c r="T521" s="15"/>
      <c r="U521" s="15"/>
      <c r="V521" s="15"/>
      <c r="W521" s="15"/>
      <c r="X521" s="15"/>
      <c r="Y521" s="15"/>
      <c r="Z521" s="15"/>
      <c r="AA521" s="15"/>
    </row>
    <row r="522" spans="1:27" ht="16.5" customHeight="1" x14ac:dyDescent="0.25">
      <c r="A522" s="10"/>
      <c r="B522" s="11" t="s">
        <v>999</v>
      </c>
      <c r="C522" s="12" t="s">
        <v>1000</v>
      </c>
      <c r="D522" s="14">
        <v>0</v>
      </c>
      <c r="E522" s="14">
        <v>1</v>
      </c>
      <c r="F522" s="14">
        <v>1</v>
      </c>
      <c r="G522" s="14">
        <v>1</v>
      </c>
      <c r="H522" s="14">
        <v>2</v>
      </c>
      <c r="I522" s="14">
        <v>0</v>
      </c>
      <c r="J522" s="14">
        <v>0</v>
      </c>
      <c r="K522" s="14"/>
      <c r="L522" s="14"/>
      <c r="M522" s="14"/>
      <c r="N522" s="14"/>
      <c r="O522" s="14"/>
      <c r="P522" s="14"/>
      <c r="Q522" s="13"/>
      <c r="R522" s="13"/>
      <c r="S522" s="12"/>
      <c r="T522" s="15"/>
      <c r="U522" s="15"/>
      <c r="V522" s="15"/>
      <c r="W522" s="15"/>
      <c r="X522" s="15"/>
      <c r="Y522" s="15"/>
      <c r="Z522" s="15"/>
      <c r="AA522" s="15"/>
    </row>
    <row r="523" spans="1:27" ht="16.5" customHeight="1" x14ac:dyDescent="0.25">
      <c r="A523" s="10"/>
      <c r="B523" s="11" t="s">
        <v>1001</v>
      </c>
      <c r="C523" s="12" t="s">
        <v>1002</v>
      </c>
      <c r="D523" s="14">
        <v>5</v>
      </c>
      <c r="E523" s="14">
        <v>5</v>
      </c>
      <c r="F523" s="14">
        <v>5</v>
      </c>
      <c r="G523" s="14">
        <v>5</v>
      </c>
      <c r="H523" s="14">
        <v>5</v>
      </c>
      <c r="I523" s="14">
        <v>5</v>
      </c>
      <c r="J523" s="14">
        <v>5</v>
      </c>
      <c r="K523" s="14"/>
      <c r="L523" s="14"/>
      <c r="M523" s="14"/>
      <c r="N523" s="14"/>
      <c r="O523" s="14"/>
      <c r="P523" s="14"/>
      <c r="Q523" s="13"/>
      <c r="R523" s="13"/>
      <c r="S523" s="12"/>
      <c r="T523" s="15"/>
      <c r="U523" s="15"/>
      <c r="V523" s="15"/>
      <c r="W523" s="15"/>
      <c r="X523" s="15"/>
      <c r="Y523" s="15"/>
      <c r="Z523" s="15"/>
      <c r="AA523" s="15"/>
    </row>
    <row r="524" spans="1:27" ht="16.5" customHeight="1" x14ac:dyDescent="0.25">
      <c r="A524" s="10"/>
      <c r="B524" s="11" t="s">
        <v>1003</v>
      </c>
      <c r="C524" s="12" t="s">
        <v>1004</v>
      </c>
      <c r="D524" s="14">
        <v>10</v>
      </c>
      <c r="E524" s="13" t="e">
        <f t="shared" ref="E524:E529" si="56">NA()</f>
        <v>#N/A</v>
      </c>
      <c r="F524" s="14">
        <v>11</v>
      </c>
      <c r="G524" s="14">
        <v>12</v>
      </c>
      <c r="H524" s="14">
        <v>13</v>
      </c>
      <c r="I524" s="14">
        <v>0</v>
      </c>
      <c r="J524" s="14">
        <v>0</v>
      </c>
      <c r="K524" s="14"/>
      <c r="L524" s="14"/>
      <c r="M524" s="14"/>
      <c r="N524" s="14"/>
      <c r="O524" s="14"/>
      <c r="P524" s="14"/>
      <c r="Q524" s="13"/>
      <c r="R524" s="13"/>
      <c r="S524" s="12"/>
      <c r="T524" s="15"/>
      <c r="U524" s="15"/>
      <c r="V524" s="15"/>
      <c r="W524" s="15"/>
      <c r="X524" s="15"/>
      <c r="Y524" s="15"/>
      <c r="Z524" s="15"/>
      <c r="AA524" s="15"/>
    </row>
    <row r="525" spans="1:27" ht="16.5" customHeight="1" x14ac:dyDescent="0.25">
      <c r="A525" s="10"/>
      <c r="B525" s="11" t="s">
        <v>1005</v>
      </c>
      <c r="C525" s="12" t="s">
        <v>1006</v>
      </c>
      <c r="D525" s="13"/>
      <c r="E525" s="13" t="e">
        <f t="shared" si="56"/>
        <v>#N/A</v>
      </c>
      <c r="F525" s="14">
        <v>7557</v>
      </c>
      <c r="G525" s="14">
        <v>7557</v>
      </c>
      <c r="H525" s="14">
        <v>6637</v>
      </c>
      <c r="I525" s="14"/>
      <c r="J525" s="14"/>
      <c r="K525" s="14"/>
      <c r="L525" s="14"/>
      <c r="M525" s="14"/>
      <c r="N525" s="14"/>
      <c r="O525" s="14"/>
      <c r="P525" s="14"/>
      <c r="Q525" s="13"/>
      <c r="R525" s="13"/>
      <c r="S525" s="12"/>
      <c r="T525" s="15"/>
      <c r="U525" s="15"/>
      <c r="V525" s="15"/>
      <c r="W525" s="15"/>
      <c r="X525" s="15"/>
      <c r="Y525" s="15"/>
      <c r="Z525" s="15"/>
      <c r="AA525" s="15"/>
    </row>
    <row r="526" spans="1:27" ht="16.5" customHeight="1" x14ac:dyDescent="0.25">
      <c r="A526" s="10"/>
      <c r="B526" s="11" t="s">
        <v>1007</v>
      </c>
      <c r="C526" s="12" t="s">
        <v>1008</v>
      </c>
      <c r="D526" s="13"/>
      <c r="E526" s="13" t="e">
        <f t="shared" si="56"/>
        <v>#N/A</v>
      </c>
      <c r="F526" s="14">
        <v>6940</v>
      </c>
      <c r="G526" s="14">
        <v>6940</v>
      </c>
      <c r="H526" s="14">
        <v>7557</v>
      </c>
      <c r="I526" s="14"/>
      <c r="J526" s="14"/>
      <c r="K526" s="14"/>
      <c r="L526" s="14"/>
      <c r="M526" s="14"/>
      <c r="N526" s="14"/>
      <c r="O526" s="14"/>
      <c r="P526" s="14"/>
      <c r="Q526" s="13"/>
      <c r="R526" s="13"/>
      <c r="S526" s="12"/>
      <c r="T526" s="15"/>
      <c r="U526" s="15"/>
      <c r="V526" s="15"/>
      <c r="W526" s="15"/>
      <c r="X526" s="15"/>
      <c r="Y526" s="15"/>
      <c r="Z526" s="15"/>
      <c r="AA526" s="15"/>
    </row>
    <row r="527" spans="1:27" ht="16.5" customHeight="1" x14ac:dyDescent="0.25">
      <c r="A527" s="10"/>
      <c r="B527" s="11" t="s">
        <v>1009</v>
      </c>
      <c r="C527" s="12" t="s">
        <v>1010</v>
      </c>
      <c r="D527" s="14">
        <v>50</v>
      </c>
      <c r="E527" s="13" t="e">
        <f t="shared" si="56"/>
        <v>#N/A</v>
      </c>
      <c r="F527" s="14">
        <v>79</v>
      </c>
      <c r="G527" s="14">
        <v>617</v>
      </c>
      <c r="H527" s="14">
        <v>294</v>
      </c>
      <c r="I527" s="14">
        <v>25</v>
      </c>
      <c r="J527" s="14">
        <v>22</v>
      </c>
      <c r="K527" s="14"/>
      <c r="L527" s="14"/>
      <c r="M527" s="14"/>
      <c r="N527" s="14"/>
      <c r="O527" s="14"/>
      <c r="P527" s="14"/>
      <c r="Q527" s="13"/>
      <c r="R527" s="13"/>
      <c r="S527" s="12"/>
      <c r="T527" s="15"/>
      <c r="U527" s="15"/>
      <c r="V527" s="15"/>
      <c r="W527" s="15"/>
      <c r="X527" s="15"/>
      <c r="Y527" s="15"/>
      <c r="Z527" s="15"/>
      <c r="AA527" s="15"/>
    </row>
    <row r="528" spans="1:27" ht="16.5" customHeight="1" x14ac:dyDescent="0.25">
      <c r="A528" s="10"/>
      <c r="B528" s="11" t="s">
        <v>1011</v>
      </c>
      <c r="C528" s="12" t="s">
        <v>1012</v>
      </c>
      <c r="D528" s="13"/>
      <c r="E528" s="13" t="e">
        <f t="shared" si="56"/>
        <v>#N/A</v>
      </c>
      <c r="F528" s="13" t="e">
        <f>NA()</f>
        <v>#N/A</v>
      </c>
      <c r="G528" s="14">
        <v>540417675</v>
      </c>
      <c r="H528" s="14">
        <v>652864500</v>
      </c>
      <c r="I528" s="14">
        <v>173012500</v>
      </c>
      <c r="J528" s="14">
        <v>11917000</v>
      </c>
      <c r="K528" s="14"/>
      <c r="L528" s="14"/>
      <c r="M528" s="14"/>
      <c r="N528" s="14"/>
      <c r="O528" s="14"/>
      <c r="P528" s="14"/>
      <c r="Q528" s="13"/>
      <c r="R528" s="13"/>
      <c r="S528" s="12"/>
      <c r="T528" s="15"/>
      <c r="U528" s="15"/>
      <c r="V528" s="15"/>
      <c r="W528" s="15"/>
      <c r="X528" s="15"/>
      <c r="Y528" s="15"/>
      <c r="Z528" s="15"/>
      <c r="AA528" s="15"/>
    </row>
    <row r="529" spans="1:27" ht="16.5" customHeight="1" x14ac:dyDescent="0.25">
      <c r="A529" s="10"/>
      <c r="B529" s="11" t="s">
        <v>1013</v>
      </c>
      <c r="C529" s="12" t="s">
        <v>1014</v>
      </c>
      <c r="D529" s="13"/>
      <c r="E529" s="13" t="e">
        <f t="shared" si="56"/>
        <v>#N/A</v>
      </c>
      <c r="F529" s="14">
        <v>43742040000</v>
      </c>
      <c r="G529" s="14">
        <v>474204000</v>
      </c>
      <c r="H529" s="14">
        <v>540417675</v>
      </c>
      <c r="I529" s="14"/>
      <c r="J529" s="14">
        <v>652864500</v>
      </c>
      <c r="K529" s="14"/>
      <c r="L529" s="14"/>
      <c r="M529" s="14"/>
      <c r="N529" s="14"/>
      <c r="O529" s="14"/>
      <c r="P529" s="14"/>
      <c r="Q529" s="13"/>
      <c r="R529" s="13"/>
      <c r="S529" s="12"/>
      <c r="T529" s="15"/>
      <c r="U529" s="15"/>
      <c r="V529" s="15"/>
      <c r="W529" s="15"/>
      <c r="X529" s="15"/>
      <c r="Y529" s="15"/>
      <c r="Z529" s="15"/>
      <c r="AA529" s="15"/>
    </row>
    <row r="530" spans="1:27" ht="16.5" customHeight="1" x14ac:dyDescent="0.25">
      <c r="A530" s="10"/>
      <c r="B530" s="11" t="s">
        <v>1015</v>
      </c>
      <c r="C530" s="12" t="s">
        <v>1016</v>
      </c>
      <c r="D530" s="13"/>
      <c r="E530" s="14">
        <v>19112700000</v>
      </c>
      <c r="F530" s="14">
        <v>20217564000</v>
      </c>
      <c r="G530" s="14">
        <v>20856439100</v>
      </c>
      <c r="H530" s="14">
        <v>49036888150</v>
      </c>
      <c r="I530" s="14">
        <v>12657646754</v>
      </c>
      <c r="J530" s="14">
        <v>3946419200</v>
      </c>
      <c r="K530" s="14"/>
      <c r="L530" s="14"/>
      <c r="M530" s="14"/>
      <c r="N530" s="14"/>
      <c r="O530" s="14"/>
      <c r="P530" s="14"/>
      <c r="Q530" s="13"/>
      <c r="R530" s="13"/>
      <c r="S530" s="12"/>
      <c r="T530" s="15"/>
      <c r="U530" s="15"/>
      <c r="V530" s="15"/>
      <c r="W530" s="15"/>
      <c r="X530" s="15"/>
      <c r="Y530" s="15"/>
      <c r="Z530" s="15"/>
      <c r="AA530" s="15"/>
    </row>
    <row r="531" spans="1:27" ht="16.5" customHeight="1" x14ac:dyDescent="0.25">
      <c r="A531" s="10"/>
      <c r="B531" s="11" t="s">
        <v>1017</v>
      </c>
      <c r="C531" s="12" t="s">
        <v>1018</v>
      </c>
      <c r="D531" s="13"/>
      <c r="E531" s="14">
        <v>18357000000</v>
      </c>
      <c r="F531" s="14">
        <v>20357000000</v>
      </c>
      <c r="G531" s="14">
        <v>20217564000</v>
      </c>
      <c r="H531" s="14">
        <v>20856432000</v>
      </c>
      <c r="I531" s="14"/>
      <c r="J531" s="14">
        <v>50630587016</v>
      </c>
      <c r="K531" s="14"/>
      <c r="L531" s="14"/>
      <c r="M531" s="14"/>
      <c r="N531" s="14"/>
      <c r="O531" s="14"/>
      <c r="P531" s="14"/>
      <c r="Q531" s="13"/>
      <c r="R531" s="13"/>
      <c r="S531" s="12"/>
      <c r="T531" s="15"/>
      <c r="U531" s="15"/>
      <c r="V531" s="15"/>
      <c r="W531" s="15"/>
      <c r="X531" s="15"/>
      <c r="Y531" s="15"/>
      <c r="Z531" s="15"/>
      <c r="AA531" s="15"/>
    </row>
    <row r="532" spans="1:27" ht="16.5" customHeight="1" x14ac:dyDescent="0.25">
      <c r="A532" s="10"/>
      <c r="B532" s="11" t="s">
        <v>1019</v>
      </c>
      <c r="C532" s="12" t="s">
        <v>1020</v>
      </c>
      <c r="D532" s="13"/>
      <c r="E532" s="13" t="e">
        <f t="shared" ref="E532:E533" si="57">NA()</f>
        <v>#N/A</v>
      </c>
      <c r="F532" s="14">
        <v>2520</v>
      </c>
      <c r="G532" s="14">
        <v>8640</v>
      </c>
      <c r="H532" s="14">
        <v>3105</v>
      </c>
      <c r="I532" s="14">
        <v>854</v>
      </c>
      <c r="J532" s="14">
        <v>1333</v>
      </c>
      <c r="K532" s="14"/>
      <c r="L532" s="14"/>
      <c r="M532" s="14"/>
      <c r="N532" s="14"/>
      <c r="O532" s="14"/>
      <c r="P532" s="14"/>
      <c r="Q532" s="13"/>
      <c r="R532" s="13"/>
      <c r="S532" s="12"/>
      <c r="T532" s="15"/>
      <c r="U532" s="15"/>
      <c r="V532" s="15"/>
      <c r="W532" s="15"/>
      <c r="X532" s="15"/>
      <c r="Y532" s="15"/>
      <c r="Z532" s="15"/>
      <c r="AA532" s="15"/>
    </row>
    <row r="533" spans="1:27" ht="16.5" customHeight="1" x14ac:dyDescent="0.25">
      <c r="A533" s="10"/>
      <c r="B533" s="11" t="s">
        <v>1021</v>
      </c>
      <c r="C533" s="12" t="s">
        <v>1022</v>
      </c>
      <c r="D533" s="13"/>
      <c r="E533" s="13" t="e">
        <f t="shared" si="57"/>
        <v>#N/A</v>
      </c>
      <c r="F533" s="14">
        <v>7920</v>
      </c>
      <c r="G533" s="14">
        <v>2520</v>
      </c>
      <c r="H533" s="14">
        <v>2520</v>
      </c>
      <c r="I533" s="14"/>
      <c r="J533" s="14">
        <v>3105</v>
      </c>
      <c r="K533" s="14"/>
      <c r="L533" s="14"/>
      <c r="M533" s="14"/>
      <c r="N533" s="14"/>
      <c r="O533" s="14"/>
      <c r="P533" s="14"/>
      <c r="Q533" s="13"/>
      <c r="R533" s="13"/>
      <c r="S533" s="12"/>
      <c r="T533" s="15"/>
      <c r="U533" s="15"/>
      <c r="V533" s="15"/>
      <c r="W533" s="15"/>
      <c r="X533" s="15"/>
      <c r="Y533" s="15"/>
      <c r="Z533" s="15"/>
      <c r="AA533" s="15"/>
    </row>
    <row r="534" spans="1:27" ht="16.5" customHeight="1" x14ac:dyDescent="0.25">
      <c r="A534" s="10"/>
      <c r="B534" s="11"/>
      <c r="C534" s="12"/>
      <c r="D534" s="13"/>
      <c r="E534" s="13"/>
      <c r="F534" s="13"/>
      <c r="G534" s="13"/>
      <c r="H534" s="13"/>
      <c r="I534" s="13"/>
      <c r="J534" s="13"/>
      <c r="K534" s="13"/>
      <c r="L534" s="13"/>
      <c r="M534" s="13"/>
      <c r="N534" s="13"/>
      <c r="O534" s="13"/>
      <c r="P534" s="13"/>
      <c r="Q534" s="13"/>
      <c r="R534" s="13"/>
      <c r="S534" s="12"/>
      <c r="T534" s="15"/>
      <c r="U534" s="15"/>
      <c r="V534" s="15"/>
      <c r="W534" s="15"/>
      <c r="X534" s="15"/>
      <c r="Y534" s="15"/>
      <c r="Z534" s="15"/>
      <c r="AA534" s="15"/>
    </row>
    <row r="535" spans="1:27" ht="16.5" customHeight="1" x14ac:dyDescent="0.25">
      <c r="A535" s="5"/>
      <c r="B535" s="6">
        <v>16</v>
      </c>
      <c r="C535" s="7" t="s">
        <v>1023</v>
      </c>
      <c r="D535" s="22"/>
      <c r="E535" s="22"/>
      <c r="F535" s="22"/>
      <c r="G535" s="22"/>
      <c r="H535" s="22"/>
      <c r="I535" s="22"/>
      <c r="J535" s="22">
        <f>COUNTBLANK(J536:J546)</f>
        <v>1</v>
      </c>
      <c r="K535" s="22"/>
      <c r="L535" s="22">
        <f>COUNTBLANK(L536:L546)</f>
        <v>11</v>
      </c>
      <c r="M535" s="22"/>
      <c r="N535" s="22"/>
      <c r="O535" s="22"/>
      <c r="P535" s="22"/>
      <c r="Q535" s="22"/>
      <c r="R535" s="22"/>
      <c r="S535" s="7"/>
      <c r="T535" s="23"/>
      <c r="U535" s="23"/>
      <c r="V535" s="23"/>
      <c r="W535" s="23"/>
      <c r="X535" s="23"/>
      <c r="Y535" s="23"/>
      <c r="Z535" s="23"/>
      <c r="AA535" s="23"/>
    </row>
    <row r="536" spans="1:27" ht="16.5" customHeight="1" x14ac:dyDescent="0.25">
      <c r="A536" s="10"/>
      <c r="B536" s="11" t="s">
        <v>1024</v>
      </c>
      <c r="C536" s="12" t="s">
        <v>1025</v>
      </c>
      <c r="D536" s="14">
        <v>1</v>
      </c>
      <c r="E536" s="14">
        <v>1</v>
      </c>
      <c r="F536" s="14">
        <v>2</v>
      </c>
      <c r="G536" s="14">
        <v>3</v>
      </c>
      <c r="H536" s="14">
        <v>4</v>
      </c>
      <c r="I536" s="14">
        <v>4</v>
      </c>
      <c r="J536" s="14">
        <v>4</v>
      </c>
      <c r="K536" s="14"/>
      <c r="L536" s="14"/>
      <c r="M536" s="14"/>
      <c r="N536" s="14"/>
      <c r="O536" s="14"/>
      <c r="P536" s="14"/>
      <c r="Q536" s="13"/>
      <c r="R536" s="13"/>
      <c r="S536" s="12"/>
      <c r="T536" s="15"/>
      <c r="U536" s="15"/>
      <c r="V536" s="15"/>
      <c r="W536" s="15"/>
      <c r="X536" s="15"/>
      <c r="Y536" s="15"/>
      <c r="Z536" s="15"/>
      <c r="AA536" s="15"/>
    </row>
    <row r="537" spans="1:27" ht="16.5" customHeight="1" x14ac:dyDescent="0.25">
      <c r="A537" s="10"/>
      <c r="B537" s="11" t="s">
        <v>1026</v>
      </c>
      <c r="C537" s="12" t="s">
        <v>1027</v>
      </c>
      <c r="D537" s="14">
        <v>159</v>
      </c>
      <c r="E537" s="14">
        <v>63</v>
      </c>
      <c r="F537" s="14">
        <v>1493</v>
      </c>
      <c r="G537" s="14">
        <v>1223</v>
      </c>
      <c r="H537" s="14">
        <v>319</v>
      </c>
      <c r="I537" s="14"/>
      <c r="J537" s="14"/>
      <c r="K537" s="14"/>
      <c r="L537" s="14"/>
      <c r="M537" s="14"/>
      <c r="N537" s="14"/>
      <c r="O537" s="14"/>
      <c r="P537" s="31"/>
      <c r="Q537" s="13"/>
      <c r="R537" s="13"/>
      <c r="S537" s="12"/>
      <c r="T537" s="15"/>
      <c r="U537" s="15"/>
      <c r="V537" s="15"/>
      <c r="W537" s="15"/>
      <c r="X537" s="15"/>
      <c r="Y537" s="15"/>
      <c r="Z537" s="15"/>
      <c r="AA537" s="15"/>
    </row>
    <row r="538" spans="1:27" ht="16.5" customHeight="1" x14ac:dyDescent="0.25">
      <c r="A538" s="10"/>
      <c r="B538" s="11" t="s">
        <v>1028</v>
      </c>
      <c r="C538" s="12" t="s">
        <v>1029</v>
      </c>
      <c r="D538" s="13"/>
      <c r="E538" s="14">
        <v>51</v>
      </c>
      <c r="F538" s="14">
        <v>74</v>
      </c>
      <c r="G538" s="14">
        <v>83</v>
      </c>
      <c r="H538" s="14">
        <v>92</v>
      </c>
      <c r="I538" s="14">
        <v>130</v>
      </c>
      <c r="J538" s="14">
        <v>130</v>
      </c>
      <c r="K538" s="14"/>
      <c r="L538" s="14"/>
      <c r="M538" s="14"/>
      <c r="N538" s="14"/>
      <c r="O538" s="14"/>
      <c r="P538" s="14"/>
      <c r="Q538" s="13"/>
      <c r="R538" s="13"/>
      <c r="S538" s="12"/>
      <c r="T538" s="15"/>
      <c r="U538" s="15"/>
      <c r="V538" s="15"/>
      <c r="W538" s="15"/>
      <c r="X538" s="15"/>
      <c r="Y538" s="15"/>
      <c r="Z538" s="15"/>
      <c r="AA538" s="15"/>
    </row>
    <row r="539" spans="1:27" ht="16.5" customHeight="1" x14ac:dyDescent="0.25">
      <c r="A539" s="10"/>
      <c r="B539" s="11" t="s">
        <v>1030</v>
      </c>
      <c r="C539" s="12" t="s">
        <v>1031</v>
      </c>
      <c r="D539" s="13"/>
      <c r="E539" s="14">
        <v>29</v>
      </c>
      <c r="F539" s="14">
        <v>51</v>
      </c>
      <c r="G539" s="14">
        <v>79</v>
      </c>
      <c r="H539" s="14">
        <v>92</v>
      </c>
      <c r="I539" s="14">
        <v>121</v>
      </c>
      <c r="J539" s="14">
        <v>121</v>
      </c>
      <c r="K539" s="14"/>
      <c r="L539" s="14"/>
      <c r="M539" s="14"/>
      <c r="N539" s="14"/>
      <c r="O539" s="14"/>
      <c r="P539" s="14"/>
      <c r="Q539" s="13"/>
      <c r="R539" s="13"/>
      <c r="S539" s="12"/>
      <c r="T539" s="15"/>
      <c r="U539" s="15"/>
      <c r="V539" s="15"/>
      <c r="W539" s="15"/>
      <c r="X539" s="15"/>
      <c r="Y539" s="15"/>
      <c r="Z539" s="15"/>
      <c r="AA539" s="15"/>
    </row>
    <row r="540" spans="1:27" ht="16.5" customHeight="1" x14ac:dyDescent="0.25">
      <c r="A540" s="17">
        <v>1317</v>
      </c>
      <c r="B540" s="11" t="s">
        <v>1032</v>
      </c>
      <c r="C540" s="12" t="s">
        <v>1033</v>
      </c>
      <c r="D540" s="14">
        <v>0</v>
      </c>
      <c r="E540" s="14">
        <v>1</v>
      </c>
      <c r="F540" s="14">
        <v>1</v>
      </c>
      <c r="G540" s="14">
        <v>2</v>
      </c>
      <c r="H540" s="14">
        <v>3</v>
      </c>
      <c r="I540" s="14">
        <v>3</v>
      </c>
      <c r="J540" s="14">
        <v>3</v>
      </c>
      <c r="K540" s="14"/>
      <c r="L540" s="14"/>
      <c r="M540" s="14"/>
      <c r="N540" s="14"/>
      <c r="O540" s="14"/>
      <c r="P540" s="14"/>
      <c r="Q540" s="13"/>
      <c r="R540" s="13"/>
      <c r="S540" s="12"/>
      <c r="T540" s="15"/>
      <c r="U540" s="15"/>
      <c r="V540" s="15"/>
      <c r="W540" s="15"/>
      <c r="X540" s="15"/>
      <c r="Y540" s="15"/>
      <c r="Z540" s="15"/>
      <c r="AA540" s="15"/>
    </row>
    <row r="541" spans="1:27" ht="16.5" customHeight="1" x14ac:dyDescent="0.25">
      <c r="A541" s="70"/>
      <c r="B541" s="11">
        <v>16.600000000000001</v>
      </c>
      <c r="C541" s="71" t="s">
        <v>1034</v>
      </c>
      <c r="D541" s="19"/>
      <c r="E541" s="54">
        <v>0</v>
      </c>
      <c r="F541" s="54">
        <v>0.2</v>
      </c>
      <c r="G541" s="54">
        <v>0.85709999999999997</v>
      </c>
      <c r="H541" s="54">
        <v>1</v>
      </c>
      <c r="I541" s="54">
        <v>1</v>
      </c>
      <c r="J541" s="54">
        <v>1</v>
      </c>
      <c r="K541" s="54"/>
      <c r="L541" s="54"/>
      <c r="M541" s="54"/>
      <c r="N541" s="54"/>
      <c r="O541" s="54"/>
      <c r="P541" s="54"/>
      <c r="Q541" s="19"/>
      <c r="R541" s="19"/>
      <c r="S541" s="72"/>
      <c r="T541" s="73"/>
      <c r="U541" s="73"/>
      <c r="V541" s="73"/>
      <c r="W541" s="73"/>
      <c r="X541" s="73"/>
      <c r="Y541" s="73"/>
      <c r="Z541" s="73"/>
      <c r="AA541" s="73"/>
    </row>
    <row r="542" spans="1:27" ht="16.5" customHeight="1" x14ac:dyDescent="0.25">
      <c r="A542" s="10"/>
      <c r="B542" s="11" t="s">
        <v>1035</v>
      </c>
      <c r="C542" s="12" t="s">
        <v>1036</v>
      </c>
      <c r="D542" s="14">
        <v>193821000000</v>
      </c>
      <c r="E542" s="74">
        <v>193821000000</v>
      </c>
      <c r="F542" s="74">
        <v>194196000000</v>
      </c>
      <c r="G542" s="74">
        <v>205256134640</v>
      </c>
      <c r="H542" s="74">
        <v>226756134640</v>
      </c>
      <c r="I542" s="74">
        <v>231224000000</v>
      </c>
      <c r="J542" s="74">
        <v>231224000000</v>
      </c>
      <c r="K542" s="74"/>
      <c r="L542" s="74"/>
      <c r="M542" s="14"/>
      <c r="N542" s="14"/>
      <c r="O542" s="14"/>
      <c r="P542" s="14"/>
      <c r="Q542" s="13"/>
      <c r="R542" s="13"/>
      <c r="S542" s="12"/>
      <c r="T542" s="15"/>
      <c r="U542" s="15"/>
      <c r="V542" s="15"/>
      <c r="W542" s="15"/>
      <c r="X542" s="15"/>
      <c r="Y542" s="15"/>
      <c r="Z542" s="15"/>
      <c r="AA542" s="15"/>
    </row>
    <row r="543" spans="1:27" ht="16.5" customHeight="1" x14ac:dyDescent="0.25">
      <c r="A543" s="10"/>
      <c r="B543" s="11" t="s">
        <v>1037</v>
      </c>
      <c r="C543" s="12" t="s">
        <v>1038</v>
      </c>
      <c r="D543" s="13"/>
      <c r="E543" s="74">
        <f t="shared" ref="E543:F543" si="58">D542</f>
        <v>193821000000</v>
      </c>
      <c r="F543" s="74">
        <f t="shared" si="58"/>
        <v>193821000000</v>
      </c>
      <c r="G543" s="74">
        <v>193821000000</v>
      </c>
      <c r="H543" s="74">
        <v>193821000000</v>
      </c>
      <c r="I543" s="74">
        <v>193821000000</v>
      </c>
      <c r="J543" s="74">
        <v>193821000000</v>
      </c>
      <c r="K543" s="74"/>
      <c r="L543" s="74"/>
      <c r="M543" s="14"/>
      <c r="N543" s="14"/>
      <c r="O543" s="74"/>
      <c r="P543" s="14"/>
      <c r="Q543" s="13"/>
      <c r="R543" s="13"/>
      <c r="S543" s="12"/>
      <c r="T543" s="15"/>
      <c r="U543" s="15"/>
      <c r="V543" s="15"/>
      <c r="W543" s="15"/>
      <c r="X543" s="15"/>
      <c r="Y543" s="15"/>
      <c r="Z543" s="15"/>
      <c r="AA543" s="15"/>
    </row>
    <row r="544" spans="1:27" ht="16.5" customHeight="1" x14ac:dyDescent="0.25">
      <c r="A544" s="10"/>
      <c r="B544" s="11" t="s">
        <v>1039</v>
      </c>
      <c r="C544" s="12" t="s">
        <v>1040</v>
      </c>
      <c r="D544" s="14">
        <v>464317000000</v>
      </c>
      <c r="E544" s="74">
        <v>672248000000</v>
      </c>
      <c r="F544" s="74">
        <v>781939000000</v>
      </c>
      <c r="G544" s="74">
        <v>1250222004012</v>
      </c>
      <c r="H544" s="74">
        <v>1541878122891</v>
      </c>
      <c r="I544" s="74">
        <v>1581942000000</v>
      </c>
      <c r="J544" s="74">
        <v>1581942000000</v>
      </c>
      <c r="K544" s="74"/>
      <c r="L544" s="74"/>
      <c r="M544" s="74"/>
      <c r="N544" s="74"/>
      <c r="O544" s="74"/>
      <c r="P544" s="14"/>
      <c r="Q544" s="19"/>
      <c r="R544" s="19"/>
      <c r="S544" s="12"/>
      <c r="T544" s="15"/>
      <c r="U544" s="15"/>
      <c r="V544" s="15"/>
      <c r="W544" s="15"/>
      <c r="X544" s="15"/>
      <c r="Y544" s="15"/>
      <c r="Z544" s="15"/>
      <c r="AA544" s="15"/>
    </row>
    <row r="545" spans="1:27" ht="16.5" customHeight="1" x14ac:dyDescent="0.25">
      <c r="A545" s="10"/>
      <c r="B545" s="11" t="s">
        <v>1041</v>
      </c>
      <c r="C545" s="12" t="s">
        <v>1042</v>
      </c>
      <c r="D545" s="13"/>
      <c r="E545" s="74">
        <f>D544</f>
        <v>464317000000</v>
      </c>
      <c r="F545" s="74">
        <v>464317000000</v>
      </c>
      <c r="G545" s="74">
        <v>464317000000</v>
      </c>
      <c r="H545" s="74">
        <v>464317000000</v>
      </c>
      <c r="I545" s="74">
        <v>464317000000</v>
      </c>
      <c r="J545" s="74">
        <v>464317000000</v>
      </c>
      <c r="K545" s="74"/>
      <c r="L545" s="74"/>
      <c r="M545" s="74"/>
      <c r="N545" s="74"/>
      <c r="O545" s="74"/>
      <c r="P545" s="74"/>
      <c r="Q545" s="19"/>
      <c r="R545" s="19"/>
      <c r="S545" s="12"/>
      <c r="T545" s="15"/>
      <c r="U545" s="15"/>
      <c r="V545" s="15"/>
      <c r="W545" s="15"/>
      <c r="X545" s="15"/>
      <c r="Y545" s="15"/>
      <c r="Z545" s="15"/>
      <c r="AA545" s="15"/>
    </row>
    <row r="546" spans="1:27" ht="16.5" customHeight="1" x14ac:dyDescent="0.25">
      <c r="A546" s="70"/>
      <c r="B546" s="75">
        <v>16.11</v>
      </c>
      <c r="C546" s="72" t="s">
        <v>1043</v>
      </c>
      <c r="D546" s="19">
        <v>0.6</v>
      </c>
      <c r="E546" s="19">
        <v>0.6</v>
      </c>
      <c r="F546" s="19">
        <v>1</v>
      </c>
      <c r="G546" s="19">
        <v>1</v>
      </c>
      <c r="H546" s="54">
        <v>1</v>
      </c>
      <c r="I546" s="54">
        <v>1</v>
      </c>
      <c r="J546" s="54">
        <v>1</v>
      </c>
      <c r="K546" s="54"/>
      <c r="L546" s="54"/>
      <c r="M546" s="54"/>
      <c r="N546" s="54"/>
      <c r="O546" s="54"/>
      <c r="P546" s="54"/>
      <c r="Q546" s="19"/>
      <c r="R546" s="19"/>
      <c r="S546" s="72"/>
      <c r="T546" s="73"/>
      <c r="U546" s="73"/>
      <c r="V546" s="73"/>
      <c r="W546" s="73"/>
      <c r="X546" s="73"/>
      <c r="Y546" s="73"/>
      <c r="Z546" s="73"/>
      <c r="AA546" s="73"/>
    </row>
    <row r="547" spans="1:27" ht="16.5" customHeight="1" x14ac:dyDescent="0.25">
      <c r="A547" s="10"/>
      <c r="B547" s="11"/>
      <c r="C547" s="12"/>
      <c r="D547" s="13"/>
      <c r="E547" s="74"/>
      <c r="F547" s="74"/>
      <c r="G547" s="74"/>
      <c r="H547" s="76"/>
      <c r="I547" s="74"/>
      <c r="J547" s="13"/>
      <c r="K547" s="13"/>
      <c r="L547" s="13"/>
      <c r="M547" s="13"/>
      <c r="N547" s="13"/>
      <c r="O547" s="13"/>
      <c r="P547" s="13"/>
      <c r="Q547" s="13"/>
      <c r="R547" s="13"/>
      <c r="S547" s="12"/>
      <c r="T547" s="15"/>
      <c r="U547" s="15"/>
      <c r="V547" s="15"/>
      <c r="W547" s="15"/>
      <c r="X547" s="15"/>
      <c r="Y547" s="15"/>
      <c r="Z547" s="15"/>
      <c r="AA547" s="15"/>
    </row>
    <row r="548" spans="1:27" ht="16.5" customHeight="1" x14ac:dyDescent="0.25">
      <c r="A548" s="5"/>
      <c r="B548" s="6">
        <v>17</v>
      </c>
      <c r="C548" s="7" t="s">
        <v>1044</v>
      </c>
      <c r="D548" s="22"/>
      <c r="E548" s="22"/>
      <c r="F548" s="22"/>
      <c r="G548" s="22"/>
      <c r="H548" s="22"/>
      <c r="I548" s="22"/>
      <c r="J548" s="22">
        <f>COUNTBLANK(J549:J580)</f>
        <v>32</v>
      </c>
      <c r="K548" s="22"/>
      <c r="L548" s="22">
        <f>COUNTBLANK(L549:L580)</f>
        <v>32</v>
      </c>
      <c r="M548" s="22"/>
      <c r="N548" s="22"/>
      <c r="O548" s="22"/>
      <c r="P548" s="22"/>
      <c r="Q548" s="22"/>
      <c r="R548" s="22"/>
      <c r="S548" s="7"/>
      <c r="T548" s="23"/>
      <c r="U548" s="23"/>
      <c r="V548" s="23"/>
      <c r="W548" s="23"/>
      <c r="X548" s="23"/>
      <c r="Y548" s="23"/>
      <c r="Z548" s="23"/>
      <c r="AA548" s="23"/>
    </row>
    <row r="549" spans="1:27" ht="16.5" customHeight="1" x14ac:dyDescent="0.25">
      <c r="A549" s="10"/>
      <c r="B549" s="11" t="s">
        <v>1045</v>
      </c>
      <c r="C549" s="12" t="s">
        <v>1046</v>
      </c>
      <c r="D549" s="14">
        <v>5</v>
      </c>
      <c r="E549" s="14">
        <v>5</v>
      </c>
      <c r="F549" s="14">
        <v>6</v>
      </c>
      <c r="G549" s="14">
        <v>7</v>
      </c>
      <c r="H549" s="14">
        <v>10</v>
      </c>
      <c r="I549" s="14"/>
      <c r="J549" s="14"/>
      <c r="K549" s="14"/>
      <c r="L549" s="14"/>
      <c r="M549" s="14"/>
      <c r="N549" s="14"/>
      <c r="O549" s="14"/>
      <c r="P549" s="14"/>
      <c r="Q549" s="13"/>
      <c r="R549" s="13"/>
      <c r="S549" s="12"/>
      <c r="T549" s="15"/>
      <c r="U549" s="15"/>
      <c r="V549" s="15"/>
      <c r="W549" s="15"/>
      <c r="X549" s="15"/>
      <c r="Y549" s="15"/>
      <c r="Z549" s="15"/>
      <c r="AA549" s="15"/>
    </row>
    <row r="550" spans="1:27" ht="16.5" customHeight="1" x14ac:dyDescent="0.25">
      <c r="A550" s="10"/>
      <c r="B550" s="11" t="s">
        <v>1047</v>
      </c>
      <c r="C550" s="12" t="s">
        <v>1048</v>
      </c>
      <c r="D550" s="14">
        <v>180</v>
      </c>
      <c r="E550" s="14">
        <v>183</v>
      </c>
      <c r="F550" s="14">
        <v>183</v>
      </c>
      <c r="G550" s="14">
        <v>183</v>
      </c>
      <c r="H550" s="14">
        <v>183</v>
      </c>
      <c r="I550" s="14"/>
      <c r="J550" s="14"/>
      <c r="K550" s="14"/>
      <c r="L550" s="14"/>
      <c r="M550" s="14"/>
      <c r="N550" s="14"/>
      <c r="O550" s="14"/>
      <c r="P550" s="14"/>
      <c r="Q550" s="13"/>
      <c r="R550" s="13"/>
      <c r="S550" s="12"/>
      <c r="T550" s="15"/>
      <c r="U550" s="15"/>
      <c r="V550" s="15"/>
      <c r="W550" s="15"/>
      <c r="X550" s="15"/>
      <c r="Y550" s="15"/>
      <c r="Z550" s="15"/>
      <c r="AA550" s="15"/>
    </row>
    <row r="551" spans="1:27" ht="16.5" customHeight="1" x14ac:dyDescent="0.25">
      <c r="A551" s="10"/>
      <c r="B551" s="11" t="s">
        <v>1049</v>
      </c>
      <c r="C551" s="12" t="s">
        <v>1050</v>
      </c>
      <c r="D551" s="14">
        <v>9</v>
      </c>
      <c r="E551" s="14">
        <v>10</v>
      </c>
      <c r="F551" s="14">
        <v>10</v>
      </c>
      <c r="G551" s="14">
        <v>10</v>
      </c>
      <c r="H551" s="14">
        <v>11</v>
      </c>
      <c r="I551" s="14"/>
      <c r="J551" s="14"/>
      <c r="K551" s="14"/>
      <c r="L551" s="14"/>
      <c r="M551" s="14"/>
      <c r="N551" s="14"/>
      <c r="O551" s="14"/>
      <c r="P551" s="14"/>
      <c r="Q551" s="13"/>
      <c r="R551" s="13"/>
      <c r="S551" s="12"/>
      <c r="T551" s="15"/>
      <c r="U551" s="15"/>
      <c r="V551" s="15"/>
      <c r="W551" s="15"/>
      <c r="X551" s="15"/>
      <c r="Y551" s="15"/>
      <c r="Z551" s="15"/>
      <c r="AA551" s="15"/>
    </row>
    <row r="552" spans="1:27" ht="16.5" customHeight="1" x14ac:dyDescent="0.25">
      <c r="A552" s="10"/>
      <c r="B552" s="11" t="s">
        <v>1051</v>
      </c>
      <c r="C552" s="12" t="s">
        <v>1052</v>
      </c>
      <c r="D552" s="14">
        <v>2</v>
      </c>
      <c r="E552" s="14">
        <v>2</v>
      </c>
      <c r="F552" s="14">
        <v>3</v>
      </c>
      <c r="G552" s="14">
        <v>4</v>
      </c>
      <c r="H552" s="14">
        <v>5</v>
      </c>
      <c r="I552" s="14"/>
      <c r="J552" s="14"/>
      <c r="K552" s="14"/>
      <c r="L552" s="14"/>
      <c r="M552" s="14"/>
      <c r="N552" s="14"/>
      <c r="O552" s="14"/>
      <c r="P552" s="14"/>
      <c r="Q552" s="13"/>
      <c r="R552" s="13"/>
      <c r="S552" s="77" t="s">
        <v>1053</v>
      </c>
      <c r="T552" s="15"/>
      <c r="U552" s="15"/>
      <c r="V552" s="15"/>
      <c r="W552" s="15"/>
      <c r="X552" s="15"/>
      <c r="Y552" s="15"/>
      <c r="Z552" s="15"/>
      <c r="AA552" s="15"/>
    </row>
    <row r="553" spans="1:27" ht="16.5" customHeight="1" x14ac:dyDescent="0.25">
      <c r="A553" s="10"/>
      <c r="B553" s="11" t="s">
        <v>1054</v>
      </c>
      <c r="C553" s="12" t="s">
        <v>1055</v>
      </c>
      <c r="D553" s="14">
        <v>2</v>
      </c>
      <c r="E553" s="14">
        <v>4</v>
      </c>
      <c r="F553" s="14">
        <v>5</v>
      </c>
      <c r="G553" s="14">
        <v>8</v>
      </c>
      <c r="H553" s="14">
        <v>8</v>
      </c>
      <c r="I553" s="14"/>
      <c r="J553" s="14"/>
      <c r="K553" s="14"/>
      <c r="L553" s="14"/>
      <c r="M553" s="14"/>
      <c r="N553" s="14"/>
      <c r="O553" s="14"/>
      <c r="P553" s="14"/>
      <c r="Q553" s="13"/>
      <c r="R553" s="13"/>
      <c r="S553" s="12"/>
      <c r="T553" s="15"/>
      <c r="U553" s="15"/>
      <c r="V553" s="15"/>
      <c r="W553" s="15"/>
      <c r="X553" s="15"/>
      <c r="Y553" s="15"/>
      <c r="Z553" s="15"/>
      <c r="AA553" s="15"/>
    </row>
    <row r="554" spans="1:27" ht="16.5" customHeight="1" x14ac:dyDescent="0.25">
      <c r="A554" s="10"/>
      <c r="B554" s="11" t="s">
        <v>1056</v>
      </c>
      <c r="C554" s="12" t="s">
        <v>1057</v>
      </c>
      <c r="D554" s="78" t="s">
        <v>1058</v>
      </c>
      <c r="E554" s="78" t="s">
        <v>1059</v>
      </c>
      <c r="F554" s="78" t="s">
        <v>1058</v>
      </c>
      <c r="G554" s="78" t="s">
        <v>1059</v>
      </c>
      <c r="H554" s="79" t="s">
        <v>1059</v>
      </c>
      <c r="I554" s="78"/>
      <c r="J554" s="78"/>
      <c r="K554" s="78"/>
      <c r="L554" s="79"/>
      <c r="M554" s="78"/>
      <c r="N554" s="79"/>
      <c r="O554" s="78"/>
      <c r="P554" s="14"/>
      <c r="Q554" s="13"/>
      <c r="R554" s="13"/>
      <c r="S554" s="12"/>
      <c r="T554" s="15"/>
      <c r="U554" s="15"/>
      <c r="V554" s="15"/>
      <c r="W554" s="15"/>
      <c r="X554" s="15"/>
      <c r="Y554" s="15"/>
      <c r="Z554" s="15"/>
      <c r="AA554" s="15"/>
    </row>
    <row r="555" spans="1:27" ht="16.5" customHeight="1" x14ac:dyDescent="0.25">
      <c r="A555" s="10"/>
      <c r="B555" s="11" t="s">
        <v>1060</v>
      </c>
      <c r="C555" s="12" t="s">
        <v>1061</v>
      </c>
      <c r="D555" s="14">
        <v>34</v>
      </c>
      <c r="E555" s="14">
        <v>35</v>
      </c>
      <c r="F555" s="14">
        <v>35</v>
      </c>
      <c r="G555" s="14">
        <v>37</v>
      </c>
      <c r="H555" s="14">
        <v>37</v>
      </c>
      <c r="I555" s="14"/>
      <c r="J555" s="14"/>
      <c r="K555" s="14"/>
      <c r="L555" s="14"/>
      <c r="M555" s="14"/>
      <c r="N555" s="14"/>
      <c r="O555" s="14"/>
      <c r="P555" s="14"/>
      <c r="Q555" s="13"/>
      <c r="R555" s="13"/>
      <c r="S555" s="12"/>
      <c r="T555" s="15"/>
      <c r="U555" s="15"/>
      <c r="V555" s="15"/>
      <c r="W555" s="15"/>
      <c r="X555" s="15"/>
      <c r="Y555" s="15"/>
      <c r="Z555" s="15"/>
      <c r="AA555" s="15"/>
    </row>
    <row r="556" spans="1:27" ht="16.5" customHeight="1" x14ac:dyDescent="0.25">
      <c r="A556" s="10"/>
      <c r="B556" s="11" t="s">
        <v>1062</v>
      </c>
      <c r="C556" s="12" t="s">
        <v>1063</v>
      </c>
      <c r="D556" s="14">
        <v>16</v>
      </c>
      <c r="E556" s="14">
        <v>18</v>
      </c>
      <c r="F556" s="14">
        <v>17</v>
      </c>
      <c r="G556" s="13" t="e">
        <f t="shared" ref="G556:G557" si="59">NA()</f>
        <v>#N/A</v>
      </c>
      <c r="H556" s="14">
        <v>44</v>
      </c>
      <c r="I556" s="80"/>
      <c r="J556" s="80"/>
      <c r="K556" s="80"/>
      <c r="L556" s="14"/>
      <c r="M556" s="80"/>
      <c r="N556" s="13"/>
      <c r="O556" s="80"/>
      <c r="P556" s="14"/>
      <c r="Q556" s="13"/>
      <c r="R556" s="13"/>
      <c r="S556" s="12"/>
      <c r="T556" s="15"/>
      <c r="U556" s="15"/>
      <c r="V556" s="15"/>
      <c r="W556" s="15"/>
      <c r="X556" s="15"/>
      <c r="Y556" s="15"/>
      <c r="Z556" s="15"/>
      <c r="AA556" s="15"/>
    </row>
    <row r="557" spans="1:27" ht="16.5" customHeight="1" x14ac:dyDescent="0.25">
      <c r="A557" s="10"/>
      <c r="B557" s="11" t="s">
        <v>1064</v>
      </c>
      <c r="C557" s="12" t="s">
        <v>1065</v>
      </c>
      <c r="D557" s="14">
        <v>8</v>
      </c>
      <c r="E557" s="14">
        <v>9</v>
      </c>
      <c r="F557" s="14">
        <v>12</v>
      </c>
      <c r="G557" s="13" t="e">
        <f t="shared" si="59"/>
        <v>#N/A</v>
      </c>
      <c r="H557" s="14">
        <v>0</v>
      </c>
      <c r="I557" s="80"/>
      <c r="J557" s="80"/>
      <c r="K557" s="80"/>
      <c r="L557" s="14"/>
      <c r="M557" s="80"/>
      <c r="N557" s="13"/>
      <c r="O557" s="80"/>
      <c r="P557" s="14"/>
      <c r="Q557" s="13"/>
      <c r="R557" s="13"/>
      <c r="S557" s="12"/>
      <c r="T557" s="15"/>
      <c r="U557" s="15"/>
      <c r="V557" s="15"/>
      <c r="W557" s="15"/>
      <c r="X557" s="15"/>
      <c r="Y557" s="15"/>
      <c r="Z557" s="15"/>
      <c r="AA557" s="15"/>
    </row>
    <row r="558" spans="1:27" ht="16.5" customHeight="1" x14ac:dyDescent="0.25">
      <c r="A558" s="10"/>
      <c r="B558" s="11" t="s">
        <v>1066</v>
      </c>
      <c r="C558" s="12" t="s">
        <v>1067</v>
      </c>
      <c r="D558" s="14">
        <v>0</v>
      </c>
      <c r="E558" s="14">
        <v>0</v>
      </c>
      <c r="F558" s="14">
        <v>3</v>
      </c>
      <c r="G558" s="14">
        <v>6</v>
      </c>
      <c r="H558" s="14">
        <v>2</v>
      </c>
      <c r="I558" s="80"/>
      <c r="J558" s="80"/>
      <c r="K558" s="80"/>
      <c r="L558" s="14"/>
      <c r="M558" s="80"/>
      <c r="N558" s="14"/>
      <c r="O558" s="80"/>
      <c r="P558" s="14"/>
      <c r="Q558" s="13"/>
      <c r="R558" s="13"/>
      <c r="S558" s="12"/>
      <c r="T558" s="15"/>
      <c r="U558" s="15"/>
      <c r="V558" s="15"/>
      <c r="W558" s="15"/>
      <c r="X558" s="15"/>
      <c r="Y558" s="15"/>
      <c r="Z558" s="15"/>
      <c r="AA558" s="15"/>
    </row>
    <row r="559" spans="1:27" ht="16.5" customHeight="1" x14ac:dyDescent="0.25">
      <c r="A559" s="10"/>
      <c r="B559" s="11" t="s">
        <v>1068</v>
      </c>
      <c r="C559" s="12" t="s">
        <v>1069</v>
      </c>
      <c r="D559" s="14">
        <v>17</v>
      </c>
      <c r="E559" s="14">
        <v>17</v>
      </c>
      <c r="F559" s="14">
        <v>17</v>
      </c>
      <c r="G559" s="14">
        <v>17</v>
      </c>
      <c r="H559" s="14">
        <v>126</v>
      </c>
      <c r="I559" s="80"/>
      <c r="J559" s="80"/>
      <c r="K559" s="80"/>
      <c r="L559" s="14"/>
      <c r="M559" s="80"/>
      <c r="N559" s="14"/>
      <c r="O559" s="80"/>
      <c r="P559" s="14"/>
      <c r="Q559" s="13"/>
      <c r="R559" s="13"/>
      <c r="S559" s="12"/>
      <c r="T559" s="15"/>
      <c r="U559" s="15"/>
      <c r="V559" s="15"/>
      <c r="W559" s="15"/>
      <c r="X559" s="15"/>
      <c r="Y559" s="15"/>
      <c r="Z559" s="15"/>
      <c r="AA559" s="15"/>
    </row>
    <row r="560" spans="1:27" ht="16.5" customHeight="1" x14ac:dyDescent="0.25">
      <c r="A560" s="10"/>
      <c r="B560" s="11" t="s">
        <v>1070</v>
      </c>
      <c r="C560" s="12" t="s">
        <v>1071</v>
      </c>
      <c r="D560" s="14">
        <v>7</v>
      </c>
      <c r="E560" s="14">
        <v>9</v>
      </c>
      <c r="F560" s="14">
        <v>9</v>
      </c>
      <c r="G560" s="14">
        <v>10</v>
      </c>
      <c r="H560" s="14">
        <v>11</v>
      </c>
      <c r="I560" s="80"/>
      <c r="J560" s="80"/>
      <c r="K560" s="80"/>
      <c r="L560" s="14"/>
      <c r="M560" s="80"/>
      <c r="N560" s="14"/>
      <c r="O560" s="80"/>
      <c r="P560" s="14"/>
      <c r="Q560" s="13"/>
      <c r="R560" s="13"/>
      <c r="S560" s="12"/>
      <c r="T560" s="15"/>
      <c r="U560" s="15"/>
      <c r="V560" s="15"/>
      <c r="W560" s="15"/>
      <c r="X560" s="15"/>
      <c r="Y560" s="15"/>
      <c r="Z560" s="15"/>
      <c r="AA560" s="15"/>
    </row>
    <row r="561" spans="1:27" ht="16.5" customHeight="1" x14ac:dyDescent="0.25">
      <c r="A561" s="10"/>
      <c r="B561" s="11" t="s">
        <v>1072</v>
      </c>
      <c r="C561" s="12" t="s">
        <v>1073</v>
      </c>
      <c r="D561" s="14">
        <v>25</v>
      </c>
      <c r="E561" s="14">
        <v>27</v>
      </c>
      <c r="F561" s="14">
        <v>30</v>
      </c>
      <c r="G561" s="14">
        <v>34</v>
      </c>
      <c r="H561" s="14">
        <v>40</v>
      </c>
      <c r="I561" s="80"/>
      <c r="J561" s="80"/>
      <c r="K561" s="80"/>
      <c r="L561" s="14"/>
      <c r="M561" s="80"/>
      <c r="N561" s="14"/>
      <c r="O561" s="80"/>
      <c r="P561" s="14"/>
      <c r="Q561" s="13"/>
      <c r="R561" s="13"/>
      <c r="S561" s="12"/>
      <c r="T561" s="15"/>
      <c r="U561" s="15"/>
      <c r="V561" s="15"/>
      <c r="W561" s="15"/>
      <c r="X561" s="15"/>
      <c r="Y561" s="15"/>
      <c r="Z561" s="15"/>
      <c r="AA561" s="15"/>
    </row>
    <row r="562" spans="1:27" ht="16.5" customHeight="1" x14ac:dyDescent="0.25">
      <c r="A562" s="10"/>
      <c r="B562" s="11" t="s">
        <v>1074</v>
      </c>
      <c r="C562" s="12" t="s">
        <v>1075</v>
      </c>
      <c r="D562" s="14">
        <v>31</v>
      </c>
      <c r="E562" s="14">
        <v>32</v>
      </c>
      <c r="F562" s="14">
        <v>29</v>
      </c>
      <c r="G562" s="14">
        <v>29</v>
      </c>
      <c r="H562" s="14">
        <v>40</v>
      </c>
      <c r="I562" s="14"/>
      <c r="J562" s="14"/>
      <c r="K562" s="14"/>
      <c r="L562" s="14"/>
      <c r="M562" s="14"/>
      <c r="N562" s="14"/>
      <c r="O562" s="14"/>
      <c r="P562" s="14"/>
      <c r="Q562" s="13"/>
      <c r="R562" s="13"/>
      <c r="S562" s="77" t="s">
        <v>1076</v>
      </c>
      <c r="T562" s="15"/>
      <c r="U562" s="15"/>
      <c r="V562" s="15"/>
      <c r="W562" s="15"/>
      <c r="X562" s="15"/>
      <c r="Y562" s="15"/>
      <c r="Z562" s="15"/>
      <c r="AA562" s="15"/>
    </row>
    <row r="563" spans="1:27" ht="16.5" customHeight="1" x14ac:dyDescent="0.25">
      <c r="A563" s="10"/>
      <c r="B563" s="11" t="s">
        <v>1077</v>
      </c>
      <c r="C563" s="12" t="s">
        <v>1078</v>
      </c>
      <c r="D563" s="14">
        <v>25</v>
      </c>
      <c r="E563" s="14">
        <v>27</v>
      </c>
      <c r="F563" s="14">
        <v>30</v>
      </c>
      <c r="G563" s="14">
        <v>30</v>
      </c>
      <c r="H563" s="14">
        <v>35</v>
      </c>
      <c r="I563" s="14"/>
      <c r="J563" s="14"/>
      <c r="K563" s="14"/>
      <c r="L563" s="14"/>
      <c r="M563" s="14"/>
      <c r="N563" s="14"/>
      <c r="O563" s="14"/>
      <c r="P563" s="14"/>
      <c r="Q563" s="13"/>
      <c r="R563" s="13"/>
      <c r="S563" s="12"/>
      <c r="T563" s="15"/>
      <c r="U563" s="15"/>
      <c r="V563" s="15"/>
      <c r="W563" s="15"/>
      <c r="X563" s="15"/>
      <c r="Y563" s="15"/>
      <c r="Z563" s="15"/>
      <c r="AA563" s="15"/>
    </row>
    <row r="564" spans="1:27" ht="16.5" customHeight="1" x14ac:dyDescent="0.25">
      <c r="A564" s="10"/>
      <c r="B564" s="11" t="s">
        <v>1079</v>
      </c>
      <c r="C564" s="12" t="s">
        <v>1080</v>
      </c>
      <c r="D564" s="14">
        <v>29390</v>
      </c>
      <c r="E564" s="14">
        <v>29390</v>
      </c>
      <c r="F564" s="14">
        <v>29390</v>
      </c>
      <c r="G564" s="13" t="e">
        <f t="shared" ref="G564:G565" si="60">NA()</f>
        <v>#N/A</v>
      </c>
      <c r="H564" s="81">
        <v>29408</v>
      </c>
      <c r="I564" s="82"/>
      <c r="J564" s="83"/>
      <c r="K564" s="83"/>
      <c r="L564" s="14"/>
      <c r="M564" s="82"/>
      <c r="N564" s="14"/>
      <c r="O564" s="82"/>
      <c r="P564" s="14"/>
      <c r="Q564" s="13"/>
      <c r="R564" s="13"/>
      <c r="S564" s="12"/>
      <c r="T564" s="15"/>
      <c r="U564" s="15"/>
      <c r="V564" s="15"/>
      <c r="W564" s="15"/>
      <c r="X564" s="15"/>
      <c r="Y564" s="15"/>
      <c r="Z564" s="15"/>
      <c r="AA564" s="15"/>
    </row>
    <row r="565" spans="1:27" ht="16.5" customHeight="1" x14ac:dyDescent="0.25">
      <c r="A565" s="10"/>
      <c r="B565" s="11" t="s">
        <v>1081</v>
      </c>
      <c r="C565" s="12" t="s">
        <v>1082</v>
      </c>
      <c r="D565" s="14">
        <v>2089</v>
      </c>
      <c r="E565" s="14">
        <v>1822</v>
      </c>
      <c r="F565" s="14">
        <v>1842</v>
      </c>
      <c r="G565" s="13" t="e">
        <f t="shared" si="60"/>
        <v>#N/A</v>
      </c>
      <c r="H565" s="14">
        <v>1850</v>
      </c>
      <c r="I565" s="80"/>
      <c r="J565" s="80"/>
      <c r="K565" s="80"/>
      <c r="L565" s="14"/>
      <c r="M565" s="80"/>
      <c r="N565" s="14"/>
      <c r="O565" s="80"/>
      <c r="P565" s="14"/>
      <c r="Q565" s="13"/>
      <c r="R565" s="13"/>
      <c r="S565" s="12"/>
      <c r="T565" s="15"/>
      <c r="U565" s="15"/>
      <c r="V565" s="15"/>
      <c r="W565" s="15"/>
      <c r="X565" s="15"/>
      <c r="Y565" s="15"/>
      <c r="Z565" s="15"/>
      <c r="AA565" s="15"/>
    </row>
    <row r="566" spans="1:27" ht="16.5" customHeight="1" x14ac:dyDescent="0.25">
      <c r="A566" s="10"/>
      <c r="B566" s="11" t="s">
        <v>1083</v>
      </c>
      <c r="C566" s="12" t="s">
        <v>1084</v>
      </c>
      <c r="D566" s="14">
        <v>0</v>
      </c>
      <c r="E566" s="14">
        <v>6</v>
      </c>
      <c r="F566" s="14">
        <v>1</v>
      </c>
      <c r="G566" s="14">
        <v>0</v>
      </c>
      <c r="H566" s="84">
        <v>0</v>
      </c>
      <c r="I566" s="85"/>
      <c r="J566" s="86"/>
      <c r="K566" s="86"/>
      <c r="L566" s="14"/>
      <c r="M566" s="85"/>
      <c r="N566" s="13"/>
      <c r="O566" s="85"/>
      <c r="P566" s="14"/>
      <c r="Q566" s="13"/>
      <c r="R566" s="13"/>
      <c r="S566" s="12"/>
      <c r="T566" s="15"/>
      <c r="U566" s="15"/>
      <c r="V566" s="15"/>
      <c r="W566" s="15"/>
      <c r="X566" s="15"/>
      <c r="Y566" s="15"/>
      <c r="Z566" s="15"/>
      <c r="AA566" s="15"/>
    </row>
    <row r="567" spans="1:27" ht="16.5" customHeight="1" x14ac:dyDescent="0.25">
      <c r="A567" s="10"/>
      <c r="B567" s="11" t="s">
        <v>1085</v>
      </c>
      <c r="C567" s="12" t="s">
        <v>491</v>
      </c>
      <c r="D567" s="14">
        <v>99</v>
      </c>
      <c r="E567" s="14">
        <v>176</v>
      </c>
      <c r="F567" s="14">
        <v>349</v>
      </c>
      <c r="G567" s="14">
        <v>134</v>
      </c>
      <c r="H567" s="14">
        <v>850</v>
      </c>
      <c r="I567" s="80"/>
      <c r="J567" s="80"/>
      <c r="K567" s="80"/>
      <c r="L567" s="14"/>
      <c r="M567" s="80"/>
      <c r="N567" s="13"/>
      <c r="O567" s="80"/>
      <c r="P567" s="14"/>
      <c r="Q567" s="13"/>
      <c r="R567" s="13"/>
      <c r="S567" s="12"/>
      <c r="T567" s="15"/>
      <c r="U567" s="15"/>
      <c r="V567" s="15"/>
      <c r="W567" s="15"/>
      <c r="X567" s="15"/>
      <c r="Y567" s="15"/>
      <c r="Z567" s="15"/>
      <c r="AA567" s="15"/>
    </row>
    <row r="568" spans="1:27" ht="16.5" customHeight="1" x14ac:dyDescent="0.25">
      <c r="A568" s="10"/>
      <c r="B568" s="11" t="s">
        <v>1086</v>
      </c>
      <c r="C568" s="12" t="s">
        <v>1087</v>
      </c>
      <c r="D568" s="14">
        <v>100</v>
      </c>
      <c r="E568" s="14">
        <v>100</v>
      </c>
      <c r="F568" s="14">
        <v>100</v>
      </c>
      <c r="G568" s="14">
        <v>128</v>
      </c>
      <c r="H568" s="14">
        <v>126</v>
      </c>
      <c r="I568" s="80"/>
      <c r="J568" s="80"/>
      <c r="K568" s="80"/>
      <c r="L568" s="14"/>
      <c r="M568" s="80"/>
      <c r="N568" s="14"/>
      <c r="O568" s="80"/>
      <c r="P568" s="14"/>
      <c r="Q568" s="13"/>
      <c r="R568" s="13"/>
      <c r="S568" s="12"/>
      <c r="T568" s="15"/>
      <c r="U568" s="15"/>
      <c r="V568" s="15"/>
      <c r="W568" s="15"/>
      <c r="X568" s="15"/>
      <c r="Y568" s="15"/>
      <c r="Z568" s="15"/>
      <c r="AA568" s="15"/>
    </row>
    <row r="569" spans="1:27" ht="16.5" customHeight="1" x14ac:dyDescent="0.25">
      <c r="A569" s="10"/>
      <c r="B569" s="11" t="s">
        <v>1088</v>
      </c>
      <c r="C569" s="12" t="s">
        <v>1089</v>
      </c>
      <c r="D569" s="14">
        <v>60</v>
      </c>
      <c r="E569" s="14">
        <v>65</v>
      </c>
      <c r="F569" s="14">
        <v>65</v>
      </c>
      <c r="G569" s="14">
        <v>88</v>
      </c>
      <c r="H569" s="14">
        <v>103</v>
      </c>
      <c r="I569" s="80"/>
      <c r="J569" s="80"/>
      <c r="K569" s="80"/>
      <c r="L569" s="14"/>
      <c r="M569" s="80"/>
      <c r="N569" s="14"/>
      <c r="O569" s="80"/>
      <c r="P569" s="14"/>
      <c r="Q569" s="13"/>
      <c r="R569" s="13"/>
      <c r="S569" s="12"/>
      <c r="T569" s="15"/>
      <c r="U569" s="15"/>
      <c r="V569" s="15"/>
      <c r="W569" s="15"/>
      <c r="X569" s="15"/>
      <c r="Y569" s="15"/>
      <c r="Z569" s="15"/>
      <c r="AA569" s="15"/>
    </row>
    <row r="570" spans="1:27" ht="16.5" customHeight="1" x14ac:dyDescent="0.25">
      <c r="A570" s="10"/>
      <c r="B570" s="11" t="s">
        <v>1090</v>
      </c>
      <c r="C570" s="12" t="s">
        <v>1091</v>
      </c>
      <c r="D570" s="14">
        <v>1</v>
      </c>
      <c r="E570" s="14">
        <v>0</v>
      </c>
      <c r="F570" s="14">
        <v>0</v>
      </c>
      <c r="G570" s="14">
        <v>1</v>
      </c>
      <c r="H570" s="14">
        <v>1</v>
      </c>
      <c r="I570" s="80"/>
      <c r="J570" s="80"/>
      <c r="K570" s="80"/>
      <c r="L570" s="14"/>
      <c r="M570" s="80"/>
      <c r="N570" s="13"/>
      <c r="O570" s="80"/>
      <c r="P570" s="14"/>
      <c r="Q570" s="13"/>
      <c r="R570" s="13"/>
      <c r="S570" s="12"/>
      <c r="T570" s="15"/>
      <c r="U570" s="15"/>
      <c r="V570" s="15"/>
      <c r="W570" s="15"/>
      <c r="X570" s="15"/>
      <c r="Y570" s="15"/>
      <c r="Z570" s="15"/>
      <c r="AA570" s="15"/>
    </row>
    <row r="571" spans="1:27" ht="16.5" customHeight="1" x14ac:dyDescent="0.25">
      <c r="A571" s="10"/>
      <c r="B571" s="11" t="s">
        <v>1092</v>
      </c>
      <c r="C571" s="12" t="s">
        <v>1093</v>
      </c>
      <c r="D571" s="14">
        <v>0</v>
      </c>
      <c r="E571" s="14">
        <v>0</v>
      </c>
      <c r="F571" s="14">
        <v>0</v>
      </c>
      <c r="G571" s="14">
        <v>0</v>
      </c>
      <c r="H571" s="14">
        <v>1</v>
      </c>
      <c r="I571" s="80"/>
      <c r="J571" s="80"/>
      <c r="K571" s="80"/>
      <c r="L571" s="14"/>
      <c r="M571" s="80"/>
      <c r="N571" s="13"/>
      <c r="O571" s="80"/>
      <c r="P571" s="14"/>
      <c r="Q571" s="13"/>
      <c r="R571" s="13"/>
      <c r="S571" s="12"/>
      <c r="T571" s="15"/>
      <c r="U571" s="15"/>
      <c r="V571" s="15"/>
      <c r="W571" s="15"/>
      <c r="X571" s="15"/>
      <c r="Y571" s="15"/>
      <c r="Z571" s="15"/>
      <c r="AA571" s="15"/>
    </row>
    <row r="572" spans="1:27" ht="16.5" customHeight="1" x14ac:dyDescent="0.25">
      <c r="A572" s="10"/>
      <c r="B572" s="11" t="s">
        <v>1094</v>
      </c>
      <c r="C572" s="12" t="s">
        <v>1095</v>
      </c>
      <c r="D572" s="14">
        <v>5171</v>
      </c>
      <c r="E572" s="14">
        <v>6625</v>
      </c>
      <c r="F572" s="14">
        <v>6341</v>
      </c>
      <c r="G572" s="14">
        <v>6343</v>
      </c>
      <c r="H572" s="14">
        <v>8784</v>
      </c>
      <c r="I572" s="80"/>
      <c r="J572" s="80"/>
      <c r="K572" s="80"/>
      <c r="L572" s="14"/>
      <c r="M572" s="80"/>
      <c r="N572" s="14"/>
      <c r="O572" s="80"/>
      <c r="P572" s="14"/>
      <c r="Q572" s="13"/>
      <c r="R572" s="13"/>
      <c r="S572" s="12"/>
      <c r="T572" s="15"/>
      <c r="U572" s="15"/>
      <c r="V572" s="15"/>
      <c r="W572" s="15"/>
      <c r="X572" s="15"/>
      <c r="Y572" s="15"/>
      <c r="Z572" s="15"/>
      <c r="AA572" s="15"/>
    </row>
    <row r="573" spans="1:27" ht="16.5" customHeight="1" x14ac:dyDescent="0.25">
      <c r="A573" s="10"/>
      <c r="B573" s="11" t="s">
        <v>1096</v>
      </c>
      <c r="C573" s="12" t="s">
        <v>1097</v>
      </c>
      <c r="D573" s="14">
        <v>1133373</v>
      </c>
      <c r="E573" s="14">
        <v>1043000</v>
      </c>
      <c r="F573" s="14">
        <v>1269949</v>
      </c>
      <c r="G573" s="14">
        <v>1215978</v>
      </c>
      <c r="H573" s="14">
        <v>1560199</v>
      </c>
      <c r="I573" s="80"/>
      <c r="J573" s="80"/>
      <c r="K573" s="80"/>
      <c r="L573" s="14"/>
      <c r="M573" s="80"/>
      <c r="N573" s="14"/>
      <c r="O573" s="80"/>
      <c r="P573" s="14"/>
      <c r="Q573" s="13"/>
      <c r="R573" s="13"/>
      <c r="S573" s="12"/>
      <c r="T573" s="15"/>
      <c r="U573" s="15"/>
      <c r="V573" s="15"/>
      <c r="W573" s="15"/>
      <c r="X573" s="15"/>
      <c r="Y573" s="15"/>
      <c r="Z573" s="15"/>
      <c r="AA573" s="15"/>
    </row>
    <row r="574" spans="1:27" ht="16.5" customHeight="1" x14ac:dyDescent="0.25">
      <c r="A574" s="10"/>
      <c r="B574" s="11" t="s">
        <v>1098</v>
      </c>
      <c r="C574" s="12" t="s">
        <v>1099</v>
      </c>
      <c r="D574" s="14">
        <v>2</v>
      </c>
      <c r="E574" s="14">
        <v>0</v>
      </c>
      <c r="F574" s="14">
        <v>0</v>
      </c>
      <c r="G574" s="14">
        <v>0</v>
      </c>
      <c r="H574" s="14">
        <v>0</v>
      </c>
      <c r="I574" s="80"/>
      <c r="J574" s="80"/>
      <c r="K574" s="80"/>
      <c r="L574" s="87"/>
      <c r="M574" s="80"/>
      <c r="N574" s="13"/>
      <c r="O574" s="80"/>
      <c r="P574" s="14"/>
      <c r="Q574" s="13"/>
      <c r="R574" s="13"/>
      <c r="S574" s="12"/>
      <c r="T574" s="15"/>
      <c r="U574" s="15"/>
      <c r="V574" s="15"/>
      <c r="W574" s="15"/>
      <c r="X574" s="15"/>
      <c r="Y574" s="15"/>
      <c r="Z574" s="15"/>
      <c r="AA574" s="15"/>
    </row>
    <row r="575" spans="1:27" ht="16.5" customHeight="1" x14ac:dyDescent="0.25">
      <c r="A575" s="10"/>
      <c r="B575" s="11" t="s">
        <v>1100</v>
      </c>
      <c r="C575" s="12" t="s">
        <v>1101</v>
      </c>
      <c r="D575" s="14">
        <v>8</v>
      </c>
      <c r="E575" s="14">
        <v>5</v>
      </c>
      <c r="F575" s="14">
        <v>7</v>
      </c>
      <c r="G575" s="14">
        <v>4</v>
      </c>
      <c r="H575" s="14">
        <v>22</v>
      </c>
      <c r="I575" s="80"/>
      <c r="J575" s="80"/>
      <c r="K575" s="80"/>
      <c r="L575" s="87"/>
      <c r="M575" s="80"/>
      <c r="N575" s="14"/>
      <c r="O575" s="80"/>
      <c r="P575" s="14"/>
      <c r="Q575" s="13"/>
      <c r="R575" s="13"/>
      <c r="S575" s="88" t="s">
        <v>1102</v>
      </c>
      <c r="T575" s="15"/>
      <c r="U575" s="15"/>
      <c r="V575" s="15"/>
      <c r="W575" s="15"/>
      <c r="X575" s="15"/>
      <c r="Y575" s="15"/>
      <c r="Z575" s="15"/>
      <c r="AA575" s="15"/>
    </row>
    <row r="576" spans="1:27" ht="16.5" customHeight="1" x14ac:dyDescent="0.25">
      <c r="A576" s="10"/>
      <c r="B576" s="11" t="s">
        <v>1103</v>
      </c>
      <c r="C576" s="12" t="s">
        <v>1104</v>
      </c>
      <c r="D576" s="14">
        <v>26</v>
      </c>
      <c r="E576" s="14">
        <v>19</v>
      </c>
      <c r="F576" s="14">
        <v>22</v>
      </c>
      <c r="G576" s="14">
        <v>21</v>
      </c>
      <c r="H576" s="14">
        <v>23</v>
      </c>
      <c r="I576" s="80"/>
      <c r="J576" s="80"/>
      <c r="K576" s="80"/>
      <c r="L576" s="87"/>
      <c r="M576" s="80"/>
      <c r="N576" s="14"/>
      <c r="O576" s="80"/>
      <c r="P576" s="14"/>
      <c r="Q576" s="13"/>
      <c r="R576" s="13"/>
      <c r="S576" s="88" t="s">
        <v>1102</v>
      </c>
      <c r="T576" s="15"/>
      <c r="U576" s="15"/>
      <c r="V576" s="15"/>
      <c r="W576" s="15"/>
      <c r="X576" s="15"/>
      <c r="Y576" s="15"/>
      <c r="Z576" s="15"/>
      <c r="AA576" s="15"/>
    </row>
    <row r="577" spans="1:27" ht="16.5" customHeight="1" x14ac:dyDescent="0.25">
      <c r="A577" s="10"/>
      <c r="B577" s="11" t="s">
        <v>1105</v>
      </c>
      <c r="C577" s="12" t="s">
        <v>1106</v>
      </c>
      <c r="D577" s="14">
        <v>22</v>
      </c>
      <c r="E577" s="14">
        <v>19</v>
      </c>
      <c r="F577" s="14">
        <v>17</v>
      </c>
      <c r="G577" s="14">
        <v>25</v>
      </c>
      <c r="H577" s="14">
        <v>27</v>
      </c>
      <c r="I577" s="14"/>
      <c r="J577" s="14"/>
      <c r="K577" s="14"/>
      <c r="L577" s="87"/>
      <c r="M577" s="14"/>
      <c r="N577" s="14"/>
      <c r="O577" s="14"/>
      <c r="P577" s="14"/>
      <c r="Q577" s="13"/>
      <c r="R577" s="13"/>
      <c r="S577" s="88" t="s">
        <v>1107</v>
      </c>
      <c r="T577" s="15"/>
      <c r="U577" s="15"/>
      <c r="V577" s="15"/>
      <c r="W577" s="15"/>
      <c r="X577" s="15"/>
      <c r="Y577" s="15"/>
      <c r="Z577" s="15"/>
      <c r="AA577" s="15"/>
    </row>
    <row r="578" spans="1:27" ht="16.5" customHeight="1" x14ac:dyDescent="0.25">
      <c r="A578" s="10"/>
      <c r="B578" s="11" t="s">
        <v>1108</v>
      </c>
      <c r="C578" s="12" t="s">
        <v>1109</v>
      </c>
      <c r="D578" s="14">
        <v>25</v>
      </c>
      <c r="E578" s="14">
        <v>0</v>
      </c>
      <c r="F578" s="14">
        <v>0</v>
      </c>
      <c r="G578" s="14">
        <v>16</v>
      </c>
      <c r="H578" s="14">
        <v>0</v>
      </c>
      <c r="I578" s="80"/>
      <c r="J578" s="80"/>
      <c r="K578" s="80"/>
      <c r="L578" s="87"/>
      <c r="M578" s="80"/>
      <c r="N578" s="13"/>
      <c r="O578" s="80"/>
      <c r="P578" s="14"/>
      <c r="Q578" s="13"/>
      <c r="R578" s="13"/>
      <c r="S578" s="12"/>
      <c r="T578" s="15"/>
      <c r="U578" s="15"/>
      <c r="V578" s="15"/>
      <c r="W578" s="15"/>
      <c r="X578" s="15"/>
      <c r="Y578" s="15"/>
      <c r="Z578" s="15"/>
      <c r="AA578" s="15"/>
    </row>
    <row r="579" spans="1:27" ht="16.5" customHeight="1" x14ac:dyDescent="0.25">
      <c r="A579" s="10"/>
      <c r="B579" s="11" t="s">
        <v>1110</v>
      </c>
      <c r="C579" s="12" t="s">
        <v>1111</v>
      </c>
      <c r="D579" s="14">
        <v>0</v>
      </c>
      <c r="E579" s="14">
        <v>1</v>
      </c>
      <c r="F579" s="14">
        <v>0</v>
      </c>
      <c r="G579" s="14">
        <v>80</v>
      </c>
      <c r="H579" s="14">
        <v>1</v>
      </c>
      <c r="I579" s="80"/>
      <c r="J579" s="80"/>
      <c r="K579" s="80"/>
      <c r="L579" s="14"/>
      <c r="M579" s="80"/>
      <c r="N579" s="14"/>
      <c r="O579" s="80"/>
      <c r="P579" s="14"/>
      <c r="Q579" s="13"/>
      <c r="R579" s="13"/>
      <c r="S579" s="12"/>
      <c r="T579" s="15"/>
      <c r="U579" s="15"/>
      <c r="V579" s="15"/>
      <c r="W579" s="15"/>
      <c r="X579" s="15"/>
      <c r="Y579" s="15"/>
      <c r="Z579" s="15"/>
      <c r="AA579" s="15"/>
    </row>
    <row r="580" spans="1:27" ht="16.5" customHeight="1" x14ac:dyDescent="0.25">
      <c r="A580" s="10"/>
      <c r="B580" s="11" t="s">
        <v>1112</v>
      </c>
      <c r="C580" s="12" t="s">
        <v>1113</v>
      </c>
      <c r="D580" s="14">
        <v>5</v>
      </c>
      <c r="E580" s="14">
        <v>1</v>
      </c>
      <c r="F580" s="14">
        <v>1</v>
      </c>
      <c r="G580" s="14">
        <v>368</v>
      </c>
      <c r="H580" s="14">
        <v>5</v>
      </c>
      <c r="I580" s="80"/>
      <c r="J580" s="80"/>
      <c r="K580" s="80"/>
      <c r="L580" s="14"/>
      <c r="M580" s="80"/>
      <c r="N580" s="14"/>
      <c r="O580" s="80"/>
      <c r="P580" s="14"/>
      <c r="Q580" s="13"/>
      <c r="R580" s="13"/>
      <c r="S580" s="12"/>
      <c r="T580" s="15"/>
      <c r="U580" s="15"/>
      <c r="V580" s="15"/>
      <c r="W580" s="15"/>
      <c r="X580" s="15"/>
      <c r="Y580" s="15"/>
      <c r="Z580" s="15"/>
      <c r="AA580" s="15"/>
    </row>
    <row r="581" spans="1:27" ht="16.5" customHeight="1" x14ac:dyDescent="0.25">
      <c r="A581" s="10"/>
      <c r="B581" s="11"/>
      <c r="C581" s="12"/>
      <c r="D581" s="13"/>
      <c r="E581" s="13"/>
      <c r="F581" s="13"/>
      <c r="G581" s="13"/>
      <c r="H581" s="13"/>
      <c r="I581" s="13"/>
      <c r="J581" s="13"/>
      <c r="K581" s="13"/>
      <c r="L581" s="13"/>
      <c r="M581" s="13"/>
      <c r="N581" s="13"/>
      <c r="O581" s="13"/>
      <c r="P581" s="13"/>
      <c r="Q581" s="13"/>
      <c r="R581" s="13"/>
      <c r="S581" s="12"/>
      <c r="T581" s="15"/>
      <c r="U581" s="15"/>
      <c r="V581" s="15"/>
      <c r="W581" s="15"/>
      <c r="X581" s="15"/>
      <c r="Y581" s="15"/>
      <c r="Z581" s="15"/>
      <c r="AA581" s="15"/>
    </row>
    <row r="582" spans="1:27" ht="16.5" customHeight="1" x14ac:dyDescent="0.25">
      <c r="A582" s="5"/>
      <c r="B582" s="6">
        <v>18</v>
      </c>
      <c r="C582" s="7" t="s">
        <v>1114</v>
      </c>
      <c r="D582" s="22"/>
      <c r="E582" s="22"/>
      <c r="F582" s="22"/>
      <c r="G582" s="22"/>
      <c r="H582" s="22"/>
      <c r="I582" s="89"/>
      <c r="J582" s="22">
        <f>COUNTBLANK(J583:J609)</f>
        <v>4</v>
      </c>
      <c r="K582" s="22"/>
      <c r="L582" s="22">
        <f>COUNTBLANK(L583:L609)</f>
        <v>27</v>
      </c>
      <c r="M582" s="22"/>
      <c r="N582" s="22"/>
      <c r="O582" s="22"/>
      <c r="P582" s="22"/>
      <c r="Q582" s="22"/>
      <c r="R582" s="22"/>
      <c r="S582" s="7"/>
      <c r="T582" s="23"/>
      <c r="U582" s="23"/>
      <c r="V582" s="23"/>
      <c r="W582" s="23"/>
      <c r="X582" s="23"/>
      <c r="Y582" s="23"/>
      <c r="Z582" s="23"/>
      <c r="AA582" s="23"/>
    </row>
    <row r="583" spans="1:27" ht="16.5" customHeight="1" x14ac:dyDescent="0.25">
      <c r="A583" s="10"/>
      <c r="B583" s="11" t="s">
        <v>1115</v>
      </c>
      <c r="C583" s="12" t="s">
        <v>1116</v>
      </c>
      <c r="D583" s="13"/>
      <c r="E583" s="14">
        <v>0</v>
      </c>
      <c r="F583" s="14">
        <v>1058</v>
      </c>
      <c r="G583" s="14">
        <v>1200</v>
      </c>
      <c r="H583" s="14">
        <v>1356</v>
      </c>
      <c r="I583" s="14">
        <v>150</v>
      </c>
      <c r="J583" s="14">
        <v>38</v>
      </c>
      <c r="K583" s="14"/>
      <c r="L583" s="14"/>
      <c r="M583" s="14"/>
      <c r="N583" s="14"/>
      <c r="O583" s="14"/>
      <c r="P583" s="14"/>
      <c r="Q583" s="13"/>
      <c r="R583" s="13"/>
      <c r="S583" s="12"/>
      <c r="T583" s="15"/>
      <c r="U583" s="15"/>
      <c r="V583" s="15"/>
      <c r="W583" s="15"/>
      <c r="X583" s="15"/>
      <c r="Y583" s="15"/>
      <c r="Z583" s="15"/>
      <c r="AA583" s="15"/>
    </row>
    <row r="584" spans="1:27" ht="16.5" customHeight="1" x14ac:dyDescent="0.25">
      <c r="A584" s="10"/>
      <c r="B584" s="11" t="s">
        <v>1117</v>
      </c>
      <c r="C584" s="12" t="s">
        <v>1118</v>
      </c>
      <c r="D584" s="13"/>
      <c r="E584" s="14">
        <v>0</v>
      </c>
      <c r="F584" s="14">
        <v>1057</v>
      </c>
      <c r="G584" s="14">
        <v>1200</v>
      </c>
      <c r="H584" s="14">
        <v>1358</v>
      </c>
      <c r="I584" s="14">
        <v>150</v>
      </c>
      <c r="J584" s="14">
        <v>36</v>
      </c>
      <c r="K584" s="14"/>
      <c r="L584" s="14"/>
      <c r="M584" s="14"/>
      <c r="N584" s="14"/>
      <c r="O584" s="14"/>
      <c r="P584" s="14"/>
      <c r="Q584" s="13"/>
      <c r="R584" s="13"/>
      <c r="S584" s="12"/>
      <c r="T584" s="15"/>
      <c r="U584" s="15"/>
      <c r="V584" s="15"/>
      <c r="W584" s="15"/>
      <c r="X584" s="15"/>
      <c r="Y584" s="15"/>
      <c r="Z584" s="15"/>
      <c r="AA584" s="15"/>
    </row>
    <row r="585" spans="1:27" ht="16.5" customHeight="1" x14ac:dyDescent="0.25">
      <c r="A585" s="10"/>
      <c r="B585" s="11" t="s">
        <v>1119</v>
      </c>
      <c r="C585" s="12" t="s">
        <v>1120</v>
      </c>
      <c r="D585" s="13"/>
      <c r="E585" s="14">
        <v>0</v>
      </c>
      <c r="F585" s="14">
        <v>61740</v>
      </c>
      <c r="G585" s="14">
        <v>57362</v>
      </c>
      <c r="H585" s="14">
        <v>60560</v>
      </c>
      <c r="I585" s="14">
        <v>750</v>
      </c>
      <c r="J585" s="14">
        <v>61853</v>
      </c>
      <c r="K585" s="14"/>
      <c r="L585" s="14"/>
      <c r="M585" s="14"/>
      <c r="N585" s="14"/>
      <c r="O585" s="90"/>
      <c r="P585" s="14"/>
      <c r="Q585" s="13"/>
      <c r="R585" s="13"/>
      <c r="S585" s="12"/>
      <c r="T585" s="15"/>
      <c r="U585" s="15"/>
      <c r="V585" s="15"/>
      <c r="W585" s="15"/>
      <c r="X585" s="15"/>
      <c r="Y585" s="15"/>
      <c r="Z585" s="15"/>
      <c r="AA585" s="15"/>
    </row>
    <row r="586" spans="1:27" ht="16.5" customHeight="1" x14ac:dyDescent="0.25">
      <c r="A586" s="10"/>
      <c r="B586" s="11" t="s">
        <v>1121</v>
      </c>
      <c r="C586" s="16" t="s">
        <v>1122</v>
      </c>
      <c r="D586" s="13"/>
      <c r="E586" s="14">
        <v>47152</v>
      </c>
      <c r="F586" s="14">
        <v>53955</v>
      </c>
      <c r="G586" s="14">
        <v>53955</v>
      </c>
      <c r="H586" s="14">
        <v>47152</v>
      </c>
      <c r="I586" s="14"/>
      <c r="J586" s="14">
        <v>47152</v>
      </c>
      <c r="K586" s="14"/>
      <c r="L586" s="14"/>
      <c r="M586" s="14"/>
      <c r="N586" s="14"/>
      <c r="O586" s="90"/>
      <c r="P586" s="14"/>
      <c r="Q586" s="13"/>
      <c r="R586" s="13"/>
      <c r="S586" s="12"/>
      <c r="T586" s="15"/>
      <c r="U586" s="15"/>
      <c r="V586" s="15"/>
      <c r="W586" s="15"/>
      <c r="X586" s="15"/>
      <c r="Y586" s="15"/>
      <c r="Z586" s="15"/>
      <c r="AA586" s="15"/>
    </row>
    <row r="587" spans="1:27" ht="16.5" customHeight="1" x14ac:dyDescent="0.25">
      <c r="A587" s="10"/>
      <c r="B587" s="11" t="s">
        <v>1123</v>
      </c>
      <c r="C587" s="12" t="s">
        <v>1124</v>
      </c>
      <c r="D587" s="13"/>
      <c r="E587" s="14">
        <v>0</v>
      </c>
      <c r="F587" s="14">
        <v>0</v>
      </c>
      <c r="G587" s="14">
        <v>75</v>
      </c>
      <c r="H587" s="14">
        <v>25</v>
      </c>
      <c r="I587" s="79"/>
      <c r="J587" s="79">
        <v>10</v>
      </c>
      <c r="K587" s="14"/>
      <c r="L587" s="14"/>
      <c r="M587" s="14"/>
      <c r="N587" s="14"/>
      <c r="O587" s="90"/>
      <c r="P587" s="14"/>
      <c r="Q587" s="13"/>
      <c r="R587" s="13"/>
      <c r="S587" s="12"/>
      <c r="T587" s="15"/>
      <c r="U587" s="15"/>
      <c r="V587" s="15"/>
      <c r="W587" s="15"/>
      <c r="X587" s="15"/>
      <c r="Y587" s="15"/>
      <c r="Z587" s="15"/>
      <c r="AA587" s="15"/>
    </row>
    <row r="588" spans="1:27" ht="16.5" customHeight="1" x14ac:dyDescent="0.25">
      <c r="A588" s="10"/>
      <c r="B588" s="11" t="s">
        <v>1125</v>
      </c>
      <c r="C588" s="12" t="s">
        <v>1126</v>
      </c>
      <c r="D588" s="13"/>
      <c r="E588" s="14">
        <v>0</v>
      </c>
      <c r="F588" s="14">
        <v>0</v>
      </c>
      <c r="G588" s="14">
        <v>53</v>
      </c>
      <c r="H588" s="14">
        <v>11</v>
      </c>
      <c r="I588" s="87"/>
      <c r="J588" s="87">
        <v>11</v>
      </c>
      <c r="K588" s="14"/>
      <c r="L588" s="14"/>
      <c r="M588" s="14"/>
      <c r="N588" s="14"/>
      <c r="O588" s="90"/>
      <c r="P588" s="14"/>
      <c r="Q588" s="13"/>
      <c r="R588" s="13"/>
      <c r="S588" s="12"/>
      <c r="T588" s="15"/>
      <c r="U588" s="15"/>
      <c r="V588" s="15"/>
      <c r="W588" s="15"/>
      <c r="X588" s="15"/>
      <c r="Y588" s="15"/>
      <c r="Z588" s="15"/>
      <c r="AA588" s="15"/>
    </row>
    <row r="589" spans="1:27" ht="16.5" customHeight="1" x14ac:dyDescent="0.25">
      <c r="A589" s="10"/>
      <c r="B589" s="11" t="s">
        <v>1127</v>
      </c>
      <c r="C589" s="12" t="s">
        <v>1128</v>
      </c>
      <c r="D589" s="13"/>
      <c r="E589" s="14">
        <v>0</v>
      </c>
      <c r="F589" s="14">
        <v>41631</v>
      </c>
      <c r="G589" s="14">
        <v>39637</v>
      </c>
      <c r="H589" s="14">
        <v>41643</v>
      </c>
      <c r="I589" s="14">
        <v>750</v>
      </c>
      <c r="J589" s="14">
        <v>42175</v>
      </c>
      <c r="K589" s="14"/>
      <c r="L589" s="14"/>
      <c r="M589" s="14"/>
      <c r="N589" s="14"/>
      <c r="O589" s="90"/>
      <c r="P589" s="14"/>
      <c r="Q589" s="13"/>
      <c r="R589" s="13"/>
      <c r="S589" s="12"/>
      <c r="T589" s="15"/>
      <c r="U589" s="15"/>
      <c r="V589" s="15"/>
      <c r="W589" s="15"/>
      <c r="X589" s="15"/>
      <c r="Y589" s="15"/>
      <c r="Z589" s="15"/>
      <c r="AA589" s="15"/>
    </row>
    <row r="590" spans="1:27" ht="16.5" customHeight="1" x14ac:dyDescent="0.25">
      <c r="A590" s="10"/>
      <c r="B590" s="11" t="s">
        <v>1129</v>
      </c>
      <c r="C590" s="16" t="s">
        <v>1130</v>
      </c>
      <c r="D590" s="13"/>
      <c r="E590" s="14">
        <v>33698</v>
      </c>
      <c r="F590" s="14">
        <v>37455</v>
      </c>
      <c r="G590" s="14">
        <v>37455</v>
      </c>
      <c r="H590" s="14">
        <v>33698</v>
      </c>
      <c r="I590" s="14"/>
      <c r="J590" s="14">
        <v>33698</v>
      </c>
      <c r="K590" s="14"/>
      <c r="L590" s="14"/>
      <c r="M590" s="14"/>
      <c r="N590" s="14"/>
      <c r="O590" s="90"/>
      <c r="P590" s="14"/>
      <c r="Q590" s="13"/>
      <c r="R590" s="13"/>
      <c r="S590" s="12"/>
      <c r="T590" s="15"/>
      <c r="U590" s="15"/>
      <c r="V590" s="15"/>
      <c r="W590" s="15"/>
      <c r="X590" s="15"/>
      <c r="Y590" s="15"/>
      <c r="Z590" s="15"/>
      <c r="AA590" s="15"/>
    </row>
    <row r="591" spans="1:27" ht="16.5" customHeight="1" x14ac:dyDescent="0.25">
      <c r="A591" s="10"/>
      <c r="B591" s="11" t="s">
        <v>1131</v>
      </c>
      <c r="C591" s="12" t="s">
        <v>1132</v>
      </c>
      <c r="D591" s="13"/>
      <c r="E591" s="14">
        <v>0</v>
      </c>
      <c r="F591" s="14">
        <v>0</v>
      </c>
      <c r="G591" s="14">
        <v>10</v>
      </c>
      <c r="H591" s="14">
        <v>10</v>
      </c>
      <c r="I591" s="14"/>
      <c r="J591" s="14"/>
      <c r="K591" s="14"/>
      <c r="L591" s="14"/>
      <c r="M591" s="90"/>
      <c r="N591" s="90"/>
      <c r="O591" s="91"/>
      <c r="P591" s="14"/>
      <c r="Q591" s="13"/>
      <c r="R591" s="13"/>
      <c r="S591" s="12"/>
      <c r="T591" s="15"/>
      <c r="U591" s="15"/>
      <c r="V591" s="15"/>
      <c r="W591" s="15"/>
      <c r="X591" s="15"/>
      <c r="Y591" s="15"/>
      <c r="Z591" s="15"/>
      <c r="AA591" s="15"/>
    </row>
    <row r="592" spans="1:27" ht="16.5" customHeight="1" x14ac:dyDescent="0.25">
      <c r="A592" s="10"/>
      <c r="B592" s="11" t="s">
        <v>1133</v>
      </c>
      <c r="C592" s="12" t="s">
        <v>1134</v>
      </c>
      <c r="D592" s="14">
        <v>0</v>
      </c>
      <c r="E592" s="14">
        <v>0</v>
      </c>
      <c r="F592" s="14">
        <v>0</v>
      </c>
      <c r="G592" s="14">
        <v>1</v>
      </c>
      <c r="H592" s="14">
        <v>1</v>
      </c>
      <c r="I592" s="14">
        <v>1</v>
      </c>
      <c r="J592" s="14">
        <v>1</v>
      </c>
      <c r="K592" s="14"/>
      <c r="L592" s="14"/>
      <c r="M592" s="14"/>
      <c r="N592" s="14"/>
      <c r="O592" s="90"/>
      <c r="P592" s="14"/>
      <c r="Q592" s="13"/>
      <c r="R592" s="13"/>
      <c r="S592" s="12"/>
      <c r="T592" s="15"/>
      <c r="U592" s="15"/>
      <c r="V592" s="15"/>
      <c r="W592" s="15"/>
      <c r="X592" s="15"/>
      <c r="Y592" s="15"/>
      <c r="Z592" s="15"/>
      <c r="AA592" s="15"/>
    </row>
    <row r="593" spans="1:27" ht="16.5" customHeight="1" x14ac:dyDescent="0.25">
      <c r="A593" s="10"/>
      <c r="B593" s="11" t="s">
        <v>1135</v>
      </c>
      <c r="C593" s="12" t="s">
        <v>1136</v>
      </c>
      <c r="D593" s="14">
        <v>16</v>
      </c>
      <c r="E593" s="14">
        <v>16</v>
      </c>
      <c r="F593" s="14">
        <v>16</v>
      </c>
      <c r="G593" s="14">
        <v>16</v>
      </c>
      <c r="H593" s="14">
        <v>9</v>
      </c>
      <c r="I593" s="14">
        <v>9</v>
      </c>
      <c r="J593" s="14">
        <v>9</v>
      </c>
      <c r="K593" s="14"/>
      <c r="L593" s="14"/>
      <c r="M593" s="14"/>
      <c r="N593" s="14"/>
      <c r="O593" s="90"/>
      <c r="P593" s="14"/>
      <c r="Q593" s="13"/>
      <c r="R593" s="13"/>
      <c r="S593" s="16" t="s">
        <v>1137</v>
      </c>
      <c r="T593" s="15"/>
      <c r="U593" s="15"/>
      <c r="V593" s="15"/>
      <c r="W593" s="15"/>
      <c r="X593" s="15"/>
      <c r="Y593" s="15"/>
      <c r="Z593" s="15"/>
      <c r="AA593" s="15"/>
    </row>
    <row r="594" spans="1:27" ht="16.5" customHeight="1" x14ac:dyDescent="0.25">
      <c r="A594" s="10"/>
      <c r="B594" s="11" t="s">
        <v>1138</v>
      </c>
      <c r="C594" s="12" t="s">
        <v>1139</v>
      </c>
      <c r="D594" s="13"/>
      <c r="E594" s="14">
        <v>0</v>
      </c>
      <c r="F594" s="14">
        <v>70</v>
      </c>
      <c r="G594" s="14">
        <v>124</v>
      </c>
      <c r="H594" s="14">
        <v>82</v>
      </c>
      <c r="I594" s="14">
        <v>25</v>
      </c>
      <c r="J594" s="14">
        <v>11</v>
      </c>
      <c r="K594" s="14"/>
      <c r="L594" s="14"/>
      <c r="M594" s="14"/>
      <c r="N594" s="14"/>
      <c r="O594" s="14"/>
      <c r="P594" s="14"/>
      <c r="Q594" s="13"/>
      <c r="R594" s="13"/>
      <c r="S594" s="12"/>
      <c r="T594" s="15"/>
      <c r="U594" s="15"/>
      <c r="V594" s="15"/>
      <c r="W594" s="15"/>
      <c r="X594" s="15"/>
      <c r="Y594" s="15"/>
      <c r="Z594" s="15"/>
      <c r="AA594" s="15"/>
    </row>
    <row r="595" spans="1:27" ht="16.5" customHeight="1" x14ac:dyDescent="0.25">
      <c r="A595" s="10"/>
      <c r="B595" s="11" t="s">
        <v>1140</v>
      </c>
      <c r="C595" s="12" t="s">
        <v>1141</v>
      </c>
      <c r="D595" s="13"/>
      <c r="E595" s="14">
        <v>0</v>
      </c>
      <c r="F595" s="14">
        <v>73</v>
      </c>
      <c r="G595" s="14">
        <v>114</v>
      </c>
      <c r="H595" s="14">
        <v>80</v>
      </c>
      <c r="I595" s="14">
        <v>25</v>
      </c>
      <c r="J595" s="14">
        <v>11</v>
      </c>
      <c r="K595" s="14"/>
      <c r="L595" s="14"/>
      <c r="M595" s="14"/>
      <c r="N595" s="14"/>
      <c r="O595" s="14"/>
      <c r="P595" s="14"/>
      <c r="Q595" s="13"/>
      <c r="R595" s="13"/>
      <c r="S595" s="12"/>
      <c r="T595" s="15"/>
      <c r="U595" s="15"/>
      <c r="V595" s="15"/>
      <c r="W595" s="15"/>
      <c r="X595" s="15"/>
      <c r="Y595" s="15"/>
      <c r="Z595" s="15"/>
      <c r="AA595" s="15"/>
    </row>
    <row r="596" spans="1:27" ht="16.5" customHeight="1" x14ac:dyDescent="0.25">
      <c r="A596" s="10"/>
      <c r="B596" s="11" t="s">
        <v>1142</v>
      </c>
      <c r="C596" s="12" t="s">
        <v>1143</v>
      </c>
      <c r="D596" s="13"/>
      <c r="E596" s="14">
        <v>0</v>
      </c>
      <c r="F596" s="14">
        <v>125</v>
      </c>
      <c r="G596" s="14">
        <v>125</v>
      </c>
      <c r="H596" s="14">
        <v>142</v>
      </c>
      <c r="I596" s="14">
        <v>142</v>
      </c>
      <c r="J596" s="14">
        <v>0</v>
      </c>
      <c r="K596" s="14"/>
      <c r="L596" s="14"/>
      <c r="M596" s="14"/>
      <c r="N596" s="14"/>
      <c r="O596" s="14"/>
      <c r="P596" s="14"/>
      <c r="Q596" s="13"/>
      <c r="R596" s="13"/>
      <c r="S596" s="12"/>
      <c r="T596" s="15"/>
      <c r="U596" s="15"/>
      <c r="V596" s="15"/>
      <c r="W596" s="15"/>
      <c r="X596" s="15"/>
      <c r="Y596" s="15"/>
      <c r="Z596" s="15"/>
      <c r="AA596" s="15"/>
    </row>
    <row r="597" spans="1:27" ht="16.5" customHeight="1" x14ac:dyDescent="0.25">
      <c r="A597" s="10"/>
      <c r="B597" s="11" t="s">
        <v>1144</v>
      </c>
      <c r="C597" s="12" t="s">
        <v>1145</v>
      </c>
      <c r="D597" s="13"/>
      <c r="E597" s="14">
        <v>0</v>
      </c>
      <c r="F597" s="14">
        <v>84</v>
      </c>
      <c r="G597" s="14">
        <v>92</v>
      </c>
      <c r="H597" s="14">
        <v>100</v>
      </c>
      <c r="I597" s="14"/>
      <c r="J597" s="14">
        <v>0</v>
      </c>
      <c r="K597" s="14"/>
      <c r="L597" s="14"/>
      <c r="M597" s="14"/>
      <c r="N597" s="14"/>
      <c r="O597" s="14"/>
      <c r="P597" s="14"/>
      <c r="Q597" s="13"/>
      <c r="R597" s="13"/>
      <c r="S597" s="12"/>
      <c r="T597" s="15"/>
      <c r="U597" s="15"/>
      <c r="V597" s="15"/>
      <c r="W597" s="15"/>
      <c r="X597" s="15"/>
      <c r="Y597" s="15"/>
      <c r="Z597" s="15"/>
      <c r="AA597" s="15"/>
    </row>
    <row r="598" spans="1:27" ht="16.5" customHeight="1" x14ac:dyDescent="0.25">
      <c r="A598" s="10"/>
      <c r="B598" s="11" t="s">
        <v>1146</v>
      </c>
      <c r="C598" s="12" t="s">
        <v>1147</v>
      </c>
      <c r="D598" s="13"/>
      <c r="E598" s="14">
        <v>0</v>
      </c>
      <c r="F598" s="14">
        <v>176</v>
      </c>
      <c r="G598" s="14">
        <v>176</v>
      </c>
      <c r="H598" s="14">
        <v>176</v>
      </c>
      <c r="I598" s="14"/>
      <c r="J598" s="14"/>
      <c r="K598" s="14"/>
      <c r="L598" s="14"/>
      <c r="M598" s="14"/>
      <c r="N598" s="14"/>
      <c r="O598" s="90"/>
      <c r="P598" s="14"/>
      <c r="Q598" s="13"/>
      <c r="R598" s="13"/>
      <c r="S598" s="12"/>
      <c r="T598" s="15"/>
      <c r="U598" s="15"/>
      <c r="V598" s="15"/>
      <c r="W598" s="15"/>
      <c r="X598" s="15"/>
      <c r="Y598" s="15"/>
      <c r="Z598" s="15"/>
      <c r="AA598" s="15"/>
    </row>
    <row r="599" spans="1:27" ht="16.5" customHeight="1" x14ac:dyDescent="0.25">
      <c r="A599" s="10"/>
      <c r="B599" s="11" t="s">
        <v>1148</v>
      </c>
      <c r="C599" s="12" t="s">
        <v>1149</v>
      </c>
      <c r="D599" s="13"/>
      <c r="E599" s="14">
        <v>316</v>
      </c>
      <c r="F599" s="14">
        <v>316</v>
      </c>
      <c r="G599" s="14">
        <v>316</v>
      </c>
      <c r="H599" s="14">
        <v>316</v>
      </c>
      <c r="I599" s="14">
        <v>316</v>
      </c>
      <c r="J599" s="14">
        <v>316</v>
      </c>
      <c r="K599" s="14"/>
      <c r="L599" s="14"/>
      <c r="M599" s="14"/>
      <c r="N599" s="14"/>
      <c r="O599" s="90"/>
      <c r="P599" s="14"/>
      <c r="Q599" s="13"/>
      <c r="R599" s="13"/>
      <c r="S599" s="12"/>
      <c r="T599" s="15"/>
      <c r="U599" s="15"/>
      <c r="V599" s="15"/>
      <c r="W599" s="15"/>
      <c r="X599" s="15"/>
      <c r="Y599" s="15"/>
      <c r="Z599" s="15"/>
      <c r="AA599" s="15"/>
    </row>
    <row r="600" spans="1:27" ht="16.5" customHeight="1" x14ac:dyDescent="0.25">
      <c r="A600" s="10"/>
      <c r="B600" s="11" t="s">
        <v>1150</v>
      </c>
      <c r="C600" s="12" t="s">
        <v>1151</v>
      </c>
      <c r="D600" s="13"/>
      <c r="E600" s="14">
        <v>45</v>
      </c>
      <c r="F600" s="14">
        <v>60</v>
      </c>
      <c r="G600" s="14">
        <v>68</v>
      </c>
      <c r="H600" s="14">
        <v>76</v>
      </c>
      <c r="I600" s="14">
        <v>80</v>
      </c>
      <c r="J600" s="14">
        <v>80</v>
      </c>
      <c r="K600" s="14"/>
      <c r="L600" s="14"/>
      <c r="M600" s="14"/>
      <c r="N600" s="14"/>
      <c r="O600" s="90"/>
      <c r="P600" s="14"/>
      <c r="Q600" s="13"/>
      <c r="R600" s="13"/>
      <c r="S600" s="12"/>
      <c r="T600" s="15"/>
      <c r="U600" s="15"/>
      <c r="V600" s="15"/>
      <c r="W600" s="15"/>
      <c r="X600" s="15"/>
      <c r="Y600" s="15"/>
      <c r="Z600" s="15"/>
      <c r="AA600" s="15"/>
    </row>
    <row r="601" spans="1:27" ht="16.5" customHeight="1" x14ac:dyDescent="0.25">
      <c r="A601" s="10"/>
      <c r="B601" s="11" t="s">
        <v>1152</v>
      </c>
      <c r="C601" s="12" t="s">
        <v>1153</v>
      </c>
      <c r="D601" s="13"/>
      <c r="E601" s="14">
        <v>0</v>
      </c>
      <c r="F601" s="14">
        <v>0</v>
      </c>
      <c r="G601" s="14">
        <v>3</v>
      </c>
      <c r="H601" s="14">
        <v>3</v>
      </c>
      <c r="I601" s="14">
        <v>13</v>
      </c>
      <c r="J601" s="14">
        <v>10</v>
      </c>
      <c r="K601" s="14"/>
      <c r="L601" s="14"/>
      <c r="M601" s="14"/>
      <c r="N601" s="14"/>
      <c r="O601" s="91"/>
      <c r="P601" s="14"/>
      <c r="Q601" s="13"/>
      <c r="R601" s="13"/>
      <c r="S601" s="12"/>
      <c r="T601" s="15"/>
      <c r="U601" s="15"/>
      <c r="V601" s="15"/>
      <c r="W601" s="15"/>
      <c r="X601" s="15"/>
      <c r="Y601" s="15"/>
      <c r="Z601" s="15"/>
      <c r="AA601" s="15"/>
    </row>
    <row r="602" spans="1:27" ht="16.5" customHeight="1" x14ac:dyDescent="0.25">
      <c r="A602" s="10"/>
      <c r="B602" s="11" t="s">
        <v>1154</v>
      </c>
      <c r="C602" s="12" t="s">
        <v>1155</v>
      </c>
      <c r="D602" s="14">
        <v>10</v>
      </c>
      <c r="E602" s="14">
        <v>10</v>
      </c>
      <c r="F602" s="14">
        <v>10</v>
      </c>
      <c r="G602" s="14">
        <v>10</v>
      </c>
      <c r="H602" s="14">
        <v>10</v>
      </c>
      <c r="I602" s="14">
        <v>13</v>
      </c>
      <c r="J602" s="14">
        <v>13</v>
      </c>
      <c r="K602" s="14"/>
      <c r="L602" s="14"/>
      <c r="M602" s="14"/>
      <c r="N602" s="14"/>
      <c r="O602" s="90"/>
      <c r="P602" s="14"/>
      <c r="Q602" s="13"/>
      <c r="R602" s="13"/>
      <c r="S602" s="12"/>
      <c r="T602" s="15"/>
      <c r="U602" s="15"/>
      <c r="V602" s="15"/>
      <c r="W602" s="15"/>
      <c r="X602" s="15"/>
      <c r="Y602" s="15"/>
      <c r="Z602" s="15"/>
      <c r="AA602" s="15"/>
    </row>
    <row r="603" spans="1:27" ht="16.5" customHeight="1" x14ac:dyDescent="0.25">
      <c r="A603" s="10"/>
      <c r="B603" s="11" t="s">
        <v>1156</v>
      </c>
      <c r="C603" s="12" t="s">
        <v>1157</v>
      </c>
      <c r="D603" s="14">
        <v>3</v>
      </c>
      <c r="E603" s="14">
        <v>0</v>
      </c>
      <c r="F603" s="14">
        <v>4</v>
      </c>
      <c r="G603" s="14">
        <v>5</v>
      </c>
      <c r="H603" s="14">
        <v>10</v>
      </c>
      <c r="I603" s="14">
        <v>10</v>
      </c>
      <c r="J603" s="14">
        <v>10</v>
      </c>
      <c r="K603" s="14"/>
      <c r="L603" s="14"/>
      <c r="M603" s="14"/>
      <c r="N603" s="14"/>
      <c r="O603" s="90"/>
      <c r="P603" s="14"/>
      <c r="Q603" s="13"/>
      <c r="R603" s="13"/>
      <c r="S603" s="12"/>
      <c r="T603" s="15"/>
      <c r="U603" s="15"/>
      <c r="V603" s="15"/>
      <c r="W603" s="15"/>
      <c r="X603" s="15"/>
      <c r="Y603" s="15"/>
      <c r="Z603" s="15"/>
      <c r="AA603" s="15"/>
    </row>
    <row r="604" spans="1:27" ht="16.5" customHeight="1" x14ac:dyDescent="0.25">
      <c r="A604" s="10"/>
      <c r="B604" s="11" t="s">
        <v>1158</v>
      </c>
      <c r="C604" s="12" t="s">
        <v>1159</v>
      </c>
      <c r="D604" s="13"/>
      <c r="E604" s="14">
        <v>0</v>
      </c>
      <c r="F604" s="14">
        <v>84</v>
      </c>
      <c r="G604" s="14">
        <v>92</v>
      </c>
      <c r="H604" s="14">
        <v>100</v>
      </c>
      <c r="I604" s="14"/>
      <c r="J604" s="14"/>
      <c r="K604" s="14"/>
      <c r="L604" s="14"/>
      <c r="M604" s="14"/>
      <c r="N604" s="14"/>
      <c r="O604" s="91"/>
      <c r="P604" s="14"/>
      <c r="Q604" s="13"/>
      <c r="R604" s="13"/>
      <c r="S604" s="12"/>
      <c r="T604" s="15"/>
      <c r="U604" s="15"/>
      <c r="V604" s="15"/>
      <c r="W604" s="15"/>
      <c r="X604" s="15"/>
      <c r="Y604" s="15"/>
      <c r="Z604" s="15"/>
      <c r="AA604" s="15"/>
    </row>
    <row r="605" spans="1:27" ht="16.5" customHeight="1" x14ac:dyDescent="0.25">
      <c r="A605" s="10"/>
      <c r="B605" s="11" t="s">
        <v>1160</v>
      </c>
      <c r="C605" s="12" t="s">
        <v>1161</v>
      </c>
      <c r="D605" s="13"/>
      <c r="E605" s="14">
        <v>0</v>
      </c>
      <c r="F605" s="14">
        <v>10</v>
      </c>
      <c r="G605" s="14">
        <v>13</v>
      </c>
      <c r="H605" s="14">
        <v>21</v>
      </c>
      <c r="I605" s="14">
        <v>29</v>
      </c>
      <c r="J605" s="14">
        <v>21</v>
      </c>
      <c r="K605" s="14"/>
      <c r="L605" s="14"/>
      <c r="M605" s="14"/>
      <c r="N605" s="14"/>
      <c r="O605" s="14"/>
      <c r="P605" s="14"/>
      <c r="Q605" s="13"/>
      <c r="R605" s="13"/>
      <c r="S605" s="12"/>
      <c r="T605" s="15"/>
      <c r="U605" s="15"/>
      <c r="V605" s="15"/>
      <c r="W605" s="15"/>
      <c r="X605" s="15"/>
      <c r="Y605" s="15"/>
      <c r="Z605" s="15"/>
      <c r="AA605" s="15"/>
    </row>
    <row r="606" spans="1:27" ht="16.5" customHeight="1" x14ac:dyDescent="0.25">
      <c r="A606" s="10"/>
      <c r="B606" s="11" t="s">
        <v>1162</v>
      </c>
      <c r="C606" s="16" t="s">
        <v>1163</v>
      </c>
      <c r="D606" s="13"/>
      <c r="E606" s="14">
        <v>0</v>
      </c>
      <c r="F606" s="14">
        <v>0</v>
      </c>
      <c r="G606" s="14">
        <v>55</v>
      </c>
      <c r="H606" s="14">
        <v>55</v>
      </c>
      <c r="I606" s="14">
        <v>55</v>
      </c>
      <c r="J606" s="14">
        <v>55</v>
      </c>
      <c r="K606" s="14"/>
      <c r="L606" s="14"/>
      <c r="M606" s="14"/>
      <c r="N606" s="14"/>
      <c r="O606" s="14"/>
      <c r="P606" s="14"/>
      <c r="Q606" s="13"/>
      <c r="R606" s="13"/>
      <c r="S606" s="16" t="s">
        <v>1164</v>
      </c>
      <c r="T606" s="15"/>
      <c r="U606" s="15"/>
      <c r="V606" s="15"/>
      <c r="W606" s="15"/>
      <c r="X606" s="15"/>
      <c r="Y606" s="15"/>
      <c r="Z606" s="15"/>
      <c r="AA606" s="15"/>
    </row>
    <row r="607" spans="1:27" ht="16.5" customHeight="1" x14ac:dyDescent="0.25">
      <c r="A607" s="10"/>
      <c r="B607" s="11" t="s">
        <v>1165</v>
      </c>
      <c r="C607" s="12" t="s">
        <v>1166</v>
      </c>
      <c r="D607" s="13"/>
      <c r="E607" s="14">
        <v>0</v>
      </c>
      <c r="F607" s="14">
        <v>0</v>
      </c>
      <c r="G607" s="14">
        <v>24</v>
      </c>
      <c r="H607" s="14">
        <v>38</v>
      </c>
      <c r="I607" s="14">
        <v>38</v>
      </c>
      <c r="J607" s="14">
        <v>38</v>
      </c>
      <c r="K607" s="14"/>
      <c r="L607" s="14"/>
      <c r="M607" s="14"/>
      <c r="N607" s="14"/>
      <c r="O607" s="14"/>
      <c r="P607" s="14"/>
      <c r="Q607" s="13"/>
      <c r="R607" s="13"/>
      <c r="S607" s="12"/>
      <c r="T607" s="15"/>
      <c r="U607" s="15"/>
      <c r="V607" s="15"/>
      <c r="W607" s="15"/>
      <c r="X607" s="15"/>
      <c r="Y607" s="15"/>
      <c r="Z607" s="15"/>
      <c r="AA607" s="15"/>
    </row>
    <row r="608" spans="1:27" ht="16.5" customHeight="1" x14ac:dyDescent="0.25">
      <c r="A608" s="10"/>
      <c r="B608" s="11" t="s">
        <v>1167</v>
      </c>
      <c r="C608" s="12" t="s">
        <v>1168</v>
      </c>
      <c r="D608" s="13"/>
      <c r="E608" s="13" t="e">
        <f t="shared" ref="E608:G608" si="61">NA()</f>
        <v>#N/A</v>
      </c>
      <c r="F608" s="13" t="e">
        <f t="shared" si="61"/>
        <v>#N/A</v>
      </c>
      <c r="G608" s="13" t="e">
        <f t="shared" si="61"/>
        <v>#N/A</v>
      </c>
      <c r="H608" s="14">
        <v>0</v>
      </c>
      <c r="I608" s="14"/>
      <c r="J608" s="14"/>
      <c r="K608" s="14"/>
      <c r="L608" s="14"/>
      <c r="M608" s="14"/>
      <c r="N608" s="14"/>
      <c r="O608" s="92"/>
      <c r="P608" s="14"/>
      <c r="Q608" s="13"/>
      <c r="R608" s="13"/>
      <c r="S608" s="16" t="s">
        <v>1169</v>
      </c>
      <c r="T608" s="15"/>
      <c r="U608" s="15"/>
      <c r="V608" s="15"/>
      <c r="W608" s="15"/>
      <c r="X608" s="15"/>
      <c r="Y608" s="15"/>
      <c r="Z608" s="15"/>
      <c r="AA608" s="15"/>
    </row>
    <row r="609" spans="1:27" ht="16.5" customHeight="1" x14ac:dyDescent="0.25">
      <c r="A609" s="10"/>
      <c r="B609" s="11" t="s">
        <v>1170</v>
      </c>
      <c r="C609" s="12" t="s">
        <v>1171</v>
      </c>
      <c r="D609" s="13"/>
      <c r="E609" s="14">
        <v>0</v>
      </c>
      <c r="F609" s="14">
        <v>0</v>
      </c>
      <c r="G609" s="14">
        <v>4500</v>
      </c>
      <c r="H609" s="14">
        <v>4500</v>
      </c>
      <c r="I609" s="14">
        <v>4500</v>
      </c>
      <c r="J609" s="14">
        <v>2788</v>
      </c>
      <c r="K609" s="14"/>
      <c r="L609" s="14"/>
      <c r="M609" s="14"/>
      <c r="N609" s="14"/>
      <c r="O609" s="14"/>
      <c r="P609" s="14"/>
      <c r="Q609" s="13"/>
      <c r="R609" s="13"/>
      <c r="S609" s="12"/>
      <c r="T609" s="15"/>
      <c r="U609" s="15"/>
      <c r="V609" s="15"/>
      <c r="W609" s="15"/>
      <c r="X609" s="15"/>
      <c r="Y609" s="15"/>
      <c r="Z609" s="15"/>
      <c r="AA609" s="15"/>
    </row>
    <row r="610" spans="1:27" ht="16.5" customHeight="1" x14ac:dyDescent="0.25">
      <c r="A610" s="10"/>
      <c r="B610" s="18" t="s">
        <v>1172</v>
      </c>
      <c r="C610" s="16" t="s">
        <v>1173</v>
      </c>
      <c r="D610" s="13"/>
      <c r="E610" s="13"/>
      <c r="F610" s="13"/>
      <c r="G610" s="13"/>
      <c r="H610" s="14">
        <v>116467</v>
      </c>
      <c r="I610" s="13"/>
      <c r="J610" s="13"/>
      <c r="K610" s="13"/>
      <c r="L610" s="13"/>
      <c r="M610" s="14"/>
      <c r="N610" s="14"/>
      <c r="O610" s="13"/>
      <c r="P610" s="14"/>
      <c r="Q610" s="13"/>
      <c r="R610" s="13"/>
      <c r="S610" s="12"/>
      <c r="T610" s="15"/>
      <c r="U610" s="15"/>
      <c r="V610" s="15"/>
      <c r="W610" s="15"/>
      <c r="X610" s="15"/>
      <c r="Y610" s="15"/>
      <c r="Z610" s="15"/>
      <c r="AA610" s="15"/>
    </row>
    <row r="611" spans="1:27" ht="16.5" customHeight="1" x14ac:dyDescent="0.25">
      <c r="A611" s="10"/>
      <c r="B611" s="11"/>
      <c r="C611" s="12"/>
      <c r="D611" s="13"/>
      <c r="E611" s="13"/>
      <c r="F611" s="13"/>
      <c r="G611" s="13"/>
      <c r="H611" s="13"/>
      <c r="I611" s="13"/>
      <c r="J611" s="13"/>
      <c r="K611" s="13"/>
      <c r="L611" s="13"/>
      <c r="M611" s="13"/>
      <c r="N611" s="13"/>
      <c r="O611" s="13"/>
      <c r="P611" s="13"/>
      <c r="Q611" s="13"/>
      <c r="R611" s="13"/>
      <c r="S611" s="12"/>
      <c r="T611" s="15"/>
      <c r="U611" s="15"/>
      <c r="V611" s="15"/>
      <c r="W611" s="15"/>
      <c r="X611" s="15"/>
      <c r="Y611" s="15"/>
      <c r="Z611" s="15"/>
      <c r="AA611" s="15"/>
    </row>
    <row r="612" spans="1:27" ht="16.5" customHeight="1" x14ac:dyDescent="0.25">
      <c r="A612" s="5"/>
      <c r="B612" s="6">
        <v>19</v>
      </c>
      <c r="C612" s="7" t="s">
        <v>1174</v>
      </c>
      <c r="D612" s="22"/>
      <c r="E612" s="22"/>
      <c r="F612" s="22"/>
      <c r="G612" s="22"/>
      <c r="H612" s="22"/>
      <c r="I612" s="22"/>
      <c r="J612" s="22">
        <f>COUNTBLANK(J613:J653)</f>
        <v>16</v>
      </c>
      <c r="K612" s="22"/>
      <c r="L612" s="22">
        <f>COUNTBLANK(L613:L653)</f>
        <v>41</v>
      </c>
      <c r="M612" s="22"/>
      <c r="N612" s="22"/>
      <c r="O612" s="22"/>
      <c r="P612" s="22"/>
      <c r="Q612" s="22"/>
      <c r="R612" s="22"/>
      <c r="S612" s="7"/>
      <c r="T612" s="23"/>
      <c r="U612" s="23"/>
      <c r="V612" s="23"/>
      <c r="W612" s="23"/>
      <c r="X612" s="23"/>
      <c r="Y612" s="23"/>
      <c r="Z612" s="23"/>
      <c r="AA612" s="23"/>
    </row>
    <row r="613" spans="1:27" ht="16.5" customHeight="1" x14ac:dyDescent="0.25">
      <c r="A613" s="10"/>
      <c r="B613" s="11" t="s">
        <v>1175</v>
      </c>
      <c r="C613" s="12" t="s">
        <v>1176</v>
      </c>
      <c r="D613" s="14">
        <v>1105006</v>
      </c>
      <c r="E613" s="13" t="e">
        <f t="shared" ref="E613:E653" si="62">NA()</f>
        <v>#N/A</v>
      </c>
      <c r="F613" s="14">
        <v>1209046</v>
      </c>
      <c r="G613" s="14">
        <v>1084242</v>
      </c>
      <c r="H613" s="14">
        <v>1208830</v>
      </c>
      <c r="I613" s="93"/>
      <c r="J613" s="93"/>
      <c r="K613" s="93"/>
      <c r="L613" s="93"/>
      <c r="M613" s="93"/>
      <c r="N613" s="93"/>
      <c r="O613" s="93"/>
      <c r="P613" s="14"/>
      <c r="Q613" s="13"/>
      <c r="R613" s="13"/>
      <c r="S613" s="12"/>
      <c r="T613" s="15"/>
      <c r="U613" s="15"/>
      <c r="V613" s="15"/>
      <c r="W613" s="15"/>
      <c r="X613" s="15"/>
      <c r="Y613" s="15"/>
      <c r="Z613" s="15"/>
      <c r="AA613" s="15"/>
    </row>
    <row r="614" spans="1:27" ht="16.5" customHeight="1" x14ac:dyDescent="0.25">
      <c r="A614" s="10"/>
      <c r="B614" s="11" t="s">
        <v>1177</v>
      </c>
      <c r="C614" s="12" t="s">
        <v>1178</v>
      </c>
      <c r="D614" s="14">
        <v>6154971</v>
      </c>
      <c r="E614" s="13" t="e">
        <f t="shared" si="62"/>
        <v>#N/A</v>
      </c>
      <c r="F614" s="14">
        <v>7001713</v>
      </c>
      <c r="G614" s="14">
        <v>6504136</v>
      </c>
      <c r="H614" s="14">
        <v>7150234</v>
      </c>
      <c r="I614" s="93"/>
      <c r="J614" s="93"/>
      <c r="K614" s="93"/>
      <c r="L614" s="93"/>
      <c r="M614" s="93"/>
      <c r="N614" s="93"/>
      <c r="O614" s="93"/>
      <c r="P614" s="14"/>
      <c r="Q614" s="13"/>
      <c r="R614" s="13"/>
      <c r="S614" s="12"/>
      <c r="T614" s="15"/>
      <c r="U614" s="15"/>
      <c r="V614" s="15"/>
      <c r="W614" s="15"/>
      <c r="X614" s="15"/>
      <c r="Y614" s="15"/>
      <c r="Z614" s="15"/>
      <c r="AA614" s="15"/>
    </row>
    <row r="615" spans="1:27" ht="16.5" customHeight="1" x14ac:dyDescent="0.25">
      <c r="A615" s="10"/>
      <c r="B615" s="11" t="s">
        <v>1179</v>
      </c>
      <c r="C615" s="12" t="s">
        <v>1180</v>
      </c>
      <c r="D615" s="13"/>
      <c r="E615" s="13" t="e">
        <f t="shared" si="62"/>
        <v>#N/A</v>
      </c>
      <c r="F615" s="13" t="e">
        <f t="shared" ref="F615:F616" si="63">NA()</f>
        <v>#N/A</v>
      </c>
      <c r="G615" s="14">
        <v>315261</v>
      </c>
      <c r="H615" s="14">
        <v>309615</v>
      </c>
      <c r="I615" s="93"/>
      <c r="J615" s="93"/>
      <c r="K615" s="93"/>
      <c r="L615" s="93"/>
      <c r="M615" s="93"/>
      <c r="N615" s="93"/>
      <c r="O615" s="93"/>
      <c r="P615" s="14"/>
      <c r="Q615" s="13"/>
      <c r="R615" s="13"/>
      <c r="S615" s="12"/>
      <c r="T615" s="15"/>
      <c r="U615" s="15"/>
      <c r="V615" s="15"/>
      <c r="W615" s="15"/>
      <c r="X615" s="15"/>
      <c r="Y615" s="15"/>
      <c r="Z615" s="15"/>
      <c r="AA615" s="15"/>
    </row>
    <row r="616" spans="1:27" ht="16.5" customHeight="1" x14ac:dyDescent="0.25">
      <c r="A616" s="10"/>
      <c r="B616" s="11" t="s">
        <v>1181</v>
      </c>
      <c r="C616" s="12" t="s">
        <v>1182</v>
      </c>
      <c r="D616" s="13"/>
      <c r="E616" s="13" t="e">
        <f t="shared" si="62"/>
        <v>#N/A</v>
      </c>
      <c r="F616" s="13" t="e">
        <f t="shared" si="63"/>
        <v>#N/A</v>
      </c>
      <c r="G616" s="14">
        <v>294221</v>
      </c>
      <c r="H616" s="14">
        <v>270913</v>
      </c>
      <c r="I616" s="93"/>
      <c r="J616" s="93"/>
      <c r="K616" s="93"/>
      <c r="L616" s="93"/>
      <c r="M616" s="93"/>
      <c r="N616" s="93"/>
      <c r="O616" s="93"/>
      <c r="P616" s="14"/>
      <c r="Q616" s="13"/>
      <c r="R616" s="13"/>
      <c r="S616" s="94" t="s">
        <v>1183</v>
      </c>
      <c r="T616" s="15"/>
      <c r="U616" s="15"/>
      <c r="V616" s="15"/>
      <c r="W616" s="15"/>
      <c r="X616" s="15"/>
      <c r="Y616" s="15"/>
      <c r="Z616" s="15"/>
      <c r="AA616" s="15"/>
    </row>
    <row r="617" spans="1:27" ht="16.5" customHeight="1" x14ac:dyDescent="0.25">
      <c r="A617" s="10"/>
      <c r="B617" s="11" t="s">
        <v>1184</v>
      </c>
      <c r="C617" s="12" t="s">
        <v>1185</v>
      </c>
      <c r="D617" s="14">
        <v>3</v>
      </c>
      <c r="E617" s="13" t="e">
        <f t="shared" si="62"/>
        <v>#N/A</v>
      </c>
      <c r="F617" s="14">
        <v>4</v>
      </c>
      <c r="G617" s="14">
        <v>7</v>
      </c>
      <c r="H617" s="14">
        <v>8</v>
      </c>
      <c r="I617" s="93"/>
      <c r="J617" s="93">
        <v>8</v>
      </c>
      <c r="K617" s="93"/>
      <c r="L617" s="93"/>
      <c r="M617" s="93"/>
      <c r="N617" s="93"/>
      <c r="O617" s="93"/>
      <c r="P617" s="14"/>
      <c r="Q617" s="13"/>
      <c r="R617" s="13"/>
      <c r="S617" s="94" t="s">
        <v>1186</v>
      </c>
      <c r="T617" s="15"/>
      <c r="U617" s="15"/>
      <c r="V617" s="15"/>
      <c r="W617" s="15"/>
      <c r="X617" s="15"/>
      <c r="Y617" s="15"/>
      <c r="Z617" s="15"/>
      <c r="AA617" s="15"/>
    </row>
    <row r="618" spans="1:27" ht="16.5" customHeight="1" x14ac:dyDescent="0.25">
      <c r="A618" s="10"/>
      <c r="B618" s="11" t="s">
        <v>1187</v>
      </c>
      <c r="C618" s="12" t="s">
        <v>1188</v>
      </c>
      <c r="D618" s="14">
        <v>7</v>
      </c>
      <c r="E618" s="13" t="e">
        <f t="shared" si="62"/>
        <v>#N/A</v>
      </c>
      <c r="F618" s="14">
        <v>10</v>
      </c>
      <c r="G618" s="14">
        <v>11</v>
      </c>
      <c r="H618" s="14">
        <v>13</v>
      </c>
      <c r="I618" s="93"/>
      <c r="J618" s="93">
        <v>13</v>
      </c>
      <c r="K618" s="93"/>
      <c r="L618" s="93"/>
      <c r="M618" s="93"/>
      <c r="N618" s="93"/>
      <c r="O618" s="93"/>
      <c r="P618" s="14"/>
      <c r="Q618" s="13"/>
      <c r="R618" s="13"/>
      <c r="S618" s="12"/>
      <c r="T618" s="15"/>
      <c r="U618" s="15"/>
      <c r="V618" s="15"/>
      <c r="W618" s="15"/>
      <c r="X618" s="15"/>
      <c r="Y618" s="15"/>
      <c r="Z618" s="15"/>
      <c r="AA618" s="15"/>
    </row>
    <row r="619" spans="1:27" ht="16.5" customHeight="1" x14ac:dyDescent="0.25">
      <c r="A619" s="10"/>
      <c r="B619" s="11" t="s">
        <v>1189</v>
      </c>
      <c r="C619" s="12" t="s">
        <v>1190</v>
      </c>
      <c r="D619" s="14" t="s">
        <v>513</v>
      </c>
      <c r="E619" s="13" t="e">
        <f t="shared" si="62"/>
        <v>#N/A</v>
      </c>
      <c r="F619" s="14">
        <v>2</v>
      </c>
      <c r="G619" s="14">
        <v>3</v>
      </c>
      <c r="H619" s="14">
        <v>3</v>
      </c>
      <c r="I619" s="93"/>
      <c r="J619" s="93">
        <v>6</v>
      </c>
      <c r="K619" s="93"/>
      <c r="L619" s="93"/>
      <c r="M619" s="93"/>
      <c r="N619" s="93"/>
      <c r="O619" s="93"/>
      <c r="P619" s="14"/>
      <c r="Q619" s="13"/>
      <c r="R619" s="13"/>
      <c r="S619" s="94" t="s">
        <v>1191</v>
      </c>
      <c r="T619" s="15"/>
      <c r="U619" s="15"/>
      <c r="V619" s="15"/>
      <c r="W619" s="15"/>
      <c r="X619" s="15"/>
      <c r="Y619" s="15"/>
      <c r="Z619" s="15"/>
      <c r="AA619" s="15"/>
    </row>
    <row r="620" spans="1:27" ht="16.5" customHeight="1" x14ac:dyDescent="0.25">
      <c r="A620" s="10"/>
      <c r="B620" s="11" t="s">
        <v>1192</v>
      </c>
      <c r="C620" s="12" t="s">
        <v>1193</v>
      </c>
      <c r="D620" s="13"/>
      <c r="E620" s="13" t="e">
        <f t="shared" si="62"/>
        <v>#N/A</v>
      </c>
      <c r="F620" s="13" t="e">
        <f t="shared" ref="F620:F625" si="64">NA()</f>
        <v>#N/A</v>
      </c>
      <c r="G620" s="14">
        <v>425</v>
      </c>
      <c r="H620" s="14">
        <v>397</v>
      </c>
      <c r="I620" s="93"/>
      <c r="J620" s="93">
        <v>397</v>
      </c>
      <c r="K620" s="93"/>
      <c r="L620" s="93"/>
      <c r="M620" s="93"/>
      <c r="N620" s="93"/>
      <c r="O620" s="93"/>
      <c r="P620" s="14"/>
      <c r="Q620" s="13"/>
      <c r="R620" s="13"/>
      <c r="S620" s="12"/>
      <c r="T620" s="15"/>
      <c r="U620" s="15"/>
      <c r="V620" s="15"/>
      <c r="W620" s="15"/>
      <c r="X620" s="15"/>
      <c r="Y620" s="15"/>
      <c r="Z620" s="15"/>
      <c r="AA620" s="15"/>
    </row>
    <row r="621" spans="1:27" ht="16.5" customHeight="1" x14ac:dyDescent="0.25">
      <c r="A621" s="10"/>
      <c r="B621" s="11" t="s">
        <v>1194</v>
      </c>
      <c r="C621" s="12" t="s">
        <v>1195</v>
      </c>
      <c r="D621" s="13"/>
      <c r="E621" s="13" t="e">
        <f t="shared" si="62"/>
        <v>#N/A</v>
      </c>
      <c r="F621" s="13" t="e">
        <f t="shared" si="64"/>
        <v>#N/A</v>
      </c>
      <c r="G621" s="14">
        <v>50</v>
      </c>
      <c r="H621" s="14">
        <v>100</v>
      </c>
      <c r="I621" s="93"/>
      <c r="J621" s="93">
        <v>100</v>
      </c>
      <c r="K621" s="93"/>
      <c r="L621" s="93"/>
      <c r="M621" s="93"/>
      <c r="N621" s="93"/>
      <c r="O621" s="93"/>
      <c r="P621" s="14"/>
      <c r="Q621" s="13"/>
      <c r="R621" s="13"/>
      <c r="S621" s="94" t="s">
        <v>1196</v>
      </c>
      <c r="T621" s="15"/>
      <c r="U621" s="15"/>
      <c r="V621" s="15"/>
      <c r="W621" s="15"/>
      <c r="X621" s="15"/>
      <c r="Y621" s="15"/>
      <c r="Z621" s="15"/>
      <c r="AA621" s="15"/>
    </row>
    <row r="622" spans="1:27" ht="16.5" customHeight="1" x14ac:dyDescent="0.25">
      <c r="A622" s="10"/>
      <c r="B622" s="11" t="s">
        <v>1197</v>
      </c>
      <c r="C622" s="12" t="s">
        <v>1198</v>
      </c>
      <c r="D622" s="13"/>
      <c r="E622" s="13" t="e">
        <f t="shared" si="62"/>
        <v>#N/A</v>
      </c>
      <c r="F622" s="13" t="e">
        <f t="shared" si="64"/>
        <v>#N/A</v>
      </c>
      <c r="G622" s="14">
        <v>18</v>
      </c>
      <c r="H622" s="14">
        <v>30</v>
      </c>
      <c r="I622" s="93"/>
      <c r="J622" s="93">
        <v>30</v>
      </c>
      <c r="K622" s="93"/>
      <c r="L622" s="93"/>
      <c r="M622" s="93"/>
      <c r="N622" s="93"/>
      <c r="O622" s="93"/>
      <c r="P622" s="14"/>
      <c r="Q622" s="13"/>
      <c r="R622" s="13"/>
      <c r="S622" s="94" t="s">
        <v>1199</v>
      </c>
      <c r="T622" s="15"/>
      <c r="U622" s="15"/>
      <c r="V622" s="15"/>
      <c r="W622" s="15"/>
      <c r="X622" s="15"/>
      <c r="Y622" s="15"/>
      <c r="Z622" s="15"/>
      <c r="AA622" s="15"/>
    </row>
    <row r="623" spans="1:27" ht="16.5" customHeight="1" x14ac:dyDescent="0.25">
      <c r="A623" s="10"/>
      <c r="B623" s="11" t="s">
        <v>1200</v>
      </c>
      <c r="C623" s="12" t="s">
        <v>1201</v>
      </c>
      <c r="D623" s="13"/>
      <c r="E623" s="13" t="e">
        <f t="shared" si="62"/>
        <v>#N/A</v>
      </c>
      <c r="F623" s="13" t="e">
        <f t="shared" si="64"/>
        <v>#N/A</v>
      </c>
      <c r="G623" s="14">
        <v>335</v>
      </c>
      <c r="H623" s="14">
        <v>335</v>
      </c>
      <c r="I623" s="93"/>
      <c r="J623" s="93">
        <v>335</v>
      </c>
      <c r="K623" s="93"/>
      <c r="L623" s="93"/>
      <c r="M623" s="93"/>
      <c r="N623" s="93"/>
      <c r="O623" s="93"/>
      <c r="P623" s="14"/>
      <c r="Q623" s="13"/>
      <c r="R623" s="13"/>
      <c r="S623" s="12"/>
      <c r="T623" s="15"/>
      <c r="U623" s="15"/>
      <c r="V623" s="15"/>
      <c r="W623" s="15"/>
      <c r="X623" s="15"/>
      <c r="Y623" s="15"/>
      <c r="Z623" s="15"/>
      <c r="AA623" s="15"/>
    </row>
    <row r="624" spans="1:27" ht="16.5" customHeight="1" x14ac:dyDescent="0.25">
      <c r="A624" s="10"/>
      <c r="B624" s="11" t="s">
        <v>1202</v>
      </c>
      <c r="C624" s="12" t="s">
        <v>1203</v>
      </c>
      <c r="D624" s="13"/>
      <c r="E624" s="13" t="e">
        <f t="shared" si="62"/>
        <v>#N/A</v>
      </c>
      <c r="F624" s="13" t="e">
        <f t="shared" si="64"/>
        <v>#N/A</v>
      </c>
      <c r="G624" s="14">
        <v>365</v>
      </c>
      <c r="H624" s="14">
        <v>365</v>
      </c>
      <c r="I624" s="93"/>
      <c r="J624" s="93">
        <v>365</v>
      </c>
      <c r="K624" s="93"/>
      <c r="L624" s="93"/>
      <c r="M624" s="93"/>
      <c r="N624" s="93"/>
      <c r="O624" s="93"/>
      <c r="P624" s="14"/>
      <c r="Q624" s="13"/>
      <c r="R624" s="13"/>
      <c r="S624" s="94" t="s">
        <v>1204</v>
      </c>
      <c r="T624" s="15"/>
      <c r="U624" s="15"/>
      <c r="V624" s="15"/>
      <c r="W624" s="15"/>
      <c r="X624" s="15"/>
      <c r="Y624" s="15"/>
      <c r="Z624" s="15"/>
      <c r="AA624" s="15"/>
    </row>
    <row r="625" spans="1:27" ht="16.5" customHeight="1" x14ac:dyDescent="0.25">
      <c r="A625" s="10"/>
      <c r="B625" s="11" t="s">
        <v>1205</v>
      </c>
      <c r="C625" s="12" t="s">
        <v>1206</v>
      </c>
      <c r="D625" s="13"/>
      <c r="E625" s="13" t="e">
        <f t="shared" si="62"/>
        <v>#N/A</v>
      </c>
      <c r="F625" s="13" t="e">
        <f t="shared" si="64"/>
        <v>#N/A</v>
      </c>
      <c r="G625" s="13" t="e">
        <f>NA()</f>
        <v>#N/A</v>
      </c>
      <c r="H625" s="14">
        <v>331</v>
      </c>
      <c r="I625" s="93"/>
      <c r="J625" s="93"/>
      <c r="K625" s="93"/>
      <c r="L625" s="93"/>
      <c r="M625" s="93"/>
      <c r="N625" s="93"/>
      <c r="O625" s="93"/>
      <c r="P625" s="14"/>
      <c r="Q625" s="13"/>
      <c r="R625" s="13"/>
      <c r="S625" s="12"/>
      <c r="T625" s="15"/>
      <c r="U625" s="15"/>
      <c r="V625" s="15"/>
      <c r="W625" s="15"/>
      <c r="X625" s="15"/>
      <c r="Y625" s="15"/>
      <c r="Z625" s="15"/>
      <c r="AA625" s="15"/>
    </row>
    <row r="626" spans="1:27" ht="16.5" customHeight="1" x14ac:dyDescent="0.25">
      <c r="A626" s="10"/>
      <c r="B626" s="11" t="s">
        <v>1207</v>
      </c>
      <c r="C626" s="12" t="s">
        <v>1208</v>
      </c>
      <c r="D626" s="14" t="s">
        <v>513</v>
      </c>
      <c r="E626" s="13" t="e">
        <f t="shared" si="62"/>
        <v>#N/A</v>
      </c>
      <c r="F626" s="14">
        <v>1</v>
      </c>
      <c r="G626" s="14">
        <v>2</v>
      </c>
      <c r="H626" s="14">
        <v>2</v>
      </c>
      <c r="I626" s="93"/>
      <c r="J626" s="93"/>
      <c r="K626" s="93"/>
      <c r="L626" s="93"/>
      <c r="M626" s="93"/>
      <c r="N626" s="93"/>
      <c r="O626" s="93"/>
      <c r="P626" s="14"/>
      <c r="Q626" s="13"/>
      <c r="R626" s="13"/>
      <c r="S626" s="12"/>
      <c r="T626" s="15"/>
      <c r="U626" s="15"/>
      <c r="V626" s="15"/>
      <c r="W626" s="15"/>
      <c r="X626" s="15"/>
      <c r="Y626" s="15"/>
      <c r="Z626" s="15"/>
      <c r="AA626" s="15"/>
    </row>
    <row r="627" spans="1:27" ht="16.5" customHeight="1" x14ac:dyDescent="0.25">
      <c r="A627" s="10"/>
      <c r="B627" s="11" t="s">
        <v>1209</v>
      </c>
      <c r="C627" s="12" t="s">
        <v>1210</v>
      </c>
      <c r="D627" s="14" t="s">
        <v>513</v>
      </c>
      <c r="E627" s="13" t="e">
        <f t="shared" si="62"/>
        <v>#N/A</v>
      </c>
      <c r="F627" s="14">
        <v>1</v>
      </c>
      <c r="G627" s="14">
        <v>2</v>
      </c>
      <c r="H627" s="14">
        <v>2</v>
      </c>
      <c r="I627" s="93"/>
      <c r="J627" s="93"/>
      <c r="K627" s="93"/>
      <c r="L627" s="93"/>
      <c r="M627" s="93"/>
      <c r="N627" s="93"/>
      <c r="O627" s="93"/>
      <c r="P627" s="14"/>
      <c r="Q627" s="13"/>
      <c r="R627" s="13"/>
      <c r="S627" s="12"/>
      <c r="T627" s="15"/>
      <c r="U627" s="15"/>
      <c r="V627" s="15"/>
      <c r="W627" s="15"/>
      <c r="X627" s="15"/>
      <c r="Y627" s="15"/>
      <c r="Z627" s="15"/>
      <c r="AA627" s="15"/>
    </row>
    <row r="628" spans="1:27" ht="16.5" customHeight="1" x14ac:dyDescent="0.25">
      <c r="A628" s="10"/>
      <c r="B628" s="11" t="s">
        <v>1211</v>
      </c>
      <c r="C628" s="12" t="s">
        <v>1212</v>
      </c>
      <c r="D628" s="14" t="s">
        <v>513</v>
      </c>
      <c r="E628" s="13" t="e">
        <f t="shared" si="62"/>
        <v>#N/A</v>
      </c>
      <c r="F628" s="14">
        <v>1</v>
      </c>
      <c r="G628" s="14">
        <v>2</v>
      </c>
      <c r="H628" s="14">
        <v>2</v>
      </c>
      <c r="I628" s="93"/>
      <c r="J628" s="93"/>
      <c r="K628" s="93"/>
      <c r="L628" s="93"/>
      <c r="M628" s="93"/>
      <c r="N628" s="93"/>
      <c r="O628" s="93"/>
      <c r="P628" s="14"/>
      <c r="Q628" s="13"/>
      <c r="R628" s="13"/>
      <c r="S628" s="12"/>
      <c r="T628" s="15"/>
      <c r="U628" s="15"/>
      <c r="V628" s="15"/>
      <c r="W628" s="15"/>
      <c r="X628" s="15"/>
      <c r="Y628" s="15"/>
      <c r="Z628" s="15"/>
      <c r="AA628" s="15"/>
    </row>
    <row r="629" spans="1:27" ht="16.5" customHeight="1" x14ac:dyDescent="0.25">
      <c r="A629" s="10"/>
      <c r="B629" s="11" t="s">
        <v>1213</v>
      </c>
      <c r="C629" s="12" t="s">
        <v>1214</v>
      </c>
      <c r="D629" s="13"/>
      <c r="E629" s="13" t="e">
        <f t="shared" si="62"/>
        <v>#N/A</v>
      </c>
      <c r="F629" s="13" t="e">
        <f t="shared" ref="F629:G629" si="65">NA()</f>
        <v>#N/A</v>
      </c>
      <c r="G629" s="13" t="e">
        <f t="shared" si="65"/>
        <v>#N/A</v>
      </c>
      <c r="H629" s="14">
        <v>87.5</v>
      </c>
      <c r="I629" s="93"/>
      <c r="J629" s="93"/>
      <c r="K629" s="93"/>
      <c r="L629" s="93"/>
      <c r="M629" s="93"/>
      <c r="N629" s="93"/>
      <c r="O629" s="93"/>
      <c r="P629" s="14"/>
      <c r="Q629" s="13"/>
      <c r="R629" s="13"/>
      <c r="S629" s="12"/>
      <c r="T629" s="15"/>
      <c r="U629" s="15"/>
      <c r="V629" s="15"/>
      <c r="W629" s="15"/>
      <c r="X629" s="15"/>
      <c r="Y629" s="15"/>
      <c r="Z629" s="15"/>
      <c r="AA629" s="15"/>
    </row>
    <row r="630" spans="1:27" ht="16.5" customHeight="1" x14ac:dyDescent="0.25">
      <c r="A630" s="10"/>
      <c r="B630" s="11" t="s">
        <v>1215</v>
      </c>
      <c r="C630" s="12" t="s">
        <v>1216</v>
      </c>
      <c r="D630" s="14">
        <v>157.16999999999999</v>
      </c>
      <c r="E630" s="13" t="e">
        <f t="shared" si="62"/>
        <v>#N/A</v>
      </c>
      <c r="F630" s="14">
        <v>153.01</v>
      </c>
      <c r="G630" s="14">
        <v>152.44</v>
      </c>
      <c r="H630" s="14">
        <v>164.02</v>
      </c>
      <c r="I630" s="93"/>
      <c r="J630" s="93">
        <v>41</v>
      </c>
      <c r="K630" s="93"/>
      <c r="L630" s="93"/>
      <c r="M630" s="93"/>
      <c r="N630" s="93"/>
      <c r="O630" s="93"/>
      <c r="P630" s="14"/>
      <c r="Q630" s="13"/>
      <c r="R630" s="13"/>
      <c r="S630" s="95" t="s">
        <v>1217</v>
      </c>
      <c r="T630" s="15"/>
      <c r="U630" s="15"/>
      <c r="V630" s="15"/>
      <c r="W630" s="15"/>
      <c r="X630" s="15"/>
      <c r="Y630" s="15"/>
      <c r="Z630" s="15"/>
      <c r="AA630" s="15"/>
    </row>
    <row r="631" spans="1:27" ht="16.5" customHeight="1" x14ac:dyDescent="0.25">
      <c r="A631" s="10"/>
      <c r="B631" s="11" t="s">
        <v>1218</v>
      </c>
      <c r="C631" s="12" t="s">
        <v>1219</v>
      </c>
      <c r="D631" s="14">
        <v>12</v>
      </c>
      <c r="E631" s="13" t="e">
        <f t="shared" si="62"/>
        <v>#N/A</v>
      </c>
      <c r="F631" s="14">
        <v>12.6</v>
      </c>
      <c r="G631" s="14">
        <v>14</v>
      </c>
      <c r="H631" s="14">
        <v>23</v>
      </c>
      <c r="I631" s="93"/>
      <c r="J631" s="93">
        <v>7.2</v>
      </c>
      <c r="K631" s="93"/>
      <c r="L631" s="93"/>
      <c r="M631" s="93"/>
      <c r="N631" s="93"/>
      <c r="O631" s="93"/>
      <c r="P631" s="14"/>
      <c r="Q631" s="13"/>
      <c r="R631" s="13"/>
      <c r="S631" s="12"/>
      <c r="T631" s="15"/>
      <c r="U631" s="15"/>
      <c r="V631" s="15"/>
      <c r="W631" s="15"/>
      <c r="X631" s="15"/>
      <c r="Y631" s="15"/>
      <c r="Z631" s="15"/>
      <c r="AA631" s="15"/>
    </row>
    <row r="632" spans="1:27" ht="16.5" customHeight="1" x14ac:dyDescent="0.25">
      <c r="A632" s="10"/>
      <c r="B632" s="11" t="s">
        <v>1220</v>
      </c>
      <c r="C632" s="12" t="s">
        <v>1221</v>
      </c>
      <c r="D632" s="14">
        <v>3245.69</v>
      </c>
      <c r="E632" s="13" t="e">
        <f t="shared" si="62"/>
        <v>#N/A</v>
      </c>
      <c r="F632" s="14">
        <v>996</v>
      </c>
      <c r="G632" s="14">
        <v>3001.2</v>
      </c>
      <c r="H632" s="14">
        <v>2440.2399999999998</v>
      </c>
      <c r="I632" s="93"/>
      <c r="J632" s="93">
        <v>583.91999999999996</v>
      </c>
      <c r="K632" s="93"/>
      <c r="L632" s="93"/>
      <c r="M632" s="93"/>
      <c r="N632" s="93"/>
      <c r="O632" s="93"/>
      <c r="P632" s="14"/>
      <c r="Q632" s="13"/>
      <c r="R632" s="13"/>
      <c r="S632" s="12"/>
      <c r="T632" s="15"/>
      <c r="U632" s="15"/>
      <c r="V632" s="15"/>
      <c r="W632" s="15"/>
      <c r="X632" s="15"/>
      <c r="Y632" s="15"/>
      <c r="Z632" s="15"/>
      <c r="AA632" s="15"/>
    </row>
    <row r="633" spans="1:27" ht="16.5" customHeight="1" x14ac:dyDescent="0.25">
      <c r="A633" s="10"/>
      <c r="B633" s="11" t="s">
        <v>1222</v>
      </c>
      <c r="C633" s="12" t="s">
        <v>1223</v>
      </c>
      <c r="D633" s="14">
        <v>187136</v>
      </c>
      <c r="E633" s="13" t="e">
        <f t="shared" si="62"/>
        <v>#N/A</v>
      </c>
      <c r="F633" s="14">
        <v>214105</v>
      </c>
      <c r="G633" s="14">
        <v>214830</v>
      </c>
      <c r="H633" s="14">
        <v>214830</v>
      </c>
      <c r="I633" s="93"/>
      <c r="J633" s="93"/>
      <c r="K633" s="93"/>
      <c r="L633" s="93"/>
      <c r="M633" s="14"/>
      <c r="N633" s="14"/>
      <c r="O633" s="13"/>
      <c r="P633" s="14"/>
      <c r="Q633" s="13"/>
      <c r="R633" s="13"/>
      <c r="S633" s="12"/>
      <c r="T633" s="15"/>
      <c r="U633" s="15"/>
      <c r="V633" s="15"/>
      <c r="W633" s="15"/>
      <c r="X633" s="15"/>
      <c r="Y633" s="15"/>
      <c r="Z633" s="15"/>
      <c r="AA633" s="15"/>
    </row>
    <row r="634" spans="1:27" ht="16.5" customHeight="1" x14ac:dyDescent="0.25">
      <c r="A634" s="10"/>
      <c r="B634" s="11" t="s">
        <v>1224</v>
      </c>
      <c r="C634" s="12" t="s">
        <v>1225</v>
      </c>
      <c r="D634" s="14">
        <v>45665</v>
      </c>
      <c r="E634" s="13" t="e">
        <f t="shared" si="62"/>
        <v>#N/A</v>
      </c>
      <c r="F634" s="14">
        <v>71918</v>
      </c>
      <c r="G634" s="14">
        <v>71038</v>
      </c>
      <c r="H634" s="14">
        <v>61626</v>
      </c>
      <c r="I634" s="93"/>
      <c r="J634" s="93"/>
      <c r="K634" s="93"/>
      <c r="L634" s="93"/>
      <c r="M634" s="14"/>
      <c r="N634" s="14"/>
      <c r="O634" s="13"/>
      <c r="P634" s="14"/>
      <c r="Q634" s="13"/>
      <c r="R634" s="13"/>
      <c r="S634" s="12"/>
      <c r="T634" s="15"/>
      <c r="U634" s="15"/>
      <c r="V634" s="15"/>
      <c r="W634" s="15"/>
      <c r="X634" s="15"/>
      <c r="Y634" s="15"/>
      <c r="Z634" s="15"/>
      <c r="AA634" s="15"/>
    </row>
    <row r="635" spans="1:27" ht="16.5" customHeight="1" x14ac:dyDescent="0.25">
      <c r="A635" s="10"/>
      <c r="B635" s="11" t="s">
        <v>1226</v>
      </c>
      <c r="C635" s="12" t="s">
        <v>1227</v>
      </c>
      <c r="D635" s="14">
        <v>13.5</v>
      </c>
      <c r="E635" s="13" t="e">
        <f t="shared" si="62"/>
        <v>#N/A</v>
      </c>
      <c r="F635" s="14">
        <v>15</v>
      </c>
      <c r="G635" s="93">
        <v>16</v>
      </c>
      <c r="H635" s="93">
        <v>15.8</v>
      </c>
      <c r="I635" s="93"/>
      <c r="J635" s="1">
        <v>0</v>
      </c>
      <c r="K635" s="93"/>
      <c r="L635" s="93"/>
      <c r="M635" s="65"/>
      <c r="N635" s="65"/>
      <c r="O635" s="13"/>
      <c r="P635" s="14"/>
      <c r="Q635" s="13"/>
      <c r="R635" s="13"/>
      <c r="S635" s="12"/>
      <c r="T635" s="15"/>
      <c r="U635" s="15"/>
      <c r="V635" s="15"/>
      <c r="W635" s="15"/>
      <c r="X635" s="15"/>
      <c r="Y635" s="15"/>
      <c r="Z635" s="15"/>
      <c r="AA635" s="15"/>
    </row>
    <row r="636" spans="1:27" ht="16.5" customHeight="1" x14ac:dyDescent="0.25">
      <c r="A636" s="10"/>
      <c r="B636" s="11" t="s">
        <v>1228</v>
      </c>
      <c r="C636" s="12" t="s">
        <v>1229</v>
      </c>
      <c r="D636" s="13"/>
      <c r="E636" s="13" t="e">
        <f t="shared" si="62"/>
        <v>#N/A</v>
      </c>
      <c r="F636" s="13" t="e">
        <f t="shared" ref="F636:F643" si="66">NA()</f>
        <v>#N/A</v>
      </c>
      <c r="G636" s="93">
        <v>2</v>
      </c>
      <c r="H636" s="93">
        <v>7</v>
      </c>
      <c r="I636" s="93"/>
      <c r="J636" s="93">
        <v>7</v>
      </c>
      <c r="K636" s="93"/>
      <c r="L636" s="93"/>
      <c r="M636" s="14"/>
      <c r="N636" s="14"/>
      <c r="O636" s="13"/>
      <c r="P636" s="14"/>
      <c r="Q636" s="13"/>
      <c r="R636" s="13"/>
      <c r="S636" s="12"/>
      <c r="T636" s="15"/>
      <c r="U636" s="15"/>
      <c r="V636" s="15"/>
      <c r="W636" s="15"/>
      <c r="X636" s="15"/>
      <c r="Y636" s="15"/>
      <c r="Z636" s="15"/>
      <c r="AA636" s="15"/>
    </row>
    <row r="637" spans="1:27" ht="16.5" customHeight="1" x14ac:dyDescent="0.25">
      <c r="A637" s="10"/>
      <c r="B637" s="11" t="s">
        <v>1230</v>
      </c>
      <c r="C637" s="12" t="s">
        <v>1231</v>
      </c>
      <c r="D637" s="13"/>
      <c r="E637" s="13" t="e">
        <f t="shared" si="62"/>
        <v>#N/A</v>
      </c>
      <c r="F637" s="13" t="e">
        <f t="shared" si="66"/>
        <v>#N/A</v>
      </c>
      <c r="G637" s="93">
        <v>4</v>
      </c>
      <c r="H637" s="93">
        <v>6</v>
      </c>
      <c r="I637" s="93"/>
      <c r="J637" s="93">
        <v>6</v>
      </c>
      <c r="K637" s="93"/>
      <c r="L637" s="93"/>
      <c r="M637" s="65"/>
      <c r="N637" s="65"/>
      <c r="O637" s="13"/>
      <c r="P637" s="14"/>
      <c r="Q637" s="13"/>
      <c r="R637" s="13"/>
      <c r="S637" s="94" t="s">
        <v>1232</v>
      </c>
      <c r="T637" s="15"/>
      <c r="U637" s="15"/>
      <c r="V637" s="15"/>
      <c r="W637" s="15"/>
      <c r="X637" s="15"/>
      <c r="Y637" s="15"/>
      <c r="Z637" s="15"/>
      <c r="AA637" s="15"/>
    </row>
    <row r="638" spans="1:27" ht="16.5" customHeight="1" x14ac:dyDescent="0.25">
      <c r="A638" s="10"/>
      <c r="B638" s="11" t="s">
        <v>1233</v>
      </c>
      <c r="C638" s="12" t="s">
        <v>1234</v>
      </c>
      <c r="D638" s="13"/>
      <c r="E638" s="13" t="e">
        <f t="shared" si="62"/>
        <v>#N/A</v>
      </c>
      <c r="F638" s="13" t="e">
        <f t="shared" si="66"/>
        <v>#N/A</v>
      </c>
      <c r="G638" s="93">
        <v>0</v>
      </c>
      <c r="H638" s="93">
        <v>0</v>
      </c>
      <c r="I638" s="93"/>
      <c r="J638" s="93" t="s">
        <v>798</v>
      </c>
      <c r="K638" s="93"/>
      <c r="L638" s="93"/>
      <c r="M638" s="65"/>
      <c r="N638" s="65"/>
      <c r="O638" s="13"/>
      <c r="P638" s="14"/>
      <c r="Q638" s="13"/>
      <c r="R638" s="13"/>
      <c r="S638" s="94" t="s">
        <v>1235</v>
      </c>
      <c r="T638" s="15"/>
      <c r="U638" s="15"/>
      <c r="V638" s="15"/>
      <c r="W638" s="15"/>
      <c r="X638" s="15"/>
      <c r="Y638" s="15"/>
      <c r="Z638" s="15"/>
      <c r="AA638" s="15"/>
    </row>
    <row r="639" spans="1:27" ht="16.5" customHeight="1" x14ac:dyDescent="0.25">
      <c r="A639" s="10"/>
      <c r="B639" s="11" t="s">
        <v>1236</v>
      </c>
      <c r="C639" s="12" t="s">
        <v>1237</v>
      </c>
      <c r="D639" s="13"/>
      <c r="E639" s="13" t="e">
        <f t="shared" si="62"/>
        <v>#N/A</v>
      </c>
      <c r="F639" s="13" t="e">
        <f t="shared" si="66"/>
        <v>#N/A</v>
      </c>
      <c r="G639" s="93">
        <v>1</v>
      </c>
      <c r="H639" s="93">
        <v>1</v>
      </c>
      <c r="I639" s="93"/>
      <c r="J639" s="93">
        <v>1</v>
      </c>
      <c r="K639" s="93"/>
      <c r="L639" s="93"/>
      <c r="M639" s="14"/>
      <c r="N639" s="14"/>
      <c r="O639" s="13"/>
      <c r="P639" s="14"/>
      <c r="Q639" s="13"/>
      <c r="R639" s="13"/>
      <c r="S639" s="94" t="s">
        <v>1238</v>
      </c>
      <c r="T639" s="15"/>
      <c r="U639" s="15"/>
      <c r="V639" s="15"/>
      <c r="W639" s="15"/>
      <c r="X639" s="15"/>
      <c r="Y639" s="15"/>
      <c r="Z639" s="15"/>
      <c r="AA639" s="15"/>
    </row>
    <row r="640" spans="1:27" ht="16.5" customHeight="1" x14ac:dyDescent="0.25">
      <c r="A640" s="10"/>
      <c r="B640" s="11" t="s">
        <v>1239</v>
      </c>
      <c r="C640" s="12" t="s">
        <v>1240</v>
      </c>
      <c r="D640" s="13"/>
      <c r="E640" s="13" t="e">
        <f t="shared" si="62"/>
        <v>#N/A</v>
      </c>
      <c r="F640" s="13" t="e">
        <f t="shared" si="66"/>
        <v>#N/A</v>
      </c>
      <c r="G640" s="93">
        <v>0</v>
      </c>
      <c r="H640" s="93">
        <v>0</v>
      </c>
      <c r="I640" s="93"/>
      <c r="J640" s="93" t="s">
        <v>798</v>
      </c>
      <c r="K640" s="93"/>
      <c r="L640" s="93"/>
      <c r="M640" s="14"/>
      <c r="N640" s="14"/>
      <c r="O640" s="13"/>
      <c r="P640" s="14"/>
      <c r="Q640" s="13"/>
      <c r="R640" s="13"/>
      <c r="S640" s="94" t="s">
        <v>1241</v>
      </c>
      <c r="T640" s="15"/>
      <c r="U640" s="15"/>
      <c r="V640" s="15"/>
      <c r="W640" s="15"/>
      <c r="X640" s="15"/>
      <c r="Y640" s="15"/>
      <c r="Z640" s="15"/>
      <c r="AA640" s="15"/>
    </row>
    <row r="641" spans="1:27" ht="16.5" customHeight="1" x14ac:dyDescent="0.25">
      <c r="A641" s="10"/>
      <c r="B641" s="11" t="s">
        <v>1242</v>
      </c>
      <c r="C641" s="12" t="s">
        <v>1243</v>
      </c>
      <c r="D641" s="13"/>
      <c r="E641" s="13" t="e">
        <f t="shared" si="62"/>
        <v>#N/A</v>
      </c>
      <c r="F641" s="13" t="e">
        <f t="shared" si="66"/>
        <v>#N/A</v>
      </c>
      <c r="G641" s="93">
        <v>165</v>
      </c>
      <c r="H641" s="93">
        <v>165</v>
      </c>
      <c r="I641" s="93"/>
      <c r="J641" s="93"/>
      <c r="K641" s="93"/>
      <c r="L641" s="93"/>
      <c r="M641" s="14"/>
      <c r="N641" s="14"/>
      <c r="O641" s="13"/>
      <c r="P641" s="14"/>
      <c r="Q641" s="13"/>
      <c r="R641" s="13"/>
      <c r="S641" s="94" t="s">
        <v>1244</v>
      </c>
      <c r="T641" s="15"/>
      <c r="U641" s="15"/>
      <c r="V641" s="15"/>
      <c r="W641" s="15"/>
      <c r="X641" s="15"/>
      <c r="Y641" s="15"/>
      <c r="Z641" s="15"/>
      <c r="AA641" s="15"/>
    </row>
    <row r="642" spans="1:27" ht="16.5" customHeight="1" x14ac:dyDescent="0.25">
      <c r="A642" s="10"/>
      <c r="B642" s="11" t="s">
        <v>1245</v>
      </c>
      <c r="C642" s="12" t="s">
        <v>1246</v>
      </c>
      <c r="D642" s="13"/>
      <c r="E642" s="13" t="e">
        <f t="shared" si="62"/>
        <v>#N/A</v>
      </c>
      <c r="F642" s="13" t="e">
        <f t="shared" si="66"/>
        <v>#N/A</v>
      </c>
      <c r="G642" s="93">
        <v>4</v>
      </c>
      <c r="H642" s="93">
        <v>8</v>
      </c>
      <c r="I642" s="93"/>
      <c r="J642" s="93"/>
      <c r="K642" s="93"/>
      <c r="L642" s="93"/>
      <c r="M642" s="14"/>
      <c r="N642" s="14"/>
      <c r="O642" s="13"/>
      <c r="P642" s="14"/>
      <c r="Q642" s="13"/>
      <c r="R642" s="13"/>
      <c r="S642" s="94" t="s">
        <v>1247</v>
      </c>
      <c r="T642" s="15"/>
      <c r="U642" s="15"/>
      <c r="V642" s="15"/>
      <c r="W642" s="15"/>
      <c r="X642" s="15"/>
      <c r="Y642" s="15"/>
      <c r="Z642" s="15"/>
      <c r="AA642" s="15"/>
    </row>
    <row r="643" spans="1:27" ht="16.5" customHeight="1" x14ac:dyDescent="0.25">
      <c r="A643" s="10"/>
      <c r="B643" s="11" t="s">
        <v>1248</v>
      </c>
      <c r="C643" s="12" t="s">
        <v>1249</v>
      </c>
      <c r="D643" s="13"/>
      <c r="E643" s="13" t="e">
        <f t="shared" si="62"/>
        <v>#N/A</v>
      </c>
      <c r="F643" s="13" t="e">
        <f t="shared" si="66"/>
        <v>#N/A</v>
      </c>
      <c r="G643" s="93">
        <v>4</v>
      </c>
      <c r="H643" s="93">
        <v>5</v>
      </c>
      <c r="I643" s="93"/>
      <c r="J643" s="93"/>
      <c r="K643" s="93"/>
      <c r="L643" s="93"/>
      <c r="M643" s="14"/>
      <c r="N643" s="14"/>
      <c r="O643" s="13"/>
      <c r="P643" s="14"/>
      <c r="Q643" s="13"/>
      <c r="R643" s="13"/>
      <c r="S643" s="12"/>
      <c r="T643" s="15"/>
      <c r="U643" s="15"/>
      <c r="V643" s="15"/>
      <c r="W643" s="15"/>
      <c r="X643" s="15"/>
      <c r="Y643" s="15"/>
      <c r="Z643" s="15"/>
      <c r="AA643" s="15"/>
    </row>
    <row r="644" spans="1:27" ht="16.5" customHeight="1" x14ac:dyDescent="0.25">
      <c r="A644" s="10"/>
      <c r="B644" s="11" t="s">
        <v>1250</v>
      </c>
      <c r="C644" s="12" t="s">
        <v>1251</v>
      </c>
      <c r="D644" s="14" t="s">
        <v>513</v>
      </c>
      <c r="E644" s="13" t="e">
        <f t="shared" si="62"/>
        <v>#N/A</v>
      </c>
      <c r="F644" s="14">
        <v>0.1</v>
      </c>
      <c r="G644" s="93">
        <v>0.3</v>
      </c>
      <c r="H644" s="93">
        <v>0.3</v>
      </c>
      <c r="I644" s="93"/>
      <c r="J644" s="93">
        <v>0.3</v>
      </c>
      <c r="K644" s="93"/>
      <c r="L644" s="93"/>
      <c r="M644" s="14"/>
      <c r="N644" s="14"/>
      <c r="O644" s="13"/>
      <c r="P644" s="14"/>
      <c r="Q644" s="13"/>
      <c r="R644" s="13"/>
      <c r="S644" s="94" t="s">
        <v>1252</v>
      </c>
      <c r="T644" s="15"/>
      <c r="U644" s="15"/>
      <c r="V644" s="15"/>
      <c r="W644" s="15"/>
      <c r="X644" s="15"/>
      <c r="Y644" s="15"/>
      <c r="Z644" s="15"/>
      <c r="AA644" s="15"/>
    </row>
    <row r="645" spans="1:27" ht="16.5" customHeight="1" x14ac:dyDescent="0.25">
      <c r="A645" s="10"/>
      <c r="B645" s="11" t="s">
        <v>1253</v>
      </c>
      <c r="C645" s="12" t="s">
        <v>1254</v>
      </c>
      <c r="D645" s="14" t="s">
        <v>513</v>
      </c>
      <c r="E645" s="13" t="e">
        <f t="shared" si="62"/>
        <v>#N/A</v>
      </c>
      <c r="F645" s="14">
        <v>1</v>
      </c>
      <c r="G645" s="93">
        <v>1</v>
      </c>
      <c r="H645" s="93">
        <v>1.03</v>
      </c>
      <c r="I645" s="93"/>
      <c r="J645" s="93">
        <v>1.03</v>
      </c>
      <c r="K645" s="93"/>
      <c r="L645" s="93"/>
      <c r="M645" s="14"/>
      <c r="N645" s="14"/>
      <c r="O645" s="13"/>
      <c r="P645" s="14"/>
      <c r="Q645" s="13"/>
      <c r="R645" s="13"/>
      <c r="S645" s="94" t="s">
        <v>1255</v>
      </c>
      <c r="T645" s="15"/>
      <c r="U645" s="15"/>
      <c r="V645" s="15"/>
      <c r="W645" s="15"/>
      <c r="X645" s="15"/>
      <c r="Y645" s="15"/>
      <c r="Z645" s="15"/>
      <c r="AA645" s="15"/>
    </row>
    <row r="646" spans="1:27" ht="16.5" customHeight="1" x14ac:dyDescent="0.25">
      <c r="A646" s="17"/>
      <c r="B646" s="42" t="s">
        <v>1256</v>
      </c>
      <c r="C646" s="12" t="s">
        <v>1257</v>
      </c>
      <c r="D646" s="14">
        <v>2</v>
      </c>
      <c r="E646" s="19" t="e">
        <f t="shared" si="62"/>
        <v>#N/A</v>
      </c>
      <c r="F646" s="14">
        <v>2</v>
      </c>
      <c r="G646" s="93">
        <v>3</v>
      </c>
      <c r="H646" s="93">
        <v>3</v>
      </c>
      <c r="I646" s="93"/>
      <c r="J646" s="93"/>
      <c r="K646" s="93"/>
      <c r="L646" s="93"/>
      <c r="M646" s="14"/>
      <c r="N646" s="14"/>
      <c r="O646" s="13"/>
      <c r="P646" s="14"/>
      <c r="Q646" s="13"/>
      <c r="R646" s="13"/>
      <c r="S646" s="12"/>
      <c r="T646" s="15"/>
      <c r="U646" s="15"/>
      <c r="V646" s="15"/>
      <c r="W646" s="15"/>
      <c r="X646" s="15"/>
      <c r="Y646" s="15"/>
      <c r="Z646" s="15"/>
      <c r="AA646" s="15"/>
    </row>
    <row r="647" spans="1:27" ht="16.5" customHeight="1" x14ac:dyDescent="0.25">
      <c r="A647" s="17"/>
      <c r="B647" s="42" t="s">
        <v>1258</v>
      </c>
      <c r="C647" s="12" t="s">
        <v>1259</v>
      </c>
      <c r="D647" s="14">
        <v>3</v>
      </c>
      <c r="E647" s="19" t="e">
        <f t="shared" si="62"/>
        <v>#N/A</v>
      </c>
      <c r="F647" s="14">
        <v>8</v>
      </c>
      <c r="G647" s="93">
        <v>12</v>
      </c>
      <c r="H647" s="93">
        <v>12</v>
      </c>
      <c r="I647" s="93"/>
      <c r="J647" s="93"/>
      <c r="K647" s="93"/>
      <c r="L647" s="93"/>
      <c r="M647" s="14"/>
      <c r="N647" s="14"/>
      <c r="O647" s="13"/>
      <c r="P647" s="14"/>
      <c r="Q647" s="13"/>
      <c r="R647" s="13"/>
      <c r="S647" s="12"/>
      <c r="T647" s="15"/>
      <c r="U647" s="15"/>
      <c r="V647" s="15"/>
      <c r="W647" s="15"/>
      <c r="X647" s="15"/>
      <c r="Y647" s="15"/>
      <c r="Z647" s="15"/>
      <c r="AA647" s="15"/>
    </row>
    <row r="648" spans="1:27" ht="16.5" customHeight="1" x14ac:dyDescent="0.25">
      <c r="A648" s="10"/>
      <c r="B648" s="11" t="s">
        <v>1260</v>
      </c>
      <c r="C648" s="12" t="s">
        <v>1261</v>
      </c>
      <c r="D648" s="14">
        <v>1</v>
      </c>
      <c r="E648" s="13" t="e">
        <f t="shared" si="62"/>
        <v>#N/A</v>
      </c>
      <c r="F648" s="14">
        <v>1</v>
      </c>
      <c r="G648" s="14">
        <v>1</v>
      </c>
      <c r="H648" s="14">
        <v>2</v>
      </c>
      <c r="I648" s="14"/>
      <c r="J648" s="14">
        <v>2</v>
      </c>
      <c r="K648" s="14"/>
      <c r="L648" s="14"/>
      <c r="M648" s="13"/>
      <c r="N648" s="14"/>
      <c r="O648" s="13"/>
      <c r="P648" s="14"/>
      <c r="Q648" s="13"/>
      <c r="R648" s="13"/>
      <c r="S648" s="94" t="s">
        <v>1262</v>
      </c>
      <c r="T648" s="15"/>
      <c r="U648" s="15"/>
      <c r="V648" s="15"/>
      <c r="W648" s="15"/>
      <c r="X648" s="15"/>
      <c r="Y648" s="15"/>
      <c r="Z648" s="15"/>
      <c r="AA648" s="15"/>
    </row>
    <row r="649" spans="1:27" ht="16.5" customHeight="1" x14ac:dyDescent="0.25">
      <c r="A649" s="17"/>
      <c r="B649" s="18" t="s">
        <v>1263</v>
      </c>
      <c r="C649" s="12" t="s">
        <v>1264</v>
      </c>
      <c r="D649" s="19">
        <v>0.875</v>
      </c>
      <c r="E649" s="13" t="e">
        <f t="shared" si="62"/>
        <v>#N/A</v>
      </c>
      <c r="F649" s="19">
        <v>0.879</v>
      </c>
      <c r="G649" s="19">
        <v>0.88300000000000001</v>
      </c>
      <c r="H649" s="54">
        <v>0.88700000000000001</v>
      </c>
      <c r="I649" s="79"/>
      <c r="J649" s="14" t="s">
        <v>1265</v>
      </c>
      <c r="K649" s="14"/>
      <c r="L649" s="14"/>
      <c r="M649" s="13"/>
      <c r="N649" s="54"/>
      <c r="O649" s="13"/>
      <c r="P649" s="54"/>
      <c r="Q649" s="13"/>
      <c r="R649" s="13"/>
      <c r="S649" s="12"/>
      <c r="T649" s="15"/>
      <c r="U649" s="15"/>
      <c r="V649" s="15"/>
      <c r="W649" s="15"/>
      <c r="X649" s="15"/>
      <c r="Y649" s="15"/>
      <c r="Z649" s="15"/>
      <c r="AA649" s="15"/>
    </row>
    <row r="650" spans="1:27" ht="16.5" customHeight="1" x14ac:dyDescent="0.25">
      <c r="A650" s="17"/>
      <c r="B650" s="18" t="s">
        <v>1266</v>
      </c>
      <c r="C650" s="12" t="s">
        <v>1267</v>
      </c>
      <c r="D650" s="13"/>
      <c r="E650" s="13" t="e">
        <f t="shared" si="62"/>
        <v>#N/A</v>
      </c>
      <c r="F650" s="13" t="e">
        <f t="shared" ref="F650:F653" si="67">NA()</f>
        <v>#N/A</v>
      </c>
      <c r="G650" s="14">
        <v>177</v>
      </c>
      <c r="H650" s="14">
        <v>181</v>
      </c>
      <c r="I650" s="14"/>
      <c r="J650" s="14">
        <v>70</v>
      </c>
      <c r="K650" s="14"/>
      <c r="L650" s="14"/>
      <c r="M650" s="13"/>
      <c r="N650" s="13"/>
      <c r="O650" s="13"/>
      <c r="P650" s="14"/>
      <c r="Q650" s="13"/>
      <c r="R650" s="13"/>
      <c r="S650" s="94" t="s">
        <v>1268</v>
      </c>
      <c r="T650" s="15"/>
      <c r="U650" s="15"/>
      <c r="V650" s="15"/>
      <c r="W650" s="15"/>
      <c r="X650" s="15"/>
      <c r="Y650" s="15"/>
      <c r="Z650" s="15"/>
      <c r="AA650" s="15"/>
    </row>
    <row r="651" spans="1:27" ht="16.5" customHeight="1" x14ac:dyDescent="0.25">
      <c r="A651" s="10"/>
      <c r="B651" s="11" t="s">
        <v>1269</v>
      </c>
      <c r="C651" s="12" t="s">
        <v>1270</v>
      </c>
      <c r="D651" s="13"/>
      <c r="E651" s="13" t="e">
        <f t="shared" si="62"/>
        <v>#N/A</v>
      </c>
      <c r="F651" s="13" t="e">
        <f t="shared" si="67"/>
        <v>#N/A</v>
      </c>
      <c r="G651" s="14">
        <v>5</v>
      </c>
      <c r="H651" s="14">
        <v>8</v>
      </c>
      <c r="I651" s="14"/>
      <c r="J651" s="14">
        <v>0</v>
      </c>
      <c r="K651" s="65"/>
      <c r="L651" s="65"/>
      <c r="M651" s="19"/>
      <c r="N651" s="48"/>
      <c r="O651" s="19"/>
      <c r="P651" s="14"/>
      <c r="Q651" s="19"/>
      <c r="R651" s="19"/>
      <c r="S651" s="94" t="s">
        <v>1271</v>
      </c>
      <c r="T651" s="15"/>
      <c r="U651" s="15"/>
      <c r="V651" s="15"/>
      <c r="W651" s="15"/>
      <c r="X651" s="15"/>
      <c r="Y651" s="15"/>
      <c r="Z651" s="15"/>
      <c r="AA651" s="15"/>
    </row>
    <row r="652" spans="1:27" ht="16.5" customHeight="1" x14ac:dyDescent="0.25">
      <c r="A652" s="17"/>
      <c r="B652" s="18" t="s">
        <v>1272</v>
      </c>
      <c r="C652" s="12" t="s">
        <v>1273</v>
      </c>
      <c r="D652" s="13"/>
      <c r="E652" s="13" t="e">
        <f t="shared" si="62"/>
        <v>#N/A</v>
      </c>
      <c r="F652" s="13" t="e">
        <f t="shared" si="67"/>
        <v>#N/A</v>
      </c>
      <c r="G652" s="14">
        <v>177</v>
      </c>
      <c r="H652" s="14">
        <v>181</v>
      </c>
      <c r="I652" s="14"/>
      <c r="J652" s="14">
        <v>178</v>
      </c>
      <c r="K652" s="14"/>
      <c r="L652" s="14"/>
      <c r="M652" s="13"/>
      <c r="N652" s="13"/>
      <c r="O652" s="13"/>
      <c r="P652" s="14"/>
      <c r="Q652" s="13"/>
      <c r="R652" s="13"/>
      <c r="S652" s="12"/>
      <c r="T652" s="15"/>
      <c r="U652" s="15"/>
      <c r="V652" s="15"/>
      <c r="W652" s="15"/>
      <c r="X652" s="15"/>
      <c r="Y652" s="15"/>
      <c r="Z652" s="15"/>
      <c r="AA652" s="15"/>
    </row>
    <row r="653" spans="1:27" ht="16.5" customHeight="1" x14ac:dyDescent="0.25">
      <c r="A653" s="17"/>
      <c r="B653" s="18" t="s">
        <v>1274</v>
      </c>
      <c r="C653" s="12" t="s">
        <v>1275</v>
      </c>
      <c r="D653" s="13"/>
      <c r="E653" s="13" t="e">
        <f t="shared" si="62"/>
        <v>#N/A</v>
      </c>
      <c r="F653" s="13" t="e">
        <f t="shared" si="67"/>
        <v>#N/A</v>
      </c>
      <c r="G653" s="14">
        <v>6</v>
      </c>
      <c r="H653" s="14">
        <v>8</v>
      </c>
      <c r="I653" s="14"/>
      <c r="J653" s="14">
        <v>0</v>
      </c>
      <c r="K653" s="14"/>
      <c r="L653" s="14"/>
      <c r="M653" s="13"/>
      <c r="N653" s="14"/>
      <c r="O653" s="13"/>
      <c r="P653" s="14"/>
      <c r="Q653" s="13"/>
      <c r="R653" s="13"/>
      <c r="S653" s="94" t="s">
        <v>1276</v>
      </c>
      <c r="T653" s="15"/>
      <c r="U653" s="15"/>
      <c r="V653" s="15"/>
      <c r="W653" s="15"/>
      <c r="X653" s="15"/>
      <c r="Y653" s="15"/>
      <c r="Z653" s="15"/>
      <c r="AA653" s="15"/>
    </row>
    <row r="654" spans="1:27" ht="16.5" customHeight="1" x14ac:dyDescent="0.25">
      <c r="A654" s="10"/>
      <c r="B654" s="11"/>
      <c r="C654" s="12"/>
      <c r="D654" s="13"/>
      <c r="E654" s="13"/>
      <c r="F654" s="13"/>
      <c r="G654" s="13"/>
      <c r="H654" s="13"/>
      <c r="I654" s="13"/>
      <c r="J654" s="13"/>
      <c r="K654" s="13"/>
      <c r="L654" s="13"/>
      <c r="M654" s="13"/>
      <c r="N654" s="13"/>
      <c r="O654" s="13"/>
      <c r="P654" s="13"/>
      <c r="Q654" s="13"/>
      <c r="R654" s="13"/>
      <c r="S654" s="12"/>
      <c r="T654" s="15"/>
      <c r="U654" s="15"/>
      <c r="V654" s="15"/>
      <c r="W654" s="15"/>
      <c r="X654" s="15"/>
      <c r="Y654" s="15"/>
      <c r="Z654" s="15"/>
      <c r="AA654" s="15"/>
    </row>
    <row r="655" spans="1:27" ht="16.5" customHeight="1" x14ac:dyDescent="0.25">
      <c r="A655" s="5"/>
      <c r="B655" s="6">
        <v>20</v>
      </c>
      <c r="C655" s="7" t="s">
        <v>1277</v>
      </c>
      <c r="D655" s="22"/>
      <c r="E655" s="22"/>
      <c r="F655" s="22"/>
      <c r="G655" s="22"/>
      <c r="H655" s="22"/>
      <c r="I655" s="22"/>
      <c r="J655" s="22">
        <f>COUNTBLANK(J663:J697)</f>
        <v>35</v>
      </c>
      <c r="K655" s="22"/>
      <c r="L655" s="22">
        <f>COUNTBLANK(L663:L697)</f>
        <v>35</v>
      </c>
      <c r="M655" s="22"/>
      <c r="N655" s="22"/>
      <c r="O655" s="22"/>
      <c r="P655" s="22"/>
      <c r="Q655" s="22"/>
      <c r="R655" s="22"/>
      <c r="S655" s="7"/>
      <c r="T655" s="23"/>
      <c r="U655" s="23"/>
      <c r="V655" s="23"/>
      <c r="W655" s="23"/>
      <c r="X655" s="23"/>
      <c r="Y655" s="23"/>
      <c r="Z655" s="23"/>
      <c r="AA655" s="23"/>
    </row>
    <row r="656" spans="1:27" ht="16.5" customHeight="1" x14ac:dyDescent="0.25">
      <c r="A656" s="96"/>
      <c r="B656" s="97" t="s">
        <v>192</v>
      </c>
      <c r="C656" s="98" t="s">
        <v>1278</v>
      </c>
      <c r="D656" s="99"/>
      <c r="E656" s="99"/>
      <c r="F656" s="99"/>
      <c r="G656" s="99"/>
      <c r="H656" s="99"/>
      <c r="I656" s="100"/>
      <c r="J656" s="100"/>
      <c r="K656" s="100"/>
      <c r="L656" s="100"/>
      <c r="M656" s="99"/>
      <c r="N656" s="99"/>
      <c r="O656" s="99"/>
      <c r="P656" s="99"/>
      <c r="Q656" s="99"/>
      <c r="R656" s="99"/>
      <c r="S656" s="101"/>
      <c r="T656" s="102"/>
      <c r="U656" s="102"/>
      <c r="V656" s="102"/>
      <c r="W656" s="102"/>
      <c r="X656" s="102"/>
      <c r="Y656" s="102"/>
      <c r="Z656" s="102"/>
      <c r="AA656" s="102"/>
    </row>
    <row r="657" spans="1:27" ht="16.5" customHeight="1" x14ac:dyDescent="0.25">
      <c r="A657" s="17"/>
      <c r="B657" s="18">
        <v>20.100000000000001</v>
      </c>
      <c r="C657" s="12" t="s">
        <v>1279</v>
      </c>
      <c r="D657" s="14">
        <v>3</v>
      </c>
      <c r="E657" s="14">
        <v>3</v>
      </c>
      <c r="F657" s="14">
        <v>3</v>
      </c>
      <c r="G657" s="14">
        <v>3</v>
      </c>
      <c r="H657" s="14">
        <v>3</v>
      </c>
      <c r="I657" s="14"/>
      <c r="J657" s="14"/>
      <c r="K657" s="14"/>
      <c r="L657" s="14"/>
      <c r="M657" s="14"/>
      <c r="N657" s="14"/>
      <c r="O657" s="14"/>
      <c r="P657" s="14"/>
      <c r="Q657" s="13"/>
      <c r="R657" s="13"/>
      <c r="S657" s="12"/>
      <c r="T657" s="15"/>
      <c r="U657" s="15"/>
      <c r="V657" s="15"/>
      <c r="W657" s="15"/>
      <c r="X657" s="15"/>
      <c r="Y657" s="15"/>
      <c r="Z657" s="15"/>
      <c r="AA657" s="15"/>
    </row>
    <row r="658" spans="1:27" ht="16.5" customHeight="1" x14ac:dyDescent="0.25">
      <c r="A658" s="17"/>
      <c r="B658" s="18">
        <v>20.2</v>
      </c>
      <c r="C658" s="12" t="s">
        <v>1280</v>
      </c>
      <c r="D658" s="14">
        <v>17</v>
      </c>
      <c r="E658" s="14">
        <v>17</v>
      </c>
      <c r="F658" s="14">
        <v>17</v>
      </c>
      <c r="G658" s="14">
        <v>17</v>
      </c>
      <c r="H658" s="14">
        <v>17</v>
      </c>
      <c r="I658" s="14"/>
      <c r="J658" s="14"/>
      <c r="K658" s="14"/>
      <c r="L658" s="14"/>
      <c r="M658" s="14"/>
      <c r="N658" s="14"/>
      <c r="O658" s="14"/>
      <c r="P658" s="14"/>
      <c r="Q658" s="13"/>
      <c r="R658" s="13"/>
      <c r="S658" s="12"/>
      <c r="T658" s="15"/>
      <c r="U658" s="15"/>
      <c r="V658" s="15"/>
      <c r="W658" s="15"/>
      <c r="X658" s="15"/>
      <c r="Y658" s="15"/>
      <c r="Z658" s="15"/>
      <c r="AA658" s="15"/>
    </row>
    <row r="659" spans="1:27" ht="16.5" customHeight="1" x14ac:dyDescent="0.25">
      <c r="A659" s="17"/>
      <c r="B659" s="18">
        <v>20.3</v>
      </c>
      <c r="C659" s="16" t="s">
        <v>1281</v>
      </c>
      <c r="D659" s="13"/>
      <c r="E659" s="13"/>
      <c r="F659" s="13"/>
      <c r="G659" s="13"/>
      <c r="H659" s="14">
        <v>192</v>
      </c>
      <c r="I659" s="14"/>
      <c r="J659" s="14"/>
      <c r="K659" s="14"/>
      <c r="L659" s="14"/>
      <c r="M659" s="14"/>
      <c r="N659" s="14"/>
      <c r="O659" s="14"/>
      <c r="P659" s="14"/>
      <c r="Q659" s="13"/>
      <c r="R659" s="13"/>
      <c r="S659" s="12"/>
      <c r="T659" s="15"/>
      <c r="U659" s="15"/>
      <c r="V659" s="15"/>
      <c r="W659" s="15"/>
      <c r="X659" s="15"/>
      <c r="Y659" s="15"/>
      <c r="Z659" s="15"/>
      <c r="AA659" s="15"/>
    </row>
    <row r="660" spans="1:27" ht="16.5" customHeight="1" x14ac:dyDescent="0.25">
      <c r="A660" s="17"/>
      <c r="B660" s="18">
        <v>20.399999999999999</v>
      </c>
      <c r="C660" s="12" t="s">
        <v>1282</v>
      </c>
      <c r="D660" s="14">
        <v>1016</v>
      </c>
      <c r="E660" s="14">
        <v>1016</v>
      </c>
      <c r="F660" s="14">
        <v>1016</v>
      </c>
      <c r="G660" s="14">
        <v>1016</v>
      </c>
      <c r="H660" s="14">
        <v>1027</v>
      </c>
      <c r="I660" s="14"/>
      <c r="J660" s="14"/>
      <c r="K660" s="14"/>
      <c r="L660" s="14"/>
      <c r="M660" s="14"/>
      <c r="N660" s="14"/>
      <c r="O660" s="14"/>
      <c r="P660" s="14"/>
      <c r="Q660" s="13"/>
      <c r="R660" s="13"/>
      <c r="S660" s="12"/>
      <c r="T660" s="15"/>
      <c r="U660" s="15"/>
      <c r="V660" s="15"/>
      <c r="W660" s="15"/>
      <c r="X660" s="15"/>
      <c r="Y660" s="15"/>
      <c r="Z660" s="15"/>
      <c r="AA660" s="15"/>
    </row>
    <row r="661" spans="1:27" ht="16.5" customHeight="1" x14ac:dyDescent="0.25">
      <c r="A661" s="17"/>
      <c r="B661" s="18">
        <v>20.5</v>
      </c>
      <c r="C661" s="12" t="s">
        <v>1283</v>
      </c>
      <c r="D661" s="14">
        <v>1812</v>
      </c>
      <c r="E661" s="14">
        <v>1812</v>
      </c>
      <c r="F661" s="14">
        <v>1854</v>
      </c>
      <c r="G661" s="14">
        <v>1854</v>
      </c>
      <c r="H661" s="14">
        <v>1855.826</v>
      </c>
      <c r="I661" s="14"/>
      <c r="J661" s="14"/>
      <c r="K661" s="14"/>
      <c r="L661" s="14"/>
      <c r="M661" s="14"/>
      <c r="N661" s="14"/>
      <c r="O661" s="14"/>
      <c r="P661" s="14"/>
      <c r="Q661" s="13"/>
      <c r="R661" s="13"/>
      <c r="S661" s="12"/>
      <c r="T661" s="15"/>
      <c r="U661" s="15"/>
      <c r="V661" s="15"/>
      <c r="W661" s="15"/>
      <c r="X661" s="15"/>
      <c r="Y661" s="15"/>
      <c r="Z661" s="15"/>
      <c r="AA661" s="15"/>
    </row>
    <row r="662" spans="1:27" ht="16.5" customHeight="1" x14ac:dyDescent="0.25">
      <c r="A662" s="17"/>
      <c r="B662" s="18">
        <v>20.6</v>
      </c>
      <c r="C662" s="12" t="s">
        <v>1284</v>
      </c>
      <c r="D662" s="13"/>
      <c r="E662" s="13" t="e">
        <f t="shared" ref="E662:G662" si="68">NA()</f>
        <v>#N/A</v>
      </c>
      <c r="F662" s="13" t="e">
        <f t="shared" si="68"/>
        <v>#N/A</v>
      </c>
      <c r="G662" s="13" t="e">
        <f t="shared" si="68"/>
        <v>#N/A</v>
      </c>
      <c r="H662" s="13"/>
      <c r="I662" s="14"/>
      <c r="J662" s="14"/>
      <c r="K662" s="14"/>
      <c r="L662" s="14"/>
      <c r="M662" s="13"/>
      <c r="N662" s="13"/>
      <c r="O662" s="13"/>
      <c r="P662" s="13"/>
      <c r="Q662" s="13"/>
      <c r="R662" s="13"/>
      <c r="S662" s="12"/>
      <c r="T662" s="15"/>
      <c r="U662" s="15"/>
      <c r="V662" s="15"/>
      <c r="W662" s="15"/>
      <c r="X662" s="15"/>
      <c r="Y662" s="15"/>
      <c r="Z662" s="15"/>
      <c r="AA662" s="15"/>
    </row>
    <row r="663" spans="1:27" ht="16.5" customHeight="1" x14ac:dyDescent="0.25">
      <c r="A663" s="17"/>
      <c r="B663" s="18">
        <v>20.7</v>
      </c>
      <c r="C663" s="12" t="s">
        <v>1285</v>
      </c>
      <c r="D663" s="13"/>
      <c r="E663" s="13" t="e">
        <f t="shared" ref="E663:G663" si="69">NA()</f>
        <v>#N/A</v>
      </c>
      <c r="F663" s="13" t="e">
        <f t="shared" si="69"/>
        <v>#N/A</v>
      </c>
      <c r="G663" s="13" t="e">
        <f t="shared" si="69"/>
        <v>#N/A</v>
      </c>
      <c r="H663" s="13"/>
      <c r="I663" s="14"/>
      <c r="J663" s="14"/>
      <c r="K663" s="14"/>
      <c r="L663" s="14"/>
      <c r="M663" s="13"/>
      <c r="N663" s="13"/>
      <c r="O663" s="13"/>
      <c r="P663" s="13"/>
      <c r="Q663" s="13"/>
      <c r="R663" s="13"/>
      <c r="S663" s="12"/>
      <c r="T663" s="15"/>
      <c r="U663" s="15"/>
      <c r="V663" s="15"/>
      <c r="W663" s="15"/>
      <c r="X663" s="15"/>
      <c r="Y663" s="15"/>
      <c r="Z663" s="15"/>
      <c r="AA663" s="15"/>
    </row>
    <row r="664" spans="1:27" ht="16.5" customHeight="1" x14ac:dyDescent="0.25">
      <c r="A664" s="17"/>
      <c r="B664" s="18">
        <v>20.8</v>
      </c>
      <c r="C664" s="12" t="s">
        <v>1286</v>
      </c>
      <c r="D664" s="14" t="s">
        <v>1287</v>
      </c>
      <c r="E664" s="13" t="e">
        <f t="shared" ref="E664:F664" si="70">NA()</f>
        <v>#N/A</v>
      </c>
      <c r="F664" s="13" t="e">
        <f t="shared" si="70"/>
        <v>#N/A</v>
      </c>
      <c r="G664" s="63">
        <v>1</v>
      </c>
      <c r="H664" s="63">
        <v>1</v>
      </c>
      <c r="I664" s="14"/>
      <c r="J664" s="14"/>
      <c r="K664" s="14"/>
      <c r="L664" s="14"/>
      <c r="M664" s="13"/>
      <c r="N664" s="13"/>
      <c r="O664" s="63"/>
      <c r="P664" s="63"/>
      <c r="Q664" s="13"/>
      <c r="R664" s="13"/>
      <c r="S664" s="16" t="s">
        <v>1288</v>
      </c>
      <c r="T664" s="15"/>
      <c r="U664" s="15"/>
      <c r="V664" s="15"/>
      <c r="W664" s="15"/>
      <c r="X664" s="15"/>
      <c r="Y664" s="15"/>
      <c r="Z664" s="15"/>
      <c r="AA664" s="15"/>
    </row>
    <row r="665" spans="1:27" ht="16.5" customHeight="1" x14ac:dyDescent="0.25">
      <c r="A665" s="17"/>
      <c r="B665" s="18" t="s">
        <v>1289</v>
      </c>
      <c r="C665" s="12" t="s">
        <v>1290</v>
      </c>
      <c r="D665" s="13"/>
      <c r="E665" s="14">
        <v>154</v>
      </c>
      <c r="F665" s="14">
        <v>154</v>
      </c>
      <c r="G665" s="14">
        <v>151</v>
      </c>
      <c r="H665" s="14">
        <v>151</v>
      </c>
      <c r="I665" s="14"/>
      <c r="J665" s="14"/>
      <c r="K665" s="14"/>
      <c r="L665" s="14"/>
      <c r="M665" s="14"/>
      <c r="N665" s="13"/>
      <c r="O665" s="14"/>
      <c r="P665" s="14"/>
      <c r="Q665" s="13"/>
      <c r="R665" s="13"/>
      <c r="S665" s="16" t="s">
        <v>1291</v>
      </c>
      <c r="T665" s="15"/>
      <c r="U665" s="15"/>
      <c r="V665" s="15"/>
      <c r="W665" s="15"/>
      <c r="X665" s="15"/>
      <c r="Y665" s="15"/>
      <c r="Z665" s="15"/>
      <c r="AA665" s="15"/>
    </row>
    <row r="666" spans="1:27" ht="16.5" customHeight="1" x14ac:dyDescent="0.25">
      <c r="A666" s="17"/>
      <c r="B666" s="18" t="s">
        <v>1292</v>
      </c>
      <c r="C666" s="12" t="s">
        <v>1293</v>
      </c>
      <c r="D666" s="13"/>
      <c r="E666" s="14">
        <v>93</v>
      </c>
      <c r="F666" s="14">
        <v>133</v>
      </c>
      <c r="G666" s="14">
        <v>138</v>
      </c>
      <c r="H666" s="14">
        <v>126</v>
      </c>
      <c r="I666" s="14"/>
      <c r="J666" s="14"/>
      <c r="K666" s="14"/>
      <c r="L666" s="14"/>
      <c r="M666" s="14"/>
      <c r="N666" s="13"/>
      <c r="O666" s="14"/>
      <c r="P666" s="14"/>
      <c r="Q666" s="13"/>
      <c r="R666" s="13"/>
      <c r="S666" s="12"/>
      <c r="T666" s="15"/>
      <c r="U666" s="15"/>
      <c r="V666" s="15"/>
      <c r="W666" s="15"/>
      <c r="X666" s="15"/>
      <c r="Y666" s="15"/>
      <c r="Z666" s="15"/>
      <c r="AA666" s="15"/>
    </row>
    <row r="667" spans="1:27" ht="16.5" customHeight="1" x14ac:dyDescent="0.25">
      <c r="A667" s="103"/>
      <c r="B667" s="18">
        <v>20.190000000000001</v>
      </c>
      <c r="C667" s="72" t="s">
        <v>1294</v>
      </c>
      <c r="D667" s="54"/>
      <c r="E667" s="54">
        <v>0.7</v>
      </c>
      <c r="F667" s="54">
        <v>0.8609</v>
      </c>
      <c r="G667" s="54">
        <v>0.8</v>
      </c>
      <c r="H667" s="54">
        <v>0.75860000000000005</v>
      </c>
      <c r="I667" s="54"/>
      <c r="J667" s="63"/>
      <c r="K667" s="54"/>
      <c r="L667" s="54"/>
      <c r="M667" s="54"/>
      <c r="N667" s="54"/>
      <c r="O667" s="54"/>
      <c r="P667" s="104"/>
      <c r="Q667" s="19"/>
      <c r="R667" s="19"/>
      <c r="S667" s="16" t="s">
        <v>1295</v>
      </c>
      <c r="T667" s="73"/>
      <c r="U667" s="73"/>
      <c r="V667" s="73"/>
      <c r="W667" s="73"/>
      <c r="X667" s="73"/>
      <c r="Y667" s="73"/>
      <c r="Z667" s="73"/>
      <c r="AA667" s="73"/>
    </row>
    <row r="668" spans="1:27" ht="16.5" customHeight="1" x14ac:dyDescent="0.25">
      <c r="A668" s="96"/>
      <c r="B668" s="97" t="s">
        <v>1296</v>
      </c>
      <c r="C668" s="98" t="s">
        <v>1297</v>
      </c>
      <c r="D668" s="99"/>
      <c r="E668" s="99"/>
      <c r="F668" s="99"/>
      <c r="G668" s="99"/>
      <c r="H668" s="99"/>
      <c r="I668" s="100"/>
      <c r="J668" s="100"/>
      <c r="K668" s="100"/>
      <c r="L668" s="100"/>
      <c r="M668" s="99"/>
      <c r="N668" s="99"/>
      <c r="O668" s="99"/>
      <c r="P668" s="99"/>
      <c r="Q668" s="99"/>
      <c r="R668" s="99"/>
      <c r="S668" s="101"/>
      <c r="T668" s="102"/>
      <c r="U668" s="102"/>
      <c r="V668" s="102"/>
      <c r="W668" s="102"/>
      <c r="X668" s="102"/>
      <c r="Y668" s="102"/>
      <c r="Z668" s="102"/>
      <c r="AA668" s="102"/>
    </row>
    <row r="669" spans="1:27" ht="16.5" customHeight="1" x14ac:dyDescent="0.25">
      <c r="A669" s="17"/>
      <c r="B669" s="18">
        <v>20.9</v>
      </c>
      <c r="C669" s="12" t="s">
        <v>1298</v>
      </c>
      <c r="D669" s="14" t="s">
        <v>513</v>
      </c>
      <c r="E669" s="13" t="e">
        <f>NA()</f>
        <v>#N/A</v>
      </c>
      <c r="F669" s="14">
        <v>1</v>
      </c>
      <c r="G669" s="13" t="e">
        <f>NA()</f>
        <v>#N/A</v>
      </c>
      <c r="H669" s="14">
        <v>6</v>
      </c>
      <c r="I669" s="14"/>
      <c r="J669" s="14"/>
      <c r="K669" s="14"/>
      <c r="L669" s="14"/>
      <c r="M669" s="13"/>
      <c r="N669" s="13"/>
      <c r="O669" s="13"/>
      <c r="P669" s="14"/>
      <c r="Q669" s="13"/>
      <c r="R669" s="13"/>
      <c r="S669" s="12"/>
      <c r="T669" s="15"/>
      <c r="U669" s="15"/>
      <c r="V669" s="15"/>
      <c r="W669" s="15"/>
      <c r="X669" s="15"/>
      <c r="Y669" s="15"/>
      <c r="Z669" s="15"/>
      <c r="AA669" s="15"/>
    </row>
    <row r="670" spans="1:27" ht="16.5" customHeight="1" x14ac:dyDescent="0.25">
      <c r="A670" s="96"/>
      <c r="B670" s="97" t="s">
        <v>1299</v>
      </c>
      <c r="C670" s="98" t="s">
        <v>1300</v>
      </c>
      <c r="D670" s="99"/>
      <c r="E670" s="99"/>
      <c r="F670" s="99"/>
      <c r="G670" s="99"/>
      <c r="H670" s="99"/>
      <c r="I670" s="100"/>
      <c r="J670" s="100"/>
      <c r="K670" s="100"/>
      <c r="L670" s="100"/>
      <c r="M670" s="99"/>
      <c r="N670" s="99"/>
      <c r="O670" s="99"/>
      <c r="P670" s="99"/>
      <c r="Q670" s="99"/>
      <c r="R670" s="99"/>
      <c r="S670" s="101"/>
      <c r="T670" s="102"/>
      <c r="U670" s="102"/>
      <c r="V670" s="102"/>
      <c r="W670" s="102"/>
      <c r="X670" s="102"/>
      <c r="Y670" s="102"/>
      <c r="Z670" s="102"/>
      <c r="AA670" s="102"/>
    </row>
    <row r="671" spans="1:27" ht="16.5" customHeight="1" x14ac:dyDescent="0.25">
      <c r="A671" s="17"/>
      <c r="B671" s="42" t="s">
        <v>1301</v>
      </c>
      <c r="C671" s="12" t="s">
        <v>1302</v>
      </c>
      <c r="D671" s="13"/>
      <c r="E671" s="14">
        <v>46</v>
      </c>
      <c r="F671" s="14">
        <v>29</v>
      </c>
      <c r="G671" s="14">
        <v>29</v>
      </c>
      <c r="H671" s="14">
        <v>29</v>
      </c>
      <c r="I671" s="14"/>
      <c r="J671" s="14"/>
      <c r="K671" s="14"/>
      <c r="L671" s="14"/>
      <c r="M671" s="14"/>
      <c r="N671" s="14"/>
      <c r="O671" s="14"/>
      <c r="P671" s="14"/>
      <c r="Q671" s="13"/>
      <c r="R671" s="13"/>
      <c r="S671" s="12"/>
      <c r="T671" s="15"/>
      <c r="U671" s="15"/>
      <c r="V671" s="15"/>
      <c r="W671" s="15"/>
      <c r="X671" s="15"/>
      <c r="Y671" s="15"/>
      <c r="Z671" s="15"/>
      <c r="AA671" s="15"/>
    </row>
    <row r="672" spans="1:27" ht="16.5" customHeight="1" x14ac:dyDescent="0.25">
      <c r="A672" s="17"/>
      <c r="B672" s="42" t="s">
        <v>1303</v>
      </c>
      <c r="C672" s="12" t="s">
        <v>1304</v>
      </c>
      <c r="D672" s="13"/>
      <c r="E672" s="13" t="e">
        <f t="shared" ref="E672:F672" si="71">NA()</f>
        <v>#N/A</v>
      </c>
      <c r="F672" s="13" t="e">
        <f t="shared" si="71"/>
        <v>#N/A</v>
      </c>
      <c r="G672" s="14">
        <v>29</v>
      </c>
      <c r="H672" s="14">
        <v>29</v>
      </c>
      <c r="I672" s="14"/>
      <c r="J672" s="14"/>
      <c r="K672" s="14"/>
      <c r="L672" s="14"/>
      <c r="M672" s="13"/>
      <c r="N672" s="14"/>
      <c r="O672" s="13"/>
      <c r="P672" s="14"/>
      <c r="Q672" s="13"/>
      <c r="R672" s="13"/>
      <c r="S672" s="12"/>
      <c r="T672" s="15"/>
      <c r="U672" s="15"/>
      <c r="V672" s="15"/>
      <c r="W672" s="15"/>
      <c r="X672" s="15"/>
      <c r="Y672" s="15"/>
      <c r="Z672" s="15"/>
      <c r="AA672" s="15"/>
    </row>
    <row r="673" spans="1:27" ht="16.5" customHeight="1" x14ac:dyDescent="0.25">
      <c r="A673" s="10"/>
      <c r="B673" s="11" t="s">
        <v>1305</v>
      </c>
      <c r="C673" s="12" t="s">
        <v>1306</v>
      </c>
      <c r="D673" s="13"/>
      <c r="E673" s="13" t="e">
        <f t="shared" ref="E673:F673" si="72">NA()</f>
        <v>#N/A</v>
      </c>
      <c r="F673" s="13" t="e">
        <f t="shared" si="72"/>
        <v>#N/A</v>
      </c>
      <c r="G673" s="14">
        <v>29</v>
      </c>
      <c r="H673" s="14">
        <v>29</v>
      </c>
      <c r="I673" s="14"/>
      <c r="J673" s="14"/>
      <c r="K673" s="14"/>
      <c r="L673" s="14"/>
      <c r="M673" s="13"/>
      <c r="N673" s="14"/>
      <c r="O673" s="13"/>
      <c r="P673" s="14"/>
      <c r="Q673" s="13"/>
      <c r="R673" s="13"/>
      <c r="S673" s="12"/>
      <c r="T673" s="15"/>
      <c r="U673" s="15"/>
      <c r="V673" s="15"/>
      <c r="W673" s="15"/>
      <c r="X673" s="15"/>
      <c r="Y673" s="15"/>
      <c r="Z673" s="15"/>
      <c r="AA673" s="15"/>
    </row>
    <row r="674" spans="1:27" ht="33" x14ac:dyDescent="0.25">
      <c r="A674" s="17"/>
      <c r="B674" s="18" t="s">
        <v>1307</v>
      </c>
      <c r="C674" s="12" t="s">
        <v>1308</v>
      </c>
      <c r="D674" s="13"/>
      <c r="E674" s="14"/>
      <c r="F674" s="14">
        <v>78.19</v>
      </c>
      <c r="G674" s="14">
        <v>79.66</v>
      </c>
      <c r="H674" s="14">
        <v>80.819999999999993</v>
      </c>
      <c r="I674" s="14"/>
      <c r="J674" s="14"/>
      <c r="K674" s="14"/>
      <c r="L674" s="14"/>
      <c r="M674" s="14"/>
      <c r="N674" s="14"/>
      <c r="O674" s="14"/>
      <c r="P674" s="14"/>
      <c r="Q674" s="13"/>
      <c r="R674" s="13"/>
      <c r="S674" s="16" t="s">
        <v>1309</v>
      </c>
      <c r="T674" s="15"/>
      <c r="U674" s="15"/>
      <c r="V674" s="15"/>
      <c r="W674" s="15"/>
      <c r="X674" s="15"/>
      <c r="Y674" s="15"/>
      <c r="Z674" s="15"/>
      <c r="AA674" s="15"/>
    </row>
    <row r="675" spans="1:27" ht="16.5" customHeight="1" x14ac:dyDescent="0.25">
      <c r="A675" s="96"/>
      <c r="B675" s="97" t="s">
        <v>1310</v>
      </c>
      <c r="C675" s="98" t="s">
        <v>1311</v>
      </c>
      <c r="D675" s="99"/>
      <c r="E675" s="99"/>
      <c r="F675" s="99"/>
      <c r="G675" s="99"/>
      <c r="H675" s="99"/>
      <c r="I675" s="100"/>
      <c r="J675" s="100"/>
      <c r="K675" s="100"/>
      <c r="L675" s="100"/>
      <c r="M675" s="99"/>
      <c r="N675" s="99"/>
      <c r="O675" s="99"/>
      <c r="P675" s="99"/>
      <c r="Q675" s="99"/>
      <c r="R675" s="99"/>
      <c r="S675" s="101"/>
      <c r="T675" s="102"/>
      <c r="U675" s="102"/>
      <c r="V675" s="102"/>
      <c r="W675" s="102"/>
      <c r="X675" s="102"/>
      <c r="Y675" s="102"/>
      <c r="Z675" s="102"/>
      <c r="AA675" s="102"/>
    </row>
    <row r="676" spans="1:27" ht="16.5" customHeight="1" x14ac:dyDescent="0.25">
      <c r="A676" s="17"/>
      <c r="B676" s="42" t="s">
        <v>1312</v>
      </c>
      <c r="C676" s="16" t="s">
        <v>1313</v>
      </c>
      <c r="D676" s="13"/>
      <c r="E676" s="14">
        <v>0</v>
      </c>
      <c r="F676" s="14">
        <v>0</v>
      </c>
      <c r="G676" s="14">
        <v>8693813515</v>
      </c>
      <c r="H676" s="14">
        <v>9098845504</v>
      </c>
      <c r="I676" s="14"/>
      <c r="J676" s="14"/>
      <c r="K676" s="14"/>
      <c r="L676" s="14"/>
      <c r="M676" s="14"/>
      <c r="N676" s="14"/>
      <c r="O676" s="14"/>
      <c r="P676" s="14"/>
      <c r="Q676" s="13"/>
      <c r="R676" s="13"/>
      <c r="S676" s="12"/>
      <c r="T676" s="15"/>
      <c r="U676" s="15"/>
      <c r="V676" s="15"/>
      <c r="W676" s="15"/>
      <c r="X676" s="15"/>
      <c r="Y676" s="15"/>
      <c r="Z676" s="15"/>
      <c r="AA676" s="15"/>
    </row>
    <row r="677" spans="1:27" ht="16.5" customHeight="1" x14ac:dyDescent="0.25">
      <c r="A677" s="96"/>
      <c r="B677" s="97" t="s">
        <v>1314</v>
      </c>
      <c r="C677" s="98" t="s">
        <v>1315</v>
      </c>
      <c r="D677" s="99"/>
      <c r="E677" s="99"/>
      <c r="F677" s="99"/>
      <c r="G677" s="99"/>
      <c r="H677" s="99"/>
      <c r="I677" s="100"/>
      <c r="J677" s="100"/>
      <c r="K677" s="100"/>
      <c r="L677" s="100"/>
      <c r="M677" s="99"/>
      <c r="N677" s="99"/>
      <c r="O677" s="99"/>
      <c r="P677" s="99"/>
      <c r="Q677" s="99"/>
      <c r="R677" s="99"/>
      <c r="S677" s="101"/>
      <c r="T677" s="102"/>
      <c r="U677" s="102"/>
      <c r="V677" s="102"/>
      <c r="W677" s="102"/>
      <c r="X677" s="102"/>
      <c r="Y677" s="102"/>
      <c r="Z677" s="102"/>
      <c r="AA677" s="102"/>
    </row>
    <row r="678" spans="1:27" ht="16.5" customHeight="1" x14ac:dyDescent="0.25">
      <c r="A678" s="17"/>
      <c r="B678" s="18">
        <v>20.21</v>
      </c>
      <c r="C678" s="12" t="s">
        <v>1316</v>
      </c>
      <c r="D678" s="14">
        <v>54</v>
      </c>
      <c r="E678" s="14">
        <v>54</v>
      </c>
      <c r="F678" s="14">
        <v>25</v>
      </c>
      <c r="G678" s="14">
        <v>25</v>
      </c>
      <c r="H678" s="14">
        <v>87</v>
      </c>
      <c r="I678" s="14"/>
      <c r="J678" s="14"/>
      <c r="K678" s="14"/>
      <c r="L678" s="14"/>
      <c r="M678" s="14"/>
      <c r="N678" s="14"/>
      <c r="O678" s="14"/>
      <c r="P678" s="14"/>
      <c r="Q678" s="13"/>
      <c r="R678" s="13"/>
      <c r="S678" s="12"/>
      <c r="T678" s="15"/>
      <c r="U678" s="15"/>
      <c r="V678" s="15"/>
      <c r="W678" s="15"/>
      <c r="X678" s="15"/>
      <c r="Y678" s="15"/>
      <c r="Z678" s="15"/>
      <c r="AA678" s="15"/>
    </row>
    <row r="679" spans="1:27" ht="16.5" customHeight="1" x14ac:dyDescent="0.25">
      <c r="A679" s="17"/>
      <c r="B679" s="18">
        <v>20.22</v>
      </c>
      <c r="C679" s="12" t="s">
        <v>1317</v>
      </c>
      <c r="D679" s="13"/>
      <c r="E679" s="13" t="e">
        <f t="shared" ref="E679:F679" si="73">NA()</f>
        <v>#N/A</v>
      </c>
      <c r="F679" s="13" t="e">
        <f t="shared" si="73"/>
        <v>#N/A</v>
      </c>
      <c r="G679" s="14">
        <v>85</v>
      </c>
      <c r="H679" s="14">
        <v>85</v>
      </c>
      <c r="I679" s="14"/>
      <c r="J679" s="14"/>
      <c r="K679" s="14"/>
      <c r="L679" s="14"/>
      <c r="M679" s="14"/>
      <c r="N679" s="14"/>
      <c r="O679" s="14"/>
      <c r="P679" s="14"/>
      <c r="Q679" s="13"/>
      <c r="R679" s="13"/>
      <c r="S679" s="12"/>
      <c r="T679" s="15"/>
      <c r="U679" s="15"/>
      <c r="V679" s="15"/>
      <c r="W679" s="15"/>
      <c r="X679" s="15"/>
      <c r="Y679" s="15"/>
      <c r="Z679" s="15"/>
      <c r="AA679" s="15"/>
    </row>
    <row r="680" spans="1:27" ht="16.5" customHeight="1" x14ac:dyDescent="0.25">
      <c r="A680" s="96"/>
      <c r="B680" s="97" t="s">
        <v>1318</v>
      </c>
      <c r="C680" s="98" t="s">
        <v>1319</v>
      </c>
      <c r="D680" s="99"/>
      <c r="E680" s="99"/>
      <c r="F680" s="99"/>
      <c r="G680" s="99"/>
      <c r="H680" s="99"/>
      <c r="I680" s="100"/>
      <c r="J680" s="100"/>
      <c r="K680" s="100"/>
      <c r="L680" s="100"/>
      <c r="M680" s="99"/>
      <c r="N680" s="99"/>
      <c r="O680" s="99"/>
      <c r="P680" s="99"/>
      <c r="Q680" s="99"/>
      <c r="R680" s="99"/>
      <c r="S680" s="101"/>
      <c r="T680" s="102"/>
      <c r="U680" s="102"/>
      <c r="V680" s="102"/>
      <c r="W680" s="102"/>
      <c r="X680" s="102"/>
      <c r="Y680" s="102"/>
      <c r="Z680" s="102"/>
      <c r="AA680" s="102"/>
    </row>
    <row r="681" spans="1:27" ht="16.5" customHeight="1" x14ac:dyDescent="0.25">
      <c r="A681" s="17"/>
      <c r="B681" s="18">
        <v>20.23</v>
      </c>
      <c r="C681" s="12" t="s">
        <v>1320</v>
      </c>
      <c r="D681" s="13"/>
      <c r="E681" s="13" t="e">
        <f t="shared" ref="E681:G681" si="74">NA()</f>
        <v>#N/A</v>
      </c>
      <c r="F681" s="13" t="e">
        <f t="shared" si="74"/>
        <v>#N/A</v>
      </c>
      <c r="G681" s="13" t="e">
        <f t="shared" si="74"/>
        <v>#N/A</v>
      </c>
      <c r="H681" s="14">
        <v>17</v>
      </c>
      <c r="I681" s="14"/>
      <c r="J681" s="14"/>
      <c r="K681" s="14"/>
      <c r="L681" s="14"/>
      <c r="M681" s="14"/>
      <c r="N681" s="14"/>
      <c r="O681" s="14"/>
      <c r="P681" s="14"/>
      <c r="Q681" s="13"/>
      <c r="R681" s="13"/>
      <c r="S681" s="12"/>
      <c r="T681" s="15"/>
      <c r="U681" s="15"/>
      <c r="V681" s="15"/>
      <c r="W681" s="15"/>
      <c r="X681" s="15"/>
      <c r="Y681" s="15"/>
      <c r="Z681" s="15"/>
      <c r="AA681" s="15"/>
    </row>
    <row r="682" spans="1:27" ht="16.5" customHeight="1" x14ac:dyDescent="0.25">
      <c r="A682" s="17"/>
      <c r="B682" s="18">
        <v>20.239999999999998</v>
      </c>
      <c r="C682" s="12" t="s">
        <v>1321</v>
      </c>
      <c r="D682" s="14" t="s">
        <v>513</v>
      </c>
      <c r="E682" s="13" t="e">
        <f t="shared" ref="E682:G682" si="75">NA()</f>
        <v>#N/A</v>
      </c>
      <c r="F682" s="13" t="e">
        <f t="shared" si="75"/>
        <v>#N/A</v>
      </c>
      <c r="G682" s="13" t="e">
        <f t="shared" si="75"/>
        <v>#N/A</v>
      </c>
      <c r="H682" s="14">
        <v>0</v>
      </c>
      <c r="I682" s="14"/>
      <c r="J682" s="14"/>
      <c r="K682" s="14"/>
      <c r="L682" s="14"/>
      <c r="M682" s="14"/>
      <c r="N682" s="14"/>
      <c r="O682" s="14"/>
      <c r="P682" s="14"/>
      <c r="Q682" s="13"/>
      <c r="R682" s="13"/>
      <c r="S682" s="16" t="s">
        <v>1322</v>
      </c>
      <c r="T682" s="15"/>
      <c r="U682" s="15"/>
      <c r="V682" s="15"/>
      <c r="W682" s="15"/>
      <c r="X682" s="15"/>
      <c r="Y682" s="15"/>
      <c r="Z682" s="15"/>
      <c r="AA682" s="15"/>
    </row>
    <row r="683" spans="1:27" ht="16.5" customHeight="1" x14ac:dyDescent="0.25">
      <c r="A683" s="17"/>
      <c r="B683" s="18">
        <v>20.25</v>
      </c>
      <c r="C683" s="16" t="s">
        <v>1323</v>
      </c>
      <c r="D683" s="14">
        <v>5</v>
      </c>
      <c r="E683" s="14">
        <v>5</v>
      </c>
      <c r="F683" s="14">
        <v>5</v>
      </c>
      <c r="G683" s="14">
        <v>5</v>
      </c>
      <c r="H683" s="14">
        <v>6</v>
      </c>
      <c r="I683" s="14"/>
      <c r="J683" s="14"/>
      <c r="K683" s="14"/>
      <c r="L683" s="14"/>
      <c r="M683" s="14"/>
      <c r="N683" s="14"/>
      <c r="O683" s="14"/>
      <c r="P683" s="14"/>
      <c r="Q683" s="13"/>
      <c r="R683" s="13"/>
      <c r="S683" s="16" t="s">
        <v>1324</v>
      </c>
      <c r="T683" s="15"/>
      <c r="U683" s="15"/>
      <c r="V683" s="15"/>
      <c r="W683" s="15"/>
      <c r="X683" s="15"/>
      <c r="Y683" s="15"/>
      <c r="Z683" s="15"/>
      <c r="AA683" s="15"/>
    </row>
    <row r="684" spans="1:27" ht="16.5" customHeight="1" x14ac:dyDescent="0.25">
      <c r="A684" s="17"/>
      <c r="B684" s="18">
        <v>20.260000000000002</v>
      </c>
      <c r="C684" s="12" t="s">
        <v>1325</v>
      </c>
      <c r="D684" s="13"/>
      <c r="E684" s="13" t="e">
        <f t="shared" ref="E684:F684" si="76">NA()</f>
        <v>#N/A</v>
      </c>
      <c r="F684" s="13" t="e">
        <f t="shared" si="76"/>
        <v>#N/A</v>
      </c>
      <c r="G684" s="14">
        <v>10</v>
      </c>
      <c r="H684" s="14">
        <v>6</v>
      </c>
      <c r="I684" s="14"/>
      <c r="J684" s="14"/>
      <c r="K684" s="14"/>
      <c r="L684" s="14"/>
      <c r="M684" s="14"/>
      <c r="N684" s="14"/>
      <c r="O684" s="14"/>
      <c r="P684" s="14"/>
      <c r="Q684" s="13"/>
      <c r="R684" s="13"/>
      <c r="S684" s="16" t="s">
        <v>1326</v>
      </c>
      <c r="T684" s="15"/>
      <c r="U684" s="15"/>
      <c r="V684" s="15"/>
      <c r="W684" s="15"/>
      <c r="X684" s="15"/>
      <c r="Y684" s="15"/>
      <c r="Z684" s="15"/>
      <c r="AA684" s="15"/>
    </row>
    <row r="685" spans="1:27" ht="16.5" customHeight="1" x14ac:dyDescent="0.25">
      <c r="A685" s="17"/>
      <c r="B685" s="18">
        <v>20.27</v>
      </c>
      <c r="C685" s="16" t="s">
        <v>1327</v>
      </c>
      <c r="D685" s="13"/>
      <c r="E685" s="13"/>
      <c r="F685" s="13"/>
      <c r="G685" s="14">
        <v>15</v>
      </c>
      <c r="H685" s="14">
        <v>10</v>
      </c>
      <c r="I685" s="14"/>
      <c r="J685" s="14"/>
      <c r="K685" s="14"/>
      <c r="L685" s="14"/>
      <c r="M685" s="14"/>
      <c r="N685" s="14"/>
      <c r="O685" s="14"/>
      <c r="P685" s="14"/>
      <c r="Q685" s="13"/>
      <c r="R685" s="13"/>
      <c r="S685" s="16"/>
      <c r="T685" s="15"/>
      <c r="U685" s="15"/>
      <c r="V685" s="15"/>
      <c r="W685" s="15"/>
      <c r="X685" s="15"/>
      <c r="Y685" s="15"/>
      <c r="Z685" s="15"/>
      <c r="AA685" s="15"/>
    </row>
    <row r="686" spans="1:27" ht="16.5" customHeight="1" x14ac:dyDescent="0.25">
      <c r="A686" s="17"/>
      <c r="B686" s="18">
        <v>20.28</v>
      </c>
      <c r="C686" s="12" t="s">
        <v>1328</v>
      </c>
      <c r="D686" s="13"/>
      <c r="E686" s="13" t="e">
        <f t="shared" ref="E686:F686" si="77">NA()</f>
        <v>#N/A</v>
      </c>
      <c r="F686" s="13" t="e">
        <f t="shared" si="77"/>
        <v>#N/A</v>
      </c>
      <c r="G686" s="14">
        <v>4115</v>
      </c>
      <c r="H686" s="14">
        <v>1656</v>
      </c>
      <c r="I686" s="14"/>
      <c r="J686" s="14"/>
      <c r="K686" s="14"/>
      <c r="L686" s="14"/>
      <c r="M686" s="14"/>
      <c r="N686" s="14"/>
      <c r="O686" s="14"/>
      <c r="P686" s="14"/>
      <c r="Q686" s="13"/>
      <c r="R686" s="13"/>
      <c r="S686" s="16" t="s">
        <v>1329</v>
      </c>
      <c r="T686" s="15"/>
      <c r="U686" s="15"/>
      <c r="V686" s="15"/>
      <c r="W686" s="15"/>
      <c r="X686" s="15"/>
      <c r="Y686" s="15"/>
      <c r="Z686" s="15"/>
      <c r="AA686" s="15"/>
    </row>
    <row r="687" spans="1:27" ht="16.5" customHeight="1" x14ac:dyDescent="0.25">
      <c r="A687" s="17"/>
      <c r="B687" s="18">
        <v>20.29</v>
      </c>
      <c r="C687" s="12" t="s">
        <v>1330</v>
      </c>
      <c r="D687" s="13"/>
      <c r="E687" s="13" t="e">
        <f t="shared" ref="E687:F687" si="78">NA()</f>
        <v>#N/A</v>
      </c>
      <c r="F687" s="13" t="e">
        <f t="shared" si="78"/>
        <v>#N/A</v>
      </c>
      <c r="G687" s="14">
        <v>4252</v>
      </c>
      <c r="H687" s="14">
        <v>2588</v>
      </c>
      <c r="I687" s="14"/>
      <c r="J687" s="14"/>
      <c r="K687" s="14"/>
      <c r="L687" s="14"/>
      <c r="M687" s="14"/>
      <c r="N687" s="14"/>
      <c r="O687" s="14"/>
      <c r="P687" s="14"/>
      <c r="Q687" s="13"/>
      <c r="R687" s="13"/>
      <c r="S687" s="12"/>
      <c r="T687" s="15"/>
      <c r="U687" s="15"/>
      <c r="V687" s="15"/>
      <c r="W687" s="15"/>
      <c r="X687" s="15"/>
      <c r="Y687" s="15"/>
      <c r="Z687" s="15"/>
      <c r="AA687" s="15"/>
    </row>
    <row r="688" spans="1:27" ht="30" customHeight="1" x14ac:dyDescent="0.25">
      <c r="A688" s="17"/>
      <c r="B688" s="42" t="s">
        <v>1331</v>
      </c>
      <c r="C688" s="12" t="s">
        <v>1332</v>
      </c>
      <c r="D688" s="13"/>
      <c r="E688" s="13" t="e">
        <f t="shared" ref="E688:F688" si="79">NA()</f>
        <v>#N/A</v>
      </c>
      <c r="F688" s="13" t="e">
        <f t="shared" si="79"/>
        <v>#N/A</v>
      </c>
      <c r="G688" s="14">
        <v>476</v>
      </c>
      <c r="H688" s="14">
        <v>502</v>
      </c>
      <c r="I688" s="14"/>
      <c r="J688" s="14"/>
      <c r="K688" s="14"/>
      <c r="L688" s="14"/>
      <c r="M688" s="14"/>
      <c r="N688" s="14"/>
      <c r="O688" s="14"/>
      <c r="P688" s="14"/>
      <c r="Q688" s="13"/>
      <c r="R688" s="13"/>
      <c r="S688" s="16" t="s">
        <v>1333</v>
      </c>
      <c r="T688" s="15"/>
      <c r="U688" s="15"/>
      <c r="V688" s="15"/>
      <c r="W688" s="15"/>
      <c r="X688" s="15"/>
      <c r="Y688" s="15"/>
      <c r="Z688" s="15"/>
      <c r="AA688" s="15"/>
    </row>
    <row r="689" spans="1:27" ht="16.5" customHeight="1" x14ac:dyDescent="0.25">
      <c r="A689" s="17"/>
      <c r="B689" s="18">
        <v>20.309999999999999</v>
      </c>
      <c r="C689" s="12" t="s">
        <v>1334</v>
      </c>
      <c r="D689" s="13"/>
      <c r="E689" s="13" t="e">
        <f t="shared" ref="E689:F689" si="80">NA()</f>
        <v>#N/A</v>
      </c>
      <c r="F689" s="13" t="e">
        <f t="shared" si="80"/>
        <v>#N/A</v>
      </c>
      <c r="G689" s="14">
        <v>476</v>
      </c>
      <c r="H689" s="14">
        <v>502</v>
      </c>
      <c r="I689" s="14"/>
      <c r="J689" s="14"/>
      <c r="K689" s="14"/>
      <c r="L689" s="14"/>
      <c r="M689" s="14"/>
      <c r="N689" s="14"/>
      <c r="O689" s="14"/>
      <c r="P689" s="14"/>
      <c r="Q689" s="13"/>
      <c r="R689" s="13"/>
      <c r="S689" s="12"/>
      <c r="T689" s="15"/>
      <c r="U689" s="15"/>
      <c r="V689" s="15"/>
      <c r="W689" s="15"/>
      <c r="X689" s="15"/>
      <c r="Y689" s="15"/>
      <c r="Z689" s="15"/>
      <c r="AA689" s="15"/>
    </row>
    <row r="690" spans="1:27" ht="33.75" customHeight="1" x14ac:dyDescent="0.25">
      <c r="A690" s="17"/>
      <c r="B690" s="18">
        <v>20.32</v>
      </c>
      <c r="C690" s="16" t="s">
        <v>1335</v>
      </c>
      <c r="D690" s="14">
        <v>4</v>
      </c>
      <c r="E690" s="14">
        <v>5</v>
      </c>
      <c r="F690" s="13" t="e">
        <f t="shared" ref="F690:G690" si="81">NA()</f>
        <v>#N/A</v>
      </c>
      <c r="G690" s="13" t="e">
        <f t="shared" si="81"/>
        <v>#N/A</v>
      </c>
      <c r="H690" s="14">
        <v>0</v>
      </c>
      <c r="I690" s="14"/>
      <c r="J690" s="14"/>
      <c r="K690" s="14"/>
      <c r="L690" s="14"/>
      <c r="M690" s="14"/>
      <c r="N690" s="14"/>
      <c r="O690" s="14"/>
      <c r="P690" s="14"/>
      <c r="Q690" s="13"/>
      <c r="R690" s="13"/>
      <c r="S690" s="16" t="s">
        <v>1336</v>
      </c>
      <c r="T690" s="15"/>
      <c r="U690" s="15"/>
      <c r="V690" s="15"/>
      <c r="W690" s="15"/>
      <c r="X690" s="15"/>
      <c r="Y690" s="15"/>
      <c r="Z690" s="15"/>
      <c r="AA690" s="15"/>
    </row>
    <row r="691" spans="1:27" ht="16.5" customHeight="1" x14ac:dyDescent="0.25">
      <c r="A691" s="96"/>
      <c r="B691" s="97" t="s">
        <v>1337</v>
      </c>
      <c r="C691" s="98" t="s">
        <v>1338</v>
      </c>
      <c r="D691" s="99"/>
      <c r="E691" s="99"/>
      <c r="F691" s="99"/>
      <c r="G691" s="99"/>
      <c r="H691" s="99"/>
      <c r="I691" s="100"/>
      <c r="J691" s="100"/>
      <c r="K691" s="100"/>
      <c r="L691" s="100"/>
      <c r="M691" s="99"/>
      <c r="N691" s="99"/>
      <c r="O691" s="99"/>
      <c r="P691" s="99"/>
      <c r="Q691" s="99"/>
      <c r="R691" s="99"/>
      <c r="S691" s="101"/>
      <c r="T691" s="102"/>
      <c r="U691" s="102"/>
      <c r="V691" s="102"/>
      <c r="W691" s="102"/>
      <c r="X691" s="102"/>
      <c r="Y691" s="102"/>
      <c r="Z691" s="102"/>
      <c r="AA691" s="102"/>
    </row>
    <row r="692" spans="1:27" ht="16.5" customHeight="1" x14ac:dyDescent="0.25">
      <c r="A692" s="96"/>
      <c r="B692" s="97" t="s">
        <v>1339</v>
      </c>
      <c r="C692" s="98" t="s">
        <v>1340</v>
      </c>
      <c r="D692" s="99"/>
      <c r="E692" s="99"/>
      <c r="F692" s="99"/>
      <c r="G692" s="99"/>
      <c r="H692" s="99"/>
      <c r="I692" s="100"/>
      <c r="J692" s="100"/>
      <c r="K692" s="100"/>
      <c r="L692" s="100"/>
      <c r="M692" s="99"/>
      <c r="N692" s="99"/>
      <c r="O692" s="99"/>
      <c r="P692" s="99"/>
      <c r="Q692" s="99"/>
      <c r="R692" s="99"/>
      <c r="S692" s="101"/>
      <c r="T692" s="102"/>
      <c r="U692" s="102"/>
      <c r="V692" s="102"/>
      <c r="W692" s="102"/>
      <c r="X692" s="102"/>
      <c r="Y692" s="102"/>
      <c r="Z692" s="102"/>
      <c r="AA692" s="102"/>
    </row>
    <row r="693" spans="1:27" ht="16.5" customHeight="1" x14ac:dyDescent="0.25">
      <c r="A693" s="17"/>
      <c r="B693" s="18">
        <v>20.329999999999998</v>
      </c>
      <c r="C693" s="16" t="s">
        <v>1341</v>
      </c>
      <c r="D693" s="13"/>
      <c r="E693" s="13" t="e">
        <f t="shared" ref="E693:F693" si="82">NA()</f>
        <v>#N/A</v>
      </c>
      <c r="F693" s="13" t="e">
        <f t="shared" si="82"/>
        <v>#N/A</v>
      </c>
      <c r="G693" s="14">
        <v>4</v>
      </c>
      <c r="H693" s="14">
        <v>4</v>
      </c>
      <c r="I693" s="14"/>
      <c r="J693" s="14"/>
      <c r="K693" s="14"/>
      <c r="L693" s="14"/>
      <c r="M693" s="14"/>
      <c r="N693" s="14"/>
      <c r="O693" s="14"/>
      <c r="P693" s="14"/>
      <c r="Q693" s="13"/>
      <c r="R693" s="13"/>
      <c r="S693" s="12"/>
      <c r="T693" s="15"/>
      <c r="U693" s="15"/>
      <c r="V693" s="15"/>
      <c r="W693" s="15"/>
      <c r="X693" s="15"/>
      <c r="Y693" s="15"/>
      <c r="Z693" s="15"/>
      <c r="AA693" s="15"/>
    </row>
    <row r="694" spans="1:27" ht="16.5" customHeight="1" x14ac:dyDescent="0.25">
      <c r="A694" s="17"/>
      <c r="B694" s="18">
        <v>20.34</v>
      </c>
      <c r="C694" s="12" t="s">
        <v>1342</v>
      </c>
      <c r="D694" s="13"/>
      <c r="E694" s="13" t="e">
        <f t="shared" ref="E694:F694" si="83">NA()</f>
        <v>#N/A</v>
      </c>
      <c r="F694" s="13" t="e">
        <f t="shared" si="83"/>
        <v>#N/A</v>
      </c>
      <c r="G694" s="14">
        <v>4</v>
      </c>
      <c r="H694" s="14">
        <v>4</v>
      </c>
      <c r="I694" s="14"/>
      <c r="J694" s="14"/>
      <c r="K694" s="14"/>
      <c r="L694" s="14"/>
      <c r="M694" s="14"/>
      <c r="N694" s="14"/>
      <c r="O694" s="14"/>
      <c r="P694" s="14"/>
      <c r="Q694" s="13"/>
      <c r="R694" s="13"/>
      <c r="S694" s="12"/>
      <c r="T694" s="15"/>
      <c r="U694" s="15"/>
      <c r="V694" s="15"/>
      <c r="W694" s="15"/>
      <c r="X694" s="15"/>
      <c r="Y694" s="15"/>
      <c r="Z694" s="15"/>
      <c r="AA694" s="15"/>
    </row>
    <row r="695" spans="1:27" ht="16.5" customHeight="1" x14ac:dyDescent="0.25">
      <c r="A695" s="96"/>
      <c r="B695" s="97" t="s">
        <v>1343</v>
      </c>
      <c r="C695" s="98" t="s">
        <v>1344</v>
      </c>
      <c r="D695" s="99"/>
      <c r="E695" s="99"/>
      <c r="F695" s="99"/>
      <c r="G695" s="99"/>
      <c r="H695" s="99"/>
      <c r="I695" s="100"/>
      <c r="J695" s="100"/>
      <c r="K695" s="100"/>
      <c r="L695" s="100"/>
      <c r="M695" s="99"/>
      <c r="N695" s="99"/>
      <c r="O695" s="99"/>
      <c r="P695" s="99"/>
      <c r="Q695" s="99"/>
      <c r="R695" s="99"/>
      <c r="S695" s="101"/>
      <c r="T695" s="102"/>
      <c r="U695" s="102"/>
      <c r="V695" s="102"/>
      <c r="W695" s="102"/>
      <c r="X695" s="102"/>
      <c r="Y695" s="102"/>
      <c r="Z695" s="102"/>
      <c r="AA695" s="102"/>
    </row>
    <row r="696" spans="1:27" ht="16.5" customHeight="1" x14ac:dyDescent="0.25">
      <c r="A696" s="17"/>
      <c r="B696" s="18">
        <v>20.350000000000001</v>
      </c>
      <c r="C696" s="16" t="s">
        <v>1345</v>
      </c>
      <c r="D696" s="13"/>
      <c r="E696" s="14">
        <v>110</v>
      </c>
      <c r="F696" s="14">
        <v>154</v>
      </c>
      <c r="G696" s="14">
        <v>278</v>
      </c>
      <c r="H696" s="14">
        <v>107</v>
      </c>
      <c r="I696" s="14"/>
      <c r="J696" s="14"/>
      <c r="K696" s="14"/>
      <c r="L696" s="105"/>
      <c r="M696" s="14"/>
      <c r="N696" s="14"/>
      <c r="O696" s="14"/>
      <c r="P696" s="14"/>
      <c r="Q696" s="13"/>
      <c r="R696" s="13"/>
      <c r="S696" s="12"/>
      <c r="T696" s="15"/>
      <c r="U696" s="15"/>
      <c r="V696" s="15"/>
      <c r="W696" s="15"/>
      <c r="X696" s="15"/>
      <c r="Y696" s="15"/>
      <c r="Z696" s="15"/>
      <c r="AA696" s="15"/>
    </row>
    <row r="697" spans="1:27" ht="16.5" customHeight="1" x14ac:dyDescent="0.25">
      <c r="A697" s="17"/>
      <c r="B697" s="18">
        <v>20.36</v>
      </c>
      <c r="C697" s="16" t="s">
        <v>1346</v>
      </c>
      <c r="D697" s="13"/>
      <c r="E697" s="14">
        <v>110</v>
      </c>
      <c r="F697" s="14">
        <v>154</v>
      </c>
      <c r="G697" s="14">
        <v>278</v>
      </c>
      <c r="H697" s="14">
        <v>107</v>
      </c>
      <c r="I697" s="14"/>
      <c r="J697" s="14"/>
      <c r="K697" s="14"/>
      <c r="L697" s="14"/>
      <c r="M697" s="14"/>
      <c r="N697" s="14"/>
      <c r="O697" s="14"/>
      <c r="P697" s="14"/>
      <c r="Q697" s="13"/>
      <c r="R697" s="13"/>
      <c r="S697" s="12"/>
      <c r="T697" s="15"/>
      <c r="U697" s="15"/>
      <c r="V697" s="15"/>
      <c r="W697" s="15"/>
      <c r="X697" s="15"/>
      <c r="Y697" s="15"/>
      <c r="Z697" s="15"/>
      <c r="AA697" s="15"/>
    </row>
    <row r="698" spans="1:27" ht="16.5" customHeight="1" x14ac:dyDescent="0.25">
      <c r="A698" s="10"/>
      <c r="B698" s="11"/>
      <c r="C698" s="12"/>
      <c r="D698" s="13"/>
      <c r="E698" s="13"/>
      <c r="F698" s="13"/>
      <c r="G698" s="13"/>
      <c r="H698" s="13"/>
      <c r="I698" s="13"/>
      <c r="J698" s="13"/>
      <c r="K698" s="13"/>
      <c r="L698" s="13"/>
      <c r="M698" s="13"/>
      <c r="N698" s="13"/>
      <c r="O698" s="13"/>
      <c r="P698" s="13"/>
      <c r="Q698" s="13"/>
      <c r="R698" s="13"/>
      <c r="S698" s="12"/>
      <c r="T698" s="15"/>
      <c r="U698" s="15"/>
      <c r="V698" s="15"/>
      <c r="W698" s="15"/>
      <c r="X698" s="15"/>
      <c r="Y698" s="15"/>
      <c r="Z698" s="15"/>
      <c r="AA698" s="15"/>
    </row>
    <row r="699" spans="1:27" ht="16.5" customHeight="1" x14ac:dyDescent="0.25">
      <c r="A699" s="5"/>
      <c r="B699" s="6">
        <v>21</v>
      </c>
      <c r="C699" s="7" t="s">
        <v>1347</v>
      </c>
      <c r="D699" s="22"/>
      <c r="E699" s="22"/>
      <c r="F699" s="22"/>
      <c r="G699" s="22"/>
      <c r="H699" s="22"/>
      <c r="I699" s="22"/>
      <c r="J699" s="22">
        <f>COUNTBLANK(J700:J704)</f>
        <v>5</v>
      </c>
      <c r="K699" s="22"/>
      <c r="L699" s="22">
        <f>COUNTBLANK(L700:L704)</f>
        <v>5</v>
      </c>
      <c r="M699" s="22"/>
      <c r="N699" s="22"/>
      <c r="O699" s="22"/>
      <c r="P699" s="22"/>
      <c r="Q699" s="22"/>
      <c r="R699" s="22"/>
      <c r="S699" s="7"/>
      <c r="T699" s="23"/>
      <c r="U699" s="23"/>
      <c r="V699" s="23"/>
      <c r="W699" s="23"/>
      <c r="X699" s="23"/>
      <c r="Y699" s="23"/>
      <c r="Z699" s="23"/>
      <c r="AA699" s="23"/>
    </row>
    <row r="700" spans="1:27" ht="16.5" customHeight="1" x14ac:dyDescent="0.25">
      <c r="A700" s="10"/>
      <c r="B700" s="11" t="s">
        <v>1348</v>
      </c>
      <c r="C700" s="12" t="s">
        <v>1349</v>
      </c>
      <c r="D700" s="13"/>
      <c r="E700" s="63">
        <v>0.5</v>
      </c>
      <c r="F700" s="54">
        <v>0.5</v>
      </c>
      <c r="G700" s="54">
        <v>0.5</v>
      </c>
      <c r="H700" s="54">
        <v>1</v>
      </c>
      <c r="I700" s="65"/>
      <c r="J700" s="65"/>
      <c r="K700" s="65"/>
      <c r="L700" s="65"/>
      <c r="M700" s="65"/>
      <c r="N700" s="65"/>
      <c r="O700" s="65"/>
      <c r="P700" s="14"/>
      <c r="Q700" s="13"/>
      <c r="R700" s="13"/>
      <c r="S700" s="12"/>
      <c r="T700" s="15"/>
      <c r="U700" s="15"/>
      <c r="V700" s="15"/>
      <c r="W700" s="15"/>
      <c r="X700" s="15"/>
      <c r="Y700" s="15"/>
      <c r="Z700" s="15"/>
      <c r="AA700" s="15"/>
    </row>
    <row r="701" spans="1:27" ht="16.5" customHeight="1" x14ac:dyDescent="0.25">
      <c r="A701" s="10"/>
      <c r="B701" s="11" t="s">
        <v>1350</v>
      </c>
      <c r="C701" s="12" t="s">
        <v>1351</v>
      </c>
      <c r="D701" s="13"/>
      <c r="E701" s="63">
        <v>0.5</v>
      </c>
      <c r="F701" s="54">
        <v>0.5</v>
      </c>
      <c r="G701" s="54">
        <v>0.5</v>
      </c>
      <c r="H701" s="54">
        <v>1</v>
      </c>
      <c r="I701" s="65"/>
      <c r="J701" s="65"/>
      <c r="K701" s="65"/>
      <c r="L701" s="65"/>
      <c r="M701" s="65"/>
      <c r="N701" s="65"/>
      <c r="O701" s="65"/>
      <c r="P701" s="14"/>
      <c r="Q701" s="13"/>
      <c r="R701" s="13"/>
      <c r="S701" s="12"/>
      <c r="T701" s="15"/>
      <c r="U701" s="15"/>
      <c r="V701" s="15"/>
      <c r="W701" s="15"/>
      <c r="X701" s="15"/>
      <c r="Y701" s="15"/>
      <c r="Z701" s="15"/>
      <c r="AA701" s="15"/>
    </row>
    <row r="702" spans="1:27" ht="16.5" customHeight="1" x14ac:dyDescent="0.25">
      <c r="A702" s="10"/>
      <c r="B702" s="11" t="s">
        <v>1352</v>
      </c>
      <c r="C702" s="12" t="s">
        <v>1353</v>
      </c>
      <c r="D702" s="19"/>
      <c r="E702" s="54">
        <v>0.6</v>
      </c>
      <c r="F702" s="54">
        <v>0.7</v>
      </c>
      <c r="G702" s="54">
        <v>1</v>
      </c>
      <c r="H702" s="54">
        <v>1</v>
      </c>
      <c r="I702" s="54"/>
      <c r="J702" s="54"/>
      <c r="K702" s="54"/>
      <c r="L702" s="54"/>
      <c r="M702" s="54"/>
      <c r="N702" s="63"/>
      <c r="O702" s="63"/>
      <c r="P702" s="63"/>
      <c r="Q702" s="13"/>
      <c r="R702" s="13"/>
      <c r="S702" s="12"/>
      <c r="T702" s="15"/>
      <c r="U702" s="15"/>
      <c r="V702" s="15"/>
      <c r="W702" s="15"/>
      <c r="X702" s="15"/>
      <c r="Y702" s="15"/>
      <c r="Z702" s="15"/>
      <c r="AA702" s="15"/>
    </row>
    <row r="703" spans="1:27" ht="16.5" customHeight="1" x14ac:dyDescent="0.25">
      <c r="A703" s="10"/>
      <c r="B703" s="11" t="s">
        <v>1354</v>
      </c>
      <c r="C703" s="12" t="s">
        <v>1355</v>
      </c>
      <c r="D703" s="13"/>
      <c r="E703" s="54">
        <v>0.6</v>
      </c>
      <c r="F703" s="54">
        <v>0.7</v>
      </c>
      <c r="G703" s="14">
        <v>7</v>
      </c>
      <c r="H703" s="14">
        <v>6</v>
      </c>
      <c r="I703" s="14"/>
      <c r="J703" s="14"/>
      <c r="K703" s="14"/>
      <c r="L703" s="14"/>
      <c r="M703" s="14"/>
      <c r="N703" s="14"/>
      <c r="O703" s="14"/>
      <c r="P703" s="14"/>
      <c r="Q703" s="13"/>
      <c r="R703" s="13"/>
      <c r="S703" s="12"/>
      <c r="T703" s="15"/>
      <c r="U703" s="15"/>
      <c r="V703" s="15"/>
      <c r="W703" s="15"/>
      <c r="X703" s="15"/>
      <c r="Y703" s="15"/>
      <c r="Z703" s="15"/>
      <c r="AA703" s="15"/>
    </row>
    <row r="704" spans="1:27" ht="16.5" customHeight="1" x14ac:dyDescent="0.25">
      <c r="A704" s="10"/>
      <c r="B704" s="11" t="s">
        <v>1356</v>
      </c>
      <c r="C704" s="12" t="s">
        <v>1357</v>
      </c>
      <c r="D704" s="13"/>
      <c r="E704" s="13" t="e">
        <f t="shared" ref="E704:F704" si="84">NA()</f>
        <v>#N/A</v>
      </c>
      <c r="F704" s="13" t="e">
        <f t="shared" si="84"/>
        <v>#N/A</v>
      </c>
      <c r="G704" s="14">
        <v>7</v>
      </c>
      <c r="H704" s="14">
        <v>6</v>
      </c>
      <c r="I704" s="14"/>
      <c r="J704" s="14"/>
      <c r="K704" s="14"/>
      <c r="L704" s="14"/>
      <c r="M704" s="14"/>
      <c r="N704" s="14"/>
      <c r="O704" s="14"/>
      <c r="P704" s="14"/>
      <c r="Q704" s="13"/>
      <c r="R704" s="13"/>
      <c r="S704" s="12"/>
      <c r="T704" s="15"/>
      <c r="U704" s="15"/>
      <c r="V704" s="15"/>
      <c r="W704" s="15"/>
      <c r="X704" s="15"/>
      <c r="Y704" s="15"/>
      <c r="Z704" s="15"/>
      <c r="AA704" s="15"/>
    </row>
    <row r="705" spans="1:27" ht="16.5" customHeight="1" x14ac:dyDescent="0.25">
      <c r="A705" s="10"/>
      <c r="B705" s="11"/>
      <c r="C705" s="12"/>
      <c r="D705" s="13"/>
      <c r="E705" s="13"/>
      <c r="F705" s="13"/>
      <c r="G705" s="13"/>
      <c r="H705" s="13"/>
      <c r="I705" s="13"/>
      <c r="J705" s="13"/>
      <c r="K705" s="13"/>
      <c r="L705" s="13"/>
      <c r="M705" s="13"/>
      <c r="N705" s="13"/>
      <c r="O705" s="13"/>
      <c r="P705" s="13"/>
      <c r="Q705" s="13"/>
      <c r="R705" s="13"/>
      <c r="S705" s="12"/>
      <c r="T705" s="15"/>
      <c r="U705" s="15"/>
      <c r="V705" s="15"/>
      <c r="W705" s="15"/>
      <c r="X705" s="15"/>
      <c r="Y705" s="15"/>
      <c r="Z705" s="15"/>
      <c r="AA705" s="15"/>
    </row>
    <row r="706" spans="1:27" ht="16.5" customHeight="1" x14ac:dyDescent="0.25">
      <c r="A706" s="5"/>
      <c r="B706" s="6">
        <v>22</v>
      </c>
      <c r="C706" s="7" t="s">
        <v>1358</v>
      </c>
      <c r="D706" s="22"/>
      <c r="E706" s="22"/>
      <c r="F706" s="22"/>
      <c r="G706" s="22"/>
      <c r="H706" s="22"/>
      <c r="I706" s="22"/>
      <c r="J706" s="22">
        <f>COUNTBLANK(J707:J720)</f>
        <v>0</v>
      </c>
      <c r="K706" s="22"/>
      <c r="L706" s="22">
        <f>COUNTBLANK(L707:L720)</f>
        <v>14</v>
      </c>
      <c r="M706" s="22"/>
      <c r="N706" s="22"/>
      <c r="O706" s="22"/>
      <c r="P706" s="22"/>
      <c r="Q706" s="22"/>
      <c r="R706" s="22"/>
      <c r="S706" s="7"/>
      <c r="T706" s="23"/>
      <c r="U706" s="23"/>
      <c r="V706" s="23"/>
      <c r="W706" s="23"/>
      <c r="X706" s="23"/>
      <c r="Y706" s="23"/>
      <c r="Z706" s="23"/>
      <c r="AA706" s="23"/>
    </row>
    <row r="707" spans="1:27" ht="16.5" customHeight="1" x14ac:dyDescent="0.25">
      <c r="A707" s="10"/>
      <c r="B707" s="11" t="s">
        <v>1359</v>
      </c>
      <c r="C707" s="12" t="s">
        <v>1360</v>
      </c>
      <c r="D707" s="13"/>
      <c r="E707" s="14">
        <v>135</v>
      </c>
      <c r="F707" s="14">
        <v>135</v>
      </c>
      <c r="G707" s="14">
        <v>135</v>
      </c>
      <c r="H707" s="14">
        <v>129</v>
      </c>
      <c r="I707" s="14">
        <v>129</v>
      </c>
      <c r="J707" s="14">
        <v>129</v>
      </c>
      <c r="K707" s="14"/>
      <c r="L707" s="14"/>
      <c r="M707" s="14"/>
      <c r="N707" s="14"/>
      <c r="O707" s="14"/>
      <c r="P707" s="14"/>
      <c r="Q707" s="13"/>
      <c r="R707" s="13"/>
      <c r="S707" s="12"/>
      <c r="T707" s="15"/>
      <c r="U707" s="15"/>
      <c r="V707" s="15"/>
      <c r="W707" s="15"/>
      <c r="X707" s="15"/>
      <c r="Y707" s="15"/>
      <c r="Z707" s="15"/>
      <c r="AA707" s="15"/>
    </row>
    <row r="708" spans="1:27" ht="16.5" customHeight="1" x14ac:dyDescent="0.25">
      <c r="A708" s="10"/>
      <c r="B708" s="11" t="s">
        <v>1361</v>
      </c>
      <c r="C708" s="12" t="s">
        <v>1362</v>
      </c>
      <c r="D708" s="13"/>
      <c r="E708" s="14">
        <v>432</v>
      </c>
      <c r="F708" s="14">
        <v>464</v>
      </c>
      <c r="G708" s="14">
        <v>480</v>
      </c>
      <c r="H708" s="14">
        <v>486</v>
      </c>
      <c r="I708" s="14">
        <v>489</v>
      </c>
      <c r="J708" s="14">
        <v>506</v>
      </c>
      <c r="K708" s="14"/>
      <c r="L708" s="14"/>
      <c r="M708" s="14"/>
      <c r="N708" s="14"/>
      <c r="O708" s="14"/>
      <c r="P708" s="14"/>
      <c r="Q708" s="13"/>
      <c r="R708" s="13"/>
      <c r="S708" s="12"/>
      <c r="T708" s="15"/>
      <c r="U708" s="15"/>
      <c r="V708" s="15"/>
      <c r="W708" s="15"/>
      <c r="X708" s="15"/>
      <c r="Y708" s="15"/>
      <c r="Z708" s="15"/>
      <c r="AA708" s="15"/>
    </row>
    <row r="709" spans="1:27" ht="16.5" customHeight="1" x14ac:dyDescent="0.25">
      <c r="A709" s="10"/>
      <c r="B709" s="11" t="s">
        <v>1363</v>
      </c>
      <c r="C709" s="12" t="s">
        <v>1364</v>
      </c>
      <c r="D709" s="13"/>
      <c r="E709" s="14">
        <v>807</v>
      </c>
      <c r="F709" s="14">
        <v>624</v>
      </c>
      <c r="G709" s="14">
        <v>638</v>
      </c>
      <c r="H709" s="14">
        <v>638</v>
      </c>
      <c r="I709" s="14">
        <v>652</v>
      </c>
      <c r="J709" s="14">
        <v>652</v>
      </c>
      <c r="K709" s="14"/>
      <c r="L709" s="14"/>
      <c r="M709" s="14"/>
      <c r="N709" s="14"/>
      <c r="O709" s="14"/>
      <c r="P709" s="14"/>
      <c r="Q709" s="13"/>
      <c r="R709" s="13"/>
      <c r="S709" s="12"/>
      <c r="T709" s="15"/>
      <c r="U709" s="15"/>
      <c r="V709" s="15"/>
      <c r="W709" s="15"/>
      <c r="X709" s="15"/>
      <c r="Y709" s="15"/>
      <c r="Z709" s="15"/>
      <c r="AA709" s="15"/>
    </row>
    <row r="710" spans="1:27" ht="16.5" customHeight="1" x14ac:dyDescent="0.25">
      <c r="A710" s="10"/>
      <c r="B710" s="11" t="s">
        <v>1365</v>
      </c>
      <c r="C710" s="12" t="s">
        <v>1366</v>
      </c>
      <c r="D710" s="13"/>
      <c r="E710" s="14">
        <v>46</v>
      </c>
      <c r="F710" s="14">
        <v>29</v>
      </c>
      <c r="G710" s="14">
        <v>29</v>
      </c>
      <c r="H710" s="14">
        <v>29</v>
      </c>
      <c r="I710" s="14">
        <v>29</v>
      </c>
      <c r="J710" s="14">
        <v>29</v>
      </c>
      <c r="K710" s="14"/>
      <c r="L710" s="14"/>
      <c r="M710" s="14"/>
      <c r="N710" s="14"/>
      <c r="O710" s="14"/>
      <c r="P710" s="14"/>
      <c r="Q710" s="13"/>
      <c r="R710" s="13"/>
      <c r="S710" s="12"/>
      <c r="T710" s="15"/>
      <c r="U710" s="15"/>
      <c r="V710" s="15"/>
      <c r="W710" s="15"/>
      <c r="X710" s="15"/>
      <c r="Y710" s="15"/>
      <c r="Z710" s="15"/>
      <c r="AA710" s="15"/>
    </row>
    <row r="711" spans="1:27" ht="16.5" customHeight="1" x14ac:dyDescent="0.25">
      <c r="A711" s="10"/>
      <c r="B711" s="11" t="s">
        <v>1367</v>
      </c>
      <c r="C711" s="12" t="s">
        <v>1368</v>
      </c>
      <c r="D711" s="13"/>
      <c r="E711" s="14">
        <v>45</v>
      </c>
      <c r="F711" s="14">
        <v>29</v>
      </c>
      <c r="G711" s="14">
        <v>28</v>
      </c>
      <c r="H711" s="14">
        <v>29</v>
      </c>
      <c r="I711" s="14">
        <v>29</v>
      </c>
      <c r="J711" s="14">
        <v>29</v>
      </c>
      <c r="K711" s="14"/>
      <c r="L711" s="14"/>
      <c r="M711" s="14"/>
      <c r="N711" s="14"/>
      <c r="O711" s="14"/>
      <c r="P711" s="14"/>
      <c r="Q711" s="13"/>
      <c r="R711" s="13"/>
      <c r="S711" s="12"/>
      <c r="T711" s="15"/>
      <c r="U711" s="15"/>
      <c r="V711" s="15"/>
      <c r="W711" s="15"/>
      <c r="X711" s="15"/>
      <c r="Y711" s="15"/>
      <c r="Z711" s="15"/>
      <c r="AA711" s="15"/>
    </row>
    <row r="712" spans="1:27" ht="16.5" customHeight="1" x14ac:dyDescent="0.25">
      <c r="A712" s="10"/>
      <c r="B712" s="11" t="s">
        <v>1369</v>
      </c>
      <c r="C712" s="12" t="s">
        <v>1370</v>
      </c>
      <c r="D712" s="13"/>
      <c r="E712" s="14">
        <v>45</v>
      </c>
      <c r="F712" s="14">
        <v>29</v>
      </c>
      <c r="G712" s="14">
        <v>29</v>
      </c>
      <c r="H712" s="14">
        <v>29</v>
      </c>
      <c r="I712" s="14">
        <v>29</v>
      </c>
      <c r="J712" s="14">
        <v>29</v>
      </c>
      <c r="K712" s="14"/>
      <c r="L712" s="14"/>
      <c r="M712" s="14"/>
      <c r="N712" s="14"/>
      <c r="O712" s="14"/>
      <c r="P712" s="14"/>
      <c r="Q712" s="13"/>
      <c r="R712" s="13"/>
      <c r="S712" s="12"/>
      <c r="T712" s="15"/>
      <c r="U712" s="15"/>
      <c r="V712" s="15"/>
      <c r="W712" s="15"/>
      <c r="X712" s="15"/>
      <c r="Y712" s="15"/>
      <c r="Z712" s="15"/>
      <c r="AA712" s="15"/>
    </row>
    <row r="713" spans="1:27" ht="16.5" customHeight="1" x14ac:dyDescent="0.25">
      <c r="A713" s="10"/>
      <c r="B713" s="11" t="s">
        <v>1371</v>
      </c>
      <c r="C713" s="12" t="s">
        <v>1372</v>
      </c>
      <c r="D713" s="13"/>
      <c r="E713" s="14">
        <v>220315848702</v>
      </c>
      <c r="F713" s="14">
        <v>233557714356</v>
      </c>
      <c r="G713" s="14">
        <v>249873268826</v>
      </c>
      <c r="H713" s="14">
        <v>273534023179</v>
      </c>
      <c r="I713" s="14">
        <v>53717285733</v>
      </c>
      <c r="J713" s="14">
        <v>108603833881</v>
      </c>
      <c r="K713" s="14"/>
      <c r="L713" s="14"/>
      <c r="M713" s="14"/>
      <c r="N713" s="14"/>
      <c r="O713" s="14"/>
      <c r="P713" s="14"/>
      <c r="Q713" s="13"/>
      <c r="R713" s="13"/>
      <c r="S713" s="12"/>
      <c r="T713" s="15"/>
      <c r="U713" s="15"/>
      <c r="V713" s="15"/>
      <c r="W713" s="15"/>
      <c r="X713" s="15"/>
      <c r="Y713" s="15"/>
      <c r="Z713" s="15"/>
      <c r="AA713" s="15"/>
    </row>
    <row r="714" spans="1:27" ht="16.5" customHeight="1" x14ac:dyDescent="0.25">
      <c r="A714" s="10"/>
      <c r="B714" s="11" t="s">
        <v>1373</v>
      </c>
      <c r="C714" s="12" t="s">
        <v>1374</v>
      </c>
      <c r="D714" s="13"/>
      <c r="E714" s="14">
        <v>186677410081</v>
      </c>
      <c r="F714" s="14">
        <v>220315848702</v>
      </c>
      <c r="G714" s="14">
        <v>233557714356</v>
      </c>
      <c r="H714" s="14">
        <v>249877424347</v>
      </c>
      <c r="I714" s="14">
        <v>50062708046</v>
      </c>
      <c r="J714" s="14">
        <v>50062708046</v>
      </c>
      <c r="K714" s="14"/>
      <c r="L714" s="14"/>
      <c r="M714" s="14"/>
      <c r="N714" s="14"/>
      <c r="O714" s="14"/>
      <c r="P714" s="14"/>
      <c r="Q714" s="13"/>
      <c r="R714" s="13"/>
      <c r="S714" s="12"/>
      <c r="T714" s="15"/>
      <c r="U714" s="15"/>
      <c r="V714" s="15"/>
      <c r="W714" s="15"/>
      <c r="X714" s="15"/>
      <c r="Y714" s="15"/>
      <c r="Z714" s="15"/>
      <c r="AA714" s="15"/>
    </row>
    <row r="715" spans="1:27" ht="16.5" customHeight="1" x14ac:dyDescent="0.25">
      <c r="A715" s="10"/>
      <c r="B715" s="11" t="s">
        <v>1375</v>
      </c>
      <c r="C715" s="12" t="s">
        <v>1376</v>
      </c>
      <c r="D715" s="13"/>
      <c r="E715" s="14">
        <v>135</v>
      </c>
      <c r="F715" s="14">
        <v>135</v>
      </c>
      <c r="G715" s="14">
        <v>135</v>
      </c>
      <c r="H715" s="14">
        <v>129</v>
      </c>
      <c r="I715" s="14">
        <v>129</v>
      </c>
      <c r="J715" s="14">
        <v>129</v>
      </c>
      <c r="K715" s="14"/>
      <c r="L715" s="14"/>
      <c r="M715" s="14"/>
      <c r="N715" s="14"/>
      <c r="O715" s="14"/>
      <c r="P715" s="14"/>
      <c r="Q715" s="13"/>
      <c r="R715" s="13"/>
      <c r="S715" s="12"/>
      <c r="T715" s="15"/>
      <c r="U715" s="15"/>
      <c r="V715" s="15"/>
      <c r="W715" s="15"/>
      <c r="X715" s="15"/>
      <c r="Y715" s="15"/>
      <c r="Z715" s="15"/>
      <c r="AA715" s="15"/>
    </row>
    <row r="716" spans="1:27" ht="16.5" customHeight="1" x14ac:dyDescent="0.25">
      <c r="A716" s="10"/>
      <c r="B716" s="11" t="s">
        <v>1377</v>
      </c>
      <c r="C716" s="12" t="s">
        <v>1378</v>
      </c>
      <c r="D716" s="13"/>
      <c r="E716" s="14">
        <v>46</v>
      </c>
      <c r="F716" s="14">
        <v>29</v>
      </c>
      <c r="G716" s="14">
        <v>29</v>
      </c>
      <c r="H716" s="14">
        <v>29</v>
      </c>
      <c r="I716" s="14">
        <v>29</v>
      </c>
      <c r="J716" s="14">
        <v>29</v>
      </c>
      <c r="K716" s="14"/>
      <c r="L716" s="14"/>
      <c r="M716" s="14"/>
      <c r="N716" s="14"/>
      <c r="O716" s="14"/>
      <c r="P716" s="14"/>
      <c r="Q716" s="13"/>
      <c r="R716" s="13"/>
      <c r="S716" s="12"/>
      <c r="T716" s="15"/>
      <c r="U716" s="15"/>
      <c r="V716" s="15"/>
      <c r="W716" s="15"/>
      <c r="X716" s="15"/>
      <c r="Y716" s="15"/>
      <c r="Z716" s="15"/>
      <c r="AA716" s="15"/>
    </row>
    <row r="717" spans="1:27" ht="16.5" customHeight="1" x14ac:dyDescent="0.25">
      <c r="A717" s="10"/>
      <c r="B717" s="11" t="s">
        <v>1379</v>
      </c>
      <c r="C717" s="16" t="s">
        <v>1380</v>
      </c>
      <c r="D717" s="13"/>
      <c r="E717" s="14">
        <v>46</v>
      </c>
      <c r="F717" s="14">
        <v>29</v>
      </c>
      <c r="G717" s="14">
        <v>29</v>
      </c>
      <c r="H717" s="14">
        <v>29</v>
      </c>
      <c r="I717" s="14">
        <v>29</v>
      </c>
      <c r="J717" s="14">
        <v>29</v>
      </c>
      <c r="K717" s="14"/>
      <c r="L717" s="14"/>
      <c r="M717" s="14"/>
      <c r="N717" s="14"/>
      <c r="O717" s="14"/>
      <c r="P717" s="14"/>
      <c r="Q717" s="13"/>
      <c r="R717" s="13"/>
      <c r="S717" s="12"/>
      <c r="T717" s="15"/>
      <c r="U717" s="15"/>
      <c r="V717" s="15"/>
      <c r="W717" s="15"/>
      <c r="X717" s="15"/>
      <c r="Y717" s="15"/>
      <c r="Z717" s="15"/>
      <c r="AA717" s="15"/>
    </row>
    <row r="718" spans="1:27" ht="16.5" customHeight="1" x14ac:dyDescent="0.25">
      <c r="A718" s="10"/>
      <c r="B718" s="11" t="s">
        <v>1381</v>
      </c>
      <c r="C718" s="12" t="s">
        <v>1382</v>
      </c>
      <c r="D718" s="13"/>
      <c r="E718" s="14">
        <v>46</v>
      </c>
      <c r="F718" s="14">
        <v>29</v>
      </c>
      <c r="G718" s="14">
        <v>29</v>
      </c>
      <c r="H718" s="14">
        <v>29</v>
      </c>
      <c r="I718" s="14">
        <v>29</v>
      </c>
      <c r="J718" s="14">
        <v>29</v>
      </c>
      <c r="K718" s="14"/>
      <c r="L718" s="14"/>
      <c r="M718" s="14"/>
      <c r="N718" s="14"/>
      <c r="O718" s="14"/>
      <c r="P718" s="14"/>
      <c r="Q718" s="13"/>
      <c r="R718" s="13"/>
      <c r="S718" s="12"/>
      <c r="T718" s="15"/>
      <c r="U718" s="15"/>
      <c r="V718" s="15"/>
      <c r="W718" s="15"/>
      <c r="X718" s="15"/>
      <c r="Y718" s="15"/>
      <c r="Z718" s="15"/>
      <c r="AA718" s="15"/>
    </row>
    <row r="719" spans="1:27" ht="16.5" customHeight="1" x14ac:dyDescent="0.25">
      <c r="A719" s="17"/>
      <c r="B719" s="18">
        <v>22.13</v>
      </c>
      <c r="C719" s="12" t="s">
        <v>1383</v>
      </c>
      <c r="D719" s="13"/>
      <c r="E719" s="14">
        <v>25974937133</v>
      </c>
      <c r="F719" s="14">
        <v>31206960485</v>
      </c>
      <c r="G719" s="14">
        <v>34283039991</v>
      </c>
      <c r="H719" s="14">
        <v>40432696639</v>
      </c>
      <c r="I719" s="14">
        <v>6526650216</v>
      </c>
      <c r="J719" s="14">
        <v>11515756432</v>
      </c>
      <c r="K719" s="14"/>
      <c r="L719" s="14"/>
      <c r="M719" s="14"/>
      <c r="N719" s="14"/>
      <c r="O719" s="14"/>
      <c r="P719" s="14"/>
      <c r="Q719" s="13"/>
      <c r="R719" s="13"/>
      <c r="S719" s="12"/>
      <c r="T719" s="15"/>
      <c r="U719" s="15"/>
      <c r="V719" s="15"/>
      <c r="W719" s="15"/>
      <c r="X719" s="15"/>
      <c r="Y719" s="15"/>
      <c r="Z719" s="15"/>
      <c r="AA719" s="15"/>
    </row>
    <row r="720" spans="1:27" ht="16.5" customHeight="1" x14ac:dyDescent="0.25">
      <c r="A720" s="17"/>
      <c r="B720" s="18">
        <v>22.14</v>
      </c>
      <c r="C720" s="12" t="s">
        <v>1384</v>
      </c>
      <c r="D720" s="13"/>
      <c r="E720" s="14">
        <v>6663308913</v>
      </c>
      <c r="F720" s="14">
        <v>6243021736</v>
      </c>
      <c r="G720" s="14">
        <v>5634746979</v>
      </c>
      <c r="H720" s="14">
        <v>9098845504</v>
      </c>
      <c r="I720" s="14">
        <v>1020628423</v>
      </c>
      <c r="J720" s="14">
        <v>1450274809</v>
      </c>
      <c r="K720" s="14"/>
      <c r="L720" s="14"/>
      <c r="M720" s="14"/>
      <c r="N720" s="14"/>
      <c r="O720" s="14"/>
      <c r="P720" s="14"/>
      <c r="Q720" s="13"/>
      <c r="R720" s="13"/>
      <c r="S720" s="12"/>
      <c r="T720" s="15"/>
      <c r="U720" s="15"/>
      <c r="V720" s="15"/>
      <c r="W720" s="15"/>
      <c r="X720" s="15"/>
      <c r="Y720" s="15"/>
      <c r="Z720" s="15"/>
      <c r="AA720" s="15"/>
    </row>
    <row r="721" spans="1:27" ht="16.5" customHeight="1" x14ac:dyDescent="0.25">
      <c r="A721" s="10"/>
      <c r="B721" s="11"/>
      <c r="C721" s="12"/>
      <c r="D721" s="13"/>
      <c r="E721" s="13"/>
      <c r="F721" s="13"/>
      <c r="G721" s="13"/>
      <c r="H721" s="13"/>
      <c r="I721" s="13"/>
      <c r="J721" s="13"/>
      <c r="K721" s="13"/>
      <c r="L721" s="13"/>
      <c r="M721" s="13"/>
      <c r="N721" s="13"/>
      <c r="O721" s="13"/>
      <c r="P721" s="13"/>
      <c r="Q721" s="13"/>
      <c r="R721" s="13"/>
      <c r="S721" s="12"/>
      <c r="T721" s="15"/>
      <c r="U721" s="15"/>
      <c r="V721" s="15"/>
      <c r="W721" s="15"/>
      <c r="X721" s="15"/>
      <c r="Y721" s="15"/>
      <c r="Z721" s="15"/>
      <c r="AA721" s="15"/>
    </row>
    <row r="722" spans="1:27" ht="16.5" customHeight="1" x14ac:dyDescent="0.25">
      <c r="A722" s="5"/>
      <c r="B722" s="6">
        <v>23</v>
      </c>
      <c r="C722" s="7" t="s">
        <v>1385</v>
      </c>
      <c r="D722" s="22"/>
      <c r="E722" s="22"/>
      <c r="F722" s="22"/>
      <c r="G722" s="22"/>
      <c r="H722" s="22"/>
      <c r="I722" s="22"/>
      <c r="J722" s="22">
        <f>COUNTBLANK(J723:J743)</f>
        <v>21</v>
      </c>
      <c r="K722" s="22"/>
      <c r="L722" s="22">
        <f>COUNTBLANK(L723:L743)</f>
        <v>21</v>
      </c>
      <c r="M722" s="22"/>
      <c r="N722" s="22"/>
      <c r="O722" s="22"/>
      <c r="P722" s="22"/>
      <c r="Q722" s="22"/>
      <c r="R722" s="22"/>
      <c r="S722" s="7"/>
      <c r="T722" s="23"/>
      <c r="U722" s="23"/>
      <c r="V722" s="23"/>
      <c r="W722" s="23"/>
      <c r="X722" s="23"/>
      <c r="Y722" s="23"/>
      <c r="Z722" s="23"/>
      <c r="AA722" s="23"/>
    </row>
    <row r="723" spans="1:27" ht="16.5" customHeight="1" x14ac:dyDescent="0.25">
      <c r="A723" s="10"/>
      <c r="B723" s="11" t="s">
        <v>1386</v>
      </c>
      <c r="C723" s="12" t="s">
        <v>1387</v>
      </c>
      <c r="D723" s="14">
        <v>1</v>
      </c>
      <c r="E723" s="13" t="e">
        <f t="shared" ref="E723:F723" si="85">NA()</f>
        <v>#N/A</v>
      </c>
      <c r="F723" s="13" t="e">
        <f t="shared" si="85"/>
        <v>#N/A</v>
      </c>
      <c r="G723" s="14">
        <v>3</v>
      </c>
      <c r="H723" s="14">
        <v>4</v>
      </c>
      <c r="I723" s="14"/>
      <c r="J723" s="14"/>
      <c r="K723" s="13"/>
      <c r="L723" s="14"/>
      <c r="M723" s="13"/>
      <c r="N723" s="14"/>
      <c r="O723" s="13"/>
      <c r="P723" s="14"/>
      <c r="Q723" s="13"/>
      <c r="R723" s="13"/>
      <c r="S723" s="12"/>
      <c r="T723" s="15"/>
      <c r="U723" s="15"/>
      <c r="V723" s="15"/>
      <c r="W723" s="15"/>
      <c r="X723" s="15"/>
      <c r="Y723" s="15"/>
      <c r="Z723" s="15"/>
      <c r="AA723" s="15"/>
    </row>
    <row r="724" spans="1:27" ht="16.5" customHeight="1" x14ac:dyDescent="0.25">
      <c r="A724" s="10"/>
      <c r="B724" s="11" t="s">
        <v>1388</v>
      </c>
      <c r="C724" s="12" t="s">
        <v>1389</v>
      </c>
      <c r="D724" s="13"/>
      <c r="E724" s="13" t="e">
        <f t="shared" ref="E724:F724" si="86">NA()</f>
        <v>#N/A</v>
      </c>
      <c r="F724" s="13" t="e">
        <f t="shared" si="86"/>
        <v>#N/A</v>
      </c>
      <c r="G724" s="14">
        <v>550</v>
      </c>
      <c r="H724" s="14">
        <v>487</v>
      </c>
      <c r="I724" s="13"/>
      <c r="J724" s="14"/>
      <c r="K724" s="13"/>
      <c r="L724" s="14"/>
      <c r="M724" s="13"/>
      <c r="N724" s="14"/>
      <c r="O724" s="13"/>
      <c r="P724" s="14"/>
      <c r="Q724" s="13"/>
      <c r="R724" s="13"/>
      <c r="S724" s="12"/>
      <c r="T724" s="15"/>
      <c r="U724" s="15"/>
      <c r="V724" s="15"/>
      <c r="W724" s="15"/>
      <c r="X724" s="15"/>
      <c r="Y724" s="15"/>
      <c r="Z724" s="15"/>
      <c r="AA724" s="15"/>
    </row>
    <row r="725" spans="1:27" ht="16.5" customHeight="1" x14ac:dyDescent="0.25">
      <c r="A725" s="10"/>
      <c r="B725" s="11" t="s">
        <v>1390</v>
      </c>
      <c r="C725" s="12" t="s">
        <v>1391</v>
      </c>
      <c r="D725" s="13"/>
      <c r="E725" s="13" t="e">
        <f t="shared" ref="E725:F725" si="87">NA()</f>
        <v>#N/A</v>
      </c>
      <c r="F725" s="13" t="e">
        <f t="shared" si="87"/>
        <v>#N/A</v>
      </c>
      <c r="G725" s="14">
        <v>418</v>
      </c>
      <c r="H725" s="14">
        <v>432</v>
      </c>
      <c r="I725" s="13"/>
      <c r="J725" s="14"/>
      <c r="K725" s="13"/>
      <c r="L725" s="14"/>
      <c r="M725" s="13"/>
      <c r="N725" s="13"/>
      <c r="O725" s="13"/>
      <c r="P725" s="14"/>
      <c r="Q725" s="13"/>
      <c r="R725" s="13"/>
      <c r="S725" s="12"/>
      <c r="T725" s="15"/>
      <c r="U725" s="15"/>
      <c r="V725" s="15"/>
      <c r="W725" s="15"/>
      <c r="X725" s="15"/>
      <c r="Y725" s="15"/>
      <c r="Z725" s="15"/>
      <c r="AA725" s="15"/>
    </row>
    <row r="726" spans="1:27" ht="16.5" customHeight="1" x14ac:dyDescent="0.25">
      <c r="A726" s="10"/>
      <c r="B726" s="11" t="s">
        <v>1392</v>
      </c>
      <c r="C726" s="12" t="s">
        <v>1393</v>
      </c>
      <c r="D726" s="13"/>
      <c r="E726" s="13" t="e">
        <f t="shared" ref="E726:F726" si="88">NA()</f>
        <v>#N/A</v>
      </c>
      <c r="F726" s="13" t="e">
        <f t="shared" si="88"/>
        <v>#N/A</v>
      </c>
      <c r="G726" s="14">
        <v>1</v>
      </c>
      <c r="H726" s="14">
        <v>1</v>
      </c>
      <c r="I726" s="13"/>
      <c r="J726" s="14"/>
      <c r="K726" s="13"/>
      <c r="L726" s="14"/>
      <c r="M726" s="13"/>
      <c r="N726" s="14"/>
      <c r="O726" s="13"/>
      <c r="P726" s="14"/>
      <c r="Q726" s="13"/>
      <c r="R726" s="13"/>
      <c r="S726" s="12"/>
      <c r="T726" s="15"/>
      <c r="U726" s="15"/>
      <c r="V726" s="15"/>
      <c r="W726" s="15"/>
      <c r="X726" s="15"/>
      <c r="Y726" s="15"/>
      <c r="Z726" s="15"/>
      <c r="AA726" s="15"/>
    </row>
    <row r="727" spans="1:27" ht="16.5" customHeight="1" x14ac:dyDescent="0.25">
      <c r="A727" s="10"/>
      <c r="B727" s="11" t="s">
        <v>1394</v>
      </c>
      <c r="C727" s="12" t="s">
        <v>1395</v>
      </c>
      <c r="D727" s="13"/>
      <c r="E727" s="13" t="e">
        <f t="shared" ref="E727:F727" si="89">NA()</f>
        <v>#N/A</v>
      </c>
      <c r="F727" s="13" t="e">
        <f t="shared" si="89"/>
        <v>#N/A</v>
      </c>
      <c r="G727" s="14">
        <v>1</v>
      </c>
      <c r="H727" s="14">
        <v>1</v>
      </c>
      <c r="I727" s="13"/>
      <c r="J727" s="14"/>
      <c r="K727" s="13"/>
      <c r="L727" s="14"/>
      <c r="M727" s="13"/>
      <c r="N727" s="14"/>
      <c r="O727" s="13"/>
      <c r="P727" s="14"/>
      <c r="Q727" s="13"/>
      <c r="R727" s="13"/>
      <c r="S727" s="12"/>
      <c r="T727" s="15"/>
      <c r="U727" s="15"/>
      <c r="V727" s="15"/>
      <c r="W727" s="15"/>
      <c r="X727" s="15"/>
      <c r="Y727" s="15"/>
      <c r="Z727" s="15"/>
      <c r="AA727" s="15"/>
    </row>
    <row r="728" spans="1:27" ht="16.5" customHeight="1" x14ac:dyDescent="0.25">
      <c r="A728" s="10"/>
      <c r="B728" s="11" t="s">
        <v>1396</v>
      </c>
      <c r="C728" s="12" t="s">
        <v>1397</v>
      </c>
      <c r="D728" s="13"/>
      <c r="E728" s="13" t="e">
        <f t="shared" ref="E728:F728" si="90">NA()</f>
        <v>#N/A</v>
      </c>
      <c r="F728" s="13" t="e">
        <f t="shared" si="90"/>
        <v>#N/A</v>
      </c>
      <c r="G728" s="14">
        <v>1</v>
      </c>
      <c r="H728" s="14">
        <v>1</v>
      </c>
      <c r="I728" s="13"/>
      <c r="J728" s="14"/>
      <c r="K728" s="13"/>
      <c r="L728" s="14"/>
      <c r="M728" s="13"/>
      <c r="N728" s="14"/>
      <c r="O728" s="13"/>
      <c r="P728" s="14"/>
      <c r="Q728" s="13"/>
      <c r="R728" s="13"/>
      <c r="S728" s="12"/>
      <c r="T728" s="15"/>
      <c r="U728" s="15"/>
      <c r="V728" s="15"/>
      <c r="W728" s="15"/>
      <c r="X728" s="15"/>
      <c r="Y728" s="15"/>
      <c r="Z728" s="15"/>
      <c r="AA728" s="15"/>
    </row>
    <row r="729" spans="1:27" ht="16.5" customHeight="1" x14ac:dyDescent="0.25">
      <c r="A729" s="10"/>
      <c r="B729" s="11" t="s">
        <v>1398</v>
      </c>
      <c r="C729" s="12" t="s">
        <v>1399</v>
      </c>
      <c r="D729" s="13"/>
      <c r="E729" s="13" t="e">
        <f t="shared" ref="E729:F729" si="91">NA()</f>
        <v>#N/A</v>
      </c>
      <c r="F729" s="13" t="e">
        <f t="shared" si="91"/>
        <v>#N/A</v>
      </c>
      <c r="G729" s="14">
        <v>36</v>
      </c>
      <c r="H729" s="14">
        <v>36</v>
      </c>
      <c r="I729" s="13"/>
      <c r="J729" s="14"/>
      <c r="K729" s="13"/>
      <c r="L729" s="14"/>
      <c r="M729" s="13"/>
      <c r="N729" s="14"/>
      <c r="O729" s="13"/>
      <c r="P729" s="14"/>
      <c r="Q729" s="13"/>
      <c r="R729" s="13"/>
      <c r="S729" s="12"/>
      <c r="T729" s="15"/>
      <c r="U729" s="15"/>
      <c r="V729" s="15"/>
      <c r="W729" s="15"/>
      <c r="X729" s="15"/>
      <c r="Y729" s="15"/>
      <c r="Z729" s="15"/>
      <c r="AA729" s="15"/>
    </row>
    <row r="730" spans="1:27" ht="16.5" customHeight="1" x14ac:dyDescent="0.25">
      <c r="A730" s="10"/>
      <c r="B730" s="11" t="s">
        <v>1400</v>
      </c>
      <c r="C730" s="12" t="s">
        <v>1401</v>
      </c>
      <c r="D730" s="13"/>
      <c r="E730" s="13" t="e">
        <f t="shared" ref="E730:F730" si="92">NA()</f>
        <v>#N/A</v>
      </c>
      <c r="F730" s="13" t="e">
        <f t="shared" si="92"/>
        <v>#N/A</v>
      </c>
      <c r="G730" s="14">
        <v>36</v>
      </c>
      <c r="H730" s="14">
        <v>36</v>
      </c>
      <c r="I730" s="13"/>
      <c r="J730" s="14"/>
      <c r="K730" s="13"/>
      <c r="L730" s="14"/>
      <c r="M730" s="13"/>
      <c r="N730" s="14"/>
      <c r="O730" s="13"/>
      <c r="P730" s="14"/>
      <c r="Q730" s="13"/>
      <c r="R730" s="13"/>
      <c r="S730" s="12"/>
      <c r="T730" s="15"/>
      <c r="U730" s="15"/>
      <c r="V730" s="15"/>
      <c r="W730" s="15"/>
      <c r="X730" s="15"/>
      <c r="Y730" s="15"/>
      <c r="Z730" s="15"/>
      <c r="AA730" s="15"/>
    </row>
    <row r="731" spans="1:27" ht="16.5" customHeight="1" x14ac:dyDescent="0.25">
      <c r="A731" s="10"/>
      <c r="B731" s="11" t="s">
        <v>1402</v>
      </c>
      <c r="C731" s="12" t="s">
        <v>1403</v>
      </c>
      <c r="D731" s="13"/>
      <c r="E731" s="13" t="e">
        <f t="shared" ref="E731:F731" si="93">NA()</f>
        <v>#N/A</v>
      </c>
      <c r="F731" s="13" t="e">
        <f t="shared" si="93"/>
        <v>#N/A</v>
      </c>
      <c r="G731" s="14">
        <v>90</v>
      </c>
      <c r="H731" s="14">
        <v>84</v>
      </c>
      <c r="I731" s="13"/>
      <c r="J731" s="14"/>
      <c r="K731" s="13"/>
      <c r="L731" s="14"/>
      <c r="M731" s="13"/>
      <c r="N731" s="14"/>
      <c r="O731" s="13"/>
      <c r="P731" s="14"/>
      <c r="Q731" s="13"/>
      <c r="R731" s="13"/>
      <c r="S731" s="12"/>
      <c r="T731" s="15"/>
      <c r="U731" s="15"/>
      <c r="V731" s="15"/>
      <c r="W731" s="15"/>
      <c r="X731" s="15"/>
      <c r="Y731" s="15"/>
      <c r="Z731" s="15"/>
      <c r="AA731" s="15"/>
    </row>
    <row r="732" spans="1:27" ht="16.5" customHeight="1" x14ac:dyDescent="0.25">
      <c r="A732" s="10"/>
      <c r="B732" s="11" t="s">
        <v>1404</v>
      </c>
      <c r="C732" s="12" t="s">
        <v>1349</v>
      </c>
      <c r="D732" s="13"/>
      <c r="E732" s="13" t="e">
        <f t="shared" ref="E732:E734" si="94">NA()</f>
        <v>#N/A</v>
      </c>
      <c r="F732" s="14">
        <v>178</v>
      </c>
      <c r="G732" s="14">
        <v>362</v>
      </c>
      <c r="H732" s="14">
        <v>725</v>
      </c>
      <c r="I732" s="13"/>
      <c r="J732" s="14"/>
      <c r="K732" s="13"/>
      <c r="L732" s="14"/>
      <c r="M732" s="13"/>
      <c r="N732" s="14"/>
      <c r="O732" s="13"/>
      <c r="P732" s="14"/>
      <c r="Q732" s="13"/>
      <c r="R732" s="13"/>
      <c r="S732" s="12"/>
      <c r="T732" s="15"/>
      <c r="U732" s="15"/>
      <c r="V732" s="15"/>
      <c r="W732" s="15"/>
      <c r="X732" s="15"/>
      <c r="Y732" s="15"/>
      <c r="Z732" s="15"/>
      <c r="AA732" s="15"/>
    </row>
    <row r="733" spans="1:27" ht="16.5" customHeight="1" x14ac:dyDescent="0.25">
      <c r="A733" s="10"/>
      <c r="B733" s="11" t="s">
        <v>1405</v>
      </c>
      <c r="C733" s="12" t="s">
        <v>1406</v>
      </c>
      <c r="D733" s="13"/>
      <c r="E733" s="13" t="e">
        <f t="shared" si="94"/>
        <v>#N/A</v>
      </c>
      <c r="F733" s="14">
        <v>125</v>
      </c>
      <c r="G733" s="14">
        <v>272</v>
      </c>
      <c r="H733" s="14">
        <v>613</v>
      </c>
      <c r="I733" s="13"/>
      <c r="J733" s="14"/>
      <c r="K733" s="13"/>
      <c r="L733" s="14"/>
      <c r="M733" s="13"/>
      <c r="N733" s="14"/>
      <c r="O733" s="13"/>
      <c r="P733" s="14"/>
      <c r="Q733" s="13"/>
      <c r="R733" s="13"/>
      <c r="S733" s="12"/>
      <c r="T733" s="15"/>
      <c r="U733" s="15"/>
      <c r="V733" s="15"/>
      <c r="W733" s="15"/>
      <c r="X733" s="15"/>
      <c r="Y733" s="15"/>
      <c r="Z733" s="15"/>
      <c r="AA733" s="15"/>
    </row>
    <row r="734" spans="1:27" ht="16.5" customHeight="1" x14ac:dyDescent="0.25">
      <c r="A734" s="10"/>
      <c r="B734" s="11" t="s">
        <v>1407</v>
      </c>
      <c r="C734" s="12" t="s">
        <v>1408</v>
      </c>
      <c r="D734" s="13"/>
      <c r="E734" s="13" t="e">
        <f t="shared" si="94"/>
        <v>#N/A</v>
      </c>
      <c r="F734" s="13" t="e">
        <f>NA()</f>
        <v>#N/A</v>
      </c>
      <c r="G734" s="14">
        <v>213</v>
      </c>
      <c r="H734" s="14">
        <v>213</v>
      </c>
      <c r="I734" s="14"/>
      <c r="J734" s="14"/>
      <c r="K734" s="13"/>
      <c r="L734" s="14"/>
      <c r="M734" s="13"/>
      <c r="N734" s="14"/>
      <c r="O734" s="13"/>
      <c r="P734" s="14"/>
      <c r="Q734" s="13"/>
      <c r="R734" s="13"/>
      <c r="S734" s="12"/>
      <c r="T734" s="15"/>
      <c r="U734" s="15"/>
      <c r="V734" s="15"/>
      <c r="W734" s="15"/>
      <c r="X734" s="15"/>
      <c r="Y734" s="15"/>
      <c r="Z734" s="15"/>
      <c r="AA734" s="15"/>
    </row>
    <row r="735" spans="1:27" ht="16.5" customHeight="1" x14ac:dyDescent="0.25">
      <c r="A735" s="10"/>
      <c r="B735" s="11" t="s">
        <v>1409</v>
      </c>
      <c r="C735" s="12" t="s">
        <v>1410</v>
      </c>
      <c r="D735" s="13"/>
      <c r="E735" s="14">
        <v>213</v>
      </c>
      <c r="F735" s="14">
        <v>213</v>
      </c>
      <c r="G735" s="14">
        <v>213</v>
      </c>
      <c r="H735" s="14">
        <v>213</v>
      </c>
      <c r="I735" s="14"/>
      <c r="J735" s="14"/>
      <c r="K735" s="14"/>
      <c r="L735" s="14"/>
      <c r="M735" s="14"/>
      <c r="N735" s="14"/>
      <c r="O735" s="14"/>
      <c r="P735" s="14"/>
      <c r="Q735" s="13"/>
      <c r="R735" s="13"/>
      <c r="S735" s="12"/>
      <c r="T735" s="15"/>
      <c r="U735" s="15"/>
      <c r="V735" s="15"/>
      <c r="W735" s="15"/>
      <c r="X735" s="15"/>
      <c r="Y735" s="15"/>
      <c r="Z735" s="15"/>
      <c r="AA735" s="15"/>
    </row>
    <row r="736" spans="1:27" ht="16.5" customHeight="1" x14ac:dyDescent="0.25">
      <c r="A736" s="10"/>
      <c r="B736" s="11" t="s">
        <v>1411</v>
      </c>
      <c r="C736" s="12" t="s">
        <v>918</v>
      </c>
      <c r="D736" s="13"/>
      <c r="E736" s="13" t="e">
        <f t="shared" ref="E736:F736" si="95">NA()</f>
        <v>#N/A</v>
      </c>
      <c r="F736" s="13" t="e">
        <f t="shared" si="95"/>
        <v>#N/A</v>
      </c>
      <c r="G736" s="14">
        <v>6</v>
      </c>
      <c r="H736" s="14">
        <v>6</v>
      </c>
      <c r="I736" s="14"/>
      <c r="J736" s="14"/>
      <c r="K736" s="14"/>
      <c r="L736" s="14"/>
      <c r="M736" s="14"/>
      <c r="N736" s="14"/>
      <c r="O736" s="14"/>
      <c r="P736" s="14"/>
      <c r="Q736" s="13"/>
      <c r="R736" s="13"/>
      <c r="S736" s="16" t="s">
        <v>1412</v>
      </c>
      <c r="T736" s="15"/>
      <c r="U736" s="15"/>
      <c r="V736" s="15"/>
      <c r="W736" s="15"/>
      <c r="X736" s="15"/>
      <c r="Y736" s="15"/>
      <c r="Z736" s="15"/>
      <c r="AA736" s="15"/>
    </row>
    <row r="737" spans="1:27" ht="16.5" customHeight="1" x14ac:dyDescent="0.25">
      <c r="A737" s="10"/>
      <c r="B737" s="11" t="s">
        <v>1413</v>
      </c>
      <c r="C737" s="12" t="s">
        <v>1414</v>
      </c>
      <c r="D737" s="13"/>
      <c r="E737" s="13" t="e">
        <f t="shared" ref="E737:F737" si="96">NA()</f>
        <v>#N/A</v>
      </c>
      <c r="F737" s="13" t="e">
        <f t="shared" si="96"/>
        <v>#N/A</v>
      </c>
      <c r="G737" s="14">
        <v>7</v>
      </c>
      <c r="H737" s="14">
        <v>7</v>
      </c>
      <c r="I737" s="13"/>
      <c r="J737" s="14"/>
      <c r="K737" s="13"/>
      <c r="L737" s="14"/>
      <c r="M737" s="13"/>
      <c r="N737" s="14"/>
      <c r="O737" s="13"/>
      <c r="P737" s="14"/>
      <c r="Q737" s="13"/>
      <c r="R737" s="13"/>
      <c r="S737" s="16" t="s">
        <v>1412</v>
      </c>
      <c r="T737" s="15"/>
      <c r="U737" s="15"/>
      <c r="V737" s="15"/>
      <c r="W737" s="15"/>
      <c r="X737" s="15"/>
      <c r="Y737" s="15"/>
      <c r="Z737" s="15"/>
      <c r="AA737" s="15"/>
    </row>
    <row r="738" spans="1:27" ht="16.5" customHeight="1" x14ac:dyDescent="0.25">
      <c r="A738" s="10"/>
      <c r="B738" s="11" t="s">
        <v>1415</v>
      </c>
      <c r="C738" s="12" t="s">
        <v>1416</v>
      </c>
      <c r="D738" s="13"/>
      <c r="E738" s="13" t="e">
        <f t="shared" ref="E738:F738" si="97">NA()</f>
        <v>#N/A</v>
      </c>
      <c r="F738" s="13" t="e">
        <f t="shared" si="97"/>
        <v>#N/A</v>
      </c>
      <c r="G738" s="14">
        <v>1</v>
      </c>
      <c r="H738" s="14">
        <v>1</v>
      </c>
      <c r="I738" s="13"/>
      <c r="J738" s="14"/>
      <c r="K738" s="13"/>
      <c r="L738" s="14"/>
      <c r="M738" s="13"/>
      <c r="N738" s="14"/>
      <c r="O738" s="13"/>
      <c r="P738" s="14"/>
      <c r="Q738" s="13"/>
      <c r="R738" s="13"/>
      <c r="S738" s="12"/>
      <c r="T738" s="15"/>
      <c r="U738" s="15"/>
      <c r="V738" s="15"/>
      <c r="W738" s="15"/>
      <c r="X738" s="15"/>
      <c r="Y738" s="15"/>
      <c r="Z738" s="15"/>
      <c r="AA738" s="15"/>
    </row>
    <row r="739" spans="1:27" ht="16.5" customHeight="1" x14ac:dyDescent="0.25">
      <c r="A739" s="10"/>
      <c r="B739" s="11" t="s">
        <v>1417</v>
      </c>
      <c r="C739" s="12" t="s">
        <v>1418</v>
      </c>
      <c r="D739" s="13"/>
      <c r="E739" s="13" t="e">
        <f t="shared" ref="E739:F739" si="98">NA()</f>
        <v>#N/A</v>
      </c>
      <c r="F739" s="13" t="e">
        <f t="shared" si="98"/>
        <v>#N/A</v>
      </c>
      <c r="G739" s="14">
        <v>1</v>
      </c>
      <c r="H739" s="14">
        <v>1</v>
      </c>
      <c r="I739" s="13"/>
      <c r="J739" s="14"/>
      <c r="K739" s="13"/>
      <c r="L739" s="14"/>
      <c r="M739" s="13"/>
      <c r="N739" s="14"/>
      <c r="O739" s="13"/>
      <c r="P739" s="14"/>
      <c r="Q739" s="13"/>
      <c r="R739" s="13"/>
      <c r="S739" s="12"/>
      <c r="T739" s="15"/>
      <c r="U739" s="15"/>
      <c r="V739" s="15"/>
      <c r="W739" s="15"/>
      <c r="X739" s="15"/>
      <c r="Y739" s="15"/>
      <c r="Z739" s="15"/>
      <c r="AA739" s="15"/>
    </row>
    <row r="740" spans="1:27" ht="16.5" customHeight="1" x14ac:dyDescent="0.25">
      <c r="A740" s="10"/>
      <c r="B740" s="11" t="s">
        <v>1419</v>
      </c>
      <c r="C740" s="12" t="s">
        <v>1420</v>
      </c>
      <c r="D740" s="13"/>
      <c r="E740" s="13" t="e">
        <f t="shared" ref="E740:F740" si="99">NA()</f>
        <v>#N/A</v>
      </c>
      <c r="F740" s="13" t="e">
        <f t="shared" si="99"/>
        <v>#N/A</v>
      </c>
      <c r="G740" s="14">
        <v>1</v>
      </c>
      <c r="H740" s="14">
        <v>1</v>
      </c>
      <c r="I740" s="13"/>
      <c r="J740" s="14"/>
      <c r="K740" s="13"/>
      <c r="L740" s="14"/>
      <c r="M740" s="13"/>
      <c r="N740" s="14"/>
      <c r="O740" s="13"/>
      <c r="P740" s="14"/>
      <c r="Q740" s="13"/>
      <c r="R740" s="13"/>
      <c r="S740" s="12"/>
      <c r="T740" s="15"/>
      <c r="U740" s="15"/>
      <c r="V740" s="15"/>
      <c r="W740" s="15"/>
      <c r="X740" s="15"/>
      <c r="Y740" s="15"/>
      <c r="Z740" s="15"/>
      <c r="AA740" s="15"/>
    </row>
    <row r="741" spans="1:27" ht="16.5" customHeight="1" x14ac:dyDescent="0.25">
      <c r="A741" s="10"/>
      <c r="B741" s="11" t="s">
        <v>1421</v>
      </c>
      <c r="C741" s="12" t="s">
        <v>1422</v>
      </c>
      <c r="D741" s="13"/>
      <c r="E741" s="13" t="e">
        <f t="shared" ref="E741:F741" si="100">NA()</f>
        <v>#N/A</v>
      </c>
      <c r="F741" s="13" t="e">
        <f t="shared" si="100"/>
        <v>#N/A</v>
      </c>
      <c r="G741" s="14">
        <v>25</v>
      </c>
      <c r="H741" s="14">
        <v>27</v>
      </c>
      <c r="I741" s="13"/>
      <c r="J741" s="14"/>
      <c r="K741" s="13"/>
      <c r="L741" s="14"/>
      <c r="M741" s="13"/>
      <c r="N741" s="14"/>
      <c r="O741" s="13"/>
      <c r="P741" s="14"/>
      <c r="Q741" s="13"/>
      <c r="R741" s="13"/>
      <c r="S741" s="12"/>
      <c r="T741" s="15"/>
      <c r="U741" s="15"/>
      <c r="V741" s="15"/>
      <c r="W741" s="15"/>
      <c r="X741" s="15"/>
      <c r="Y741" s="15"/>
      <c r="Z741" s="15"/>
      <c r="AA741" s="15"/>
    </row>
    <row r="742" spans="1:27" ht="16.5" customHeight="1" x14ac:dyDescent="0.25">
      <c r="A742" s="10"/>
      <c r="B742" s="11" t="s">
        <v>1423</v>
      </c>
      <c r="C742" s="12" t="s">
        <v>1424</v>
      </c>
      <c r="D742" s="13"/>
      <c r="E742" s="13" t="e">
        <f t="shared" ref="E742:F742" si="101">NA()</f>
        <v>#N/A</v>
      </c>
      <c r="F742" s="13" t="e">
        <f t="shared" si="101"/>
        <v>#N/A</v>
      </c>
      <c r="G742" s="14">
        <v>40</v>
      </c>
      <c r="H742" s="14">
        <v>38</v>
      </c>
      <c r="I742" s="13"/>
      <c r="J742" s="14"/>
      <c r="K742" s="13"/>
      <c r="L742" s="14"/>
      <c r="M742" s="13"/>
      <c r="N742" s="14"/>
      <c r="O742" s="13"/>
      <c r="P742" s="14"/>
      <c r="Q742" s="13"/>
      <c r="R742" s="13"/>
      <c r="S742" s="12"/>
      <c r="T742" s="15"/>
      <c r="U742" s="15"/>
      <c r="V742" s="15"/>
      <c r="W742" s="15"/>
      <c r="X742" s="15"/>
      <c r="Y742" s="15"/>
      <c r="Z742" s="15"/>
      <c r="AA742" s="15"/>
    </row>
    <row r="743" spans="1:27" ht="16.5" customHeight="1" x14ac:dyDescent="0.25">
      <c r="A743" s="10"/>
      <c r="B743" s="11" t="s">
        <v>1425</v>
      </c>
      <c r="C743" s="12" t="s">
        <v>1426</v>
      </c>
      <c r="D743" s="13"/>
      <c r="E743" s="13" t="e">
        <f t="shared" ref="E743:F743" si="102">NA()</f>
        <v>#N/A</v>
      </c>
      <c r="F743" s="13" t="e">
        <f t="shared" si="102"/>
        <v>#N/A</v>
      </c>
      <c r="G743" s="14">
        <v>20</v>
      </c>
      <c r="H743" s="14">
        <v>22</v>
      </c>
      <c r="I743" s="13"/>
      <c r="J743" s="14"/>
      <c r="K743" s="13"/>
      <c r="L743" s="14"/>
      <c r="M743" s="13"/>
      <c r="N743" s="14"/>
      <c r="O743" s="13"/>
      <c r="P743" s="14"/>
      <c r="Q743" s="13"/>
      <c r="R743" s="13"/>
      <c r="S743" s="12"/>
      <c r="T743" s="15"/>
      <c r="U743" s="15"/>
      <c r="V743" s="15"/>
      <c r="W743" s="15"/>
      <c r="X743" s="15"/>
      <c r="Y743" s="15"/>
      <c r="Z743" s="15"/>
      <c r="AA743" s="15"/>
    </row>
    <row r="744" spans="1:27" ht="16.5" customHeight="1" x14ac:dyDescent="0.25">
      <c r="A744" s="10"/>
      <c r="B744" s="11"/>
      <c r="C744" s="12"/>
      <c r="D744" s="13"/>
      <c r="E744" s="13"/>
      <c r="F744" s="13"/>
      <c r="G744" s="13"/>
      <c r="H744" s="13"/>
      <c r="I744" s="13"/>
      <c r="J744" s="13"/>
      <c r="K744" s="13"/>
      <c r="L744" s="13"/>
      <c r="M744" s="13"/>
      <c r="N744" s="13"/>
      <c r="O744" s="13"/>
      <c r="P744" s="13"/>
      <c r="Q744" s="13"/>
      <c r="R744" s="13"/>
      <c r="S744" s="12"/>
      <c r="T744" s="15"/>
      <c r="U744" s="15"/>
      <c r="V744" s="15"/>
      <c r="W744" s="15"/>
      <c r="X744" s="15"/>
      <c r="Y744" s="15"/>
      <c r="Z744" s="15"/>
      <c r="AA744" s="15"/>
    </row>
    <row r="745" spans="1:27" ht="16.5" customHeight="1" x14ac:dyDescent="0.25">
      <c r="A745" s="5"/>
      <c r="B745" s="6">
        <v>24</v>
      </c>
      <c r="C745" s="7" t="s">
        <v>1427</v>
      </c>
      <c r="D745" s="22"/>
      <c r="E745" s="22"/>
      <c r="F745" s="22"/>
      <c r="G745" s="22"/>
      <c r="H745" s="22"/>
      <c r="I745" s="22"/>
      <c r="J745" s="89">
        <f>COUNTBLANK(J746:J772)</f>
        <v>0</v>
      </c>
      <c r="K745" s="22"/>
      <c r="L745" s="89">
        <f>COUNTBLANK(L746:L772)</f>
        <v>27</v>
      </c>
      <c r="M745" s="22"/>
      <c r="N745" s="22"/>
      <c r="O745" s="22"/>
      <c r="P745" s="22"/>
      <c r="Q745" s="22"/>
      <c r="R745" s="22"/>
      <c r="S745" s="7"/>
      <c r="T745" s="23"/>
      <c r="U745" s="23"/>
      <c r="V745" s="23"/>
      <c r="W745" s="23"/>
      <c r="X745" s="23"/>
      <c r="Y745" s="23"/>
      <c r="Z745" s="23"/>
      <c r="AA745" s="23"/>
    </row>
    <row r="746" spans="1:27" ht="16.5" customHeight="1" x14ac:dyDescent="0.25">
      <c r="A746" s="106"/>
      <c r="B746" s="107">
        <v>24.1</v>
      </c>
      <c r="C746" s="108" t="s">
        <v>1428</v>
      </c>
      <c r="D746" s="48">
        <v>4129</v>
      </c>
      <c r="E746" s="48">
        <v>3933</v>
      </c>
      <c r="F746" s="48">
        <v>3066</v>
      </c>
      <c r="G746" s="48">
        <v>2885</v>
      </c>
      <c r="H746" s="48">
        <v>2885</v>
      </c>
      <c r="I746" s="48">
        <v>2802</v>
      </c>
      <c r="J746" s="48">
        <v>2802</v>
      </c>
      <c r="K746" s="48"/>
      <c r="L746" s="48"/>
      <c r="M746" s="48"/>
      <c r="N746" s="48"/>
      <c r="O746" s="48"/>
      <c r="P746" s="48"/>
      <c r="Q746" s="109"/>
      <c r="R746" s="109"/>
      <c r="S746" s="108"/>
      <c r="T746" s="110"/>
      <c r="U746" s="110"/>
      <c r="V746" s="110"/>
      <c r="W746" s="110"/>
      <c r="X746" s="110"/>
      <c r="Y746" s="110"/>
      <c r="Z746" s="110"/>
      <c r="AA746" s="110"/>
    </row>
    <row r="747" spans="1:27" ht="16.5" customHeight="1" x14ac:dyDescent="0.25">
      <c r="A747" s="106"/>
      <c r="B747" s="107">
        <v>24.2</v>
      </c>
      <c r="C747" s="108" t="s">
        <v>1429</v>
      </c>
      <c r="D747" s="109"/>
      <c r="E747" s="109" t="e">
        <f t="shared" ref="E747:F747" si="103">NA()</f>
        <v>#N/A</v>
      </c>
      <c r="F747" s="109" t="e">
        <f t="shared" si="103"/>
        <v>#N/A</v>
      </c>
      <c r="G747" s="48">
        <v>182207</v>
      </c>
      <c r="H747" s="48">
        <v>182454</v>
      </c>
      <c r="I747" s="48">
        <v>177505</v>
      </c>
      <c r="J747" s="48">
        <v>177505</v>
      </c>
      <c r="K747" s="48"/>
      <c r="L747" s="48"/>
      <c r="M747" s="48"/>
      <c r="N747" s="48"/>
      <c r="O747" s="48"/>
      <c r="P747" s="48"/>
      <c r="Q747" s="109"/>
      <c r="R747" s="109"/>
      <c r="S747" s="108"/>
      <c r="T747" s="110"/>
      <c r="U747" s="110"/>
      <c r="V747" s="110"/>
      <c r="W747" s="110"/>
      <c r="X747" s="110"/>
      <c r="Y747" s="110"/>
      <c r="Z747" s="110"/>
      <c r="AA747" s="110"/>
    </row>
    <row r="748" spans="1:27" ht="16.5" customHeight="1" x14ac:dyDescent="0.25">
      <c r="A748" s="10"/>
      <c r="B748" s="11" t="s">
        <v>1430</v>
      </c>
      <c r="C748" s="12" t="s">
        <v>1431</v>
      </c>
      <c r="D748" s="13"/>
      <c r="E748" s="54">
        <v>2E-3</v>
      </c>
      <c r="F748" s="54">
        <v>2E-3</v>
      </c>
      <c r="G748" s="14">
        <v>4</v>
      </c>
      <c r="H748" s="14">
        <v>2</v>
      </c>
      <c r="I748" s="14">
        <v>0</v>
      </c>
      <c r="J748" s="14">
        <v>0</v>
      </c>
      <c r="K748" s="14"/>
      <c r="L748" s="14"/>
      <c r="M748" s="14"/>
      <c r="N748" s="14"/>
      <c r="O748" s="14"/>
      <c r="P748" s="14"/>
      <c r="Q748" s="13"/>
      <c r="R748" s="13"/>
      <c r="S748" s="12"/>
      <c r="T748" s="15"/>
      <c r="U748" s="15"/>
      <c r="V748" s="15"/>
      <c r="W748" s="15"/>
      <c r="X748" s="15"/>
      <c r="Y748" s="15"/>
      <c r="Z748" s="15"/>
      <c r="AA748" s="15"/>
    </row>
    <row r="749" spans="1:27" ht="16.5" customHeight="1" x14ac:dyDescent="0.25">
      <c r="A749" s="10"/>
      <c r="B749" s="11" t="s">
        <v>1432</v>
      </c>
      <c r="C749" s="12" t="s">
        <v>1433</v>
      </c>
      <c r="D749" s="13"/>
      <c r="E749" s="54">
        <v>0.90129999999999999</v>
      </c>
      <c r="F749" s="54">
        <v>0.78139999999999998</v>
      </c>
      <c r="G749" s="14">
        <v>444</v>
      </c>
      <c r="H749" s="14">
        <v>487</v>
      </c>
      <c r="I749" s="14">
        <v>455</v>
      </c>
      <c r="J749" s="14">
        <v>488</v>
      </c>
      <c r="K749" s="14"/>
      <c r="L749" s="14"/>
      <c r="M749" s="14"/>
      <c r="N749" s="14"/>
      <c r="O749" s="14"/>
      <c r="P749" s="14"/>
      <c r="Q749" s="13"/>
      <c r="R749" s="13"/>
      <c r="S749" s="12"/>
      <c r="T749" s="15"/>
      <c r="U749" s="15"/>
      <c r="V749" s="15"/>
      <c r="W749" s="15"/>
      <c r="X749" s="15"/>
      <c r="Y749" s="15"/>
      <c r="Z749" s="15"/>
      <c r="AA749" s="15"/>
    </row>
    <row r="750" spans="1:27" ht="16.5" customHeight="1" x14ac:dyDescent="0.25">
      <c r="A750" s="10"/>
      <c r="B750" s="11" t="s">
        <v>1434</v>
      </c>
      <c r="C750" s="12" t="s">
        <v>1435</v>
      </c>
      <c r="D750" s="13"/>
      <c r="E750" s="14">
        <v>100</v>
      </c>
      <c r="F750" s="54">
        <v>0.9778</v>
      </c>
      <c r="G750" s="14">
        <v>178260</v>
      </c>
      <c r="H750" s="14">
        <v>179259</v>
      </c>
      <c r="I750" s="14">
        <v>173803</v>
      </c>
      <c r="J750" s="14">
        <v>173803</v>
      </c>
      <c r="K750" s="14"/>
      <c r="L750" s="14"/>
      <c r="M750" s="14"/>
      <c r="N750" s="14"/>
      <c r="O750" s="14"/>
      <c r="P750" s="14"/>
      <c r="Q750" s="13"/>
      <c r="R750" s="13"/>
      <c r="S750" s="12"/>
      <c r="T750" s="15"/>
      <c r="U750" s="15"/>
      <c r="V750" s="15"/>
      <c r="W750" s="15"/>
      <c r="X750" s="15"/>
      <c r="Y750" s="15"/>
      <c r="Z750" s="15"/>
      <c r="AA750" s="15"/>
    </row>
    <row r="751" spans="1:27" ht="16.5" customHeight="1" x14ac:dyDescent="0.25">
      <c r="A751" s="10"/>
      <c r="B751" s="11" t="s">
        <v>1436</v>
      </c>
      <c r="C751" s="12" t="s">
        <v>1437</v>
      </c>
      <c r="D751" s="13"/>
      <c r="E751" s="54">
        <v>3.3E-3</v>
      </c>
      <c r="F751" s="54">
        <v>2.5999999999999999E-3</v>
      </c>
      <c r="G751" s="14">
        <v>8</v>
      </c>
      <c r="H751" s="14">
        <v>8</v>
      </c>
      <c r="I751" s="14">
        <v>0</v>
      </c>
      <c r="J751" s="14">
        <v>0</v>
      </c>
      <c r="K751" s="14"/>
      <c r="L751" s="14"/>
      <c r="M751" s="14"/>
      <c r="N751" s="14"/>
      <c r="O751" s="14"/>
      <c r="P751" s="14"/>
      <c r="Q751" s="13"/>
      <c r="R751" s="13"/>
      <c r="S751" s="12"/>
      <c r="T751" s="15"/>
      <c r="U751" s="15"/>
      <c r="V751" s="15"/>
      <c r="W751" s="15"/>
      <c r="X751" s="15"/>
      <c r="Y751" s="15"/>
      <c r="Z751" s="15"/>
      <c r="AA751" s="15"/>
    </row>
    <row r="752" spans="1:27" ht="16.5" customHeight="1" x14ac:dyDescent="0.25">
      <c r="A752" s="10"/>
      <c r="B752" s="11" t="s">
        <v>1438</v>
      </c>
      <c r="C752" s="12" t="s">
        <v>1439</v>
      </c>
      <c r="D752" s="19"/>
      <c r="E752" s="14">
        <v>1954</v>
      </c>
      <c r="F752" s="14">
        <v>1383</v>
      </c>
      <c r="G752" s="14">
        <v>1328</v>
      </c>
      <c r="H752" s="14">
        <v>1328</v>
      </c>
      <c r="I752" s="14">
        <v>1373</v>
      </c>
      <c r="J752" s="14">
        <v>1385</v>
      </c>
      <c r="K752" s="14"/>
      <c r="L752" s="14"/>
      <c r="M752" s="14"/>
      <c r="N752" s="14"/>
      <c r="O752" s="14"/>
      <c r="P752" s="14"/>
      <c r="Q752" s="13"/>
      <c r="R752" s="13"/>
      <c r="S752" s="12"/>
      <c r="T752" s="15"/>
      <c r="U752" s="15"/>
      <c r="V752" s="15"/>
      <c r="W752" s="15"/>
      <c r="X752" s="15"/>
      <c r="Y752" s="15"/>
      <c r="Z752" s="15"/>
      <c r="AA752" s="15"/>
    </row>
    <row r="753" spans="1:27" ht="16.5" customHeight="1" x14ac:dyDescent="0.25">
      <c r="A753" s="10"/>
      <c r="B753" s="11" t="s">
        <v>1440</v>
      </c>
      <c r="C753" s="12" t="s">
        <v>1441</v>
      </c>
      <c r="D753" s="19"/>
      <c r="E753" s="14">
        <v>356</v>
      </c>
      <c r="F753" s="14">
        <v>267</v>
      </c>
      <c r="G753" s="14">
        <v>277</v>
      </c>
      <c r="H753" s="14">
        <v>277</v>
      </c>
      <c r="I753" s="14">
        <v>280</v>
      </c>
      <c r="J753" s="14">
        <v>264</v>
      </c>
      <c r="K753" s="14"/>
      <c r="L753" s="14"/>
      <c r="M753" s="14"/>
      <c r="N753" s="14"/>
      <c r="O753" s="14"/>
      <c r="P753" s="14"/>
      <c r="Q753" s="13"/>
      <c r="R753" s="13"/>
      <c r="S753" s="12"/>
      <c r="T753" s="15"/>
      <c r="U753" s="15"/>
      <c r="V753" s="15"/>
      <c r="W753" s="15"/>
      <c r="X753" s="15"/>
      <c r="Y753" s="15"/>
      <c r="Z753" s="15"/>
      <c r="AA753" s="15"/>
    </row>
    <row r="754" spans="1:27" ht="16.5" customHeight="1" x14ac:dyDescent="0.25">
      <c r="A754" s="10"/>
      <c r="B754" s="11" t="s">
        <v>1442</v>
      </c>
      <c r="C754" s="12" t="s">
        <v>1443</v>
      </c>
      <c r="D754" s="13"/>
      <c r="E754" s="63">
        <v>1.01</v>
      </c>
      <c r="F754" s="63">
        <v>1</v>
      </c>
      <c r="G754" s="14">
        <v>250</v>
      </c>
      <c r="H754" s="14">
        <v>217</v>
      </c>
      <c r="I754" s="14">
        <v>125</v>
      </c>
      <c r="J754" s="14">
        <v>0</v>
      </c>
      <c r="K754" s="14"/>
      <c r="L754" s="14"/>
      <c r="M754" s="14"/>
      <c r="N754" s="14"/>
      <c r="O754" s="14"/>
      <c r="P754" s="14"/>
      <c r="Q754" s="13"/>
      <c r="R754" s="13"/>
      <c r="S754" s="12"/>
      <c r="T754" s="15"/>
      <c r="U754" s="15"/>
      <c r="V754" s="15"/>
      <c r="W754" s="15"/>
      <c r="X754" s="15"/>
      <c r="Y754" s="15"/>
      <c r="Z754" s="15"/>
      <c r="AA754" s="15"/>
    </row>
    <row r="755" spans="1:27" ht="16.5" customHeight="1" x14ac:dyDescent="0.25">
      <c r="A755" s="10"/>
      <c r="B755" s="11" t="s">
        <v>1444</v>
      </c>
      <c r="C755" s="12" t="s">
        <v>1445</v>
      </c>
      <c r="D755" s="13"/>
      <c r="E755" s="54">
        <v>0.78949999999999998</v>
      </c>
      <c r="F755" s="54">
        <v>0.78949999999999998</v>
      </c>
      <c r="G755" s="14">
        <v>108</v>
      </c>
      <c r="H755" s="14">
        <v>55</v>
      </c>
      <c r="I755" s="14">
        <v>20</v>
      </c>
      <c r="J755" s="14">
        <v>18</v>
      </c>
      <c r="K755" s="14"/>
      <c r="L755" s="14"/>
      <c r="M755" s="14"/>
      <c r="N755" s="14"/>
      <c r="O755" s="14"/>
      <c r="P755" s="14"/>
      <c r="Q755" s="13"/>
      <c r="R755" s="13"/>
      <c r="S755" s="12"/>
      <c r="T755" s="15"/>
      <c r="U755" s="15"/>
      <c r="V755" s="15"/>
      <c r="W755" s="15"/>
      <c r="X755" s="15"/>
      <c r="Y755" s="15"/>
      <c r="Z755" s="15"/>
      <c r="AA755" s="15"/>
    </row>
    <row r="756" spans="1:27" ht="16.5" customHeight="1" x14ac:dyDescent="0.25">
      <c r="A756" s="10"/>
      <c r="B756" s="11" t="s">
        <v>1446</v>
      </c>
      <c r="C756" s="12" t="s">
        <v>1447</v>
      </c>
      <c r="D756" s="13"/>
      <c r="E756" s="54">
        <v>0.69769999999999999</v>
      </c>
      <c r="F756" s="54">
        <v>1</v>
      </c>
      <c r="G756" s="14">
        <v>30</v>
      </c>
      <c r="H756" s="14">
        <v>37</v>
      </c>
      <c r="I756" s="14">
        <v>2</v>
      </c>
      <c r="J756" s="14">
        <v>0</v>
      </c>
      <c r="K756" s="14"/>
      <c r="L756" s="14"/>
      <c r="M756" s="14"/>
      <c r="N756" s="14"/>
      <c r="O756" s="14"/>
      <c r="P756" s="14"/>
      <c r="Q756" s="13"/>
      <c r="R756" s="13"/>
      <c r="S756" s="12"/>
      <c r="T756" s="15"/>
      <c r="U756" s="15"/>
      <c r="V756" s="15"/>
      <c r="W756" s="15"/>
      <c r="X756" s="15"/>
      <c r="Y756" s="15"/>
      <c r="Z756" s="15"/>
      <c r="AA756" s="15"/>
    </row>
    <row r="757" spans="1:27" ht="16.5" customHeight="1" x14ac:dyDescent="0.25">
      <c r="A757" s="10"/>
      <c r="B757" s="11" t="s">
        <v>1448</v>
      </c>
      <c r="C757" s="12" t="s">
        <v>1449</v>
      </c>
      <c r="D757" s="13"/>
      <c r="E757" s="54">
        <v>0.96609999999999996</v>
      </c>
      <c r="F757" s="63">
        <v>1.75</v>
      </c>
      <c r="G757" s="14">
        <v>195</v>
      </c>
      <c r="H757" s="14">
        <v>142</v>
      </c>
      <c r="I757" s="14">
        <v>2</v>
      </c>
      <c r="J757" s="14">
        <v>0</v>
      </c>
      <c r="K757" s="14"/>
      <c r="L757" s="14"/>
      <c r="M757" s="14"/>
      <c r="N757" s="14"/>
      <c r="O757" s="14"/>
      <c r="P757" s="14"/>
      <c r="Q757" s="13"/>
      <c r="R757" s="13"/>
      <c r="S757" s="12"/>
      <c r="T757" s="15"/>
      <c r="U757" s="15"/>
      <c r="V757" s="15"/>
      <c r="W757" s="15"/>
      <c r="X757" s="15"/>
      <c r="Y757" s="15"/>
      <c r="Z757" s="15"/>
      <c r="AA757" s="15"/>
    </row>
    <row r="758" spans="1:27" ht="16.5" customHeight="1" x14ac:dyDescent="0.25">
      <c r="A758" s="10"/>
      <c r="B758" s="11" t="s">
        <v>1450</v>
      </c>
      <c r="C758" s="12" t="s">
        <v>1451</v>
      </c>
      <c r="D758" s="13"/>
      <c r="E758" s="54">
        <v>0.84260000000000002</v>
      </c>
      <c r="F758" s="54">
        <v>1.4266000000000001</v>
      </c>
      <c r="G758" s="14">
        <v>113</v>
      </c>
      <c r="H758" s="14">
        <v>83</v>
      </c>
      <c r="I758" s="14">
        <v>20</v>
      </c>
      <c r="J758" s="14">
        <v>8</v>
      </c>
      <c r="K758" s="14"/>
      <c r="L758" s="14"/>
      <c r="M758" s="14"/>
      <c r="N758" s="14"/>
      <c r="O758" s="14"/>
      <c r="P758" s="14"/>
      <c r="Q758" s="13"/>
      <c r="R758" s="13"/>
      <c r="S758" s="12"/>
      <c r="T758" s="15"/>
      <c r="U758" s="15"/>
      <c r="V758" s="15"/>
      <c r="W758" s="15"/>
      <c r="X758" s="15"/>
      <c r="Y758" s="15"/>
      <c r="Z758" s="15"/>
      <c r="AA758" s="15"/>
    </row>
    <row r="759" spans="1:27" ht="16.5" customHeight="1" x14ac:dyDescent="0.25">
      <c r="A759" s="10"/>
      <c r="B759" s="11" t="s">
        <v>1452</v>
      </c>
      <c r="C759" s="12" t="s">
        <v>1453</v>
      </c>
      <c r="D759" s="13"/>
      <c r="E759" s="63">
        <v>1</v>
      </c>
      <c r="F759" s="63">
        <v>0</v>
      </c>
      <c r="G759" s="14">
        <v>0</v>
      </c>
      <c r="H759" s="14">
        <v>154</v>
      </c>
      <c r="I759" s="14">
        <v>40</v>
      </c>
      <c r="J759" s="14">
        <v>0</v>
      </c>
      <c r="K759" s="14"/>
      <c r="L759" s="14"/>
      <c r="M759" s="14"/>
      <c r="N759" s="14"/>
      <c r="O759" s="14"/>
      <c r="P759" s="14"/>
      <c r="Q759" s="13"/>
      <c r="R759" s="13"/>
      <c r="S759" s="12"/>
      <c r="T759" s="15"/>
      <c r="U759" s="15"/>
      <c r="V759" s="15"/>
      <c r="W759" s="15"/>
      <c r="X759" s="15"/>
      <c r="Y759" s="15"/>
      <c r="Z759" s="15"/>
      <c r="AA759" s="15"/>
    </row>
    <row r="760" spans="1:27" ht="16.5" customHeight="1" x14ac:dyDescent="0.25">
      <c r="A760" s="10"/>
      <c r="B760" s="11" t="s">
        <v>1454</v>
      </c>
      <c r="C760" s="12" t="s">
        <v>1455</v>
      </c>
      <c r="D760" s="13"/>
      <c r="E760" s="13" t="e">
        <f t="shared" ref="E760:F760" si="104">NA()</f>
        <v>#N/A</v>
      </c>
      <c r="F760" s="13" t="e">
        <f t="shared" si="104"/>
        <v>#N/A</v>
      </c>
      <c r="G760" s="14">
        <v>1</v>
      </c>
      <c r="H760" s="14">
        <v>10</v>
      </c>
      <c r="I760" s="14">
        <v>8</v>
      </c>
      <c r="J760" s="14">
        <v>8</v>
      </c>
      <c r="K760" s="14"/>
      <c r="L760" s="14"/>
      <c r="M760" s="14"/>
      <c r="N760" s="14"/>
      <c r="O760" s="14"/>
      <c r="P760" s="14"/>
      <c r="Q760" s="13"/>
      <c r="R760" s="13"/>
      <c r="S760" s="12"/>
      <c r="T760" s="15"/>
      <c r="U760" s="15"/>
      <c r="V760" s="15"/>
      <c r="W760" s="15"/>
      <c r="X760" s="15"/>
      <c r="Y760" s="15"/>
      <c r="Z760" s="15"/>
      <c r="AA760" s="15"/>
    </row>
    <row r="761" spans="1:27" ht="16.5" customHeight="1" x14ac:dyDescent="0.25">
      <c r="A761" s="10"/>
      <c r="B761" s="11" t="s">
        <v>1456</v>
      </c>
      <c r="C761" s="12" t="s">
        <v>1457</v>
      </c>
      <c r="D761" s="13"/>
      <c r="E761" s="54">
        <v>0.71430000000000005</v>
      </c>
      <c r="F761" s="54">
        <v>0.71430000000000005</v>
      </c>
      <c r="G761" s="14">
        <v>1</v>
      </c>
      <c r="H761" s="14">
        <v>6</v>
      </c>
      <c r="I761" s="14">
        <v>4</v>
      </c>
      <c r="J761" s="14">
        <v>4</v>
      </c>
      <c r="K761" s="14"/>
      <c r="L761" s="14"/>
      <c r="M761" s="14"/>
      <c r="N761" s="14"/>
      <c r="O761" s="14"/>
      <c r="P761" s="14"/>
      <c r="Q761" s="13"/>
      <c r="R761" s="13"/>
      <c r="S761" s="12"/>
      <c r="T761" s="15"/>
      <c r="U761" s="15"/>
      <c r="V761" s="15"/>
      <c r="W761" s="15"/>
      <c r="X761" s="15"/>
      <c r="Y761" s="15"/>
      <c r="Z761" s="15"/>
      <c r="AA761" s="15"/>
    </row>
    <row r="762" spans="1:27" ht="16.5" customHeight="1" x14ac:dyDescent="0.25">
      <c r="A762" s="10"/>
      <c r="B762" s="11" t="s">
        <v>1458</v>
      </c>
      <c r="C762" s="12" t="s">
        <v>1459</v>
      </c>
      <c r="D762" s="13"/>
      <c r="E762" s="13" t="e">
        <f t="shared" ref="E762:F762" si="105">NA()</f>
        <v>#N/A</v>
      </c>
      <c r="F762" s="13" t="e">
        <f t="shared" si="105"/>
        <v>#N/A</v>
      </c>
      <c r="G762" s="14">
        <v>8</v>
      </c>
      <c r="H762" s="14">
        <v>8</v>
      </c>
      <c r="I762" s="14">
        <v>1</v>
      </c>
      <c r="J762" s="14">
        <v>4</v>
      </c>
      <c r="K762" s="14"/>
      <c r="L762" s="14"/>
      <c r="M762" s="14"/>
      <c r="N762" s="14"/>
      <c r="O762" s="14"/>
      <c r="P762" s="14"/>
      <c r="Q762" s="13"/>
      <c r="R762" s="13"/>
      <c r="S762" s="12"/>
      <c r="T762" s="15"/>
      <c r="U762" s="15"/>
      <c r="V762" s="15"/>
      <c r="W762" s="15"/>
      <c r="X762" s="15"/>
      <c r="Y762" s="15"/>
      <c r="Z762" s="15"/>
      <c r="AA762" s="15"/>
    </row>
    <row r="763" spans="1:27" ht="16.5" customHeight="1" x14ac:dyDescent="0.25">
      <c r="A763" s="10"/>
      <c r="B763" s="11" t="s">
        <v>1460</v>
      </c>
      <c r="C763" s="12" t="s">
        <v>1461</v>
      </c>
      <c r="D763" s="13"/>
      <c r="E763" s="54">
        <v>0.66669999999999996</v>
      </c>
      <c r="F763" s="63">
        <v>0.05</v>
      </c>
      <c r="G763" s="14">
        <v>8</v>
      </c>
      <c r="H763" s="14">
        <v>5</v>
      </c>
      <c r="I763" s="14">
        <v>1</v>
      </c>
      <c r="J763" s="14">
        <v>4</v>
      </c>
      <c r="K763" s="14"/>
      <c r="L763" s="14"/>
      <c r="M763" s="14"/>
      <c r="N763" s="14"/>
      <c r="O763" s="14"/>
      <c r="P763" s="14"/>
      <c r="Q763" s="13"/>
      <c r="R763" s="13"/>
      <c r="S763" s="12"/>
      <c r="T763" s="15"/>
      <c r="U763" s="15"/>
      <c r="V763" s="15"/>
      <c r="W763" s="15"/>
      <c r="X763" s="15"/>
      <c r="Y763" s="15"/>
      <c r="Z763" s="15"/>
      <c r="AA763" s="15"/>
    </row>
    <row r="764" spans="1:27" ht="16.5" customHeight="1" x14ac:dyDescent="0.25">
      <c r="A764" s="10"/>
      <c r="B764" s="11" t="s">
        <v>1462</v>
      </c>
      <c r="C764" s="12" t="s">
        <v>1463</v>
      </c>
      <c r="D764" s="13"/>
      <c r="E764" s="13" t="e">
        <f t="shared" ref="E764:F764" si="106">NA()</f>
        <v>#N/A</v>
      </c>
      <c r="F764" s="13" t="e">
        <f t="shared" si="106"/>
        <v>#N/A</v>
      </c>
      <c r="G764" s="14">
        <v>30</v>
      </c>
      <c r="H764" s="14">
        <v>38</v>
      </c>
      <c r="I764" s="14">
        <v>126</v>
      </c>
      <c r="J764" s="14">
        <v>126</v>
      </c>
      <c r="K764" s="14"/>
      <c r="L764" s="14"/>
      <c r="M764" s="14"/>
      <c r="N764" s="14"/>
      <c r="O764" s="14"/>
      <c r="P764" s="14"/>
      <c r="Q764" s="13"/>
      <c r="R764" s="13"/>
      <c r="S764" s="12"/>
      <c r="T764" s="15"/>
      <c r="U764" s="15"/>
      <c r="V764" s="15"/>
      <c r="W764" s="15"/>
      <c r="X764" s="15"/>
      <c r="Y764" s="15"/>
      <c r="Z764" s="15"/>
      <c r="AA764" s="15"/>
    </row>
    <row r="765" spans="1:27" ht="16.5" customHeight="1" x14ac:dyDescent="0.25">
      <c r="A765" s="10"/>
      <c r="B765" s="11" t="s">
        <v>1464</v>
      </c>
      <c r="C765" s="12" t="s">
        <v>1465</v>
      </c>
      <c r="D765" s="13"/>
      <c r="E765" s="13" t="e">
        <f t="shared" ref="E765:F765" si="107">NA()</f>
        <v>#N/A</v>
      </c>
      <c r="F765" s="13" t="e">
        <f t="shared" si="107"/>
        <v>#N/A</v>
      </c>
      <c r="G765" s="14">
        <v>22</v>
      </c>
      <c r="H765" s="14">
        <v>22</v>
      </c>
      <c r="I765" s="14">
        <v>22</v>
      </c>
      <c r="J765" s="14">
        <v>22</v>
      </c>
      <c r="K765" s="14"/>
      <c r="L765" s="14"/>
      <c r="M765" s="14"/>
      <c r="N765" s="14"/>
      <c r="O765" s="14"/>
      <c r="P765" s="14"/>
      <c r="Q765" s="13"/>
      <c r="R765" s="13"/>
      <c r="S765" s="12"/>
      <c r="T765" s="15"/>
      <c r="U765" s="15"/>
      <c r="V765" s="15"/>
      <c r="W765" s="15"/>
      <c r="X765" s="15"/>
      <c r="Y765" s="15"/>
      <c r="Z765" s="15"/>
      <c r="AA765" s="15"/>
    </row>
    <row r="766" spans="1:27" ht="16.5" customHeight="1" x14ac:dyDescent="0.25">
      <c r="A766" s="10"/>
      <c r="B766" s="11" t="s">
        <v>1466</v>
      </c>
      <c r="C766" s="12" t="s">
        <v>1467</v>
      </c>
      <c r="D766" s="13"/>
      <c r="E766" s="54">
        <v>0.45450000000000002</v>
      </c>
      <c r="F766" s="54">
        <v>0.45450000000000002</v>
      </c>
      <c r="G766" s="14">
        <v>12</v>
      </c>
      <c r="H766" s="14">
        <v>12</v>
      </c>
      <c r="I766" s="14">
        <v>12</v>
      </c>
      <c r="J766" s="14">
        <v>12</v>
      </c>
      <c r="K766" s="14"/>
      <c r="L766" s="14"/>
      <c r="M766" s="14"/>
      <c r="N766" s="14"/>
      <c r="O766" s="14"/>
      <c r="P766" s="14"/>
      <c r="Q766" s="13"/>
      <c r="R766" s="13"/>
      <c r="S766" s="12"/>
      <c r="T766" s="15"/>
      <c r="U766" s="15"/>
      <c r="V766" s="15"/>
      <c r="W766" s="15"/>
      <c r="X766" s="15"/>
      <c r="Y766" s="15"/>
      <c r="Z766" s="15"/>
      <c r="AA766" s="15"/>
    </row>
    <row r="767" spans="1:27" ht="16.5" customHeight="1" x14ac:dyDescent="0.25">
      <c r="A767" s="10"/>
      <c r="B767" s="11" t="s">
        <v>1468</v>
      </c>
      <c r="C767" s="12" t="s">
        <v>1469</v>
      </c>
      <c r="D767" s="13"/>
      <c r="E767" s="54">
        <v>0.60250000000000004</v>
      </c>
      <c r="F767" s="63">
        <v>1</v>
      </c>
      <c r="G767" s="14">
        <v>150</v>
      </c>
      <c r="H767" s="14">
        <v>151</v>
      </c>
      <c r="I767" s="14">
        <v>161</v>
      </c>
      <c r="J767" s="14">
        <v>161</v>
      </c>
      <c r="K767" s="14"/>
      <c r="L767" s="14"/>
      <c r="M767" s="14"/>
      <c r="N767" s="14"/>
      <c r="O767" s="14"/>
      <c r="P767" s="14"/>
      <c r="Q767" s="13"/>
      <c r="R767" s="13"/>
      <c r="S767" s="12"/>
      <c r="T767" s="15"/>
      <c r="U767" s="15"/>
      <c r="V767" s="15"/>
      <c r="W767" s="15"/>
      <c r="X767" s="15"/>
      <c r="Y767" s="15"/>
      <c r="Z767" s="15"/>
      <c r="AA767" s="15"/>
    </row>
    <row r="768" spans="1:27" ht="16.5" customHeight="1" x14ac:dyDescent="0.25">
      <c r="A768" s="10"/>
      <c r="B768" s="11" t="s">
        <v>1470</v>
      </c>
      <c r="C768" s="12" t="s">
        <v>1471</v>
      </c>
      <c r="D768" s="13"/>
      <c r="E768" s="13" t="e">
        <f t="shared" ref="E768:F768" si="108">NA()</f>
        <v>#N/A</v>
      </c>
      <c r="F768" s="13" t="e">
        <f t="shared" si="108"/>
        <v>#N/A</v>
      </c>
      <c r="G768" s="14">
        <v>160</v>
      </c>
      <c r="H768" s="14">
        <v>206</v>
      </c>
      <c r="I768" s="14">
        <v>2802</v>
      </c>
      <c r="J768" s="14">
        <v>2802</v>
      </c>
      <c r="K768" s="14"/>
      <c r="L768" s="14"/>
      <c r="M768" s="14"/>
      <c r="N768" s="14"/>
      <c r="O768" s="14"/>
      <c r="P768" s="14"/>
      <c r="Q768" s="13"/>
      <c r="R768" s="13"/>
      <c r="S768" s="12"/>
      <c r="T768" s="15"/>
      <c r="U768" s="15"/>
      <c r="V768" s="15"/>
      <c r="W768" s="15"/>
      <c r="X768" s="15"/>
      <c r="Y768" s="15"/>
      <c r="Z768" s="15"/>
      <c r="AA768" s="15"/>
    </row>
    <row r="769" spans="1:27" ht="16.5" customHeight="1" x14ac:dyDescent="0.25">
      <c r="A769" s="10"/>
      <c r="B769" s="11" t="s">
        <v>1472</v>
      </c>
      <c r="C769" s="12" t="s">
        <v>1473</v>
      </c>
      <c r="D769" s="13"/>
      <c r="E769" s="13" t="e">
        <f t="shared" ref="E769:F769" si="109">NA()</f>
        <v>#N/A</v>
      </c>
      <c r="F769" s="13" t="e">
        <f t="shared" si="109"/>
        <v>#N/A</v>
      </c>
      <c r="G769" s="14">
        <v>105</v>
      </c>
      <c r="H769" s="14">
        <v>44</v>
      </c>
      <c r="I769" s="14">
        <v>20</v>
      </c>
      <c r="J769" s="14">
        <v>18</v>
      </c>
      <c r="K769" s="14"/>
      <c r="L769" s="14"/>
      <c r="M769" s="14"/>
      <c r="N769" s="14"/>
      <c r="O769" s="14"/>
      <c r="P769" s="14"/>
      <c r="Q769" s="13"/>
      <c r="R769" s="13"/>
      <c r="S769" s="12"/>
      <c r="T769" s="15"/>
      <c r="U769" s="15"/>
      <c r="V769" s="15"/>
      <c r="W769" s="15"/>
      <c r="X769" s="15"/>
      <c r="Y769" s="15"/>
      <c r="Z769" s="15"/>
      <c r="AA769" s="15"/>
    </row>
    <row r="770" spans="1:27" ht="16.5" customHeight="1" x14ac:dyDescent="0.25">
      <c r="A770" s="10"/>
      <c r="B770" s="11" t="s">
        <v>1474</v>
      </c>
      <c r="C770" s="12" t="s">
        <v>1475</v>
      </c>
      <c r="D770" s="13"/>
      <c r="E770" s="13" t="e">
        <f t="shared" ref="E770:F770" si="110">NA()</f>
        <v>#N/A</v>
      </c>
      <c r="F770" s="13" t="e">
        <f t="shared" si="110"/>
        <v>#N/A</v>
      </c>
      <c r="G770" s="14">
        <v>90</v>
      </c>
      <c r="H770" s="14">
        <v>100</v>
      </c>
      <c r="I770" s="14">
        <v>20</v>
      </c>
      <c r="J770" s="14">
        <v>8</v>
      </c>
      <c r="K770" s="14"/>
      <c r="L770" s="14"/>
      <c r="M770" s="14"/>
      <c r="N770" s="14"/>
      <c r="O770" s="14"/>
      <c r="P770" s="14"/>
      <c r="Q770" s="13"/>
      <c r="R770" s="13"/>
      <c r="S770" s="12"/>
      <c r="T770" s="15"/>
      <c r="U770" s="15"/>
      <c r="V770" s="15"/>
      <c r="W770" s="15"/>
      <c r="X770" s="15"/>
      <c r="Y770" s="15"/>
      <c r="Z770" s="15"/>
      <c r="AA770" s="15"/>
    </row>
    <row r="771" spans="1:27" ht="16.5" customHeight="1" x14ac:dyDescent="0.25">
      <c r="A771" s="10"/>
      <c r="B771" s="11" t="s">
        <v>1476</v>
      </c>
      <c r="C771" s="12" t="s">
        <v>1477</v>
      </c>
      <c r="D771" s="13"/>
      <c r="E771" s="13" t="e">
        <f t="shared" ref="E771:F771" si="111">NA()</f>
        <v>#N/A</v>
      </c>
      <c r="F771" s="13" t="e">
        <f t="shared" si="111"/>
        <v>#N/A</v>
      </c>
      <c r="G771" s="14">
        <v>0</v>
      </c>
      <c r="H771" s="14">
        <v>154</v>
      </c>
      <c r="I771" s="14">
        <v>1</v>
      </c>
      <c r="J771" s="14">
        <v>1</v>
      </c>
      <c r="K771" s="14"/>
      <c r="L771" s="14"/>
      <c r="M771" s="14"/>
      <c r="N771" s="14"/>
      <c r="O771" s="14"/>
      <c r="P771" s="14"/>
      <c r="Q771" s="13"/>
      <c r="R771" s="13"/>
      <c r="S771" s="12"/>
      <c r="T771" s="15"/>
      <c r="U771" s="15"/>
      <c r="V771" s="15"/>
      <c r="W771" s="15"/>
      <c r="X771" s="15"/>
      <c r="Y771" s="15"/>
      <c r="Z771" s="15"/>
      <c r="AA771" s="15"/>
    </row>
    <row r="772" spans="1:27" ht="16.5" customHeight="1" x14ac:dyDescent="0.25">
      <c r="A772" s="10"/>
      <c r="B772" s="11" t="s">
        <v>1478</v>
      </c>
      <c r="C772" s="12" t="s">
        <v>1479</v>
      </c>
      <c r="D772" s="13"/>
      <c r="E772" s="13" t="e">
        <f t="shared" ref="E772:F772" si="112">NA()</f>
        <v>#N/A</v>
      </c>
      <c r="F772" s="13" t="e">
        <f t="shared" si="112"/>
        <v>#N/A</v>
      </c>
      <c r="G772" s="14">
        <v>250</v>
      </c>
      <c r="H772" s="14">
        <v>225</v>
      </c>
      <c r="I772" s="14">
        <v>125</v>
      </c>
      <c r="J772" s="14">
        <v>0</v>
      </c>
      <c r="K772" s="14"/>
      <c r="L772" s="14"/>
      <c r="M772" s="14"/>
      <c r="N772" s="14"/>
      <c r="O772" s="14"/>
      <c r="P772" s="14"/>
      <c r="Q772" s="13"/>
      <c r="R772" s="13"/>
      <c r="S772" s="12"/>
      <c r="T772" s="15"/>
      <c r="U772" s="15"/>
      <c r="V772" s="15"/>
      <c r="W772" s="15"/>
      <c r="X772" s="15"/>
      <c r="Y772" s="15"/>
      <c r="Z772" s="15"/>
      <c r="AA772" s="15"/>
    </row>
    <row r="773" spans="1:27" ht="16.5" customHeight="1" x14ac:dyDescent="0.25">
      <c r="A773" s="10"/>
      <c r="B773" s="11"/>
      <c r="C773" s="16" t="s">
        <v>1480</v>
      </c>
      <c r="D773" s="13"/>
      <c r="E773" s="13"/>
      <c r="F773" s="13"/>
      <c r="G773" s="14">
        <v>150</v>
      </c>
      <c r="H773" s="14">
        <v>161</v>
      </c>
      <c r="I773" s="14">
        <v>161</v>
      </c>
      <c r="J773" s="14">
        <v>161</v>
      </c>
      <c r="K773" s="14"/>
      <c r="L773" s="14"/>
      <c r="M773" s="14"/>
      <c r="N773" s="14"/>
      <c r="O773" s="14"/>
      <c r="P773" s="14"/>
      <c r="Q773" s="13"/>
      <c r="R773" s="13"/>
      <c r="S773" s="12"/>
      <c r="T773" s="15"/>
      <c r="U773" s="15"/>
      <c r="V773" s="15"/>
      <c r="W773" s="15"/>
      <c r="X773" s="15"/>
      <c r="Y773" s="15"/>
      <c r="Z773" s="15"/>
      <c r="AA773" s="15"/>
    </row>
    <row r="774" spans="1:27" ht="16.5" customHeight="1" x14ac:dyDescent="0.25">
      <c r="A774" s="10"/>
      <c r="B774" s="11"/>
      <c r="C774" s="16" t="s">
        <v>1481</v>
      </c>
      <c r="D774" s="13"/>
      <c r="E774" s="13"/>
      <c r="F774" s="13"/>
      <c r="G774" s="13"/>
      <c r="H774" s="14">
        <v>510</v>
      </c>
      <c r="I774" s="13"/>
      <c r="J774" s="14"/>
      <c r="K774" s="14"/>
      <c r="L774" s="14"/>
      <c r="M774" s="14"/>
      <c r="N774" s="14"/>
      <c r="O774" s="13"/>
      <c r="P774" s="14"/>
      <c r="Q774" s="13"/>
      <c r="R774" s="13"/>
      <c r="S774" s="12"/>
      <c r="T774" s="15"/>
      <c r="U774" s="15"/>
      <c r="V774" s="15"/>
      <c r="W774" s="15"/>
      <c r="X774" s="15"/>
      <c r="Y774" s="15"/>
      <c r="Z774" s="15"/>
      <c r="AA774" s="15"/>
    </row>
    <row r="775" spans="1:27" ht="16.5" customHeight="1" x14ac:dyDescent="0.25">
      <c r="A775" s="10"/>
      <c r="B775" s="11"/>
      <c r="C775" s="12"/>
      <c r="D775" s="13"/>
      <c r="E775" s="13"/>
      <c r="F775" s="13"/>
      <c r="G775" s="13"/>
      <c r="H775" s="13"/>
      <c r="I775" s="13"/>
      <c r="J775" s="14"/>
      <c r="K775" s="14"/>
      <c r="L775" s="14"/>
      <c r="M775" s="14"/>
      <c r="N775" s="14"/>
      <c r="O775" s="13"/>
      <c r="P775" s="13"/>
      <c r="Q775" s="13"/>
      <c r="R775" s="13"/>
      <c r="S775" s="12"/>
      <c r="T775" s="15"/>
      <c r="U775" s="15"/>
      <c r="V775" s="15"/>
      <c r="W775" s="15"/>
      <c r="X775" s="15"/>
      <c r="Y775" s="15"/>
      <c r="Z775" s="15"/>
      <c r="AA775" s="15"/>
    </row>
    <row r="776" spans="1:27" ht="16.5" customHeight="1" x14ac:dyDescent="0.25">
      <c r="A776" s="5"/>
      <c r="B776" s="6">
        <v>25</v>
      </c>
      <c r="C776" s="7" t="s">
        <v>1482</v>
      </c>
      <c r="D776" s="22"/>
      <c r="E776" s="22"/>
      <c r="F776" s="22"/>
      <c r="G776" s="22"/>
      <c r="H776" s="22"/>
      <c r="I776" s="22"/>
      <c r="J776" s="22">
        <f>COUNTBLANK(J777:J802)</f>
        <v>0</v>
      </c>
      <c r="K776" s="22"/>
      <c r="L776" s="22">
        <f>COUNTBLANK(L777:L802)</f>
        <v>26</v>
      </c>
      <c r="M776" s="22"/>
      <c r="N776" s="22"/>
      <c r="O776" s="22"/>
      <c r="P776" s="22"/>
      <c r="Q776" s="22"/>
      <c r="R776" s="22"/>
      <c r="S776" s="7"/>
      <c r="T776" s="23"/>
      <c r="U776" s="23"/>
      <c r="V776" s="23"/>
      <c r="W776" s="23"/>
      <c r="X776" s="23"/>
      <c r="Y776" s="23"/>
      <c r="Z776" s="23"/>
      <c r="AA776" s="23"/>
    </row>
    <row r="777" spans="1:27" ht="16.5" customHeight="1" x14ac:dyDescent="0.25">
      <c r="A777" s="10"/>
      <c r="B777" s="11" t="s">
        <v>1483</v>
      </c>
      <c r="C777" s="12" t="s">
        <v>1484</v>
      </c>
      <c r="D777" s="13"/>
      <c r="E777" s="13" t="e">
        <f t="shared" ref="E777:F777" si="113">NA()</f>
        <v>#N/A</v>
      </c>
      <c r="F777" s="13" t="e">
        <f t="shared" si="113"/>
        <v>#N/A</v>
      </c>
      <c r="G777" s="14">
        <v>2</v>
      </c>
      <c r="H777" s="14">
        <v>2</v>
      </c>
      <c r="I777" s="14">
        <v>2</v>
      </c>
      <c r="J777" s="14">
        <v>2</v>
      </c>
      <c r="K777" s="14"/>
      <c r="L777" s="14"/>
      <c r="M777" s="14"/>
      <c r="N777" s="14"/>
      <c r="O777" s="14"/>
      <c r="P777" s="14"/>
      <c r="Q777" s="13"/>
      <c r="R777" s="13"/>
      <c r="S777" s="12"/>
      <c r="T777" s="15"/>
      <c r="U777" s="15"/>
      <c r="V777" s="15"/>
      <c r="W777" s="15"/>
      <c r="X777" s="15"/>
      <c r="Y777" s="15"/>
      <c r="Z777" s="15"/>
      <c r="AA777" s="15"/>
    </row>
    <row r="778" spans="1:27" ht="16.5" customHeight="1" x14ac:dyDescent="0.25">
      <c r="A778" s="10"/>
      <c r="B778" s="11" t="s">
        <v>1485</v>
      </c>
      <c r="C778" s="16" t="s">
        <v>1486</v>
      </c>
      <c r="D778" s="13"/>
      <c r="E778" s="13" t="e">
        <f t="shared" ref="E778:F778" si="114">NA()</f>
        <v>#N/A</v>
      </c>
      <c r="F778" s="13" t="e">
        <f t="shared" si="114"/>
        <v>#N/A</v>
      </c>
      <c r="G778" s="14">
        <v>6</v>
      </c>
      <c r="H778" s="14">
        <v>12</v>
      </c>
      <c r="I778" s="14">
        <v>12</v>
      </c>
      <c r="J778" s="14">
        <v>12</v>
      </c>
      <c r="K778" s="14"/>
      <c r="L778" s="14"/>
      <c r="M778" s="14"/>
      <c r="N778" s="14"/>
      <c r="O778" s="14"/>
      <c r="P778" s="14"/>
      <c r="Q778" s="13"/>
      <c r="R778" s="13"/>
      <c r="S778" s="12"/>
      <c r="T778" s="15"/>
      <c r="U778" s="15"/>
      <c r="V778" s="15"/>
      <c r="W778" s="15"/>
      <c r="X778" s="15"/>
      <c r="Y778" s="15"/>
      <c r="Z778" s="15"/>
      <c r="AA778" s="15"/>
    </row>
    <row r="779" spans="1:27" ht="16.5" customHeight="1" x14ac:dyDescent="0.25">
      <c r="A779" s="10"/>
      <c r="B779" s="11" t="s">
        <v>1487</v>
      </c>
      <c r="C779" s="12" t="s">
        <v>1488</v>
      </c>
      <c r="D779" s="13"/>
      <c r="E779" s="13" t="e">
        <f t="shared" ref="E779:F779" si="115">NA()</f>
        <v>#N/A</v>
      </c>
      <c r="F779" s="13" t="e">
        <f t="shared" si="115"/>
        <v>#N/A</v>
      </c>
      <c r="G779" s="111">
        <v>8</v>
      </c>
      <c r="H779" s="111">
        <v>11</v>
      </c>
      <c r="I779" s="14">
        <v>10</v>
      </c>
      <c r="J779" s="14">
        <v>6</v>
      </c>
      <c r="K779" s="14"/>
      <c r="L779" s="14"/>
      <c r="M779" s="14"/>
      <c r="N779" s="14"/>
      <c r="O779" s="14"/>
      <c r="P779" s="14"/>
      <c r="Q779" s="13"/>
      <c r="R779" s="13"/>
      <c r="S779" s="12"/>
      <c r="T779" s="15"/>
      <c r="U779" s="15"/>
      <c r="V779" s="15"/>
      <c r="W779" s="15"/>
      <c r="X779" s="15"/>
      <c r="Y779" s="15"/>
      <c r="Z779" s="15"/>
      <c r="AA779" s="15"/>
    </row>
    <row r="780" spans="1:27" ht="16.5" customHeight="1" x14ac:dyDescent="0.25">
      <c r="A780" s="10"/>
      <c r="B780" s="11" t="s">
        <v>1489</v>
      </c>
      <c r="C780" s="12" t="s">
        <v>1490</v>
      </c>
      <c r="D780" s="13"/>
      <c r="E780" s="13" t="e">
        <f t="shared" ref="E780:F780" si="116">NA()</f>
        <v>#N/A</v>
      </c>
      <c r="F780" s="13" t="e">
        <f t="shared" si="116"/>
        <v>#N/A</v>
      </c>
      <c r="G780" s="14">
        <v>36</v>
      </c>
      <c r="H780" s="14">
        <v>46</v>
      </c>
      <c r="I780" s="14">
        <v>30</v>
      </c>
      <c r="J780" s="14">
        <v>56</v>
      </c>
      <c r="K780" s="14"/>
      <c r="L780" s="14"/>
      <c r="M780" s="14"/>
      <c r="N780" s="14"/>
      <c r="O780" s="14"/>
      <c r="P780" s="14"/>
      <c r="Q780" s="13"/>
      <c r="R780" s="13"/>
      <c r="S780" s="16" t="s">
        <v>1491</v>
      </c>
      <c r="T780" s="112"/>
      <c r="U780" s="112"/>
      <c r="V780" s="112"/>
      <c r="W780" s="112"/>
      <c r="X780" s="112"/>
      <c r="Y780" s="112"/>
      <c r="Z780" s="112"/>
      <c r="AA780" s="112"/>
    </row>
    <row r="781" spans="1:27" ht="16.5" customHeight="1" x14ac:dyDescent="0.25">
      <c r="A781" s="10"/>
      <c r="B781" s="11" t="s">
        <v>1492</v>
      </c>
      <c r="C781" s="12" t="s">
        <v>1493</v>
      </c>
      <c r="D781" s="13"/>
      <c r="E781" s="13" t="e">
        <f t="shared" ref="E781:F781" si="117">NA()</f>
        <v>#N/A</v>
      </c>
      <c r="F781" s="13" t="e">
        <f t="shared" si="117"/>
        <v>#N/A</v>
      </c>
      <c r="G781" s="14">
        <v>100</v>
      </c>
      <c r="H781" s="14">
        <v>127</v>
      </c>
      <c r="I781" s="14">
        <v>150</v>
      </c>
      <c r="J781" s="14">
        <v>164</v>
      </c>
      <c r="K781" s="14"/>
      <c r="L781" s="14"/>
      <c r="M781" s="14"/>
      <c r="N781" s="14"/>
      <c r="O781" s="14"/>
      <c r="P781" s="14"/>
      <c r="Q781" s="13"/>
      <c r="R781" s="13"/>
      <c r="S781" s="12"/>
      <c r="T781" s="15"/>
      <c r="U781" s="15"/>
      <c r="V781" s="15"/>
      <c r="W781" s="15"/>
      <c r="X781" s="15"/>
      <c r="Y781" s="15"/>
      <c r="Z781" s="15"/>
      <c r="AA781" s="15"/>
    </row>
    <row r="782" spans="1:27" ht="16.5" customHeight="1" x14ac:dyDescent="0.25">
      <c r="A782" s="10"/>
      <c r="B782" s="11" t="s">
        <v>1494</v>
      </c>
      <c r="C782" s="12" t="s">
        <v>1495</v>
      </c>
      <c r="D782" s="13"/>
      <c r="E782" s="13" t="e">
        <f t="shared" ref="E782:F782" si="118">NA()</f>
        <v>#N/A</v>
      </c>
      <c r="F782" s="13" t="e">
        <f t="shared" si="118"/>
        <v>#N/A</v>
      </c>
      <c r="G782" s="14">
        <v>70</v>
      </c>
      <c r="H782" s="14">
        <v>70</v>
      </c>
      <c r="I782" s="14">
        <v>70</v>
      </c>
      <c r="J782" s="14">
        <v>70</v>
      </c>
      <c r="K782" s="14"/>
      <c r="L782" s="14"/>
      <c r="M782" s="14"/>
      <c r="N782" s="14"/>
      <c r="O782" s="14"/>
      <c r="P782" s="14"/>
      <c r="Q782" s="13"/>
      <c r="R782" s="13"/>
      <c r="S782" s="16" t="s">
        <v>1491</v>
      </c>
      <c r="T782" s="15"/>
      <c r="U782" s="15"/>
      <c r="V782" s="15"/>
      <c r="W782" s="15"/>
      <c r="X782" s="15"/>
      <c r="Y782" s="15"/>
      <c r="Z782" s="15"/>
      <c r="AA782" s="15"/>
    </row>
    <row r="783" spans="1:27" ht="16.5" customHeight="1" x14ac:dyDescent="0.25">
      <c r="A783" s="10"/>
      <c r="B783" s="11" t="s">
        <v>1496</v>
      </c>
      <c r="C783" s="12" t="s">
        <v>1497</v>
      </c>
      <c r="D783" s="13"/>
      <c r="E783" s="13" t="e">
        <f t="shared" ref="E783:F783" si="119">NA()</f>
        <v>#N/A</v>
      </c>
      <c r="F783" s="13" t="e">
        <f t="shared" si="119"/>
        <v>#N/A</v>
      </c>
      <c r="G783" s="14">
        <v>6</v>
      </c>
      <c r="H783" s="14">
        <v>9</v>
      </c>
      <c r="I783" s="14">
        <v>7</v>
      </c>
      <c r="J783" s="14">
        <v>9</v>
      </c>
      <c r="K783" s="14"/>
      <c r="L783" s="14"/>
      <c r="M783" s="14"/>
      <c r="N783" s="14"/>
      <c r="O783" s="14"/>
      <c r="P783" s="14"/>
      <c r="Q783" s="13"/>
      <c r="R783" s="13"/>
      <c r="S783" s="12"/>
      <c r="T783" s="15"/>
      <c r="U783" s="15"/>
      <c r="V783" s="15"/>
      <c r="W783" s="15"/>
      <c r="X783" s="15"/>
      <c r="Y783" s="15"/>
      <c r="Z783" s="15"/>
      <c r="AA783" s="15"/>
    </row>
    <row r="784" spans="1:27" ht="16.5" customHeight="1" x14ac:dyDescent="0.25">
      <c r="A784" s="10"/>
      <c r="B784" s="11" t="s">
        <v>1498</v>
      </c>
      <c r="C784" s="12" t="s">
        <v>1499</v>
      </c>
      <c r="D784" s="13"/>
      <c r="E784" s="13" t="e">
        <f t="shared" ref="E784:F784" si="120">NA()</f>
        <v>#N/A</v>
      </c>
      <c r="F784" s="13" t="e">
        <f t="shared" si="120"/>
        <v>#N/A</v>
      </c>
      <c r="G784" s="14">
        <v>20</v>
      </c>
      <c r="H784" s="14">
        <v>19</v>
      </c>
      <c r="I784" s="14">
        <v>18</v>
      </c>
      <c r="J784" s="14">
        <v>18</v>
      </c>
      <c r="K784" s="14"/>
      <c r="L784" s="14"/>
      <c r="M784" s="14"/>
      <c r="N784" s="14"/>
      <c r="O784" s="14"/>
      <c r="P784" s="14"/>
      <c r="Q784" s="13"/>
      <c r="R784" s="13"/>
      <c r="S784" s="12"/>
      <c r="T784" s="15"/>
      <c r="U784" s="15"/>
      <c r="V784" s="15"/>
      <c r="W784" s="15"/>
      <c r="X784" s="15"/>
      <c r="Y784" s="15"/>
      <c r="Z784" s="15"/>
      <c r="AA784" s="15"/>
    </row>
    <row r="785" spans="1:27" ht="16.5" customHeight="1" x14ac:dyDescent="0.25">
      <c r="A785" s="10"/>
      <c r="B785" s="11" t="s">
        <v>1500</v>
      </c>
      <c r="C785" s="12" t="s">
        <v>1501</v>
      </c>
      <c r="D785" s="13"/>
      <c r="E785" s="13" t="e">
        <f t="shared" ref="E785:F785" si="121">NA()</f>
        <v>#N/A</v>
      </c>
      <c r="F785" s="13" t="e">
        <f t="shared" si="121"/>
        <v>#N/A</v>
      </c>
      <c r="G785" s="14">
        <v>6</v>
      </c>
      <c r="H785" s="14">
        <v>6</v>
      </c>
      <c r="I785" s="14">
        <v>6</v>
      </c>
      <c r="J785" s="14">
        <v>0</v>
      </c>
      <c r="K785" s="14"/>
      <c r="L785" s="14"/>
      <c r="M785" s="14"/>
      <c r="N785" s="14"/>
      <c r="O785" s="14"/>
      <c r="P785" s="14"/>
      <c r="Q785" s="13"/>
      <c r="R785" s="13"/>
      <c r="S785" s="12"/>
      <c r="T785" s="15"/>
      <c r="U785" s="15"/>
      <c r="V785" s="15"/>
      <c r="W785" s="15"/>
      <c r="X785" s="15"/>
      <c r="Y785" s="15"/>
      <c r="Z785" s="15"/>
      <c r="AA785" s="15"/>
    </row>
    <row r="786" spans="1:27" ht="16.5" customHeight="1" x14ac:dyDescent="0.25">
      <c r="A786" s="10"/>
      <c r="B786" s="11" t="s">
        <v>1502</v>
      </c>
      <c r="C786" s="16" t="s">
        <v>1503</v>
      </c>
      <c r="D786" s="13"/>
      <c r="E786" s="13" t="e">
        <f t="shared" ref="E786:F786" si="122">NA()</f>
        <v>#N/A</v>
      </c>
      <c r="F786" s="13" t="e">
        <f t="shared" si="122"/>
        <v>#N/A</v>
      </c>
      <c r="G786" s="14">
        <v>100</v>
      </c>
      <c r="H786" s="14">
        <v>206</v>
      </c>
      <c r="I786" s="14">
        <v>100</v>
      </c>
      <c r="J786" s="14">
        <v>100</v>
      </c>
      <c r="K786" s="14"/>
      <c r="L786" s="14"/>
      <c r="M786" s="14"/>
      <c r="N786" s="14"/>
      <c r="O786" s="14"/>
      <c r="P786" s="14"/>
      <c r="Q786" s="13"/>
      <c r="R786" s="13"/>
      <c r="S786" s="12"/>
      <c r="T786" s="15"/>
      <c r="U786" s="15"/>
      <c r="V786" s="15"/>
      <c r="W786" s="15"/>
      <c r="X786" s="15"/>
      <c r="Y786" s="15"/>
      <c r="Z786" s="15"/>
      <c r="AA786" s="15"/>
    </row>
    <row r="787" spans="1:27" ht="16.5" customHeight="1" x14ac:dyDescent="0.25">
      <c r="A787" s="10"/>
      <c r="B787" s="11" t="s">
        <v>1504</v>
      </c>
      <c r="C787" s="12" t="s">
        <v>1505</v>
      </c>
      <c r="D787" s="13"/>
      <c r="E787" s="13" t="e">
        <f t="shared" ref="E787:F787" si="123">NA()</f>
        <v>#N/A</v>
      </c>
      <c r="F787" s="13" t="e">
        <f t="shared" si="123"/>
        <v>#N/A</v>
      </c>
      <c r="G787" s="14">
        <v>16</v>
      </c>
      <c r="H787" s="14">
        <v>10</v>
      </c>
      <c r="I787" s="14">
        <v>0</v>
      </c>
      <c r="J787" s="14">
        <v>0</v>
      </c>
      <c r="K787" s="14"/>
      <c r="L787" s="14"/>
      <c r="M787" s="14"/>
      <c r="N787" s="14"/>
      <c r="O787" s="14"/>
      <c r="P787" s="14"/>
      <c r="Q787" s="13"/>
      <c r="R787" s="13"/>
      <c r="S787" s="12"/>
      <c r="T787" s="15"/>
      <c r="U787" s="15"/>
      <c r="V787" s="15"/>
      <c r="W787" s="15"/>
      <c r="X787" s="15"/>
      <c r="Y787" s="15"/>
      <c r="Z787" s="15"/>
      <c r="AA787" s="15"/>
    </row>
    <row r="788" spans="1:27" ht="16.5" customHeight="1" x14ac:dyDescent="0.25">
      <c r="A788" s="10"/>
      <c r="B788" s="11" t="s">
        <v>1506</v>
      </c>
      <c r="C788" s="16" t="s">
        <v>1507</v>
      </c>
      <c r="D788" s="13"/>
      <c r="E788" s="13"/>
      <c r="F788" s="13"/>
      <c r="G788" s="14">
        <v>1</v>
      </c>
      <c r="H788" s="14">
        <v>2</v>
      </c>
      <c r="I788" s="113">
        <v>0</v>
      </c>
      <c r="J788" s="14">
        <v>0</v>
      </c>
      <c r="K788" s="113"/>
      <c r="L788" s="14"/>
      <c r="M788" s="14"/>
      <c r="N788" s="14"/>
      <c r="O788" s="14"/>
      <c r="P788" s="14"/>
      <c r="Q788" s="13"/>
      <c r="R788" s="13"/>
      <c r="S788" s="12"/>
      <c r="T788" s="15"/>
      <c r="U788" s="15"/>
      <c r="V788" s="15"/>
      <c r="W788" s="15"/>
      <c r="X788" s="15"/>
      <c r="Y788" s="15"/>
      <c r="Z788" s="15"/>
      <c r="AA788" s="15"/>
    </row>
    <row r="789" spans="1:27" ht="16.5" customHeight="1" x14ac:dyDescent="0.25">
      <c r="A789" s="10"/>
      <c r="B789" s="11" t="s">
        <v>1508</v>
      </c>
      <c r="C789" s="12" t="s">
        <v>1509</v>
      </c>
      <c r="D789" s="13"/>
      <c r="E789" s="13" t="e">
        <f t="shared" ref="E789:F789" si="124">NA()</f>
        <v>#N/A</v>
      </c>
      <c r="F789" s="13" t="e">
        <f t="shared" si="124"/>
        <v>#N/A</v>
      </c>
      <c r="G789" s="14">
        <v>650</v>
      </c>
      <c r="H789" s="14">
        <v>650</v>
      </c>
      <c r="I789" s="113">
        <v>650</v>
      </c>
      <c r="J789" s="14">
        <v>650</v>
      </c>
      <c r="K789" s="113"/>
      <c r="L789" s="14"/>
      <c r="M789" s="14"/>
      <c r="N789" s="14"/>
      <c r="O789" s="14"/>
      <c r="P789" s="14"/>
      <c r="Q789" s="13"/>
      <c r="R789" s="13"/>
      <c r="S789" s="12"/>
      <c r="T789" s="15"/>
      <c r="U789" s="15"/>
      <c r="V789" s="15"/>
      <c r="W789" s="15"/>
      <c r="X789" s="15"/>
      <c r="Y789" s="15"/>
      <c r="Z789" s="15"/>
      <c r="AA789" s="15"/>
    </row>
    <row r="790" spans="1:27" ht="16.5" customHeight="1" x14ac:dyDescent="0.25">
      <c r="A790" s="10"/>
      <c r="B790" s="11" t="s">
        <v>1510</v>
      </c>
      <c r="C790" s="12" t="s">
        <v>1511</v>
      </c>
      <c r="D790" s="13"/>
      <c r="E790" s="13" t="e">
        <f t="shared" ref="E790:F790" si="125">NA()</f>
        <v>#N/A</v>
      </c>
      <c r="F790" s="13" t="e">
        <f t="shared" si="125"/>
        <v>#N/A</v>
      </c>
      <c r="G790" s="14">
        <v>220</v>
      </c>
      <c r="H790" s="14">
        <v>313</v>
      </c>
      <c r="I790" s="113">
        <v>111</v>
      </c>
      <c r="J790" s="14">
        <v>108</v>
      </c>
      <c r="K790" s="113"/>
      <c r="L790" s="14"/>
      <c r="M790" s="14"/>
      <c r="N790" s="14"/>
      <c r="O790" s="14"/>
      <c r="P790" s="14"/>
      <c r="Q790" s="13"/>
      <c r="R790" s="13"/>
      <c r="S790" s="12"/>
      <c r="T790" s="15"/>
      <c r="U790" s="15"/>
      <c r="V790" s="15"/>
      <c r="W790" s="15"/>
      <c r="X790" s="15"/>
      <c r="Y790" s="15"/>
      <c r="Z790" s="15"/>
      <c r="AA790" s="15"/>
    </row>
    <row r="791" spans="1:27" ht="16.5" customHeight="1" x14ac:dyDescent="0.25">
      <c r="A791" s="10"/>
      <c r="B791" s="11" t="s">
        <v>1512</v>
      </c>
      <c r="C791" s="12" t="s">
        <v>1513</v>
      </c>
      <c r="D791" s="13"/>
      <c r="E791" s="13" t="e">
        <f t="shared" ref="E791:F791" si="126">NA()</f>
        <v>#N/A</v>
      </c>
      <c r="F791" s="13" t="e">
        <f t="shared" si="126"/>
        <v>#N/A</v>
      </c>
      <c r="G791" s="14">
        <v>9</v>
      </c>
      <c r="H791" s="14">
        <v>8</v>
      </c>
      <c r="I791" s="14">
        <v>0</v>
      </c>
      <c r="J791" s="14">
        <v>2</v>
      </c>
      <c r="K791" s="14"/>
      <c r="L791" s="14"/>
      <c r="M791" s="14"/>
      <c r="N791" s="14"/>
      <c r="O791" s="14"/>
      <c r="P791" s="14"/>
      <c r="Q791" s="13"/>
      <c r="R791" s="13"/>
      <c r="S791" s="12"/>
      <c r="T791" s="15"/>
      <c r="U791" s="15"/>
      <c r="V791" s="15"/>
      <c r="W791" s="15"/>
      <c r="X791" s="15"/>
      <c r="Y791" s="15"/>
      <c r="Z791" s="15"/>
      <c r="AA791" s="15"/>
    </row>
    <row r="792" spans="1:27" ht="16.5" customHeight="1" x14ac:dyDescent="0.25">
      <c r="A792" s="10"/>
      <c r="B792" s="11" t="s">
        <v>1514</v>
      </c>
      <c r="C792" s="114" t="s">
        <v>1515</v>
      </c>
      <c r="D792" s="13"/>
      <c r="E792" s="13" t="e">
        <f t="shared" ref="E792:F792" si="127">NA()</f>
        <v>#N/A</v>
      </c>
      <c r="F792" s="13" t="e">
        <f t="shared" si="127"/>
        <v>#N/A</v>
      </c>
      <c r="G792" s="115">
        <v>20</v>
      </c>
      <c r="H792" s="115">
        <v>20</v>
      </c>
      <c r="I792" s="14">
        <v>20</v>
      </c>
      <c r="J792" s="115">
        <v>20</v>
      </c>
      <c r="K792" s="14"/>
      <c r="L792" s="14"/>
      <c r="M792" s="14"/>
      <c r="N792" s="14"/>
      <c r="O792" s="14"/>
      <c r="P792" s="14"/>
      <c r="Q792" s="13"/>
      <c r="R792" s="13"/>
      <c r="S792" s="12"/>
      <c r="T792" s="15"/>
      <c r="U792" s="15"/>
      <c r="V792" s="15"/>
      <c r="W792" s="15"/>
      <c r="X792" s="15"/>
      <c r="Y792" s="15"/>
      <c r="Z792" s="15"/>
      <c r="AA792" s="15"/>
    </row>
    <row r="793" spans="1:27" ht="16.5" customHeight="1" x14ac:dyDescent="0.25">
      <c r="A793" s="10"/>
      <c r="B793" s="11" t="s">
        <v>1516</v>
      </c>
      <c r="C793" s="12" t="s">
        <v>1517</v>
      </c>
      <c r="D793" s="13"/>
      <c r="E793" s="13" t="e">
        <f t="shared" ref="E793:F793" si="128">NA()</f>
        <v>#N/A</v>
      </c>
      <c r="F793" s="13" t="e">
        <f t="shared" si="128"/>
        <v>#N/A</v>
      </c>
      <c r="G793" s="14">
        <v>15</v>
      </c>
      <c r="H793" s="14">
        <v>26</v>
      </c>
      <c r="I793" s="113">
        <v>33</v>
      </c>
      <c r="J793" s="14">
        <v>26</v>
      </c>
      <c r="K793" s="113"/>
      <c r="L793" s="14"/>
      <c r="M793" s="14"/>
      <c r="N793" s="14"/>
      <c r="O793" s="14"/>
      <c r="P793" s="14"/>
      <c r="Q793" s="13"/>
      <c r="R793" s="13"/>
      <c r="S793" s="12"/>
      <c r="T793" s="112"/>
      <c r="U793" s="15"/>
      <c r="V793" s="15"/>
      <c r="W793" s="15"/>
      <c r="X793" s="15"/>
      <c r="Y793" s="15"/>
      <c r="Z793" s="15"/>
      <c r="AA793" s="15"/>
    </row>
    <row r="794" spans="1:27" ht="16.5" customHeight="1" x14ac:dyDescent="0.25">
      <c r="A794" s="10"/>
      <c r="B794" s="11" t="s">
        <v>1518</v>
      </c>
      <c r="C794" s="12" t="s">
        <v>1519</v>
      </c>
      <c r="D794" s="13"/>
      <c r="E794" s="13" t="e">
        <f t="shared" ref="E794:F794" si="129">NA()</f>
        <v>#N/A</v>
      </c>
      <c r="F794" s="13" t="e">
        <f t="shared" si="129"/>
        <v>#N/A</v>
      </c>
      <c r="G794" s="116">
        <v>50</v>
      </c>
      <c r="H794" s="14">
        <v>46</v>
      </c>
      <c r="I794" s="14">
        <v>46</v>
      </c>
      <c r="J794" s="14">
        <v>46</v>
      </c>
      <c r="K794" s="14"/>
      <c r="L794" s="14"/>
      <c r="M794" s="48"/>
      <c r="N794" s="48"/>
      <c r="O794" s="14"/>
      <c r="P794" s="14"/>
      <c r="Q794" s="19"/>
      <c r="R794" s="19"/>
      <c r="S794" s="12"/>
      <c r="T794" s="15"/>
      <c r="U794" s="112"/>
      <c r="V794" s="112"/>
      <c r="W794" s="112"/>
      <c r="X794" s="112"/>
      <c r="Y794" s="112"/>
      <c r="Z794" s="112"/>
      <c r="AA794" s="112"/>
    </row>
    <row r="795" spans="1:27" ht="16.5" customHeight="1" x14ac:dyDescent="0.25">
      <c r="A795" s="10"/>
      <c r="B795" s="11" t="s">
        <v>1520</v>
      </c>
      <c r="C795" s="12" t="s">
        <v>1521</v>
      </c>
      <c r="D795" s="13"/>
      <c r="E795" s="13" t="e">
        <f t="shared" ref="E795:F795" si="130">NA()</f>
        <v>#N/A</v>
      </c>
      <c r="F795" s="13" t="e">
        <f t="shared" si="130"/>
        <v>#N/A</v>
      </c>
      <c r="G795" s="14">
        <v>7</v>
      </c>
      <c r="H795" s="14">
        <v>7</v>
      </c>
      <c r="I795" s="14">
        <v>7</v>
      </c>
      <c r="J795" s="14">
        <v>7</v>
      </c>
      <c r="K795" s="14"/>
      <c r="L795" s="14"/>
      <c r="M795" s="48"/>
      <c r="N795" s="48"/>
      <c r="O795" s="14"/>
      <c r="P795" s="14"/>
      <c r="Q795" s="19"/>
      <c r="R795" s="19"/>
      <c r="S795" s="12"/>
      <c r="T795" s="15"/>
      <c r="U795" s="15"/>
      <c r="V795" s="15"/>
      <c r="W795" s="15"/>
      <c r="X795" s="15"/>
      <c r="Y795" s="15"/>
      <c r="Z795" s="15"/>
      <c r="AA795" s="15"/>
    </row>
    <row r="796" spans="1:27" ht="16.5" customHeight="1" x14ac:dyDescent="0.25">
      <c r="A796" s="10"/>
      <c r="B796" s="11" t="s">
        <v>1522</v>
      </c>
      <c r="C796" s="12" t="s">
        <v>1523</v>
      </c>
      <c r="D796" s="13"/>
      <c r="E796" s="13" t="e">
        <f t="shared" ref="E796:F796" si="131">NA()</f>
        <v>#N/A</v>
      </c>
      <c r="F796" s="13" t="e">
        <f t="shared" si="131"/>
        <v>#N/A</v>
      </c>
      <c r="G796" s="14">
        <v>71</v>
      </c>
      <c r="H796" s="14">
        <v>98</v>
      </c>
      <c r="I796" s="14">
        <v>118</v>
      </c>
      <c r="J796" s="14">
        <v>98</v>
      </c>
      <c r="K796" s="14"/>
      <c r="L796" s="14"/>
      <c r="M796" s="48"/>
      <c r="N796" s="48"/>
      <c r="O796" s="14"/>
      <c r="P796" s="14"/>
      <c r="Q796" s="19"/>
      <c r="R796" s="19"/>
      <c r="S796" s="12"/>
      <c r="T796" s="15"/>
      <c r="U796" s="15"/>
      <c r="V796" s="15"/>
      <c r="W796" s="15"/>
      <c r="X796" s="15"/>
      <c r="Y796" s="15"/>
      <c r="Z796" s="15"/>
      <c r="AA796" s="15"/>
    </row>
    <row r="797" spans="1:27" ht="16.5" customHeight="1" x14ac:dyDescent="0.25">
      <c r="A797" s="10"/>
      <c r="B797" s="11" t="s">
        <v>1524</v>
      </c>
      <c r="C797" s="12" t="s">
        <v>1525</v>
      </c>
      <c r="D797" s="13"/>
      <c r="E797" s="13" t="e">
        <f t="shared" ref="E797:F797" si="132">NA()</f>
        <v>#N/A</v>
      </c>
      <c r="F797" s="13" t="e">
        <f t="shared" si="132"/>
        <v>#N/A</v>
      </c>
      <c r="G797" s="14">
        <v>7</v>
      </c>
      <c r="H797" s="14">
        <v>11</v>
      </c>
      <c r="I797" s="14">
        <v>15</v>
      </c>
      <c r="J797" s="14">
        <v>11</v>
      </c>
      <c r="K797" s="14"/>
      <c r="L797" s="14"/>
      <c r="M797" s="48"/>
      <c r="N797" s="48"/>
      <c r="O797" s="14"/>
      <c r="P797" s="14"/>
      <c r="Q797" s="13"/>
      <c r="R797" s="13"/>
      <c r="S797" s="12"/>
      <c r="T797" s="15"/>
      <c r="U797" s="15"/>
      <c r="V797" s="15"/>
      <c r="W797" s="15"/>
      <c r="X797" s="15"/>
      <c r="Y797" s="15"/>
      <c r="Z797" s="15"/>
      <c r="AA797" s="15"/>
    </row>
    <row r="798" spans="1:27" ht="16.5" customHeight="1" x14ac:dyDescent="0.25">
      <c r="A798" s="10"/>
      <c r="B798" s="11" t="s">
        <v>1526</v>
      </c>
      <c r="C798" s="12" t="s">
        <v>1527</v>
      </c>
      <c r="D798" s="13"/>
      <c r="E798" s="13" t="e">
        <f t="shared" ref="E798:F798" si="133">NA()</f>
        <v>#N/A</v>
      </c>
      <c r="F798" s="13" t="e">
        <f t="shared" si="133"/>
        <v>#N/A</v>
      </c>
      <c r="G798" s="14">
        <v>2</v>
      </c>
      <c r="H798" s="14">
        <v>2</v>
      </c>
      <c r="I798" s="14">
        <v>1</v>
      </c>
      <c r="J798" s="14">
        <v>1</v>
      </c>
      <c r="K798" s="14"/>
      <c r="L798" s="14"/>
      <c r="M798" s="48"/>
      <c r="N798" s="48"/>
      <c r="O798" s="14"/>
      <c r="P798" s="14"/>
      <c r="Q798" s="13"/>
      <c r="R798" s="13"/>
      <c r="S798" s="12"/>
      <c r="T798" s="15"/>
      <c r="U798" s="15"/>
      <c r="V798" s="15"/>
      <c r="W798" s="15"/>
      <c r="X798" s="15"/>
      <c r="Y798" s="15"/>
      <c r="Z798" s="15"/>
      <c r="AA798" s="15"/>
    </row>
    <row r="799" spans="1:27" ht="16.5" customHeight="1" x14ac:dyDescent="0.25">
      <c r="A799" s="10"/>
      <c r="B799" s="11" t="s">
        <v>1528</v>
      </c>
      <c r="C799" s="12" t="s">
        <v>1529</v>
      </c>
      <c r="D799" s="19"/>
      <c r="E799" s="19" t="e">
        <f t="shared" ref="E799:F799" si="134">NA()</f>
        <v>#N/A</v>
      </c>
      <c r="F799" s="19" t="e">
        <f t="shared" si="134"/>
        <v>#N/A</v>
      </c>
      <c r="G799" s="54">
        <v>0.2</v>
      </c>
      <c r="H799" s="54">
        <v>0.3</v>
      </c>
      <c r="I799" s="54">
        <v>0.3</v>
      </c>
      <c r="J799" s="54">
        <v>0.3</v>
      </c>
      <c r="K799" s="54"/>
      <c r="L799" s="54"/>
      <c r="M799" s="54"/>
      <c r="N799" s="54"/>
      <c r="O799" s="54"/>
      <c r="P799" s="54"/>
      <c r="Q799" s="13"/>
      <c r="R799" s="13"/>
      <c r="S799" s="12"/>
      <c r="T799" s="15"/>
      <c r="U799" s="15"/>
      <c r="V799" s="15"/>
      <c r="W799" s="15"/>
      <c r="X799" s="15"/>
      <c r="Y799" s="15"/>
      <c r="Z799" s="15"/>
      <c r="AA799" s="15"/>
    </row>
    <row r="800" spans="1:27" ht="16.5" customHeight="1" x14ac:dyDescent="0.25">
      <c r="A800" s="10"/>
      <c r="B800" s="11" t="s">
        <v>1530</v>
      </c>
      <c r="C800" s="12" t="s">
        <v>1531</v>
      </c>
      <c r="D800" s="19"/>
      <c r="E800" s="19" t="e">
        <f t="shared" ref="E800:F800" si="135">NA()</f>
        <v>#N/A</v>
      </c>
      <c r="F800" s="19" t="e">
        <f t="shared" si="135"/>
        <v>#N/A</v>
      </c>
      <c r="G800" s="54">
        <v>0.4</v>
      </c>
      <c r="H800" s="54">
        <v>0.4</v>
      </c>
      <c r="I800" s="54">
        <v>0.4</v>
      </c>
      <c r="J800" s="54">
        <v>0.4</v>
      </c>
      <c r="K800" s="54"/>
      <c r="L800" s="54"/>
      <c r="M800" s="54"/>
      <c r="N800" s="54"/>
      <c r="O800" s="54"/>
      <c r="P800" s="54"/>
      <c r="Q800" s="13"/>
      <c r="R800" s="13"/>
      <c r="S800" s="12"/>
      <c r="T800" s="15"/>
      <c r="U800" s="15"/>
      <c r="V800" s="15"/>
      <c r="W800" s="15"/>
      <c r="X800" s="15"/>
      <c r="Y800" s="15"/>
      <c r="Z800" s="15"/>
      <c r="AA800" s="15"/>
    </row>
    <row r="801" spans="1:27" ht="16.5" customHeight="1" x14ac:dyDescent="0.25">
      <c r="A801" s="10"/>
      <c r="B801" s="11" t="s">
        <v>1532</v>
      </c>
      <c r="C801" s="12" t="s">
        <v>1533</v>
      </c>
      <c r="D801" s="13"/>
      <c r="E801" s="13" t="e">
        <f t="shared" ref="E801:F801" si="136">NA()</f>
        <v>#N/A</v>
      </c>
      <c r="F801" s="13" t="e">
        <f t="shared" si="136"/>
        <v>#N/A</v>
      </c>
      <c r="G801" s="14">
        <v>2</v>
      </c>
      <c r="H801" s="14">
        <v>3</v>
      </c>
      <c r="I801" s="14">
        <v>2</v>
      </c>
      <c r="J801" s="14">
        <v>1</v>
      </c>
      <c r="K801" s="14"/>
      <c r="L801" s="14"/>
      <c r="M801" s="48"/>
      <c r="N801" s="48"/>
      <c r="O801" s="14"/>
      <c r="P801" s="14"/>
      <c r="Q801" s="13"/>
      <c r="R801" s="13"/>
      <c r="S801" s="12"/>
      <c r="T801" s="15"/>
      <c r="U801" s="15"/>
      <c r="V801" s="15"/>
      <c r="W801" s="15"/>
      <c r="X801" s="15"/>
      <c r="Y801" s="15"/>
      <c r="Z801" s="15"/>
      <c r="AA801" s="15"/>
    </row>
    <row r="802" spans="1:27" ht="16.5" customHeight="1" x14ac:dyDescent="0.25">
      <c r="A802" s="103"/>
      <c r="B802" s="11">
        <v>25.26</v>
      </c>
      <c r="C802" s="72" t="s">
        <v>1534</v>
      </c>
      <c r="D802" s="19"/>
      <c r="E802" s="19" t="e">
        <f t="shared" ref="E802:F802" si="137">NA()</f>
        <v>#N/A</v>
      </c>
      <c r="F802" s="19" t="e">
        <f t="shared" si="137"/>
        <v>#N/A</v>
      </c>
      <c r="G802" s="54">
        <v>1</v>
      </c>
      <c r="H802" s="54">
        <v>1</v>
      </c>
      <c r="I802" s="54">
        <v>1</v>
      </c>
      <c r="J802" s="54">
        <v>1</v>
      </c>
      <c r="K802" s="54"/>
      <c r="L802" s="54"/>
      <c r="M802" s="54"/>
      <c r="N802" s="54"/>
      <c r="O802" s="54"/>
      <c r="P802" s="54"/>
      <c r="Q802" s="19"/>
      <c r="R802" s="19"/>
      <c r="S802" s="72"/>
      <c r="T802" s="73"/>
      <c r="U802" s="73"/>
      <c r="V802" s="73"/>
      <c r="W802" s="73"/>
      <c r="X802" s="73"/>
      <c r="Y802" s="73"/>
      <c r="Z802" s="73"/>
      <c r="AA802" s="73"/>
    </row>
    <row r="803" spans="1:27" ht="16.5" customHeight="1" x14ac:dyDescent="0.25">
      <c r="A803" s="10"/>
      <c r="B803" s="11"/>
      <c r="C803" s="12"/>
      <c r="D803" s="13"/>
      <c r="E803" s="13"/>
      <c r="F803" s="13"/>
      <c r="G803" s="13"/>
      <c r="H803" s="13"/>
      <c r="I803" s="13"/>
      <c r="J803" s="14"/>
      <c r="K803" s="13"/>
      <c r="L803" s="13"/>
      <c r="M803" s="13"/>
      <c r="N803" s="13"/>
      <c r="O803" s="13"/>
      <c r="P803" s="13"/>
      <c r="Q803" s="13"/>
      <c r="R803" s="13"/>
      <c r="S803" s="12"/>
      <c r="T803" s="15"/>
      <c r="U803" s="15"/>
      <c r="V803" s="15"/>
      <c r="W803" s="15"/>
      <c r="X803" s="15"/>
      <c r="Y803" s="15"/>
      <c r="Z803" s="15"/>
      <c r="AA803" s="15"/>
    </row>
    <row r="804" spans="1:27" ht="16.5" customHeight="1" x14ac:dyDescent="0.25">
      <c r="A804" s="5"/>
      <c r="B804" s="6">
        <v>26</v>
      </c>
      <c r="C804" s="7" t="s">
        <v>1535</v>
      </c>
      <c r="D804" s="22"/>
      <c r="E804" s="22"/>
      <c r="F804" s="22"/>
      <c r="G804" s="22"/>
      <c r="H804" s="22"/>
      <c r="I804" s="22"/>
      <c r="J804" s="22">
        <f>COUNTBLANK(J805:J835)</f>
        <v>31</v>
      </c>
      <c r="K804" s="22"/>
      <c r="L804" s="22">
        <f>COUNTBLANK(L805:L835)</f>
        <v>31</v>
      </c>
      <c r="M804" s="22"/>
      <c r="N804" s="22"/>
      <c r="O804" s="22"/>
      <c r="P804" s="22"/>
      <c r="Q804" s="22"/>
      <c r="R804" s="22"/>
      <c r="S804" s="7"/>
      <c r="T804" s="23"/>
      <c r="U804" s="23"/>
      <c r="V804" s="23"/>
      <c r="W804" s="23"/>
      <c r="X804" s="23"/>
      <c r="Y804" s="23"/>
      <c r="Z804" s="23"/>
      <c r="AA804" s="23"/>
    </row>
    <row r="805" spans="1:27" ht="16.5" customHeight="1" x14ac:dyDescent="0.25">
      <c r="A805" s="10"/>
      <c r="B805" s="11" t="s">
        <v>1536</v>
      </c>
      <c r="C805" s="16" t="s">
        <v>1537</v>
      </c>
      <c r="D805" s="13"/>
      <c r="E805" s="63">
        <v>0.7</v>
      </c>
      <c r="F805" s="14">
        <v>1</v>
      </c>
      <c r="G805" s="14">
        <v>1</v>
      </c>
      <c r="H805" s="14">
        <v>1</v>
      </c>
      <c r="I805" s="14"/>
      <c r="J805" s="14"/>
      <c r="K805" s="14"/>
      <c r="L805" s="14"/>
      <c r="M805" s="14"/>
      <c r="N805" s="14"/>
      <c r="O805" s="14"/>
      <c r="P805" s="14"/>
      <c r="Q805" s="13"/>
      <c r="R805" s="13"/>
      <c r="S805" s="12"/>
      <c r="T805" s="15"/>
      <c r="U805" s="15"/>
      <c r="V805" s="15"/>
      <c r="W805" s="15"/>
      <c r="X805" s="15"/>
      <c r="Y805" s="15"/>
      <c r="Z805" s="15"/>
      <c r="AA805" s="15"/>
    </row>
    <row r="806" spans="1:27" ht="16.5" customHeight="1" x14ac:dyDescent="0.25">
      <c r="A806" s="10"/>
      <c r="B806" s="11" t="s">
        <v>1538</v>
      </c>
      <c r="C806" s="16" t="s">
        <v>1539</v>
      </c>
      <c r="D806" s="13"/>
      <c r="E806" s="63">
        <v>0.7</v>
      </c>
      <c r="F806" s="14">
        <v>1</v>
      </c>
      <c r="G806" s="14">
        <v>1</v>
      </c>
      <c r="H806" s="14">
        <v>1</v>
      </c>
      <c r="I806" s="14"/>
      <c r="J806" s="14"/>
      <c r="K806" s="14"/>
      <c r="L806" s="14"/>
      <c r="M806" s="14"/>
      <c r="N806" s="14"/>
      <c r="O806" s="14"/>
      <c r="P806" s="14"/>
      <c r="Q806" s="13"/>
      <c r="R806" s="13"/>
      <c r="S806" s="12"/>
      <c r="T806" s="15"/>
      <c r="U806" s="15"/>
      <c r="V806" s="15"/>
      <c r="W806" s="15"/>
      <c r="X806" s="15"/>
      <c r="Y806" s="15"/>
      <c r="Z806" s="15"/>
      <c r="AA806" s="15"/>
    </row>
    <row r="807" spans="1:27" ht="16.5" customHeight="1" x14ac:dyDescent="0.25">
      <c r="A807" s="10"/>
      <c r="B807" s="11" t="s">
        <v>1540</v>
      </c>
      <c r="C807" s="12" t="s">
        <v>1541</v>
      </c>
      <c r="D807" s="13"/>
      <c r="E807" s="13" t="e">
        <f t="shared" ref="E807:E808" si="138">NA()</f>
        <v>#N/A</v>
      </c>
      <c r="F807" s="14">
        <v>1017467369000</v>
      </c>
      <c r="G807" s="14">
        <v>13855738039</v>
      </c>
      <c r="H807" s="14">
        <v>419657206886</v>
      </c>
      <c r="I807" s="14"/>
      <c r="J807" s="14"/>
      <c r="K807" s="14"/>
      <c r="L807" s="14"/>
      <c r="M807" s="13"/>
      <c r="N807" s="13"/>
      <c r="O807" s="13"/>
      <c r="P807" s="14"/>
      <c r="Q807" s="13"/>
      <c r="R807" s="13"/>
      <c r="S807" s="12"/>
      <c r="T807" s="15"/>
      <c r="U807" s="15"/>
      <c r="V807" s="15"/>
      <c r="W807" s="15"/>
      <c r="X807" s="15"/>
      <c r="Y807" s="15"/>
      <c r="Z807" s="15"/>
      <c r="AA807" s="15"/>
    </row>
    <row r="808" spans="1:27" ht="16.5" customHeight="1" x14ac:dyDescent="0.25">
      <c r="A808" s="10"/>
      <c r="B808" s="11" t="s">
        <v>1542</v>
      </c>
      <c r="C808" s="12" t="s">
        <v>1543</v>
      </c>
      <c r="D808" s="13"/>
      <c r="E808" s="13" t="e">
        <f t="shared" si="138"/>
        <v>#N/A</v>
      </c>
      <c r="F808" s="14">
        <v>29</v>
      </c>
      <c r="G808" s="14">
        <v>16</v>
      </c>
      <c r="H808" s="14">
        <v>22</v>
      </c>
      <c r="I808" s="14"/>
      <c r="J808" s="14"/>
      <c r="K808" s="14"/>
      <c r="L808" s="14"/>
      <c r="M808" s="14"/>
      <c r="N808" s="14"/>
      <c r="O808" s="14"/>
      <c r="P808" s="14"/>
      <c r="Q808" s="13"/>
      <c r="R808" s="13"/>
      <c r="S808" s="12"/>
      <c r="T808" s="15"/>
      <c r="U808" s="15"/>
      <c r="V808" s="15"/>
      <c r="W808" s="15"/>
      <c r="X808" s="15"/>
      <c r="Y808" s="15"/>
      <c r="Z808" s="15"/>
      <c r="AA808" s="15"/>
    </row>
    <row r="809" spans="1:27" ht="16.5" customHeight="1" x14ac:dyDescent="0.25">
      <c r="A809" s="10"/>
      <c r="B809" s="11" t="s">
        <v>1544</v>
      </c>
      <c r="C809" s="12" t="s">
        <v>1545</v>
      </c>
      <c r="D809" s="13"/>
      <c r="E809" s="14">
        <v>55</v>
      </c>
      <c r="F809" s="14">
        <v>60</v>
      </c>
      <c r="G809" s="14">
        <v>17</v>
      </c>
      <c r="H809" s="14">
        <v>19</v>
      </c>
      <c r="I809" s="14"/>
      <c r="J809" s="14"/>
      <c r="K809" s="14"/>
      <c r="L809" s="14"/>
      <c r="M809" s="14"/>
      <c r="N809" s="14"/>
      <c r="O809" s="14"/>
      <c r="P809" s="14"/>
      <c r="Q809" s="13"/>
      <c r="R809" s="13"/>
      <c r="S809" s="12"/>
      <c r="T809" s="15"/>
      <c r="U809" s="15"/>
      <c r="V809" s="15"/>
      <c r="W809" s="15"/>
      <c r="X809" s="15"/>
      <c r="Y809" s="15"/>
      <c r="Z809" s="15"/>
      <c r="AA809" s="15"/>
    </row>
    <row r="810" spans="1:27" ht="16.5" customHeight="1" x14ac:dyDescent="0.25">
      <c r="A810" s="10"/>
      <c r="B810" s="11" t="s">
        <v>1546</v>
      </c>
      <c r="C810" s="12" t="s">
        <v>1547</v>
      </c>
      <c r="D810" s="13"/>
      <c r="E810" s="14">
        <v>60</v>
      </c>
      <c r="F810" s="14">
        <v>65</v>
      </c>
      <c r="G810" s="14">
        <v>17</v>
      </c>
      <c r="H810" s="14">
        <v>20</v>
      </c>
      <c r="I810" s="14"/>
      <c r="J810" s="14"/>
      <c r="K810" s="14"/>
      <c r="L810" s="14"/>
      <c r="M810" s="14"/>
      <c r="N810" s="14"/>
      <c r="O810" s="14"/>
      <c r="P810" s="14"/>
      <c r="Q810" s="13"/>
      <c r="R810" s="13"/>
      <c r="S810" s="12"/>
      <c r="T810" s="15"/>
      <c r="U810" s="15"/>
      <c r="V810" s="15"/>
      <c r="W810" s="15"/>
      <c r="X810" s="15"/>
      <c r="Y810" s="15"/>
      <c r="Z810" s="15"/>
      <c r="AA810" s="15"/>
    </row>
    <row r="811" spans="1:27" ht="16.5" customHeight="1" x14ac:dyDescent="0.25">
      <c r="A811" s="10"/>
      <c r="B811" s="11" t="s">
        <v>1548</v>
      </c>
      <c r="C811" s="12" t="s">
        <v>1549</v>
      </c>
      <c r="D811" s="13"/>
      <c r="E811" s="13" t="e">
        <f t="shared" ref="E811:E815" si="139">NA()</f>
        <v>#N/A</v>
      </c>
      <c r="F811" s="14">
        <v>16</v>
      </c>
      <c r="G811" s="14">
        <v>17</v>
      </c>
      <c r="H811" s="14">
        <v>20</v>
      </c>
      <c r="I811" s="14"/>
      <c r="J811" s="14"/>
      <c r="K811" s="14"/>
      <c r="L811" s="14"/>
      <c r="M811" s="14"/>
      <c r="N811" s="14"/>
      <c r="O811" s="14"/>
      <c r="P811" s="14"/>
      <c r="Q811" s="13"/>
      <c r="R811" s="13"/>
      <c r="S811" s="12"/>
      <c r="T811" s="15"/>
      <c r="U811" s="15"/>
      <c r="V811" s="15"/>
      <c r="W811" s="15"/>
      <c r="X811" s="15"/>
      <c r="Y811" s="15"/>
      <c r="Z811" s="15"/>
      <c r="AA811" s="15"/>
    </row>
    <row r="812" spans="1:27" ht="16.5" customHeight="1" x14ac:dyDescent="0.25">
      <c r="A812" s="10"/>
      <c r="B812" s="11" t="s">
        <v>1550</v>
      </c>
      <c r="C812" s="12" t="s">
        <v>1551</v>
      </c>
      <c r="D812" s="13"/>
      <c r="E812" s="13" t="e">
        <f t="shared" si="139"/>
        <v>#N/A</v>
      </c>
      <c r="F812" s="14">
        <v>32</v>
      </c>
      <c r="G812" s="14">
        <v>18</v>
      </c>
      <c r="H812" s="14">
        <v>22</v>
      </c>
      <c r="I812" s="14"/>
      <c r="J812" s="14"/>
      <c r="K812" s="14"/>
      <c r="L812" s="14"/>
      <c r="M812" s="14"/>
      <c r="N812" s="14"/>
      <c r="O812" s="14"/>
      <c r="P812" s="14"/>
      <c r="Q812" s="13"/>
      <c r="R812" s="13"/>
      <c r="S812" s="12"/>
      <c r="T812" s="15"/>
      <c r="U812" s="15"/>
      <c r="V812" s="15"/>
      <c r="W812" s="15"/>
      <c r="X812" s="15"/>
      <c r="Y812" s="15"/>
      <c r="Z812" s="15"/>
      <c r="AA812" s="15"/>
    </row>
    <row r="813" spans="1:27" ht="16.5" customHeight="1" x14ac:dyDescent="0.25">
      <c r="A813" s="10"/>
      <c r="B813" s="11" t="s">
        <v>1552</v>
      </c>
      <c r="C813" s="12" t="s">
        <v>1553</v>
      </c>
      <c r="D813" s="13"/>
      <c r="E813" s="13" t="e">
        <f t="shared" si="139"/>
        <v>#N/A</v>
      </c>
      <c r="F813" s="14">
        <v>80</v>
      </c>
      <c r="G813" s="14">
        <v>80</v>
      </c>
      <c r="H813" s="14">
        <v>80</v>
      </c>
      <c r="I813" s="14"/>
      <c r="J813" s="14"/>
      <c r="K813" s="14"/>
      <c r="L813" s="14"/>
      <c r="M813" s="14"/>
      <c r="N813" s="14"/>
      <c r="O813" s="14"/>
      <c r="P813" s="14"/>
      <c r="Q813" s="13"/>
      <c r="R813" s="13"/>
      <c r="S813" s="12"/>
      <c r="T813" s="15"/>
      <c r="U813" s="15"/>
      <c r="V813" s="15"/>
      <c r="W813" s="15"/>
      <c r="X813" s="15"/>
      <c r="Y813" s="15"/>
      <c r="Z813" s="15"/>
      <c r="AA813" s="15"/>
    </row>
    <row r="814" spans="1:27" ht="16.5" customHeight="1" x14ac:dyDescent="0.25">
      <c r="A814" s="10"/>
      <c r="B814" s="11" t="s">
        <v>1554</v>
      </c>
      <c r="C814" s="12" t="s">
        <v>1555</v>
      </c>
      <c r="D814" s="13"/>
      <c r="E814" s="13" t="e">
        <f t="shared" si="139"/>
        <v>#N/A</v>
      </c>
      <c r="F814" s="14">
        <v>76</v>
      </c>
      <c r="G814" s="14">
        <v>80</v>
      </c>
      <c r="H814" s="14">
        <v>80</v>
      </c>
      <c r="I814" s="14"/>
      <c r="J814" s="14"/>
      <c r="K814" s="14"/>
      <c r="L814" s="14"/>
      <c r="M814" s="14"/>
      <c r="N814" s="14"/>
      <c r="O814" s="14"/>
      <c r="P814" s="14"/>
      <c r="Q814" s="13"/>
      <c r="R814" s="13"/>
      <c r="S814" s="12"/>
      <c r="T814" s="15"/>
      <c r="U814" s="15"/>
      <c r="V814" s="15"/>
      <c r="W814" s="15"/>
      <c r="X814" s="15"/>
      <c r="Y814" s="15"/>
      <c r="Z814" s="15"/>
      <c r="AA814" s="15"/>
    </row>
    <row r="815" spans="1:27" ht="16.5" customHeight="1" x14ac:dyDescent="0.25">
      <c r="A815" s="10"/>
      <c r="B815" s="11" t="s">
        <v>1556</v>
      </c>
      <c r="C815" s="12" t="s">
        <v>1557</v>
      </c>
      <c r="D815" s="13"/>
      <c r="E815" s="13" t="e">
        <f t="shared" si="139"/>
        <v>#N/A</v>
      </c>
      <c r="F815" s="14">
        <v>17</v>
      </c>
      <c r="G815" s="14">
        <v>17</v>
      </c>
      <c r="H815" s="14">
        <v>22</v>
      </c>
      <c r="I815" s="14"/>
      <c r="J815" s="14"/>
      <c r="K815" s="14"/>
      <c r="L815" s="14"/>
      <c r="M815" s="14"/>
      <c r="N815" s="14"/>
      <c r="O815" s="14"/>
      <c r="P815" s="14"/>
      <c r="Q815" s="13"/>
      <c r="R815" s="13"/>
      <c r="S815" s="12"/>
      <c r="T815" s="15"/>
      <c r="U815" s="15"/>
      <c r="V815" s="15"/>
      <c r="W815" s="15"/>
      <c r="X815" s="15"/>
      <c r="Y815" s="15"/>
      <c r="Z815" s="15"/>
      <c r="AA815" s="15"/>
    </row>
    <row r="816" spans="1:27" ht="16.5" customHeight="1" x14ac:dyDescent="0.25">
      <c r="A816" s="10"/>
      <c r="B816" s="11" t="s">
        <v>1558</v>
      </c>
      <c r="C816" s="12" t="s">
        <v>1559</v>
      </c>
      <c r="D816" s="13"/>
      <c r="E816" s="63">
        <v>0.55000000000000004</v>
      </c>
      <c r="F816" s="14">
        <v>15</v>
      </c>
      <c r="G816" s="14">
        <v>16</v>
      </c>
      <c r="H816" s="14">
        <v>22</v>
      </c>
      <c r="I816" s="14"/>
      <c r="J816" s="14"/>
      <c r="K816" s="14"/>
      <c r="L816" s="13"/>
      <c r="M816" s="14"/>
      <c r="N816" s="14"/>
      <c r="O816" s="14"/>
      <c r="P816" s="14"/>
      <c r="Q816" s="13"/>
      <c r="R816" s="13"/>
      <c r="S816" s="12"/>
      <c r="T816" s="15"/>
      <c r="U816" s="15"/>
      <c r="V816" s="15"/>
      <c r="W816" s="15"/>
      <c r="X816" s="15"/>
      <c r="Y816" s="15"/>
      <c r="Z816" s="15"/>
      <c r="AA816" s="15"/>
    </row>
    <row r="817" spans="1:27" ht="16.5" customHeight="1" x14ac:dyDescent="0.25">
      <c r="A817" s="10"/>
      <c r="B817" s="11" t="s">
        <v>1560</v>
      </c>
      <c r="C817" s="12" t="s">
        <v>1561</v>
      </c>
      <c r="D817" s="13"/>
      <c r="E817" s="63">
        <v>0.83</v>
      </c>
      <c r="F817" s="14">
        <v>622</v>
      </c>
      <c r="G817" s="14">
        <v>664</v>
      </c>
      <c r="H817" s="14">
        <v>739</v>
      </c>
      <c r="I817" s="14"/>
      <c r="J817" s="14"/>
      <c r="K817" s="14"/>
      <c r="L817" s="14"/>
      <c r="M817" s="14"/>
      <c r="N817" s="14"/>
      <c r="O817" s="14"/>
      <c r="P817" s="14"/>
      <c r="Q817" s="13"/>
      <c r="R817" s="13"/>
      <c r="S817" s="12"/>
      <c r="T817" s="15"/>
      <c r="U817" s="15"/>
      <c r="V817" s="15"/>
      <c r="W817" s="15"/>
      <c r="X817" s="15"/>
      <c r="Y817" s="15"/>
      <c r="Z817" s="15"/>
      <c r="AA817" s="15"/>
    </row>
    <row r="818" spans="1:27" ht="16.5" customHeight="1" x14ac:dyDescent="0.25">
      <c r="A818" s="10"/>
      <c r="B818" s="11" t="s">
        <v>1562</v>
      </c>
      <c r="C818" s="12" t="s">
        <v>1563</v>
      </c>
      <c r="D818" s="13"/>
      <c r="E818" s="63">
        <v>0.2</v>
      </c>
      <c r="F818" s="14">
        <v>85</v>
      </c>
      <c r="G818" s="14">
        <v>85</v>
      </c>
      <c r="H818" s="14">
        <v>100</v>
      </c>
      <c r="I818" s="14"/>
      <c r="J818" s="14"/>
      <c r="K818" s="14"/>
      <c r="L818" s="14"/>
      <c r="M818" s="14"/>
      <c r="N818" s="14"/>
      <c r="O818" s="14"/>
      <c r="P818" s="14"/>
      <c r="Q818" s="13"/>
      <c r="R818" s="13"/>
      <c r="S818" s="12"/>
      <c r="T818" s="15"/>
      <c r="U818" s="15"/>
      <c r="V818" s="15"/>
      <c r="W818" s="15"/>
      <c r="X818" s="15"/>
      <c r="Y818" s="15"/>
      <c r="Z818" s="15"/>
      <c r="AA818" s="15"/>
    </row>
    <row r="819" spans="1:27" ht="16.5" customHeight="1" x14ac:dyDescent="0.25">
      <c r="A819" s="10"/>
      <c r="B819" s="11" t="s">
        <v>1564</v>
      </c>
      <c r="C819" s="12" t="s">
        <v>1565</v>
      </c>
      <c r="D819" s="13"/>
      <c r="E819" s="63">
        <v>0.25</v>
      </c>
      <c r="F819" s="14">
        <v>151</v>
      </c>
      <c r="G819" s="14">
        <v>151</v>
      </c>
      <c r="H819" s="14">
        <v>157</v>
      </c>
      <c r="I819" s="14"/>
      <c r="J819" s="14"/>
      <c r="K819" s="14"/>
      <c r="L819" s="14"/>
      <c r="M819" s="14"/>
      <c r="N819" s="14"/>
      <c r="O819" s="14"/>
      <c r="P819" s="14"/>
      <c r="Q819" s="13"/>
      <c r="R819" s="13"/>
      <c r="S819" s="12"/>
      <c r="T819" s="15"/>
      <c r="U819" s="15"/>
      <c r="V819" s="15"/>
      <c r="W819" s="15"/>
      <c r="X819" s="15"/>
      <c r="Y819" s="15"/>
      <c r="Z819" s="15"/>
      <c r="AA819" s="15"/>
    </row>
    <row r="820" spans="1:27" ht="16.5" customHeight="1" x14ac:dyDescent="0.25">
      <c r="A820" s="10"/>
      <c r="B820" s="11" t="s">
        <v>1566</v>
      </c>
      <c r="C820" s="12" t="s">
        <v>1567</v>
      </c>
      <c r="D820" s="13"/>
      <c r="E820" s="63">
        <v>0.8</v>
      </c>
      <c r="F820" s="14">
        <v>618</v>
      </c>
      <c r="G820" s="14">
        <v>60</v>
      </c>
      <c r="H820" s="14">
        <v>232</v>
      </c>
      <c r="I820" s="14"/>
      <c r="J820" s="14"/>
      <c r="K820" s="14"/>
      <c r="L820" s="14"/>
      <c r="M820" s="14"/>
      <c r="N820" s="14"/>
      <c r="O820" s="14"/>
      <c r="P820" s="14"/>
      <c r="Q820" s="13"/>
      <c r="R820" s="13"/>
      <c r="S820" s="12"/>
      <c r="T820" s="15"/>
      <c r="U820" s="15"/>
      <c r="V820" s="15"/>
      <c r="W820" s="15"/>
      <c r="X820" s="15"/>
      <c r="Y820" s="15"/>
      <c r="Z820" s="15"/>
      <c r="AA820" s="15"/>
    </row>
    <row r="821" spans="1:27" ht="16.5" customHeight="1" x14ac:dyDescent="0.25">
      <c r="A821" s="10"/>
      <c r="B821" s="11" t="s">
        <v>1568</v>
      </c>
      <c r="C821" s="12" t="s">
        <v>1569</v>
      </c>
      <c r="D821" s="13"/>
      <c r="E821" s="63">
        <v>0</v>
      </c>
      <c r="F821" s="14">
        <v>3</v>
      </c>
      <c r="G821" s="14">
        <v>3</v>
      </c>
      <c r="H821" s="14">
        <v>3</v>
      </c>
      <c r="I821" s="14"/>
      <c r="J821" s="14"/>
      <c r="K821" s="14"/>
      <c r="L821" s="14"/>
      <c r="M821" s="13"/>
      <c r="N821" s="14"/>
      <c r="O821" s="13"/>
      <c r="P821" s="14"/>
      <c r="Q821" s="13"/>
      <c r="R821" s="13"/>
      <c r="S821" s="12"/>
      <c r="T821" s="15"/>
      <c r="U821" s="15"/>
      <c r="V821" s="15"/>
      <c r="W821" s="15"/>
      <c r="X821" s="15"/>
      <c r="Y821" s="15"/>
      <c r="Z821" s="15"/>
      <c r="AA821" s="15"/>
    </row>
    <row r="822" spans="1:27" ht="16.5" customHeight="1" x14ac:dyDescent="0.25">
      <c r="A822" s="10"/>
      <c r="B822" s="11" t="s">
        <v>1570</v>
      </c>
      <c r="C822" s="12" t="s">
        <v>1571</v>
      </c>
      <c r="D822" s="13"/>
      <c r="E822" s="63">
        <v>0.9</v>
      </c>
      <c r="F822" s="14">
        <v>262</v>
      </c>
      <c r="G822" s="14">
        <v>262</v>
      </c>
      <c r="H822" s="14">
        <v>304</v>
      </c>
      <c r="I822" s="14"/>
      <c r="J822" s="14"/>
      <c r="K822" s="13"/>
      <c r="L822" s="13"/>
      <c r="M822" s="13"/>
      <c r="N822" s="13"/>
      <c r="O822" s="13"/>
      <c r="P822" s="14"/>
      <c r="Q822" s="13"/>
      <c r="R822" s="13"/>
      <c r="S822" s="12"/>
      <c r="T822" s="15"/>
      <c r="U822" s="15"/>
      <c r="V822" s="15"/>
      <c r="W822" s="15"/>
      <c r="X822" s="15"/>
      <c r="Y822" s="15"/>
      <c r="Z822" s="15"/>
      <c r="AA822" s="15"/>
    </row>
    <row r="823" spans="1:27" ht="16.5" customHeight="1" x14ac:dyDescent="0.25">
      <c r="A823" s="10"/>
      <c r="B823" s="11" t="s">
        <v>1572</v>
      </c>
      <c r="C823" s="12" t="s">
        <v>1573</v>
      </c>
      <c r="D823" s="13"/>
      <c r="E823" s="63">
        <v>0.8</v>
      </c>
      <c r="F823" s="14">
        <v>618</v>
      </c>
      <c r="G823" s="14">
        <v>60</v>
      </c>
      <c r="H823" s="14">
        <v>250</v>
      </c>
      <c r="I823" s="14"/>
      <c r="J823" s="14"/>
      <c r="K823" s="14"/>
      <c r="L823" s="14"/>
      <c r="M823" s="14"/>
      <c r="N823" s="14"/>
      <c r="O823" s="14"/>
      <c r="P823" s="14"/>
      <c r="Q823" s="13"/>
      <c r="R823" s="13"/>
      <c r="S823" s="12"/>
      <c r="T823" s="15"/>
      <c r="U823" s="15"/>
      <c r="V823" s="15"/>
      <c r="W823" s="15"/>
      <c r="X823" s="15"/>
      <c r="Y823" s="15"/>
      <c r="Z823" s="15"/>
      <c r="AA823" s="15"/>
    </row>
    <row r="824" spans="1:27" ht="16.5" customHeight="1" x14ac:dyDescent="0.25">
      <c r="A824" s="10"/>
      <c r="B824" s="11" t="s">
        <v>1574</v>
      </c>
      <c r="C824" s="12" t="s">
        <v>1575</v>
      </c>
      <c r="D824" s="13"/>
      <c r="E824" s="63">
        <v>0.85</v>
      </c>
      <c r="F824" s="14">
        <v>262</v>
      </c>
      <c r="G824" s="14">
        <v>253</v>
      </c>
      <c r="H824" s="14">
        <v>233</v>
      </c>
      <c r="I824" s="14"/>
      <c r="J824" s="14"/>
      <c r="K824" s="13"/>
      <c r="L824" s="13"/>
      <c r="M824" s="13"/>
      <c r="N824" s="13"/>
      <c r="O824" s="13"/>
      <c r="P824" s="14"/>
      <c r="Q824" s="13"/>
      <c r="R824" s="13"/>
      <c r="S824" s="12"/>
      <c r="T824" s="15"/>
      <c r="U824" s="15"/>
      <c r="V824" s="15"/>
      <c r="W824" s="15"/>
      <c r="X824" s="15"/>
      <c r="Y824" s="15"/>
      <c r="Z824" s="15"/>
      <c r="AA824" s="15"/>
    </row>
    <row r="825" spans="1:27" ht="16.5" customHeight="1" x14ac:dyDescent="0.25">
      <c r="A825" s="10"/>
      <c r="B825" s="11" t="s">
        <v>1576</v>
      </c>
      <c r="C825" s="12" t="s">
        <v>1577</v>
      </c>
      <c r="D825" s="13"/>
      <c r="E825" s="63">
        <v>0.85</v>
      </c>
      <c r="F825" s="14">
        <v>701</v>
      </c>
      <c r="G825" s="14">
        <v>779</v>
      </c>
      <c r="H825" s="14">
        <v>794</v>
      </c>
      <c r="I825" s="14"/>
      <c r="J825" s="14"/>
      <c r="K825" s="14"/>
      <c r="L825" s="14"/>
      <c r="M825" s="14"/>
      <c r="N825" s="14"/>
      <c r="O825" s="14"/>
      <c r="P825" s="14"/>
      <c r="Q825" s="13"/>
      <c r="R825" s="13"/>
      <c r="S825" s="12"/>
      <c r="T825" s="15"/>
      <c r="U825" s="15"/>
      <c r="V825" s="15"/>
      <c r="W825" s="15"/>
      <c r="X825" s="15"/>
      <c r="Y825" s="15"/>
      <c r="Z825" s="15"/>
      <c r="AA825" s="15"/>
    </row>
    <row r="826" spans="1:27" ht="16.5" customHeight="1" x14ac:dyDescent="0.25">
      <c r="A826" s="10"/>
      <c r="B826" s="11" t="s">
        <v>1578</v>
      </c>
      <c r="C826" s="12" t="s">
        <v>1579</v>
      </c>
      <c r="D826" s="13"/>
      <c r="E826" s="63">
        <v>0.7</v>
      </c>
      <c r="F826" s="14">
        <v>8</v>
      </c>
      <c r="G826" s="14">
        <v>139593300</v>
      </c>
      <c r="H826" s="14">
        <v>227233508.03</v>
      </c>
      <c r="I826" s="79"/>
      <c r="J826" s="79"/>
      <c r="K826" s="79"/>
      <c r="L826" s="79"/>
      <c r="M826" s="79"/>
      <c r="N826" s="79"/>
      <c r="O826" s="79"/>
      <c r="P826" s="79"/>
      <c r="Q826" s="78"/>
      <c r="R826" s="78"/>
      <c r="S826" s="12"/>
      <c r="T826" s="15"/>
      <c r="U826" s="15"/>
      <c r="V826" s="15"/>
      <c r="W826" s="15"/>
      <c r="X826" s="15"/>
      <c r="Y826" s="15"/>
      <c r="Z826" s="15"/>
      <c r="AA826" s="15"/>
    </row>
    <row r="827" spans="1:27" ht="16.5" customHeight="1" x14ac:dyDescent="0.25">
      <c r="A827" s="10"/>
      <c r="B827" s="11" t="s">
        <v>1580</v>
      </c>
      <c r="C827" s="12" t="s">
        <v>1581</v>
      </c>
      <c r="D827" s="13"/>
      <c r="E827" s="14">
        <v>5</v>
      </c>
      <c r="F827" s="14">
        <v>7</v>
      </c>
      <c r="G827" s="14">
        <v>4</v>
      </c>
      <c r="H827" s="14">
        <v>15</v>
      </c>
      <c r="I827" s="14"/>
      <c r="J827" s="14"/>
      <c r="K827" s="14"/>
      <c r="L827" s="14"/>
      <c r="M827" s="14"/>
      <c r="N827" s="14"/>
      <c r="O827" s="14"/>
      <c r="P827" s="14"/>
      <c r="Q827" s="13"/>
      <c r="R827" s="13"/>
      <c r="S827" s="12"/>
      <c r="T827" s="15"/>
      <c r="U827" s="15"/>
      <c r="V827" s="15"/>
      <c r="W827" s="15"/>
      <c r="X827" s="15"/>
      <c r="Y827" s="15"/>
      <c r="Z827" s="15"/>
      <c r="AA827" s="15"/>
    </row>
    <row r="828" spans="1:27" ht="16.5" customHeight="1" x14ac:dyDescent="0.25">
      <c r="A828" s="10"/>
      <c r="B828" s="11" t="s">
        <v>1582</v>
      </c>
      <c r="C828" s="12" t="s">
        <v>1583</v>
      </c>
      <c r="D828" s="13"/>
      <c r="E828" s="14">
        <v>3</v>
      </c>
      <c r="F828" s="14">
        <v>356</v>
      </c>
      <c r="G828" s="14">
        <v>8</v>
      </c>
      <c r="H828" s="14">
        <v>78</v>
      </c>
      <c r="I828" s="14"/>
      <c r="J828" s="14"/>
      <c r="K828" s="14"/>
      <c r="L828" s="14"/>
      <c r="M828" s="14"/>
      <c r="N828" s="14"/>
      <c r="O828" s="14"/>
      <c r="P828" s="14"/>
      <c r="Q828" s="13"/>
      <c r="R828" s="13"/>
      <c r="S828" s="12"/>
      <c r="T828" s="15"/>
      <c r="U828" s="15"/>
      <c r="V828" s="15"/>
      <c r="W828" s="15"/>
      <c r="X828" s="15"/>
      <c r="Y828" s="15"/>
      <c r="Z828" s="15"/>
      <c r="AA828" s="15"/>
    </row>
    <row r="829" spans="1:27" ht="16.5" customHeight="1" x14ac:dyDescent="0.25">
      <c r="A829" s="10"/>
      <c r="B829" s="11" t="s">
        <v>1584</v>
      </c>
      <c r="C829" s="12" t="s">
        <v>1585</v>
      </c>
      <c r="D829" s="13"/>
      <c r="E829" s="63">
        <v>0.75</v>
      </c>
      <c r="F829" s="13" t="e">
        <f t="shared" ref="F829:F831" si="140">NA()</f>
        <v>#N/A</v>
      </c>
      <c r="G829" s="14">
        <v>7</v>
      </c>
      <c r="H829" s="14">
        <v>756</v>
      </c>
      <c r="I829" s="14"/>
      <c r="J829" s="14"/>
      <c r="K829" s="14"/>
      <c r="L829" s="14"/>
      <c r="M829" s="14"/>
      <c r="N829" s="14"/>
      <c r="O829" s="14"/>
      <c r="P829" s="14"/>
      <c r="Q829" s="13"/>
      <c r="R829" s="13"/>
      <c r="S829" s="12"/>
      <c r="T829" s="15"/>
      <c r="U829" s="15"/>
      <c r="V829" s="15"/>
      <c r="W829" s="15"/>
      <c r="X829" s="15"/>
      <c r="Y829" s="15"/>
      <c r="Z829" s="15"/>
      <c r="AA829" s="15"/>
    </row>
    <row r="830" spans="1:27" ht="16.5" customHeight="1" x14ac:dyDescent="0.25">
      <c r="A830" s="10"/>
      <c r="B830" s="11" t="s">
        <v>1586</v>
      </c>
      <c r="C830" s="12" t="s">
        <v>1587</v>
      </c>
      <c r="D830" s="13"/>
      <c r="E830" s="63">
        <v>0.85</v>
      </c>
      <c r="F830" s="13" t="e">
        <f t="shared" si="140"/>
        <v>#N/A</v>
      </c>
      <c r="G830" s="14">
        <v>6</v>
      </c>
      <c r="H830" s="14">
        <v>756</v>
      </c>
      <c r="I830" s="14"/>
      <c r="J830" s="14"/>
      <c r="K830" s="14"/>
      <c r="L830" s="14"/>
      <c r="M830" s="14"/>
      <c r="N830" s="14"/>
      <c r="O830" s="14"/>
      <c r="P830" s="14"/>
      <c r="Q830" s="13"/>
      <c r="R830" s="13"/>
      <c r="S830" s="12"/>
      <c r="T830" s="15"/>
      <c r="U830" s="15"/>
      <c r="V830" s="15"/>
      <c r="W830" s="15"/>
      <c r="X830" s="15"/>
      <c r="Y830" s="15"/>
      <c r="Z830" s="15"/>
      <c r="AA830" s="15"/>
    </row>
    <row r="831" spans="1:27" ht="16.5" customHeight="1" x14ac:dyDescent="0.25">
      <c r="A831" s="10"/>
      <c r="B831" s="11" t="s">
        <v>1588</v>
      </c>
      <c r="C831" s="12" t="s">
        <v>1589</v>
      </c>
      <c r="D831" s="13"/>
      <c r="E831" s="63">
        <v>0.87</v>
      </c>
      <c r="F831" s="13" t="e">
        <f t="shared" si="140"/>
        <v>#N/A</v>
      </c>
      <c r="G831" s="14">
        <v>779</v>
      </c>
      <c r="H831" s="14">
        <v>36</v>
      </c>
      <c r="I831" s="14"/>
      <c r="J831" s="14"/>
      <c r="K831" s="14"/>
      <c r="L831" s="14"/>
      <c r="M831" s="14"/>
      <c r="N831" s="14"/>
      <c r="O831" s="14"/>
      <c r="P831" s="14"/>
      <c r="Q831" s="13"/>
      <c r="R831" s="13"/>
      <c r="S831" s="12"/>
      <c r="T831" s="15"/>
      <c r="U831" s="15"/>
      <c r="V831" s="15"/>
      <c r="W831" s="15"/>
      <c r="X831" s="15"/>
      <c r="Y831" s="15"/>
      <c r="Z831" s="15"/>
      <c r="AA831" s="15"/>
    </row>
    <row r="832" spans="1:27" ht="16.5" customHeight="1" x14ac:dyDescent="0.25">
      <c r="A832" s="10"/>
      <c r="B832" s="11" t="s">
        <v>1590</v>
      </c>
      <c r="C832" s="12" t="s">
        <v>1591</v>
      </c>
      <c r="D832" s="13"/>
      <c r="E832" s="63">
        <v>0.85</v>
      </c>
      <c r="F832" s="63">
        <v>0.9</v>
      </c>
      <c r="G832" s="14">
        <v>664</v>
      </c>
      <c r="H832" s="14">
        <v>756</v>
      </c>
      <c r="I832" s="14"/>
      <c r="J832" s="14"/>
      <c r="K832" s="14"/>
      <c r="L832" s="14"/>
      <c r="M832" s="14"/>
      <c r="N832" s="14"/>
      <c r="O832" s="14"/>
      <c r="P832" s="14"/>
      <c r="Q832" s="13"/>
      <c r="R832" s="13"/>
      <c r="S832" s="12"/>
      <c r="T832" s="15"/>
      <c r="U832" s="15"/>
      <c r="V832" s="15"/>
      <c r="W832" s="15"/>
      <c r="X832" s="15"/>
      <c r="Y832" s="15"/>
      <c r="Z832" s="15"/>
      <c r="AA832" s="15"/>
    </row>
    <row r="833" spans="1:27" ht="16.5" customHeight="1" x14ac:dyDescent="0.25">
      <c r="A833" s="10"/>
      <c r="B833" s="11" t="s">
        <v>1592</v>
      </c>
      <c r="C833" s="12" t="s">
        <v>1593</v>
      </c>
      <c r="D833" s="14">
        <v>1</v>
      </c>
      <c r="E833" s="14">
        <v>2</v>
      </c>
      <c r="F833" s="14">
        <v>3</v>
      </c>
      <c r="G833" s="14">
        <v>3</v>
      </c>
      <c r="H833" s="14">
        <v>3</v>
      </c>
      <c r="I833" s="14"/>
      <c r="J833" s="14"/>
      <c r="K833" s="14"/>
      <c r="L833" s="14"/>
      <c r="M833" s="14"/>
      <c r="N833" s="14"/>
      <c r="O833" s="14"/>
      <c r="P833" s="14"/>
      <c r="Q833" s="13"/>
      <c r="R833" s="13"/>
      <c r="S833" s="12"/>
      <c r="T833" s="15"/>
      <c r="U833" s="15"/>
      <c r="V833" s="15"/>
      <c r="W833" s="15"/>
      <c r="X833" s="15"/>
      <c r="Y833" s="15"/>
      <c r="Z833" s="15"/>
      <c r="AA833" s="15"/>
    </row>
    <row r="834" spans="1:27" ht="16.5" customHeight="1" x14ac:dyDescent="0.25">
      <c r="A834" s="10"/>
      <c r="B834" s="11" t="s">
        <v>1594</v>
      </c>
      <c r="C834" s="12" t="s">
        <v>1595</v>
      </c>
      <c r="D834" s="78" t="s">
        <v>1596</v>
      </c>
      <c r="E834" s="78" t="s">
        <v>1596</v>
      </c>
      <c r="F834" s="78" t="s">
        <v>1596</v>
      </c>
      <c r="G834" s="78" t="s">
        <v>1296</v>
      </c>
      <c r="H834" s="79" t="s">
        <v>1296</v>
      </c>
      <c r="I834" s="14"/>
      <c r="J834" s="14"/>
      <c r="K834" s="13"/>
      <c r="L834" s="13"/>
      <c r="M834" s="13"/>
      <c r="N834" s="13"/>
      <c r="O834" s="13"/>
      <c r="P834" s="14"/>
      <c r="Q834" s="13"/>
      <c r="R834" s="13"/>
      <c r="S834" s="12"/>
      <c r="T834" s="15"/>
      <c r="U834" s="15"/>
      <c r="V834" s="15"/>
      <c r="W834" s="15"/>
      <c r="X834" s="15"/>
      <c r="Y834" s="15"/>
      <c r="Z834" s="15"/>
      <c r="AA834" s="15"/>
    </row>
    <row r="835" spans="1:27" ht="16.5" customHeight="1" x14ac:dyDescent="0.25">
      <c r="A835" s="10"/>
      <c r="B835" s="11" t="s">
        <v>1597</v>
      </c>
      <c r="C835" s="12" t="s">
        <v>1598</v>
      </c>
      <c r="D835" s="14">
        <v>5</v>
      </c>
      <c r="E835" s="14">
        <v>4</v>
      </c>
      <c r="F835" s="14">
        <v>-2</v>
      </c>
      <c r="G835" s="13" t="e">
        <f>NA()</f>
        <v>#N/A</v>
      </c>
      <c r="H835" s="14">
        <v>8</v>
      </c>
      <c r="I835" s="14"/>
      <c r="J835" s="14"/>
      <c r="K835" s="13"/>
      <c r="L835" s="13"/>
      <c r="M835" s="13"/>
      <c r="N835" s="13"/>
      <c r="O835" s="14"/>
      <c r="P835" s="65"/>
      <c r="Q835" s="13"/>
      <c r="R835" s="13"/>
      <c r="S835" s="12"/>
      <c r="T835" s="15"/>
      <c r="U835" s="15"/>
      <c r="V835" s="15"/>
      <c r="W835" s="15"/>
      <c r="X835" s="15"/>
      <c r="Y835" s="15"/>
      <c r="Z835" s="15"/>
      <c r="AA835" s="15"/>
    </row>
    <row r="836" spans="1:27" ht="16.5" customHeight="1" x14ac:dyDescent="0.25">
      <c r="A836" s="10"/>
      <c r="B836" s="11" t="s">
        <v>1599</v>
      </c>
      <c r="C836" s="12" t="s">
        <v>1600</v>
      </c>
      <c r="D836" s="13"/>
      <c r="E836" s="13" t="e">
        <f t="shared" ref="E836:G836" si="141">NA()</f>
        <v>#N/A</v>
      </c>
      <c r="F836" s="13" t="e">
        <f t="shared" si="141"/>
        <v>#N/A</v>
      </c>
      <c r="G836" s="13" t="e">
        <f t="shared" si="141"/>
        <v>#N/A</v>
      </c>
      <c r="H836" s="13"/>
      <c r="I836" s="14"/>
      <c r="J836" s="14"/>
      <c r="K836" s="14"/>
      <c r="L836" s="14"/>
      <c r="M836" s="14"/>
      <c r="N836" s="13"/>
      <c r="O836" s="13"/>
      <c r="P836" s="13"/>
      <c r="Q836" s="13"/>
      <c r="R836" s="13"/>
      <c r="S836" s="12"/>
      <c r="T836" s="15"/>
      <c r="U836" s="15"/>
      <c r="V836" s="15"/>
      <c r="W836" s="15"/>
      <c r="X836" s="15"/>
      <c r="Y836" s="15"/>
      <c r="Z836" s="15"/>
      <c r="AA836" s="15"/>
    </row>
    <row r="837" spans="1:27" ht="16.5" customHeight="1" x14ac:dyDescent="0.25">
      <c r="A837" s="17"/>
      <c r="B837" s="18" t="s">
        <v>1601</v>
      </c>
      <c r="C837" s="12" t="s">
        <v>1602</v>
      </c>
      <c r="D837" s="13"/>
      <c r="E837" s="13" t="e">
        <f t="shared" ref="E837:G837" si="142">NA()</f>
        <v>#N/A</v>
      </c>
      <c r="F837" s="13" t="e">
        <f t="shared" si="142"/>
        <v>#N/A</v>
      </c>
      <c r="G837" s="13" t="e">
        <f t="shared" si="142"/>
        <v>#N/A</v>
      </c>
      <c r="H837" s="13"/>
      <c r="I837" s="14"/>
      <c r="J837" s="14"/>
      <c r="K837" s="14"/>
      <c r="L837" s="14"/>
      <c r="M837" s="14"/>
      <c r="N837" s="13"/>
      <c r="O837" s="13"/>
      <c r="P837" s="13"/>
      <c r="Q837" s="13"/>
      <c r="R837" s="13"/>
      <c r="S837" s="12"/>
      <c r="T837" s="15"/>
      <c r="U837" s="15"/>
      <c r="V837" s="15"/>
      <c r="W837" s="15"/>
      <c r="X837" s="15"/>
      <c r="Y837" s="15"/>
      <c r="Z837" s="15"/>
      <c r="AA837" s="15"/>
    </row>
    <row r="838" spans="1:27" ht="16.5" customHeight="1" x14ac:dyDescent="0.25">
      <c r="A838" s="10"/>
      <c r="B838" s="11" t="s">
        <v>1603</v>
      </c>
      <c r="C838" s="12" t="s">
        <v>1604</v>
      </c>
      <c r="D838" s="13"/>
      <c r="E838" s="13" t="e">
        <f t="shared" ref="E838:G838" si="143">NA()</f>
        <v>#N/A</v>
      </c>
      <c r="F838" s="13" t="e">
        <f t="shared" si="143"/>
        <v>#N/A</v>
      </c>
      <c r="G838" s="13" t="e">
        <f t="shared" si="143"/>
        <v>#N/A</v>
      </c>
      <c r="H838" s="13"/>
      <c r="I838" s="14"/>
      <c r="J838" s="14"/>
      <c r="K838" s="14"/>
      <c r="L838" s="14"/>
      <c r="M838" s="14"/>
      <c r="N838" s="13"/>
      <c r="O838" s="13"/>
      <c r="P838" s="13"/>
      <c r="Q838" s="13"/>
      <c r="R838" s="13"/>
      <c r="S838" s="12"/>
      <c r="T838" s="15"/>
      <c r="U838" s="15"/>
      <c r="V838" s="15"/>
      <c r="W838" s="15"/>
      <c r="X838" s="15"/>
      <c r="Y838" s="15"/>
      <c r="Z838" s="15"/>
      <c r="AA838" s="15"/>
    </row>
    <row r="839" spans="1:27" ht="16.5" customHeight="1" x14ac:dyDescent="0.25">
      <c r="A839" s="10"/>
      <c r="B839" s="11"/>
      <c r="C839" s="12"/>
      <c r="D839" s="13"/>
      <c r="E839" s="13"/>
      <c r="F839" s="13"/>
      <c r="G839" s="13"/>
      <c r="H839" s="13"/>
      <c r="I839" s="13"/>
      <c r="J839" s="13"/>
      <c r="K839" s="13"/>
      <c r="L839" s="13"/>
      <c r="M839" s="13"/>
      <c r="N839" s="14"/>
      <c r="O839" s="13"/>
      <c r="P839" s="13"/>
      <c r="Q839" s="13"/>
      <c r="R839" s="13"/>
      <c r="S839" s="12"/>
      <c r="T839" s="15"/>
      <c r="U839" s="15"/>
      <c r="V839" s="15"/>
      <c r="W839" s="15"/>
      <c r="X839" s="15"/>
      <c r="Y839" s="15"/>
      <c r="Z839" s="15"/>
      <c r="AA839" s="15"/>
    </row>
    <row r="840" spans="1:27" ht="16.5" customHeight="1" x14ac:dyDescent="0.25">
      <c r="A840" s="10"/>
      <c r="B840" s="11"/>
      <c r="C840" s="12"/>
      <c r="D840" s="13"/>
      <c r="E840" s="13"/>
      <c r="F840" s="13"/>
      <c r="G840" s="13"/>
      <c r="H840" s="13"/>
      <c r="I840" s="13"/>
      <c r="J840" s="13"/>
      <c r="K840" s="13"/>
      <c r="L840" s="13"/>
      <c r="M840" s="13"/>
      <c r="N840" s="13"/>
      <c r="O840" s="13"/>
      <c r="P840" s="13"/>
      <c r="Q840" s="13"/>
      <c r="R840" s="13"/>
      <c r="S840" s="12"/>
      <c r="T840" s="15"/>
      <c r="U840" s="15"/>
      <c r="V840" s="15"/>
      <c r="W840" s="15"/>
      <c r="X840" s="15"/>
      <c r="Y840" s="15"/>
      <c r="Z840" s="15"/>
      <c r="AA840" s="15"/>
    </row>
    <row r="841" spans="1:27" ht="16.5" customHeight="1" x14ac:dyDescent="0.25">
      <c r="A841" s="10"/>
      <c r="B841" s="11"/>
      <c r="C841" s="12"/>
      <c r="D841" s="13"/>
      <c r="E841" s="13"/>
      <c r="F841" s="13"/>
      <c r="G841" s="13"/>
      <c r="H841" s="13"/>
      <c r="I841" s="13"/>
      <c r="J841" s="13"/>
      <c r="K841" s="13"/>
      <c r="L841" s="13"/>
      <c r="M841" s="13"/>
      <c r="N841" s="13"/>
      <c r="O841" s="13"/>
      <c r="P841" s="13"/>
      <c r="Q841" s="13"/>
      <c r="R841" s="13"/>
      <c r="S841" s="12"/>
      <c r="T841" s="15"/>
      <c r="U841" s="15"/>
      <c r="V841" s="15"/>
      <c r="W841" s="15"/>
      <c r="X841" s="15"/>
      <c r="Y841" s="15"/>
      <c r="Z841" s="15"/>
      <c r="AA841" s="15"/>
    </row>
    <row r="842" spans="1:27" ht="16.5" customHeight="1" x14ac:dyDescent="0.25">
      <c r="A842" s="10"/>
      <c r="B842" s="11"/>
      <c r="C842" s="12"/>
      <c r="D842" s="13"/>
      <c r="E842" s="13"/>
      <c r="F842" s="13"/>
      <c r="G842" s="13"/>
      <c r="H842" s="13"/>
      <c r="I842" s="13"/>
      <c r="J842" s="13"/>
      <c r="K842" s="13"/>
      <c r="L842" s="13"/>
      <c r="M842" s="13"/>
      <c r="N842" s="13"/>
      <c r="O842" s="13"/>
      <c r="P842" s="13"/>
      <c r="Q842" s="13"/>
      <c r="R842" s="13"/>
      <c r="S842" s="12"/>
      <c r="T842" s="15"/>
      <c r="U842" s="15"/>
      <c r="V842" s="15"/>
      <c r="W842" s="15"/>
      <c r="X842" s="15"/>
      <c r="Y842" s="15"/>
      <c r="Z842" s="15"/>
      <c r="AA842" s="15"/>
    </row>
    <row r="843" spans="1:27" ht="16.5" customHeight="1" x14ac:dyDescent="0.25">
      <c r="A843" s="10"/>
      <c r="B843" s="11"/>
      <c r="C843" s="12"/>
      <c r="D843" s="13"/>
      <c r="E843" s="13"/>
      <c r="F843" s="13"/>
      <c r="G843" s="13"/>
      <c r="H843" s="13"/>
      <c r="I843" s="13"/>
      <c r="J843" s="13"/>
      <c r="K843" s="13"/>
      <c r="L843" s="13"/>
      <c r="M843" s="13"/>
      <c r="N843" s="13"/>
      <c r="O843" s="13"/>
      <c r="P843" s="13"/>
      <c r="Q843" s="13"/>
      <c r="R843" s="13"/>
      <c r="S843" s="12"/>
      <c r="T843" s="15"/>
      <c r="U843" s="15"/>
      <c r="V843" s="15"/>
      <c r="W843" s="15"/>
      <c r="X843" s="15"/>
      <c r="Y843" s="15"/>
      <c r="Z843" s="15"/>
      <c r="AA843" s="15"/>
    </row>
    <row r="844" spans="1:27" ht="16.5" customHeight="1" x14ac:dyDescent="0.25">
      <c r="A844" s="10"/>
      <c r="B844" s="11"/>
      <c r="C844" s="12"/>
      <c r="D844" s="13"/>
      <c r="E844" s="13"/>
      <c r="F844" s="13"/>
      <c r="G844" s="13"/>
      <c r="H844" s="13"/>
      <c r="I844" s="13"/>
      <c r="J844" s="13"/>
      <c r="K844" s="13"/>
      <c r="L844" s="13"/>
      <c r="M844" s="13"/>
      <c r="N844" s="13"/>
      <c r="O844" s="13"/>
      <c r="P844" s="13"/>
      <c r="Q844" s="13"/>
      <c r="R844" s="13"/>
      <c r="S844" s="12"/>
      <c r="T844" s="15"/>
      <c r="U844" s="15"/>
      <c r="V844" s="15"/>
      <c r="W844" s="15"/>
      <c r="X844" s="15"/>
      <c r="Y844" s="15"/>
      <c r="Z844" s="15"/>
      <c r="AA844" s="15"/>
    </row>
    <row r="845" spans="1:27" ht="16.5" customHeight="1" x14ac:dyDescent="0.25">
      <c r="A845" s="10"/>
      <c r="B845" s="11"/>
      <c r="C845" s="12"/>
      <c r="D845" s="13"/>
      <c r="E845" s="13"/>
      <c r="F845" s="13"/>
      <c r="G845" s="13"/>
      <c r="H845" s="13"/>
      <c r="I845" s="13"/>
      <c r="J845" s="13"/>
      <c r="K845" s="13"/>
      <c r="L845" s="13"/>
      <c r="M845" s="13"/>
      <c r="N845" s="13"/>
      <c r="O845" s="13"/>
      <c r="P845" s="13"/>
      <c r="Q845" s="13"/>
      <c r="R845" s="13"/>
      <c r="S845" s="12"/>
      <c r="T845" s="15"/>
      <c r="U845" s="15"/>
      <c r="V845" s="15"/>
      <c r="W845" s="15"/>
      <c r="X845" s="15"/>
      <c r="Y845" s="15"/>
      <c r="Z845" s="15"/>
      <c r="AA845" s="15"/>
    </row>
    <row r="846" spans="1:27" ht="16.5" customHeight="1" x14ac:dyDescent="0.25">
      <c r="A846" s="10"/>
      <c r="B846" s="11"/>
      <c r="C846" s="12"/>
      <c r="D846" s="13"/>
      <c r="E846" s="13"/>
      <c r="F846" s="13"/>
      <c r="G846" s="13"/>
      <c r="H846" s="13"/>
      <c r="I846" s="13"/>
      <c r="J846" s="13"/>
      <c r="K846" s="13"/>
      <c r="L846" s="13"/>
      <c r="M846" s="13"/>
      <c r="N846" s="13"/>
      <c r="O846" s="13"/>
      <c r="P846" s="13"/>
      <c r="Q846" s="13"/>
      <c r="R846" s="13"/>
      <c r="S846" s="12"/>
      <c r="T846" s="15"/>
      <c r="U846" s="15"/>
      <c r="V846" s="15"/>
      <c r="W846" s="15"/>
      <c r="X846" s="15"/>
      <c r="Y846" s="15"/>
      <c r="Z846" s="15"/>
      <c r="AA846" s="15"/>
    </row>
    <row r="847" spans="1:27" ht="16.5" customHeight="1" x14ac:dyDescent="0.25">
      <c r="A847" s="10"/>
      <c r="B847" s="11"/>
      <c r="C847" s="12"/>
      <c r="D847" s="13"/>
      <c r="E847" s="13"/>
      <c r="F847" s="13"/>
      <c r="G847" s="13"/>
      <c r="H847" s="13"/>
      <c r="I847" s="13"/>
      <c r="J847" s="13"/>
      <c r="K847" s="13"/>
      <c r="L847" s="13"/>
      <c r="M847" s="13"/>
      <c r="N847" s="13"/>
      <c r="O847" s="13"/>
      <c r="P847" s="13"/>
      <c r="Q847" s="13"/>
      <c r="R847" s="13"/>
      <c r="S847" s="12"/>
      <c r="T847" s="15"/>
      <c r="U847" s="15"/>
      <c r="V847" s="15"/>
      <c r="W847" s="15"/>
      <c r="X847" s="15"/>
      <c r="Y847" s="15"/>
      <c r="Z847" s="15"/>
      <c r="AA847" s="15"/>
    </row>
    <row r="848" spans="1:27" ht="16.5" customHeight="1" x14ac:dyDescent="0.25">
      <c r="A848" s="10"/>
      <c r="B848" s="11"/>
      <c r="C848" s="12"/>
      <c r="D848" s="13"/>
      <c r="E848" s="13"/>
      <c r="F848" s="13"/>
      <c r="G848" s="13"/>
      <c r="H848" s="13"/>
      <c r="I848" s="13"/>
      <c r="J848" s="13"/>
      <c r="K848" s="13"/>
      <c r="L848" s="13"/>
      <c r="M848" s="13"/>
      <c r="N848" s="13"/>
      <c r="O848" s="13"/>
      <c r="P848" s="13"/>
      <c r="Q848" s="13"/>
      <c r="R848" s="13"/>
      <c r="S848" s="12"/>
      <c r="T848" s="15"/>
      <c r="U848" s="15"/>
      <c r="V848" s="15"/>
      <c r="W848" s="15"/>
      <c r="X848" s="15"/>
      <c r="Y848" s="15"/>
      <c r="Z848" s="15"/>
      <c r="AA848" s="15"/>
    </row>
    <row r="849" spans="1:27" ht="16.5" customHeight="1" x14ac:dyDescent="0.25">
      <c r="A849" s="10"/>
      <c r="B849" s="11"/>
      <c r="C849" s="12"/>
      <c r="D849" s="13"/>
      <c r="E849" s="13"/>
      <c r="F849" s="13"/>
      <c r="G849" s="13"/>
      <c r="H849" s="13"/>
      <c r="I849" s="13"/>
      <c r="J849" s="13"/>
      <c r="K849" s="13"/>
      <c r="L849" s="13"/>
      <c r="M849" s="13"/>
      <c r="N849" s="13"/>
      <c r="O849" s="13"/>
      <c r="P849" s="13"/>
      <c r="Q849" s="13"/>
      <c r="R849" s="13"/>
      <c r="S849" s="12"/>
      <c r="T849" s="15"/>
      <c r="U849" s="15"/>
      <c r="V849" s="15"/>
      <c r="W849" s="15"/>
      <c r="X849" s="15"/>
      <c r="Y849" s="15"/>
      <c r="Z849" s="15"/>
      <c r="AA849" s="15"/>
    </row>
    <row r="850" spans="1:27" ht="16.5" customHeight="1" x14ac:dyDescent="0.25">
      <c r="A850" s="10"/>
      <c r="B850" s="11"/>
      <c r="C850" s="12"/>
      <c r="D850" s="13"/>
      <c r="E850" s="13"/>
      <c r="F850" s="13"/>
      <c r="G850" s="13"/>
      <c r="H850" s="13"/>
      <c r="I850" s="13"/>
      <c r="J850" s="13"/>
      <c r="K850" s="13"/>
      <c r="L850" s="13"/>
      <c r="M850" s="13"/>
      <c r="N850" s="13"/>
      <c r="O850" s="13"/>
      <c r="P850" s="13"/>
      <c r="Q850" s="13"/>
      <c r="R850" s="13"/>
      <c r="S850" s="12"/>
      <c r="T850" s="15"/>
      <c r="U850" s="15"/>
      <c r="V850" s="15"/>
      <c r="W850" s="15"/>
      <c r="X850" s="15"/>
      <c r="Y850" s="15"/>
      <c r="Z850" s="15"/>
      <c r="AA850" s="15"/>
    </row>
    <row r="851" spans="1:27" ht="16.5" customHeight="1" x14ac:dyDescent="0.25">
      <c r="A851" s="10"/>
      <c r="B851" s="11"/>
      <c r="C851" s="12"/>
      <c r="D851" s="13"/>
      <c r="E851" s="13"/>
      <c r="F851" s="13"/>
      <c r="G851" s="13"/>
      <c r="H851" s="13"/>
      <c r="I851" s="13"/>
      <c r="J851" s="13"/>
      <c r="K851" s="13"/>
      <c r="L851" s="13"/>
      <c r="M851" s="13"/>
      <c r="N851" s="13"/>
      <c r="O851" s="13"/>
      <c r="P851" s="13"/>
      <c r="Q851" s="13"/>
      <c r="R851" s="13"/>
      <c r="S851" s="12"/>
      <c r="T851" s="15"/>
      <c r="U851" s="15"/>
      <c r="V851" s="15"/>
      <c r="W851" s="15"/>
      <c r="X851" s="15"/>
      <c r="Y851" s="15"/>
      <c r="Z851" s="15"/>
      <c r="AA851" s="15"/>
    </row>
    <row r="852" spans="1:27" ht="16.5" customHeight="1" x14ac:dyDescent="0.25">
      <c r="A852" s="10"/>
      <c r="B852" s="11"/>
      <c r="C852" s="12"/>
      <c r="D852" s="13"/>
      <c r="E852" s="13"/>
      <c r="F852" s="13"/>
      <c r="G852" s="13"/>
      <c r="H852" s="13"/>
      <c r="I852" s="13"/>
      <c r="J852" s="13"/>
      <c r="K852" s="13"/>
      <c r="L852" s="13"/>
      <c r="M852" s="13"/>
      <c r="N852" s="13"/>
      <c r="O852" s="13"/>
      <c r="P852" s="13"/>
      <c r="Q852" s="13"/>
      <c r="R852" s="13"/>
      <c r="S852" s="12"/>
      <c r="T852" s="15"/>
      <c r="U852" s="15"/>
      <c r="V852" s="15"/>
      <c r="W852" s="15"/>
      <c r="X852" s="15"/>
      <c r="Y852" s="15"/>
      <c r="Z852" s="15"/>
      <c r="AA852" s="15"/>
    </row>
    <row r="853" spans="1:27" ht="16.5" customHeight="1" x14ac:dyDescent="0.25">
      <c r="A853" s="10"/>
      <c r="B853" s="11"/>
      <c r="C853" s="12"/>
      <c r="D853" s="13"/>
      <c r="E853" s="13"/>
      <c r="F853" s="13"/>
      <c r="G853" s="13"/>
      <c r="H853" s="13"/>
      <c r="I853" s="13"/>
      <c r="J853" s="13"/>
      <c r="K853" s="13"/>
      <c r="L853" s="13"/>
      <c r="M853" s="13"/>
      <c r="N853" s="13"/>
      <c r="O853" s="13"/>
      <c r="P853" s="13"/>
      <c r="Q853" s="13"/>
      <c r="R853" s="13"/>
      <c r="S853" s="12"/>
      <c r="T853" s="15"/>
      <c r="U853" s="15"/>
      <c r="V853" s="15"/>
      <c r="W853" s="15"/>
      <c r="X853" s="15"/>
      <c r="Y853" s="15"/>
      <c r="Z853" s="15"/>
      <c r="AA853" s="15"/>
    </row>
    <row r="854" spans="1:27" ht="16.5" customHeight="1" x14ac:dyDescent="0.25">
      <c r="A854" s="10"/>
      <c r="B854" s="11"/>
      <c r="C854" s="12"/>
      <c r="D854" s="13"/>
      <c r="E854" s="13"/>
      <c r="F854" s="13"/>
      <c r="G854" s="13"/>
      <c r="H854" s="13"/>
      <c r="I854" s="13"/>
      <c r="J854" s="13"/>
      <c r="K854" s="13"/>
      <c r="L854" s="13"/>
      <c r="M854" s="13"/>
      <c r="N854" s="13"/>
      <c r="O854" s="13"/>
      <c r="P854" s="13"/>
      <c r="Q854" s="13"/>
      <c r="R854" s="13"/>
      <c r="S854" s="12"/>
      <c r="T854" s="15"/>
      <c r="U854" s="15"/>
      <c r="V854" s="15"/>
      <c r="W854" s="15"/>
      <c r="X854" s="15"/>
      <c r="Y854" s="15"/>
      <c r="Z854" s="15"/>
      <c r="AA854" s="15"/>
    </row>
    <row r="855" spans="1:27" ht="16.5" customHeight="1" x14ac:dyDescent="0.25">
      <c r="A855" s="10"/>
      <c r="B855" s="11"/>
      <c r="C855" s="12"/>
      <c r="D855" s="13"/>
      <c r="E855" s="13"/>
      <c r="F855" s="13"/>
      <c r="G855" s="13"/>
      <c r="H855" s="13"/>
      <c r="I855" s="13"/>
      <c r="J855" s="13"/>
      <c r="K855" s="13"/>
      <c r="L855" s="13"/>
      <c r="M855" s="13"/>
      <c r="N855" s="13"/>
      <c r="O855" s="13"/>
      <c r="P855" s="13"/>
      <c r="Q855" s="13"/>
      <c r="R855" s="13"/>
      <c r="S855" s="12"/>
      <c r="T855" s="15"/>
      <c r="U855" s="15"/>
      <c r="V855" s="15"/>
      <c r="W855" s="15"/>
      <c r="X855" s="15"/>
      <c r="Y855" s="15"/>
      <c r="Z855" s="15"/>
      <c r="AA855" s="15"/>
    </row>
    <row r="856" spans="1:27" ht="16.5" customHeight="1" x14ac:dyDescent="0.25">
      <c r="A856" s="10"/>
      <c r="B856" s="11"/>
      <c r="C856" s="12"/>
      <c r="D856" s="13"/>
      <c r="E856" s="13"/>
      <c r="F856" s="13"/>
      <c r="G856" s="13"/>
      <c r="H856" s="13"/>
      <c r="I856" s="13"/>
      <c r="J856" s="13"/>
      <c r="K856" s="13"/>
      <c r="L856" s="13"/>
      <c r="M856" s="13"/>
      <c r="N856" s="13"/>
      <c r="O856" s="13"/>
      <c r="P856" s="13"/>
      <c r="Q856" s="13"/>
      <c r="R856" s="13"/>
      <c r="S856" s="12"/>
      <c r="T856" s="15"/>
      <c r="U856" s="15"/>
      <c r="V856" s="15"/>
      <c r="W856" s="15"/>
      <c r="X856" s="15"/>
      <c r="Y856" s="15"/>
      <c r="Z856" s="15"/>
      <c r="AA856" s="15"/>
    </row>
    <row r="857" spans="1:27" ht="16.5" customHeight="1" x14ac:dyDescent="0.25">
      <c r="A857" s="10"/>
      <c r="B857" s="11"/>
      <c r="C857" s="12"/>
      <c r="D857" s="13"/>
      <c r="E857" s="13"/>
      <c r="F857" s="13"/>
      <c r="G857" s="13"/>
      <c r="H857" s="13"/>
      <c r="I857" s="13"/>
      <c r="J857" s="13"/>
      <c r="K857" s="13"/>
      <c r="L857" s="13"/>
      <c r="M857" s="13"/>
      <c r="N857" s="13"/>
      <c r="O857" s="13"/>
      <c r="P857" s="13"/>
      <c r="Q857" s="13"/>
      <c r="R857" s="13"/>
      <c r="S857" s="12"/>
      <c r="T857" s="15"/>
      <c r="U857" s="15"/>
      <c r="V857" s="15"/>
      <c r="W857" s="15"/>
      <c r="X857" s="15"/>
      <c r="Y857" s="15"/>
      <c r="Z857" s="15"/>
      <c r="AA857" s="15"/>
    </row>
    <row r="858" spans="1:27" ht="16.5" customHeight="1" x14ac:dyDescent="0.25">
      <c r="A858" s="10"/>
      <c r="B858" s="11"/>
      <c r="C858" s="12"/>
      <c r="D858" s="13"/>
      <c r="E858" s="13"/>
      <c r="F858" s="13"/>
      <c r="G858" s="13"/>
      <c r="H858" s="13"/>
      <c r="I858" s="13"/>
      <c r="J858" s="13"/>
      <c r="K858" s="13"/>
      <c r="L858" s="13"/>
      <c r="M858" s="13"/>
      <c r="N858" s="13"/>
      <c r="O858" s="13"/>
      <c r="P858" s="13"/>
      <c r="Q858" s="13"/>
      <c r="R858" s="13"/>
      <c r="S858" s="12"/>
      <c r="T858" s="15"/>
      <c r="U858" s="15"/>
      <c r="V858" s="15"/>
      <c r="W858" s="15"/>
      <c r="X858" s="15"/>
      <c r="Y858" s="15"/>
      <c r="Z858" s="15"/>
      <c r="AA858" s="15"/>
    </row>
    <row r="859" spans="1:27" ht="16.5" customHeight="1" x14ac:dyDescent="0.25">
      <c r="A859" s="10"/>
      <c r="B859" s="11"/>
      <c r="C859" s="12"/>
      <c r="D859" s="13"/>
      <c r="E859" s="13"/>
      <c r="F859" s="13"/>
      <c r="G859" s="13"/>
      <c r="H859" s="13"/>
      <c r="I859" s="13"/>
      <c r="J859" s="13"/>
      <c r="K859" s="13"/>
      <c r="L859" s="13"/>
      <c r="M859" s="13"/>
      <c r="N859" s="13"/>
      <c r="O859" s="13"/>
      <c r="P859" s="13"/>
      <c r="Q859" s="13"/>
      <c r="R859" s="13"/>
      <c r="S859" s="12"/>
      <c r="T859" s="15"/>
      <c r="U859" s="15"/>
      <c r="V859" s="15"/>
      <c r="W859" s="15"/>
      <c r="X859" s="15"/>
      <c r="Y859" s="15"/>
      <c r="Z859" s="15"/>
      <c r="AA859" s="15"/>
    </row>
    <row r="860" spans="1:27" ht="16.5" customHeight="1" x14ac:dyDescent="0.25">
      <c r="A860" s="10"/>
      <c r="B860" s="11"/>
      <c r="C860" s="12"/>
      <c r="D860" s="13"/>
      <c r="E860" s="13"/>
      <c r="F860" s="13"/>
      <c r="G860" s="13"/>
      <c r="H860" s="13"/>
      <c r="I860" s="13"/>
      <c r="J860" s="13"/>
      <c r="K860" s="13"/>
      <c r="L860" s="13"/>
      <c r="M860" s="13"/>
      <c r="N860" s="13"/>
      <c r="O860" s="13"/>
      <c r="P860" s="13"/>
      <c r="Q860" s="13"/>
      <c r="R860" s="13"/>
      <c r="S860" s="12"/>
      <c r="T860" s="15"/>
      <c r="U860" s="15"/>
      <c r="V860" s="15"/>
      <c r="W860" s="15"/>
      <c r="X860" s="15"/>
      <c r="Y860" s="15"/>
      <c r="Z860" s="15"/>
      <c r="AA860" s="15"/>
    </row>
    <row r="861" spans="1:27" ht="16.5" customHeight="1" x14ac:dyDescent="0.25">
      <c r="A861" s="10"/>
      <c r="B861" s="11"/>
      <c r="C861" s="12"/>
      <c r="D861" s="13"/>
      <c r="E861" s="13"/>
      <c r="F861" s="13"/>
      <c r="G861" s="13"/>
      <c r="H861" s="13"/>
      <c r="I861" s="13"/>
      <c r="J861" s="13"/>
      <c r="K861" s="13"/>
      <c r="L861" s="13"/>
      <c r="M861" s="13"/>
      <c r="N861" s="13"/>
      <c r="O861" s="13"/>
      <c r="P861" s="13"/>
      <c r="Q861" s="13"/>
      <c r="R861" s="13"/>
      <c r="S861" s="12"/>
      <c r="T861" s="15"/>
      <c r="U861" s="15"/>
      <c r="V861" s="15"/>
      <c r="W861" s="15"/>
      <c r="X861" s="15"/>
      <c r="Y861" s="15"/>
      <c r="Z861" s="15"/>
      <c r="AA861" s="15"/>
    </row>
    <row r="862" spans="1:27" ht="16.5" customHeight="1" x14ac:dyDescent="0.25">
      <c r="A862" s="10"/>
      <c r="B862" s="11"/>
      <c r="C862" s="12"/>
      <c r="D862" s="13"/>
      <c r="E862" s="13"/>
      <c r="F862" s="13"/>
      <c r="G862" s="13"/>
      <c r="H862" s="13"/>
      <c r="I862" s="13"/>
      <c r="J862" s="13"/>
      <c r="K862" s="13"/>
      <c r="L862" s="13"/>
      <c r="M862" s="13"/>
      <c r="N862" s="13"/>
      <c r="O862" s="13"/>
      <c r="P862" s="13"/>
      <c r="Q862" s="13"/>
      <c r="R862" s="13"/>
      <c r="S862" s="12"/>
      <c r="T862" s="15"/>
      <c r="U862" s="15"/>
      <c r="V862" s="15"/>
      <c r="W862" s="15"/>
      <c r="X862" s="15"/>
      <c r="Y862" s="15"/>
      <c r="Z862" s="15"/>
      <c r="AA862" s="15"/>
    </row>
    <row r="863" spans="1:27" ht="16.5" customHeight="1" x14ac:dyDescent="0.25">
      <c r="A863" s="10"/>
      <c r="B863" s="11"/>
      <c r="C863" s="12"/>
      <c r="D863" s="13"/>
      <c r="E863" s="13"/>
      <c r="F863" s="13"/>
      <c r="G863" s="13"/>
      <c r="H863" s="13"/>
      <c r="I863" s="13"/>
      <c r="J863" s="13"/>
      <c r="K863" s="13"/>
      <c r="L863" s="13"/>
      <c r="M863" s="13"/>
      <c r="N863" s="13"/>
      <c r="O863" s="13"/>
      <c r="P863" s="13"/>
      <c r="Q863" s="13"/>
      <c r="R863" s="13"/>
      <c r="S863" s="12"/>
      <c r="T863" s="15"/>
      <c r="U863" s="15"/>
      <c r="V863" s="15"/>
      <c r="W863" s="15"/>
      <c r="X863" s="15"/>
      <c r="Y863" s="15"/>
      <c r="Z863" s="15"/>
      <c r="AA863" s="15"/>
    </row>
    <row r="864" spans="1:27" ht="16.5" customHeight="1" x14ac:dyDescent="0.25">
      <c r="A864" s="10"/>
      <c r="B864" s="11"/>
      <c r="C864" s="12"/>
      <c r="D864" s="13"/>
      <c r="E864" s="13"/>
      <c r="F864" s="13"/>
      <c r="G864" s="13"/>
      <c r="H864" s="13"/>
      <c r="I864" s="13"/>
      <c r="J864" s="13"/>
      <c r="K864" s="13"/>
      <c r="L864" s="13"/>
      <c r="M864" s="13"/>
      <c r="N864" s="13"/>
      <c r="O864" s="13"/>
      <c r="P864" s="13"/>
      <c r="Q864" s="13"/>
      <c r="R864" s="13"/>
      <c r="S864" s="12"/>
      <c r="T864" s="15"/>
      <c r="U864" s="15"/>
      <c r="V864" s="15"/>
      <c r="W864" s="15"/>
      <c r="X864" s="15"/>
      <c r="Y864" s="15"/>
      <c r="Z864" s="15"/>
      <c r="AA864" s="15"/>
    </row>
    <row r="865" spans="1:27" ht="16.5" customHeight="1" x14ac:dyDescent="0.25">
      <c r="A865" s="10"/>
      <c r="B865" s="11"/>
      <c r="C865" s="12"/>
      <c r="D865" s="13"/>
      <c r="E865" s="13"/>
      <c r="F865" s="13"/>
      <c r="G865" s="13"/>
      <c r="H865" s="13"/>
      <c r="I865" s="13"/>
      <c r="J865" s="13"/>
      <c r="K865" s="13"/>
      <c r="L865" s="13"/>
      <c r="M865" s="13"/>
      <c r="N865" s="13"/>
      <c r="O865" s="13"/>
      <c r="P865" s="13"/>
      <c r="Q865" s="13"/>
      <c r="R865" s="13"/>
      <c r="S865" s="12"/>
      <c r="T865" s="15"/>
      <c r="U865" s="15"/>
      <c r="V865" s="15"/>
      <c r="W865" s="15"/>
      <c r="X865" s="15"/>
      <c r="Y865" s="15"/>
      <c r="Z865" s="15"/>
      <c r="AA865" s="15"/>
    </row>
    <row r="866" spans="1:27" ht="16.5" customHeight="1" x14ac:dyDescent="0.25">
      <c r="A866" s="10"/>
      <c r="B866" s="11"/>
      <c r="C866" s="12"/>
      <c r="D866" s="13"/>
      <c r="E866" s="13"/>
      <c r="F866" s="13"/>
      <c r="G866" s="13"/>
      <c r="H866" s="13"/>
      <c r="I866" s="13"/>
      <c r="J866" s="13"/>
      <c r="K866" s="13"/>
      <c r="L866" s="13"/>
      <c r="M866" s="13"/>
      <c r="N866" s="13"/>
      <c r="O866" s="13"/>
      <c r="P866" s="13"/>
      <c r="Q866" s="13"/>
      <c r="R866" s="13"/>
      <c r="S866" s="12"/>
      <c r="T866" s="15"/>
      <c r="U866" s="15"/>
      <c r="V866" s="15"/>
      <c r="W866" s="15"/>
      <c r="X866" s="15"/>
      <c r="Y866" s="15"/>
      <c r="Z866" s="15"/>
      <c r="AA866" s="15"/>
    </row>
    <row r="867" spans="1:27" ht="16.5" customHeight="1" x14ac:dyDescent="0.25">
      <c r="A867" s="10"/>
      <c r="B867" s="11"/>
      <c r="C867" s="12"/>
      <c r="D867" s="13"/>
      <c r="E867" s="13"/>
      <c r="F867" s="13"/>
      <c r="G867" s="13"/>
      <c r="H867" s="13"/>
      <c r="I867" s="13"/>
      <c r="J867" s="13"/>
      <c r="K867" s="13"/>
      <c r="L867" s="13"/>
      <c r="M867" s="13"/>
      <c r="N867" s="13"/>
      <c r="O867" s="13"/>
      <c r="P867" s="13"/>
      <c r="Q867" s="13"/>
      <c r="R867" s="13"/>
      <c r="S867" s="12"/>
      <c r="T867" s="15"/>
      <c r="U867" s="15"/>
      <c r="V867" s="15"/>
      <c r="W867" s="15"/>
      <c r="X867" s="15"/>
      <c r="Y867" s="15"/>
      <c r="Z867" s="15"/>
      <c r="AA867" s="15"/>
    </row>
    <row r="868" spans="1:27" ht="16.5" customHeight="1" x14ac:dyDescent="0.25">
      <c r="A868" s="10"/>
      <c r="B868" s="11"/>
      <c r="C868" s="12"/>
      <c r="D868" s="13"/>
      <c r="E868" s="13"/>
      <c r="F868" s="13"/>
      <c r="G868" s="13"/>
      <c r="H868" s="13"/>
      <c r="I868" s="13"/>
      <c r="J868" s="13"/>
      <c r="K868" s="13"/>
      <c r="L868" s="13"/>
      <c r="M868" s="13"/>
      <c r="N868" s="13"/>
      <c r="O868" s="13"/>
      <c r="P868" s="13"/>
      <c r="Q868" s="13"/>
      <c r="R868" s="13"/>
      <c r="S868" s="12"/>
      <c r="T868" s="15"/>
      <c r="U868" s="15"/>
      <c r="V868" s="15"/>
      <c r="W868" s="15"/>
      <c r="X868" s="15"/>
      <c r="Y868" s="15"/>
      <c r="Z868" s="15"/>
      <c r="AA868" s="15"/>
    </row>
    <row r="869" spans="1:27" ht="16.5" customHeight="1" x14ac:dyDescent="0.25">
      <c r="A869" s="10"/>
      <c r="B869" s="11"/>
      <c r="C869" s="12"/>
      <c r="D869" s="13"/>
      <c r="E869" s="13"/>
      <c r="F869" s="13"/>
      <c r="G869" s="13"/>
      <c r="H869" s="13"/>
      <c r="I869" s="13"/>
      <c r="J869" s="13"/>
      <c r="K869" s="13"/>
      <c r="L869" s="13"/>
      <c r="M869" s="13"/>
      <c r="N869" s="13"/>
      <c r="O869" s="13"/>
      <c r="P869" s="13"/>
      <c r="Q869" s="13"/>
      <c r="R869" s="13"/>
      <c r="S869" s="12"/>
      <c r="T869" s="15"/>
      <c r="U869" s="15"/>
      <c r="V869" s="15"/>
      <c r="W869" s="15"/>
      <c r="X869" s="15"/>
      <c r="Y869" s="15"/>
      <c r="Z869" s="15"/>
      <c r="AA869" s="15"/>
    </row>
    <row r="870" spans="1:27" ht="16.5" customHeight="1" x14ac:dyDescent="0.25">
      <c r="A870" s="10"/>
      <c r="B870" s="11"/>
      <c r="C870" s="12"/>
      <c r="D870" s="13"/>
      <c r="E870" s="13"/>
      <c r="F870" s="13"/>
      <c r="G870" s="13"/>
      <c r="H870" s="13"/>
      <c r="I870" s="13"/>
      <c r="J870" s="13"/>
      <c r="K870" s="13"/>
      <c r="L870" s="13"/>
      <c r="M870" s="13"/>
      <c r="N870" s="13"/>
      <c r="O870" s="13"/>
      <c r="P870" s="13"/>
      <c r="Q870" s="13"/>
      <c r="R870" s="13"/>
      <c r="S870" s="12"/>
      <c r="T870" s="15"/>
      <c r="U870" s="15"/>
      <c r="V870" s="15"/>
      <c r="W870" s="15"/>
      <c r="X870" s="15"/>
      <c r="Y870" s="15"/>
      <c r="Z870" s="15"/>
      <c r="AA870" s="15"/>
    </row>
    <row r="871" spans="1:27" ht="16.5" customHeight="1" x14ac:dyDescent="0.25">
      <c r="A871" s="10"/>
      <c r="B871" s="11"/>
      <c r="C871" s="12"/>
      <c r="D871" s="13"/>
      <c r="E871" s="13"/>
      <c r="F871" s="13"/>
      <c r="G871" s="13"/>
      <c r="H871" s="13"/>
      <c r="I871" s="13"/>
      <c r="J871" s="13"/>
      <c r="K871" s="13"/>
      <c r="L871" s="13"/>
      <c r="M871" s="13"/>
      <c r="N871" s="13"/>
      <c r="O871" s="13"/>
      <c r="P871" s="13"/>
      <c r="Q871" s="13"/>
      <c r="R871" s="13"/>
      <c r="S871" s="12"/>
      <c r="T871" s="15"/>
      <c r="U871" s="15"/>
      <c r="V871" s="15"/>
      <c r="W871" s="15"/>
      <c r="X871" s="15"/>
      <c r="Y871" s="15"/>
      <c r="Z871" s="15"/>
      <c r="AA871" s="15"/>
    </row>
    <row r="872" spans="1:27" ht="16.5" customHeight="1" x14ac:dyDescent="0.25">
      <c r="A872" s="10"/>
      <c r="B872" s="11"/>
      <c r="C872" s="12"/>
      <c r="D872" s="13"/>
      <c r="E872" s="13"/>
      <c r="F872" s="13"/>
      <c r="G872" s="13"/>
      <c r="H872" s="13"/>
      <c r="I872" s="13"/>
      <c r="J872" s="13"/>
      <c r="K872" s="13"/>
      <c r="L872" s="13"/>
      <c r="M872" s="13"/>
      <c r="N872" s="13"/>
      <c r="O872" s="13"/>
      <c r="P872" s="13"/>
      <c r="Q872" s="13"/>
      <c r="R872" s="13"/>
      <c r="S872" s="12"/>
      <c r="T872" s="15"/>
      <c r="U872" s="15"/>
      <c r="V872" s="15"/>
      <c r="W872" s="15"/>
      <c r="X872" s="15"/>
      <c r="Y872" s="15"/>
      <c r="Z872" s="15"/>
      <c r="AA872" s="15"/>
    </row>
    <row r="873" spans="1:27" ht="16.5" customHeight="1" x14ac:dyDescent="0.25">
      <c r="A873" s="10"/>
      <c r="B873" s="11"/>
      <c r="C873" s="12"/>
      <c r="D873" s="13"/>
      <c r="E873" s="13"/>
      <c r="F873" s="13"/>
      <c r="G873" s="13"/>
      <c r="H873" s="13"/>
      <c r="I873" s="13"/>
      <c r="J873" s="13"/>
      <c r="K873" s="13"/>
      <c r="L873" s="13"/>
      <c r="M873" s="13"/>
      <c r="N873" s="13"/>
      <c r="O873" s="13"/>
      <c r="P873" s="13"/>
      <c r="Q873" s="13"/>
      <c r="R873" s="13"/>
      <c r="S873" s="12"/>
      <c r="T873" s="15"/>
      <c r="U873" s="15"/>
      <c r="V873" s="15"/>
      <c r="W873" s="15"/>
      <c r="X873" s="15"/>
      <c r="Y873" s="15"/>
      <c r="Z873" s="15"/>
      <c r="AA873" s="15"/>
    </row>
    <row r="874" spans="1:27" ht="16.5" customHeight="1" x14ac:dyDescent="0.25">
      <c r="A874" s="10"/>
      <c r="B874" s="11"/>
      <c r="C874" s="12"/>
      <c r="D874" s="13"/>
      <c r="E874" s="13"/>
      <c r="F874" s="13"/>
      <c r="G874" s="13"/>
      <c r="H874" s="13"/>
      <c r="I874" s="13"/>
      <c r="J874" s="13"/>
      <c r="K874" s="13"/>
      <c r="L874" s="13"/>
      <c r="M874" s="13"/>
      <c r="N874" s="13"/>
      <c r="O874" s="13"/>
      <c r="P874" s="13"/>
      <c r="Q874" s="13"/>
      <c r="R874" s="13"/>
      <c r="S874" s="12"/>
      <c r="T874" s="15"/>
      <c r="U874" s="15"/>
      <c r="V874" s="15"/>
      <c r="W874" s="15"/>
      <c r="X874" s="15"/>
      <c r="Y874" s="15"/>
      <c r="Z874" s="15"/>
      <c r="AA874" s="15"/>
    </row>
    <row r="875" spans="1:27" ht="16.5" customHeight="1" x14ac:dyDescent="0.25">
      <c r="A875" s="10"/>
      <c r="B875" s="11"/>
      <c r="C875" s="12"/>
      <c r="D875" s="13"/>
      <c r="E875" s="13"/>
      <c r="F875" s="13"/>
      <c r="G875" s="13"/>
      <c r="H875" s="13"/>
      <c r="I875" s="13"/>
      <c r="J875" s="13"/>
      <c r="K875" s="13"/>
      <c r="L875" s="13"/>
      <c r="M875" s="13"/>
      <c r="N875" s="13"/>
      <c r="O875" s="13"/>
      <c r="P875" s="13"/>
      <c r="Q875" s="13"/>
      <c r="R875" s="13"/>
      <c r="S875" s="12"/>
      <c r="T875" s="15"/>
      <c r="U875" s="15"/>
      <c r="V875" s="15"/>
      <c r="W875" s="15"/>
      <c r="X875" s="15"/>
      <c r="Y875" s="15"/>
      <c r="Z875" s="15"/>
      <c r="AA875" s="15"/>
    </row>
    <row r="876" spans="1:27" ht="16.5" customHeight="1" x14ac:dyDescent="0.25">
      <c r="A876" s="10"/>
      <c r="B876" s="11"/>
      <c r="C876" s="12"/>
      <c r="D876" s="13"/>
      <c r="E876" s="13"/>
      <c r="F876" s="13"/>
      <c r="G876" s="13"/>
      <c r="H876" s="13"/>
      <c r="I876" s="13"/>
      <c r="J876" s="13"/>
      <c r="K876" s="13"/>
      <c r="L876" s="13"/>
      <c r="M876" s="13"/>
      <c r="N876" s="13"/>
      <c r="O876" s="13"/>
      <c r="P876" s="13"/>
      <c r="Q876" s="13"/>
      <c r="R876" s="13"/>
      <c r="S876" s="12"/>
      <c r="T876" s="15"/>
      <c r="U876" s="15"/>
      <c r="V876" s="15"/>
      <c r="W876" s="15"/>
      <c r="X876" s="15"/>
      <c r="Y876" s="15"/>
      <c r="Z876" s="15"/>
      <c r="AA876" s="15"/>
    </row>
    <row r="877" spans="1:27" ht="16.5" customHeight="1" x14ac:dyDescent="0.25">
      <c r="A877" s="10"/>
      <c r="B877" s="11"/>
      <c r="C877" s="12"/>
      <c r="D877" s="13"/>
      <c r="E877" s="13"/>
      <c r="F877" s="13"/>
      <c r="G877" s="13"/>
      <c r="H877" s="13"/>
      <c r="I877" s="13"/>
      <c r="J877" s="13"/>
      <c r="K877" s="13"/>
      <c r="L877" s="13"/>
      <c r="M877" s="13"/>
      <c r="N877" s="13"/>
      <c r="O877" s="13"/>
      <c r="P877" s="13"/>
      <c r="Q877" s="13"/>
      <c r="R877" s="13"/>
      <c r="S877" s="12"/>
      <c r="T877" s="15"/>
      <c r="U877" s="15"/>
      <c r="V877" s="15"/>
      <c r="W877" s="15"/>
      <c r="X877" s="15"/>
      <c r="Y877" s="15"/>
      <c r="Z877" s="15"/>
      <c r="AA877" s="15"/>
    </row>
    <row r="878" spans="1:27" ht="16.5" customHeight="1" x14ac:dyDescent="0.25">
      <c r="A878" s="10"/>
      <c r="B878" s="11"/>
      <c r="C878" s="12"/>
      <c r="D878" s="13"/>
      <c r="E878" s="13"/>
      <c r="F878" s="13"/>
      <c r="G878" s="13"/>
      <c r="H878" s="13"/>
      <c r="I878" s="13"/>
      <c r="J878" s="13"/>
      <c r="K878" s="13"/>
      <c r="L878" s="13"/>
      <c r="M878" s="13"/>
      <c r="N878" s="13"/>
      <c r="O878" s="13"/>
      <c r="P878" s="13"/>
      <c r="Q878" s="13"/>
      <c r="R878" s="13"/>
      <c r="S878" s="12"/>
      <c r="T878" s="15"/>
      <c r="U878" s="15"/>
      <c r="V878" s="15"/>
      <c r="W878" s="15"/>
      <c r="X878" s="15"/>
      <c r="Y878" s="15"/>
      <c r="Z878" s="15"/>
      <c r="AA878" s="15"/>
    </row>
    <row r="879" spans="1:27" ht="16.5" customHeight="1" x14ac:dyDescent="0.25">
      <c r="A879" s="10"/>
      <c r="B879" s="11"/>
      <c r="C879" s="12"/>
      <c r="D879" s="13"/>
      <c r="E879" s="13"/>
      <c r="F879" s="13"/>
      <c r="G879" s="13"/>
      <c r="H879" s="13"/>
      <c r="I879" s="13"/>
      <c r="J879" s="13"/>
      <c r="K879" s="13"/>
      <c r="L879" s="13"/>
      <c r="M879" s="13"/>
      <c r="N879" s="13"/>
      <c r="O879" s="13"/>
      <c r="P879" s="13"/>
      <c r="Q879" s="13"/>
      <c r="R879" s="13"/>
      <c r="S879" s="12"/>
      <c r="T879" s="15"/>
      <c r="U879" s="15"/>
      <c r="V879" s="15"/>
      <c r="W879" s="15"/>
      <c r="X879" s="15"/>
      <c r="Y879" s="15"/>
      <c r="Z879" s="15"/>
      <c r="AA879" s="15"/>
    </row>
    <row r="880" spans="1:27" ht="16.5" customHeight="1" x14ac:dyDescent="0.25">
      <c r="A880" s="10"/>
      <c r="B880" s="11"/>
      <c r="C880" s="12"/>
      <c r="D880" s="13"/>
      <c r="E880" s="13"/>
      <c r="F880" s="13"/>
      <c r="G880" s="13"/>
      <c r="H880" s="13"/>
      <c r="I880" s="13"/>
      <c r="J880" s="13"/>
      <c r="K880" s="13"/>
      <c r="L880" s="13"/>
      <c r="M880" s="13"/>
      <c r="N880" s="13"/>
      <c r="O880" s="13"/>
      <c r="P880" s="13"/>
      <c r="Q880" s="13"/>
      <c r="R880" s="13"/>
      <c r="S880" s="12"/>
      <c r="T880" s="15"/>
      <c r="U880" s="15"/>
      <c r="V880" s="15"/>
      <c r="W880" s="15"/>
      <c r="X880" s="15"/>
      <c r="Y880" s="15"/>
      <c r="Z880" s="15"/>
      <c r="AA880" s="15"/>
    </row>
    <row r="881" spans="1:27" ht="16.5" customHeight="1" x14ac:dyDescent="0.25">
      <c r="A881" s="10"/>
      <c r="B881" s="11"/>
      <c r="C881" s="12"/>
      <c r="D881" s="13"/>
      <c r="E881" s="13"/>
      <c r="F881" s="13"/>
      <c r="G881" s="13"/>
      <c r="H881" s="13"/>
      <c r="I881" s="13"/>
      <c r="J881" s="13"/>
      <c r="K881" s="13"/>
      <c r="L881" s="13"/>
      <c r="M881" s="13"/>
      <c r="N881" s="13"/>
      <c r="O881" s="13"/>
      <c r="P881" s="13"/>
      <c r="Q881" s="13"/>
      <c r="R881" s="13"/>
      <c r="S881" s="12"/>
      <c r="T881" s="15"/>
      <c r="U881" s="15"/>
      <c r="V881" s="15"/>
      <c r="W881" s="15"/>
      <c r="X881" s="15"/>
      <c r="Y881" s="15"/>
      <c r="Z881" s="15"/>
      <c r="AA881" s="15"/>
    </row>
    <row r="882" spans="1:27" ht="16.5" customHeight="1" x14ac:dyDescent="0.25">
      <c r="A882" s="10"/>
      <c r="B882" s="11"/>
      <c r="C882" s="12"/>
      <c r="D882" s="13"/>
      <c r="E882" s="13"/>
      <c r="F882" s="13"/>
      <c r="G882" s="13"/>
      <c r="H882" s="13"/>
      <c r="I882" s="13"/>
      <c r="J882" s="13"/>
      <c r="K882" s="13"/>
      <c r="L882" s="13"/>
      <c r="M882" s="13"/>
      <c r="N882" s="13"/>
      <c r="O882" s="13"/>
      <c r="P882" s="13"/>
      <c r="Q882" s="13"/>
      <c r="R882" s="13"/>
      <c r="S882" s="12"/>
      <c r="T882" s="15"/>
      <c r="U882" s="15"/>
      <c r="V882" s="15"/>
      <c r="W882" s="15"/>
      <c r="X882" s="15"/>
      <c r="Y882" s="15"/>
      <c r="Z882" s="15"/>
      <c r="AA882" s="15"/>
    </row>
    <row r="883" spans="1:27" ht="16.5" customHeight="1" x14ac:dyDescent="0.25">
      <c r="A883" s="10"/>
      <c r="B883" s="11"/>
      <c r="C883" s="12"/>
      <c r="D883" s="13"/>
      <c r="E883" s="13"/>
      <c r="F883" s="13"/>
      <c r="G883" s="13"/>
      <c r="H883" s="13"/>
      <c r="I883" s="13"/>
      <c r="J883" s="13"/>
      <c r="K883" s="13"/>
      <c r="L883" s="13"/>
      <c r="M883" s="13"/>
      <c r="N883" s="13"/>
      <c r="O883" s="13"/>
      <c r="P883" s="13"/>
      <c r="Q883" s="13"/>
      <c r="R883" s="13"/>
      <c r="S883" s="12"/>
      <c r="T883" s="15"/>
      <c r="U883" s="15"/>
      <c r="V883" s="15"/>
      <c r="W883" s="15"/>
      <c r="X883" s="15"/>
      <c r="Y883" s="15"/>
      <c r="Z883" s="15"/>
      <c r="AA883" s="15"/>
    </row>
    <row r="884" spans="1:27" ht="16.5" customHeight="1" x14ac:dyDescent="0.25">
      <c r="A884" s="10"/>
      <c r="B884" s="11"/>
      <c r="C884" s="12"/>
      <c r="D884" s="13"/>
      <c r="E884" s="13"/>
      <c r="F884" s="13"/>
      <c r="G884" s="13"/>
      <c r="H884" s="13"/>
      <c r="I884" s="13"/>
      <c r="J884" s="13"/>
      <c r="K884" s="13"/>
      <c r="L884" s="13"/>
      <c r="M884" s="13"/>
      <c r="N884" s="13"/>
      <c r="O884" s="13"/>
      <c r="P884" s="13"/>
      <c r="Q884" s="13"/>
      <c r="R884" s="13"/>
      <c r="S884" s="12"/>
      <c r="T884" s="15"/>
      <c r="U884" s="15"/>
      <c r="V884" s="15"/>
      <c r="W884" s="15"/>
      <c r="X884" s="15"/>
      <c r="Y884" s="15"/>
      <c r="Z884" s="15"/>
      <c r="AA884" s="15"/>
    </row>
    <row r="885" spans="1:27" ht="16.5" customHeight="1" x14ac:dyDescent="0.25">
      <c r="A885" s="10"/>
      <c r="B885" s="11"/>
      <c r="C885" s="12"/>
      <c r="D885" s="13"/>
      <c r="E885" s="13"/>
      <c r="F885" s="13"/>
      <c r="G885" s="13"/>
      <c r="H885" s="13"/>
      <c r="I885" s="13"/>
      <c r="J885" s="13"/>
      <c r="K885" s="13"/>
      <c r="L885" s="13"/>
      <c r="M885" s="13"/>
      <c r="N885" s="13"/>
      <c r="O885" s="13"/>
      <c r="P885" s="13"/>
      <c r="Q885" s="13"/>
      <c r="R885" s="13"/>
      <c r="S885" s="12"/>
      <c r="T885" s="15"/>
      <c r="U885" s="15"/>
      <c r="V885" s="15"/>
      <c r="W885" s="15"/>
      <c r="X885" s="15"/>
      <c r="Y885" s="15"/>
      <c r="Z885" s="15"/>
      <c r="AA885" s="15"/>
    </row>
    <row r="886" spans="1:27" ht="16.5" customHeight="1" x14ac:dyDescent="0.25">
      <c r="A886" s="10"/>
      <c r="B886" s="11"/>
      <c r="C886" s="12"/>
      <c r="D886" s="13"/>
      <c r="E886" s="13"/>
      <c r="F886" s="13"/>
      <c r="G886" s="13"/>
      <c r="H886" s="13"/>
      <c r="I886" s="13"/>
      <c r="J886" s="13"/>
      <c r="K886" s="13"/>
      <c r="L886" s="13"/>
      <c r="M886" s="13"/>
      <c r="N886" s="13"/>
      <c r="O886" s="13"/>
      <c r="P886" s="13"/>
      <c r="Q886" s="13"/>
      <c r="R886" s="13"/>
      <c r="S886" s="12"/>
      <c r="T886" s="15"/>
      <c r="U886" s="15"/>
      <c r="V886" s="15"/>
      <c r="W886" s="15"/>
      <c r="X886" s="15"/>
      <c r="Y886" s="15"/>
      <c r="Z886" s="15"/>
      <c r="AA886" s="15"/>
    </row>
    <row r="887" spans="1:27" ht="16.5" customHeight="1" x14ac:dyDescent="0.25">
      <c r="A887" s="10"/>
      <c r="B887" s="11"/>
      <c r="C887" s="12"/>
      <c r="D887" s="13"/>
      <c r="E887" s="13"/>
      <c r="F887" s="13"/>
      <c r="G887" s="13"/>
      <c r="H887" s="13"/>
      <c r="I887" s="13"/>
      <c r="J887" s="13"/>
      <c r="K887" s="13"/>
      <c r="L887" s="13"/>
      <c r="M887" s="13"/>
      <c r="N887" s="13"/>
      <c r="O887" s="13"/>
      <c r="P887" s="13"/>
      <c r="Q887" s="13"/>
      <c r="R887" s="13"/>
      <c r="S887" s="12"/>
      <c r="T887" s="15"/>
      <c r="U887" s="15"/>
      <c r="V887" s="15"/>
      <c r="W887" s="15"/>
      <c r="X887" s="15"/>
      <c r="Y887" s="15"/>
      <c r="Z887" s="15"/>
      <c r="AA887" s="15"/>
    </row>
    <row r="888" spans="1:27" ht="16.5" customHeight="1" x14ac:dyDescent="0.25">
      <c r="A888" s="10"/>
      <c r="B888" s="11"/>
      <c r="C888" s="12"/>
      <c r="D888" s="13"/>
      <c r="E888" s="13"/>
      <c r="F888" s="13"/>
      <c r="G888" s="13"/>
      <c r="H888" s="13"/>
      <c r="I888" s="13"/>
      <c r="J888" s="13"/>
      <c r="K888" s="13"/>
      <c r="L888" s="13"/>
      <c r="M888" s="13"/>
      <c r="N888" s="13"/>
      <c r="O888" s="13"/>
      <c r="P888" s="13"/>
      <c r="Q888" s="13"/>
      <c r="R888" s="13"/>
      <c r="S888" s="12"/>
      <c r="T888" s="15"/>
      <c r="U888" s="15"/>
      <c r="V888" s="15"/>
      <c r="W888" s="15"/>
      <c r="X888" s="15"/>
      <c r="Y888" s="15"/>
      <c r="Z888" s="15"/>
      <c r="AA888" s="15"/>
    </row>
    <row r="889" spans="1:27" ht="16.5" customHeight="1" x14ac:dyDescent="0.25">
      <c r="A889" s="10"/>
      <c r="B889" s="11"/>
      <c r="C889" s="12"/>
      <c r="D889" s="13"/>
      <c r="E889" s="13"/>
      <c r="F889" s="13"/>
      <c r="G889" s="13"/>
      <c r="H889" s="13"/>
      <c r="I889" s="13"/>
      <c r="J889" s="13"/>
      <c r="K889" s="13"/>
      <c r="L889" s="13"/>
      <c r="M889" s="13"/>
      <c r="N889" s="13"/>
      <c r="O889" s="13"/>
      <c r="P889" s="13"/>
      <c r="Q889" s="13"/>
      <c r="R889" s="13"/>
      <c r="S889" s="12"/>
      <c r="T889" s="15"/>
      <c r="U889" s="15"/>
      <c r="V889" s="15"/>
      <c r="W889" s="15"/>
      <c r="X889" s="15"/>
      <c r="Y889" s="15"/>
      <c r="Z889" s="15"/>
      <c r="AA889" s="15"/>
    </row>
    <row r="890" spans="1:27" ht="16.5" customHeight="1" x14ac:dyDescent="0.25">
      <c r="A890" s="10"/>
      <c r="B890" s="11"/>
      <c r="C890" s="12"/>
      <c r="D890" s="13"/>
      <c r="E890" s="13"/>
      <c r="F890" s="13"/>
      <c r="G890" s="13"/>
      <c r="H890" s="13"/>
      <c r="I890" s="13"/>
      <c r="J890" s="13"/>
      <c r="K890" s="13"/>
      <c r="L890" s="13"/>
      <c r="M890" s="13"/>
      <c r="N890" s="13"/>
      <c r="O890" s="13"/>
      <c r="P890" s="13"/>
      <c r="Q890" s="13"/>
      <c r="R890" s="13"/>
      <c r="S890" s="12"/>
      <c r="T890" s="15"/>
      <c r="U890" s="15"/>
      <c r="V890" s="15"/>
      <c r="W890" s="15"/>
      <c r="X890" s="15"/>
      <c r="Y890" s="15"/>
      <c r="Z890" s="15"/>
      <c r="AA890" s="15"/>
    </row>
    <row r="891" spans="1:27" ht="16.5" customHeight="1" x14ac:dyDescent="0.25">
      <c r="A891" s="10"/>
      <c r="B891" s="11"/>
      <c r="C891" s="12"/>
      <c r="D891" s="13"/>
      <c r="E891" s="13"/>
      <c r="F891" s="13"/>
      <c r="G891" s="13"/>
      <c r="H891" s="13"/>
      <c r="I891" s="13"/>
      <c r="J891" s="13"/>
      <c r="K891" s="13"/>
      <c r="L891" s="13"/>
      <c r="M891" s="13"/>
      <c r="N891" s="13"/>
      <c r="O891" s="13"/>
      <c r="P891" s="13"/>
      <c r="Q891" s="13"/>
      <c r="R891" s="13"/>
      <c r="S891" s="12"/>
      <c r="T891" s="15"/>
      <c r="U891" s="15"/>
      <c r="V891" s="15"/>
      <c r="W891" s="15"/>
      <c r="X891" s="15"/>
      <c r="Y891" s="15"/>
      <c r="Z891" s="15"/>
      <c r="AA891" s="15"/>
    </row>
    <row r="892" spans="1:27" ht="16.5" customHeight="1" x14ac:dyDescent="0.25">
      <c r="A892" s="10"/>
      <c r="B892" s="11"/>
      <c r="C892" s="12"/>
      <c r="D892" s="13"/>
      <c r="E892" s="13"/>
      <c r="F892" s="13"/>
      <c r="G892" s="13"/>
      <c r="H892" s="13"/>
      <c r="I892" s="13"/>
      <c r="J892" s="13"/>
      <c r="K892" s="13"/>
      <c r="L892" s="13"/>
      <c r="M892" s="13"/>
      <c r="N892" s="13"/>
      <c r="O892" s="13"/>
      <c r="P892" s="13"/>
      <c r="Q892" s="13"/>
      <c r="R892" s="13"/>
      <c r="S892" s="12"/>
      <c r="T892" s="15"/>
      <c r="U892" s="15"/>
      <c r="V892" s="15"/>
      <c r="W892" s="15"/>
      <c r="X892" s="15"/>
      <c r="Y892" s="15"/>
      <c r="Z892" s="15"/>
      <c r="AA892" s="15"/>
    </row>
    <row r="893" spans="1:27" ht="16.5" customHeight="1" x14ac:dyDescent="0.25">
      <c r="A893" s="10"/>
      <c r="B893" s="11"/>
      <c r="C893" s="12"/>
      <c r="D893" s="13"/>
      <c r="E893" s="13"/>
      <c r="F893" s="13"/>
      <c r="G893" s="13"/>
      <c r="H893" s="13"/>
      <c r="I893" s="13"/>
      <c r="J893" s="13"/>
      <c r="K893" s="13"/>
      <c r="L893" s="13"/>
      <c r="M893" s="13"/>
      <c r="N893" s="13"/>
      <c r="O893" s="13"/>
      <c r="P893" s="13"/>
      <c r="Q893" s="13"/>
      <c r="R893" s="13"/>
      <c r="S893" s="12"/>
      <c r="T893" s="15"/>
      <c r="U893" s="15"/>
      <c r="V893" s="15"/>
      <c r="W893" s="15"/>
      <c r="X893" s="15"/>
      <c r="Y893" s="15"/>
      <c r="Z893" s="15"/>
      <c r="AA893" s="15"/>
    </row>
    <row r="894" spans="1:27" ht="16.5" customHeight="1" x14ac:dyDescent="0.25">
      <c r="A894" s="10"/>
      <c r="B894" s="11"/>
      <c r="C894" s="12"/>
      <c r="D894" s="13"/>
      <c r="E894" s="13"/>
      <c r="F894" s="13"/>
      <c r="G894" s="13"/>
      <c r="H894" s="13"/>
      <c r="I894" s="13"/>
      <c r="J894" s="13"/>
      <c r="K894" s="13"/>
      <c r="L894" s="13"/>
      <c r="M894" s="13"/>
      <c r="N894" s="13"/>
      <c r="O894" s="13"/>
      <c r="P894" s="13"/>
      <c r="Q894" s="13"/>
      <c r="R894" s="13"/>
      <c r="S894" s="12"/>
      <c r="T894" s="15"/>
      <c r="U894" s="15"/>
      <c r="V894" s="15"/>
      <c r="W894" s="15"/>
      <c r="X894" s="15"/>
      <c r="Y894" s="15"/>
      <c r="Z894" s="15"/>
      <c r="AA894" s="15"/>
    </row>
    <row r="895" spans="1:27" ht="16.5" customHeight="1" x14ac:dyDescent="0.25">
      <c r="A895" s="10"/>
      <c r="B895" s="11"/>
      <c r="C895" s="12"/>
      <c r="D895" s="13"/>
      <c r="E895" s="13"/>
      <c r="F895" s="13"/>
      <c r="G895" s="13"/>
      <c r="H895" s="13"/>
      <c r="I895" s="13"/>
      <c r="J895" s="13"/>
      <c r="K895" s="13"/>
      <c r="L895" s="13"/>
      <c r="M895" s="13"/>
      <c r="N895" s="13"/>
      <c r="O895" s="13"/>
      <c r="P895" s="13"/>
      <c r="Q895" s="13"/>
      <c r="R895" s="13"/>
      <c r="S895" s="12"/>
      <c r="T895" s="15"/>
      <c r="U895" s="15"/>
      <c r="V895" s="15"/>
      <c r="W895" s="15"/>
      <c r="X895" s="15"/>
      <c r="Y895" s="15"/>
      <c r="Z895" s="15"/>
      <c r="AA895" s="15"/>
    </row>
    <row r="896" spans="1:27" ht="16.5" customHeight="1" x14ac:dyDescent="0.25">
      <c r="A896" s="10"/>
      <c r="B896" s="11"/>
      <c r="C896" s="12"/>
      <c r="D896" s="13"/>
      <c r="E896" s="13"/>
      <c r="F896" s="13"/>
      <c r="G896" s="13"/>
      <c r="H896" s="13"/>
      <c r="I896" s="13"/>
      <c r="J896" s="13"/>
      <c r="K896" s="13"/>
      <c r="L896" s="13"/>
      <c r="M896" s="13"/>
      <c r="N896" s="13"/>
      <c r="O896" s="13"/>
      <c r="P896" s="13"/>
      <c r="Q896" s="13"/>
      <c r="R896" s="13"/>
      <c r="S896" s="12"/>
      <c r="T896" s="15"/>
      <c r="U896" s="15"/>
      <c r="V896" s="15"/>
      <c r="W896" s="15"/>
      <c r="X896" s="15"/>
      <c r="Y896" s="15"/>
      <c r="Z896" s="15"/>
      <c r="AA896" s="15"/>
    </row>
    <row r="897" spans="1:27" ht="16.5" customHeight="1" x14ac:dyDescent="0.25">
      <c r="A897" s="10"/>
      <c r="B897" s="11"/>
      <c r="C897" s="12"/>
      <c r="D897" s="13"/>
      <c r="E897" s="13"/>
      <c r="F897" s="13"/>
      <c r="G897" s="13"/>
      <c r="H897" s="13"/>
      <c r="I897" s="13"/>
      <c r="J897" s="13"/>
      <c r="K897" s="13"/>
      <c r="L897" s="13"/>
      <c r="M897" s="13"/>
      <c r="N897" s="13"/>
      <c r="O897" s="13"/>
      <c r="P897" s="13"/>
      <c r="Q897" s="13"/>
      <c r="R897" s="13"/>
      <c r="S897" s="12"/>
      <c r="T897" s="15"/>
      <c r="U897" s="15"/>
      <c r="V897" s="15"/>
      <c r="W897" s="15"/>
      <c r="X897" s="15"/>
      <c r="Y897" s="15"/>
      <c r="Z897" s="15"/>
      <c r="AA897" s="15"/>
    </row>
    <row r="898" spans="1:27" ht="16.5" customHeight="1" x14ac:dyDescent="0.25">
      <c r="A898" s="10"/>
      <c r="B898" s="11"/>
      <c r="C898" s="12"/>
      <c r="D898" s="13"/>
      <c r="E898" s="13"/>
      <c r="F898" s="13"/>
      <c r="G898" s="13"/>
      <c r="H898" s="13"/>
      <c r="I898" s="13"/>
      <c r="J898" s="13"/>
      <c r="K898" s="13"/>
      <c r="L898" s="13"/>
      <c r="M898" s="13"/>
      <c r="N898" s="13"/>
      <c r="O898" s="13"/>
      <c r="P898" s="13"/>
      <c r="Q898" s="13"/>
      <c r="R898" s="13"/>
      <c r="S898" s="12"/>
      <c r="T898" s="15"/>
      <c r="U898" s="15"/>
      <c r="V898" s="15"/>
      <c r="W898" s="15"/>
      <c r="X898" s="15"/>
      <c r="Y898" s="15"/>
      <c r="Z898" s="15"/>
      <c r="AA898" s="15"/>
    </row>
    <row r="899" spans="1:27" ht="16.5" customHeight="1" x14ac:dyDescent="0.25">
      <c r="A899" s="10"/>
      <c r="B899" s="11"/>
      <c r="C899" s="12"/>
      <c r="D899" s="13"/>
      <c r="E899" s="13"/>
      <c r="F899" s="13"/>
      <c r="G899" s="13"/>
      <c r="H899" s="13"/>
      <c r="I899" s="13"/>
      <c r="J899" s="13"/>
      <c r="K899" s="13"/>
      <c r="L899" s="13"/>
      <c r="M899" s="13"/>
      <c r="N899" s="13"/>
      <c r="O899" s="13"/>
      <c r="P899" s="13"/>
      <c r="Q899" s="13"/>
      <c r="R899" s="13"/>
      <c r="S899" s="12"/>
      <c r="T899" s="15"/>
      <c r="U899" s="15"/>
      <c r="V899" s="15"/>
      <c r="W899" s="15"/>
      <c r="X899" s="15"/>
      <c r="Y899" s="15"/>
      <c r="Z899" s="15"/>
      <c r="AA899" s="15"/>
    </row>
    <row r="900" spans="1:27" ht="16.5" customHeight="1" x14ac:dyDescent="0.25">
      <c r="A900" s="10"/>
      <c r="B900" s="11"/>
      <c r="C900" s="12"/>
      <c r="D900" s="13"/>
      <c r="E900" s="13"/>
      <c r="F900" s="13"/>
      <c r="G900" s="13"/>
      <c r="H900" s="13"/>
      <c r="I900" s="13"/>
      <c r="J900" s="13"/>
      <c r="K900" s="13"/>
      <c r="L900" s="13"/>
      <c r="M900" s="13"/>
      <c r="N900" s="13"/>
      <c r="O900" s="13"/>
      <c r="P900" s="13"/>
      <c r="Q900" s="13"/>
      <c r="R900" s="13"/>
      <c r="S900" s="12"/>
      <c r="T900" s="15"/>
      <c r="U900" s="15"/>
      <c r="V900" s="15"/>
      <c r="W900" s="15"/>
      <c r="X900" s="15"/>
      <c r="Y900" s="15"/>
      <c r="Z900" s="15"/>
      <c r="AA900" s="15"/>
    </row>
    <row r="901" spans="1:27" ht="16.5" customHeight="1" x14ac:dyDescent="0.25">
      <c r="A901" s="10"/>
      <c r="B901" s="11"/>
      <c r="C901" s="12"/>
      <c r="D901" s="13"/>
      <c r="E901" s="13"/>
      <c r="F901" s="13"/>
      <c r="G901" s="13"/>
      <c r="H901" s="13"/>
      <c r="I901" s="13"/>
      <c r="J901" s="13"/>
      <c r="K901" s="13"/>
      <c r="L901" s="13"/>
      <c r="M901" s="13"/>
      <c r="N901" s="13"/>
      <c r="O901" s="13"/>
      <c r="P901" s="13"/>
      <c r="Q901" s="13"/>
      <c r="R901" s="13"/>
      <c r="S901" s="12"/>
      <c r="T901" s="15"/>
      <c r="U901" s="15"/>
      <c r="V901" s="15"/>
      <c r="W901" s="15"/>
      <c r="X901" s="15"/>
      <c r="Y901" s="15"/>
      <c r="Z901" s="15"/>
      <c r="AA901" s="15"/>
    </row>
    <row r="902" spans="1:27" ht="16.5" customHeight="1" x14ac:dyDescent="0.25">
      <c r="A902" s="10"/>
      <c r="B902" s="11"/>
      <c r="C902" s="12"/>
      <c r="D902" s="13"/>
      <c r="E902" s="13"/>
      <c r="F902" s="13"/>
      <c r="G902" s="13"/>
      <c r="H902" s="13"/>
      <c r="I902" s="13"/>
      <c r="J902" s="13"/>
      <c r="K902" s="13"/>
      <c r="L902" s="13"/>
      <c r="M902" s="13"/>
      <c r="N902" s="13"/>
      <c r="O902" s="13"/>
      <c r="P902" s="13"/>
      <c r="Q902" s="13"/>
      <c r="R902" s="13"/>
      <c r="S902" s="12"/>
      <c r="T902" s="15"/>
      <c r="U902" s="15"/>
      <c r="V902" s="15"/>
      <c r="W902" s="15"/>
      <c r="X902" s="15"/>
      <c r="Y902" s="15"/>
      <c r="Z902" s="15"/>
      <c r="AA902" s="15"/>
    </row>
    <row r="903" spans="1:27" ht="16.5" customHeight="1" x14ac:dyDescent="0.25">
      <c r="A903" s="10"/>
      <c r="B903" s="11"/>
      <c r="C903" s="12"/>
      <c r="D903" s="13"/>
      <c r="E903" s="13"/>
      <c r="F903" s="13"/>
      <c r="G903" s="13"/>
      <c r="H903" s="13"/>
      <c r="I903" s="13"/>
      <c r="J903" s="13"/>
      <c r="K903" s="13"/>
      <c r="L903" s="13"/>
      <c r="M903" s="13"/>
      <c r="N903" s="13"/>
      <c r="O903" s="13"/>
      <c r="P903" s="13"/>
      <c r="Q903" s="13"/>
      <c r="R903" s="13"/>
      <c r="S903" s="12"/>
      <c r="T903" s="15"/>
      <c r="U903" s="15"/>
      <c r="V903" s="15"/>
      <c r="W903" s="15"/>
      <c r="X903" s="15"/>
      <c r="Y903" s="15"/>
      <c r="Z903" s="15"/>
      <c r="AA903" s="15"/>
    </row>
    <row r="904" spans="1:27" ht="16.5" customHeight="1" x14ac:dyDescent="0.25">
      <c r="A904" s="10"/>
      <c r="B904" s="11"/>
      <c r="C904" s="12"/>
      <c r="D904" s="13"/>
      <c r="E904" s="13"/>
      <c r="F904" s="13"/>
      <c r="G904" s="13"/>
      <c r="H904" s="13"/>
      <c r="I904" s="13"/>
      <c r="J904" s="13"/>
      <c r="K904" s="13"/>
      <c r="L904" s="13"/>
      <c r="M904" s="13"/>
      <c r="N904" s="13"/>
      <c r="O904" s="13"/>
      <c r="P904" s="13"/>
      <c r="Q904" s="13"/>
      <c r="R904" s="13"/>
      <c r="S904" s="12"/>
      <c r="T904" s="15"/>
      <c r="U904" s="15"/>
      <c r="V904" s="15"/>
      <c r="W904" s="15"/>
      <c r="X904" s="15"/>
      <c r="Y904" s="15"/>
      <c r="Z904" s="15"/>
      <c r="AA904" s="15"/>
    </row>
    <row r="905" spans="1:27" ht="16.5" customHeight="1" x14ac:dyDescent="0.25">
      <c r="A905" s="10"/>
      <c r="B905" s="11"/>
      <c r="C905" s="12"/>
      <c r="D905" s="13"/>
      <c r="E905" s="13"/>
      <c r="F905" s="13"/>
      <c r="G905" s="13"/>
      <c r="H905" s="13"/>
      <c r="I905" s="13"/>
      <c r="J905" s="13"/>
      <c r="K905" s="13"/>
      <c r="L905" s="13"/>
      <c r="M905" s="13"/>
      <c r="N905" s="13"/>
      <c r="O905" s="13"/>
      <c r="P905" s="13"/>
      <c r="Q905" s="13"/>
      <c r="R905" s="13"/>
      <c r="S905" s="12"/>
      <c r="T905" s="15"/>
      <c r="U905" s="15"/>
      <c r="V905" s="15"/>
      <c r="W905" s="15"/>
      <c r="X905" s="15"/>
      <c r="Y905" s="15"/>
      <c r="Z905" s="15"/>
      <c r="AA905" s="15"/>
    </row>
    <row r="906" spans="1:27" ht="16.5" customHeight="1" x14ac:dyDescent="0.25">
      <c r="A906" s="10"/>
      <c r="B906" s="11"/>
      <c r="C906" s="12"/>
      <c r="D906" s="13"/>
      <c r="E906" s="13"/>
      <c r="F906" s="13"/>
      <c r="G906" s="13"/>
      <c r="H906" s="13"/>
      <c r="I906" s="13"/>
      <c r="J906" s="13"/>
      <c r="K906" s="13"/>
      <c r="L906" s="13"/>
      <c r="M906" s="13"/>
      <c r="N906" s="13"/>
      <c r="O906" s="13"/>
      <c r="P906" s="13"/>
      <c r="Q906" s="13"/>
      <c r="R906" s="13"/>
      <c r="S906" s="12"/>
      <c r="T906" s="15"/>
      <c r="U906" s="15"/>
      <c r="V906" s="15"/>
      <c r="W906" s="15"/>
      <c r="X906" s="15"/>
      <c r="Y906" s="15"/>
      <c r="Z906" s="15"/>
      <c r="AA906" s="15"/>
    </row>
    <row r="907" spans="1:27" ht="16.5" customHeight="1" x14ac:dyDescent="0.25">
      <c r="A907" s="10"/>
      <c r="B907" s="11"/>
      <c r="C907" s="12"/>
      <c r="D907" s="13"/>
      <c r="E907" s="13"/>
      <c r="F907" s="13"/>
      <c r="G907" s="13"/>
      <c r="H907" s="13"/>
      <c r="I907" s="13"/>
      <c r="J907" s="13"/>
      <c r="K907" s="13"/>
      <c r="L907" s="13"/>
      <c r="M907" s="13"/>
      <c r="N907" s="13"/>
      <c r="O907" s="13"/>
      <c r="P907" s="13"/>
      <c r="Q907" s="13"/>
      <c r="R907" s="13"/>
      <c r="S907" s="12"/>
      <c r="T907" s="15"/>
      <c r="U907" s="15"/>
      <c r="V907" s="15"/>
      <c r="W907" s="15"/>
      <c r="X907" s="15"/>
      <c r="Y907" s="15"/>
      <c r="Z907" s="15"/>
      <c r="AA907" s="15"/>
    </row>
    <row r="908" spans="1:27" ht="16.5" customHeight="1" x14ac:dyDescent="0.25">
      <c r="A908" s="10"/>
      <c r="B908" s="11"/>
      <c r="C908" s="12"/>
      <c r="D908" s="13"/>
      <c r="E908" s="13"/>
      <c r="F908" s="13"/>
      <c r="G908" s="13"/>
      <c r="H908" s="13"/>
      <c r="I908" s="13"/>
      <c r="J908" s="13"/>
      <c r="K908" s="13"/>
      <c r="L908" s="13"/>
      <c r="M908" s="13"/>
      <c r="N908" s="13"/>
      <c r="O908" s="13"/>
      <c r="P908" s="13"/>
      <c r="Q908" s="13"/>
      <c r="R908" s="13"/>
      <c r="S908" s="12"/>
      <c r="T908" s="15"/>
      <c r="U908" s="15"/>
      <c r="V908" s="15"/>
      <c r="W908" s="15"/>
      <c r="X908" s="15"/>
      <c r="Y908" s="15"/>
      <c r="Z908" s="15"/>
      <c r="AA908" s="15"/>
    </row>
    <row r="909" spans="1:27" ht="16.5" customHeight="1" x14ac:dyDescent="0.25">
      <c r="A909" s="10"/>
      <c r="B909" s="11"/>
      <c r="C909" s="12"/>
      <c r="D909" s="13"/>
      <c r="E909" s="13"/>
      <c r="F909" s="13"/>
      <c r="G909" s="13"/>
      <c r="H909" s="13"/>
      <c r="I909" s="13"/>
      <c r="J909" s="13"/>
      <c r="K909" s="13"/>
      <c r="L909" s="13"/>
      <c r="M909" s="13"/>
      <c r="N909" s="13"/>
      <c r="O909" s="13"/>
      <c r="P909" s="13"/>
      <c r="Q909" s="13"/>
      <c r="R909" s="13"/>
      <c r="S909" s="12"/>
      <c r="T909" s="15"/>
      <c r="U909" s="15"/>
      <c r="V909" s="15"/>
      <c r="W909" s="15"/>
      <c r="X909" s="15"/>
      <c r="Y909" s="15"/>
      <c r="Z909" s="15"/>
      <c r="AA909" s="15"/>
    </row>
    <row r="910" spans="1:27" ht="16.5" customHeight="1" x14ac:dyDescent="0.25">
      <c r="A910" s="10"/>
      <c r="B910" s="11"/>
      <c r="C910" s="12"/>
      <c r="D910" s="13"/>
      <c r="E910" s="13"/>
      <c r="F910" s="13"/>
      <c r="G910" s="13"/>
      <c r="H910" s="13"/>
      <c r="I910" s="13"/>
      <c r="J910" s="13"/>
      <c r="K910" s="13"/>
      <c r="L910" s="13"/>
      <c r="M910" s="13"/>
      <c r="N910" s="13"/>
      <c r="O910" s="13"/>
      <c r="P910" s="13"/>
      <c r="Q910" s="13"/>
      <c r="R910" s="13"/>
      <c r="S910" s="12"/>
      <c r="T910" s="15"/>
      <c r="U910" s="15"/>
      <c r="V910" s="15"/>
      <c r="W910" s="15"/>
      <c r="X910" s="15"/>
      <c r="Y910" s="15"/>
      <c r="Z910" s="15"/>
      <c r="AA910" s="15"/>
    </row>
    <row r="911" spans="1:27" ht="16.5" customHeight="1" x14ac:dyDescent="0.25">
      <c r="A911" s="10"/>
      <c r="B911" s="11"/>
      <c r="C911" s="12"/>
      <c r="D911" s="13"/>
      <c r="E911" s="13"/>
      <c r="F911" s="13"/>
      <c r="G911" s="13"/>
      <c r="H911" s="13"/>
      <c r="I911" s="13"/>
      <c r="J911" s="13"/>
      <c r="K911" s="13"/>
      <c r="L911" s="13"/>
      <c r="M911" s="13"/>
      <c r="N911" s="13"/>
      <c r="O911" s="13"/>
      <c r="P911" s="13"/>
      <c r="Q911" s="13"/>
      <c r="R911" s="13"/>
      <c r="S911" s="12"/>
      <c r="T911" s="15"/>
      <c r="U911" s="15"/>
      <c r="V911" s="15"/>
      <c r="W911" s="15"/>
      <c r="X911" s="15"/>
      <c r="Y911" s="15"/>
      <c r="Z911" s="15"/>
      <c r="AA911" s="15"/>
    </row>
    <row r="912" spans="1:27" ht="16.5" customHeight="1" x14ac:dyDescent="0.25">
      <c r="A912" s="10"/>
      <c r="B912" s="11"/>
      <c r="C912" s="12"/>
      <c r="D912" s="13"/>
      <c r="E912" s="13"/>
      <c r="F912" s="13"/>
      <c r="G912" s="13"/>
      <c r="H912" s="13"/>
      <c r="I912" s="13"/>
      <c r="J912" s="13"/>
      <c r="K912" s="13"/>
      <c r="L912" s="13"/>
      <c r="M912" s="13"/>
      <c r="N912" s="13"/>
      <c r="O912" s="13"/>
      <c r="P912" s="13"/>
      <c r="Q912" s="13"/>
      <c r="R912" s="13"/>
      <c r="S912" s="12"/>
      <c r="T912" s="15"/>
      <c r="U912" s="15"/>
      <c r="V912" s="15"/>
      <c r="W912" s="15"/>
      <c r="X912" s="15"/>
      <c r="Y912" s="15"/>
      <c r="Z912" s="15"/>
      <c r="AA912" s="15"/>
    </row>
    <row r="913" spans="1:27" ht="16.5" customHeight="1" x14ac:dyDescent="0.25">
      <c r="A913" s="10"/>
      <c r="B913" s="11"/>
      <c r="C913" s="12"/>
      <c r="D913" s="13"/>
      <c r="E913" s="13"/>
      <c r="F913" s="13"/>
      <c r="G913" s="13"/>
      <c r="H913" s="13"/>
      <c r="I913" s="13"/>
      <c r="J913" s="13"/>
      <c r="K913" s="13"/>
      <c r="L913" s="13"/>
      <c r="M913" s="13"/>
      <c r="N913" s="13"/>
      <c r="O913" s="13"/>
      <c r="P913" s="13"/>
      <c r="Q913" s="13"/>
      <c r="R913" s="13"/>
      <c r="S913" s="12"/>
      <c r="T913" s="15"/>
      <c r="U913" s="15"/>
      <c r="V913" s="15"/>
      <c r="W913" s="15"/>
      <c r="X913" s="15"/>
      <c r="Y913" s="15"/>
      <c r="Z913" s="15"/>
      <c r="AA913" s="15"/>
    </row>
    <row r="914" spans="1:27" ht="16.5" customHeight="1" x14ac:dyDescent="0.25">
      <c r="A914" s="10"/>
      <c r="B914" s="11"/>
      <c r="C914" s="12"/>
      <c r="D914" s="13"/>
      <c r="E914" s="13"/>
      <c r="F914" s="13"/>
      <c r="G914" s="13"/>
      <c r="H914" s="13"/>
      <c r="I914" s="13"/>
      <c r="J914" s="13"/>
      <c r="K914" s="13"/>
      <c r="L914" s="13"/>
      <c r="M914" s="13"/>
      <c r="N914" s="13"/>
      <c r="O914" s="13"/>
      <c r="P914" s="13"/>
      <c r="Q914" s="13"/>
      <c r="R914" s="13"/>
      <c r="S914" s="12"/>
      <c r="T914" s="15"/>
      <c r="U914" s="15"/>
      <c r="V914" s="15"/>
      <c r="W914" s="15"/>
      <c r="X914" s="15"/>
      <c r="Y914" s="15"/>
      <c r="Z914" s="15"/>
      <c r="AA914" s="15"/>
    </row>
    <row r="915" spans="1:27" ht="16.5" customHeight="1" x14ac:dyDescent="0.25">
      <c r="A915" s="10"/>
      <c r="B915" s="11"/>
      <c r="C915" s="12"/>
      <c r="D915" s="13"/>
      <c r="E915" s="13"/>
      <c r="F915" s="13"/>
      <c r="G915" s="13"/>
      <c r="H915" s="13"/>
      <c r="I915" s="13"/>
      <c r="J915" s="13"/>
      <c r="K915" s="13"/>
      <c r="L915" s="13"/>
      <c r="M915" s="13"/>
      <c r="N915" s="13"/>
      <c r="O915" s="13"/>
      <c r="P915" s="13"/>
      <c r="Q915" s="13"/>
      <c r="R915" s="13"/>
      <c r="S915" s="12"/>
      <c r="T915" s="15"/>
      <c r="U915" s="15"/>
      <c r="V915" s="15"/>
      <c r="W915" s="15"/>
      <c r="X915" s="15"/>
      <c r="Y915" s="15"/>
      <c r="Z915" s="15"/>
      <c r="AA915" s="15"/>
    </row>
    <row r="916" spans="1:27" ht="16.5" customHeight="1" x14ac:dyDescent="0.25">
      <c r="A916" s="10"/>
      <c r="B916" s="11"/>
      <c r="C916" s="12"/>
      <c r="D916" s="13"/>
      <c r="E916" s="13"/>
      <c r="F916" s="13"/>
      <c r="G916" s="13"/>
      <c r="H916" s="13"/>
      <c r="I916" s="13"/>
      <c r="J916" s="13"/>
      <c r="K916" s="13"/>
      <c r="L916" s="13"/>
      <c r="M916" s="13"/>
      <c r="N916" s="13"/>
      <c r="O916" s="13"/>
      <c r="P916" s="13"/>
      <c r="Q916" s="13"/>
      <c r="R916" s="13"/>
      <c r="S916" s="12"/>
      <c r="T916" s="15"/>
      <c r="U916" s="15"/>
      <c r="V916" s="15"/>
      <c r="W916" s="15"/>
      <c r="X916" s="15"/>
      <c r="Y916" s="15"/>
      <c r="Z916" s="15"/>
      <c r="AA916" s="15"/>
    </row>
    <row r="917" spans="1:27" ht="16.5" customHeight="1" x14ac:dyDescent="0.25">
      <c r="A917" s="10"/>
      <c r="B917" s="11"/>
      <c r="C917" s="12"/>
      <c r="D917" s="13"/>
      <c r="E917" s="13"/>
      <c r="F917" s="13"/>
      <c r="G917" s="13"/>
      <c r="H917" s="13"/>
      <c r="I917" s="13"/>
      <c r="J917" s="13"/>
      <c r="K917" s="13"/>
      <c r="L917" s="13"/>
      <c r="M917" s="13"/>
      <c r="N917" s="13"/>
      <c r="O917" s="13"/>
      <c r="P917" s="13"/>
      <c r="Q917" s="13"/>
      <c r="R917" s="13"/>
      <c r="S917" s="12"/>
      <c r="T917" s="15"/>
      <c r="U917" s="15"/>
      <c r="V917" s="15"/>
      <c r="W917" s="15"/>
      <c r="X917" s="15"/>
      <c r="Y917" s="15"/>
      <c r="Z917" s="15"/>
      <c r="AA917" s="15"/>
    </row>
    <row r="918" spans="1:27" ht="16.5" customHeight="1" x14ac:dyDescent="0.25">
      <c r="A918" s="10"/>
      <c r="B918" s="11"/>
      <c r="C918" s="12"/>
      <c r="D918" s="13"/>
      <c r="E918" s="13"/>
      <c r="F918" s="13"/>
      <c r="G918" s="13"/>
      <c r="H918" s="13"/>
      <c r="I918" s="13"/>
      <c r="J918" s="13"/>
      <c r="K918" s="13"/>
      <c r="L918" s="13"/>
      <c r="M918" s="13"/>
      <c r="N918" s="13"/>
      <c r="O918" s="13"/>
      <c r="P918" s="13"/>
      <c r="Q918" s="13"/>
      <c r="R918" s="13"/>
      <c r="S918" s="12"/>
      <c r="T918" s="15"/>
      <c r="U918" s="15"/>
      <c r="V918" s="15"/>
      <c r="W918" s="15"/>
      <c r="X918" s="15"/>
      <c r="Y918" s="15"/>
      <c r="Z918" s="15"/>
      <c r="AA918" s="15"/>
    </row>
    <row r="919" spans="1:27" ht="16.5" customHeight="1" x14ac:dyDescent="0.25">
      <c r="A919" s="10"/>
      <c r="B919" s="11"/>
      <c r="C919" s="12"/>
      <c r="D919" s="13"/>
      <c r="E919" s="13"/>
      <c r="F919" s="13"/>
      <c r="G919" s="13"/>
      <c r="H919" s="13"/>
      <c r="I919" s="13"/>
      <c r="J919" s="13"/>
      <c r="K919" s="13"/>
      <c r="L919" s="13"/>
      <c r="M919" s="13"/>
      <c r="N919" s="13"/>
      <c r="O919" s="13"/>
      <c r="P919" s="13"/>
      <c r="Q919" s="13"/>
      <c r="R919" s="13"/>
      <c r="S919" s="12"/>
      <c r="T919" s="15"/>
      <c r="U919" s="15"/>
      <c r="V919" s="15"/>
      <c r="W919" s="15"/>
      <c r="X919" s="15"/>
      <c r="Y919" s="15"/>
      <c r="Z919" s="15"/>
      <c r="AA919" s="15"/>
    </row>
    <row r="920" spans="1:27" ht="16.5" customHeight="1" x14ac:dyDescent="0.25">
      <c r="A920" s="10"/>
      <c r="B920" s="11"/>
      <c r="C920" s="12"/>
      <c r="D920" s="13"/>
      <c r="E920" s="13"/>
      <c r="F920" s="13"/>
      <c r="G920" s="13"/>
      <c r="H920" s="13"/>
      <c r="I920" s="13"/>
      <c r="J920" s="13"/>
      <c r="K920" s="13"/>
      <c r="L920" s="13"/>
      <c r="M920" s="13"/>
      <c r="N920" s="13"/>
      <c r="O920" s="13"/>
      <c r="P920" s="13"/>
      <c r="Q920" s="13"/>
      <c r="R920" s="13"/>
      <c r="S920" s="12"/>
      <c r="T920" s="15"/>
      <c r="U920" s="15"/>
      <c r="V920" s="15"/>
      <c r="W920" s="15"/>
      <c r="X920" s="15"/>
      <c r="Y920" s="15"/>
      <c r="Z920" s="15"/>
      <c r="AA920" s="15"/>
    </row>
    <row r="921" spans="1:27" ht="16.5" customHeight="1" x14ac:dyDescent="0.25">
      <c r="A921" s="10"/>
      <c r="B921" s="11"/>
      <c r="C921" s="12"/>
      <c r="D921" s="13"/>
      <c r="E921" s="13"/>
      <c r="F921" s="13"/>
      <c r="G921" s="13"/>
      <c r="H921" s="13"/>
      <c r="I921" s="13"/>
      <c r="J921" s="13"/>
      <c r="K921" s="13"/>
      <c r="L921" s="13"/>
      <c r="M921" s="13"/>
      <c r="N921" s="13"/>
      <c r="O921" s="13"/>
      <c r="P921" s="13"/>
      <c r="Q921" s="13"/>
      <c r="R921" s="13"/>
      <c r="S921" s="12"/>
      <c r="T921" s="15"/>
      <c r="U921" s="15"/>
      <c r="V921" s="15"/>
      <c r="W921" s="15"/>
      <c r="X921" s="15"/>
      <c r="Y921" s="15"/>
      <c r="Z921" s="15"/>
      <c r="AA921" s="15"/>
    </row>
    <row r="922" spans="1:27" ht="16.5" customHeight="1" x14ac:dyDescent="0.25">
      <c r="A922" s="10"/>
      <c r="B922" s="11"/>
      <c r="C922" s="12"/>
      <c r="D922" s="13"/>
      <c r="E922" s="13"/>
      <c r="F922" s="13"/>
      <c r="G922" s="13"/>
      <c r="H922" s="13"/>
      <c r="I922" s="13"/>
      <c r="J922" s="13"/>
      <c r="K922" s="13"/>
      <c r="L922" s="13"/>
      <c r="M922" s="13"/>
      <c r="N922" s="13"/>
      <c r="O922" s="13"/>
      <c r="P922" s="13"/>
      <c r="Q922" s="13"/>
      <c r="R922" s="13"/>
      <c r="S922" s="12"/>
      <c r="T922" s="15"/>
      <c r="U922" s="15"/>
      <c r="V922" s="15"/>
      <c r="W922" s="15"/>
      <c r="X922" s="15"/>
      <c r="Y922" s="15"/>
      <c r="Z922" s="15"/>
      <c r="AA922" s="15"/>
    </row>
    <row r="923" spans="1:27" ht="16.5" customHeight="1" x14ac:dyDescent="0.25">
      <c r="A923" s="10"/>
      <c r="B923" s="11"/>
      <c r="C923" s="12"/>
      <c r="D923" s="13"/>
      <c r="E923" s="13"/>
      <c r="F923" s="13"/>
      <c r="G923" s="13"/>
      <c r="H923" s="13"/>
      <c r="I923" s="13"/>
      <c r="J923" s="13"/>
      <c r="K923" s="13"/>
      <c r="L923" s="13"/>
      <c r="M923" s="13"/>
      <c r="N923" s="13"/>
      <c r="O923" s="13"/>
      <c r="P923" s="13"/>
      <c r="Q923" s="13"/>
      <c r="R923" s="13"/>
      <c r="S923" s="12"/>
      <c r="T923" s="15"/>
      <c r="U923" s="15"/>
      <c r="V923" s="15"/>
      <c r="W923" s="15"/>
      <c r="X923" s="15"/>
      <c r="Y923" s="15"/>
      <c r="Z923" s="15"/>
      <c r="AA923" s="15"/>
    </row>
    <row r="924" spans="1:27" ht="16.5" customHeight="1" x14ac:dyDescent="0.25">
      <c r="A924" s="10"/>
      <c r="B924" s="11"/>
      <c r="C924" s="12"/>
      <c r="D924" s="13"/>
      <c r="E924" s="13"/>
      <c r="F924" s="13"/>
      <c r="G924" s="13"/>
      <c r="H924" s="13"/>
      <c r="I924" s="13"/>
      <c r="J924" s="13"/>
      <c r="K924" s="13"/>
      <c r="L924" s="13"/>
      <c r="M924" s="13"/>
      <c r="N924" s="13"/>
      <c r="O924" s="13"/>
      <c r="P924" s="13"/>
      <c r="Q924" s="13"/>
      <c r="R924" s="13"/>
      <c r="S924" s="12"/>
      <c r="T924" s="15"/>
      <c r="U924" s="15"/>
      <c r="V924" s="15"/>
      <c r="W924" s="15"/>
      <c r="X924" s="15"/>
      <c r="Y924" s="15"/>
      <c r="Z924" s="15"/>
      <c r="AA924" s="15"/>
    </row>
    <row r="925" spans="1:27" ht="16.5" customHeight="1" x14ac:dyDescent="0.25">
      <c r="A925" s="10"/>
      <c r="B925" s="11"/>
      <c r="C925" s="12"/>
      <c r="D925" s="13"/>
      <c r="E925" s="13"/>
      <c r="F925" s="13"/>
      <c r="G925" s="13"/>
      <c r="H925" s="13"/>
      <c r="I925" s="13"/>
      <c r="J925" s="13"/>
      <c r="K925" s="13"/>
      <c r="L925" s="13"/>
      <c r="M925" s="13"/>
      <c r="N925" s="13"/>
      <c r="O925" s="13"/>
      <c r="P925" s="13"/>
      <c r="Q925" s="13"/>
      <c r="R925" s="13"/>
      <c r="S925" s="12"/>
      <c r="T925" s="15"/>
      <c r="U925" s="15"/>
      <c r="V925" s="15"/>
      <c r="W925" s="15"/>
      <c r="X925" s="15"/>
      <c r="Y925" s="15"/>
      <c r="Z925" s="15"/>
      <c r="AA925" s="15"/>
    </row>
    <row r="926" spans="1:27" ht="16.5" customHeight="1" x14ac:dyDescent="0.25">
      <c r="A926" s="10"/>
      <c r="B926" s="11"/>
      <c r="C926" s="12"/>
      <c r="D926" s="13"/>
      <c r="E926" s="13"/>
      <c r="F926" s="13"/>
      <c r="G926" s="13"/>
      <c r="H926" s="13"/>
      <c r="I926" s="13"/>
      <c r="J926" s="13"/>
      <c r="K926" s="13"/>
      <c r="L926" s="13"/>
      <c r="M926" s="13"/>
      <c r="N926" s="13"/>
      <c r="O926" s="13"/>
      <c r="P926" s="13"/>
      <c r="Q926" s="13"/>
      <c r="R926" s="13"/>
      <c r="S926" s="12"/>
      <c r="T926" s="15"/>
      <c r="U926" s="15"/>
      <c r="V926" s="15"/>
      <c r="W926" s="15"/>
      <c r="X926" s="15"/>
      <c r="Y926" s="15"/>
      <c r="Z926" s="15"/>
      <c r="AA926" s="15"/>
    </row>
    <row r="927" spans="1:27" ht="16.5" customHeight="1" x14ac:dyDescent="0.25">
      <c r="A927" s="10"/>
      <c r="B927" s="11"/>
      <c r="C927" s="12"/>
      <c r="D927" s="13"/>
      <c r="E927" s="13"/>
      <c r="F927" s="13"/>
      <c r="G927" s="13"/>
      <c r="H927" s="13"/>
      <c r="I927" s="13"/>
      <c r="J927" s="13"/>
      <c r="K927" s="13"/>
      <c r="L927" s="13"/>
      <c r="M927" s="13"/>
      <c r="N927" s="13"/>
      <c r="O927" s="13"/>
      <c r="P927" s="13"/>
      <c r="Q927" s="13"/>
      <c r="R927" s="13"/>
      <c r="S927" s="12"/>
      <c r="T927" s="15"/>
      <c r="U927" s="15"/>
      <c r="V927" s="15"/>
      <c r="W927" s="15"/>
      <c r="X927" s="15"/>
      <c r="Y927" s="15"/>
      <c r="Z927" s="15"/>
      <c r="AA927" s="15"/>
    </row>
    <row r="928" spans="1:27" ht="16.5" customHeight="1" x14ac:dyDescent="0.25">
      <c r="A928" s="10"/>
      <c r="B928" s="11"/>
      <c r="C928" s="12"/>
      <c r="D928" s="13"/>
      <c r="E928" s="13"/>
      <c r="F928" s="13"/>
      <c r="G928" s="13"/>
      <c r="H928" s="13"/>
      <c r="I928" s="13"/>
      <c r="J928" s="13"/>
      <c r="K928" s="13"/>
      <c r="L928" s="13"/>
      <c r="M928" s="13"/>
      <c r="N928" s="13"/>
      <c r="O928" s="13"/>
      <c r="P928" s="13"/>
      <c r="Q928" s="13"/>
      <c r="R928" s="13"/>
      <c r="S928" s="12"/>
      <c r="T928" s="15"/>
      <c r="U928" s="15"/>
      <c r="V928" s="15"/>
      <c r="W928" s="15"/>
      <c r="X928" s="15"/>
      <c r="Y928" s="15"/>
      <c r="Z928" s="15"/>
      <c r="AA928" s="15"/>
    </row>
    <row r="929" spans="1:27" ht="16.5" customHeight="1" x14ac:dyDescent="0.25">
      <c r="A929" s="10"/>
      <c r="B929" s="11"/>
      <c r="C929" s="12"/>
      <c r="D929" s="13"/>
      <c r="E929" s="13"/>
      <c r="F929" s="13"/>
      <c r="G929" s="13"/>
      <c r="H929" s="13"/>
      <c r="I929" s="13"/>
      <c r="J929" s="13"/>
      <c r="K929" s="13"/>
      <c r="L929" s="13"/>
      <c r="M929" s="13"/>
      <c r="N929" s="13"/>
      <c r="O929" s="13"/>
      <c r="P929" s="13"/>
      <c r="Q929" s="13"/>
      <c r="R929" s="13"/>
      <c r="S929" s="12"/>
      <c r="T929" s="15"/>
      <c r="U929" s="15"/>
      <c r="V929" s="15"/>
      <c r="W929" s="15"/>
      <c r="X929" s="15"/>
      <c r="Y929" s="15"/>
      <c r="Z929" s="15"/>
      <c r="AA929" s="15"/>
    </row>
    <row r="930" spans="1:27" ht="16.5" customHeight="1" x14ac:dyDescent="0.25">
      <c r="A930" s="10"/>
      <c r="B930" s="11"/>
      <c r="C930" s="12"/>
      <c r="D930" s="13"/>
      <c r="E930" s="13"/>
      <c r="F930" s="13"/>
      <c r="G930" s="13"/>
      <c r="H930" s="13"/>
      <c r="I930" s="13"/>
      <c r="J930" s="13"/>
      <c r="K930" s="13"/>
      <c r="L930" s="13"/>
      <c r="M930" s="13"/>
      <c r="N930" s="13"/>
      <c r="O930" s="13"/>
      <c r="P930" s="13"/>
      <c r="Q930" s="13"/>
      <c r="R930" s="13"/>
      <c r="S930" s="12"/>
      <c r="T930" s="15"/>
      <c r="U930" s="15"/>
      <c r="V930" s="15"/>
      <c r="W930" s="15"/>
      <c r="X930" s="15"/>
      <c r="Y930" s="15"/>
      <c r="Z930" s="15"/>
      <c r="AA930" s="15"/>
    </row>
    <row r="931" spans="1:27" ht="16.5" customHeight="1" x14ac:dyDescent="0.25">
      <c r="A931" s="10"/>
      <c r="B931" s="11"/>
      <c r="C931" s="12"/>
      <c r="D931" s="13"/>
      <c r="E931" s="13"/>
      <c r="F931" s="13"/>
      <c r="G931" s="13"/>
      <c r="H931" s="13"/>
      <c r="I931" s="13"/>
      <c r="J931" s="13"/>
      <c r="K931" s="13"/>
      <c r="L931" s="13"/>
      <c r="M931" s="13"/>
      <c r="N931" s="13"/>
      <c r="O931" s="13"/>
      <c r="P931" s="13"/>
      <c r="Q931" s="13"/>
      <c r="R931" s="13"/>
      <c r="S931" s="12"/>
      <c r="T931" s="15"/>
      <c r="U931" s="15"/>
      <c r="V931" s="15"/>
      <c r="W931" s="15"/>
      <c r="X931" s="15"/>
      <c r="Y931" s="15"/>
      <c r="Z931" s="15"/>
      <c r="AA931" s="15"/>
    </row>
    <row r="932" spans="1:27" ht="16.5" customHeight="1" x14ac:dyDescent="0.25">
      <c r="A932" s="10"/>
      <c r="B932" s="11"/>
      <c r="C932" s="12"/>
      <c r="D932" s="13"/>
      <c r="E932" s="13"/>
      <c r="F932" s="13"/>
      <c r="G932" s="13"/>
      <c r="H932" s="13"/>
      <c r="I932" s="13"/>
      <c r="J932" s="13"/>
      <c r="K932" s="13"/>
      <c r="L932" s="13"/>
      <c r="M932" s="13"/>
      <c r="N932" s="13"/>
      <c r="O932" s="13"/>
      <c r="P932" s="13"/>
      <c r="Q932" s="13"/>
      <c r="R932" s="13"/>
      <c r="S932" s="12"/>
      <c r="T932" s="15"/>
      <c r="U932" s="15"/>
      <c r="V932" s="15"/>
      <c r="W932" s="15"/>
      <c r="X932" s="15"/>
      <c r="Y932" s="15"/>
      <c r="Z932" s="15"/>
      <c r="AA932" s="15"/>
    </row>
    <row r="933" spans="1:27" ht="16.5" customHeight="1" x14ac:dyDescent="0.25">
      <c r="A933" s="10"/>
      <c r="B933" s="11"/>
      <c r="C933" s="12"/>
      <c r="D933" s="13"/>
      <c r="E933" s="13"/>
      <c r="F933" s="13"/>
      <c r="G933" s="13"/>
      <c r="H933" s="13"/>
      <c r="I933" s="13"/>
      <c r="J933" s="13"/>
      <c r="K933" s="13"/>
      <c r="L933" s="13"/>
      <c r="M933" s="13"/>
      <c r="N933" s="13"/>
      <c r="O933" s="13"/>
      <c r="P933" s="13"/>
      <c r="Q933" s="13"/>
      <c r="R933" s="13"/>
      <c r="S933" s="12"/>
      <c r="T933" s="15"/>
      <c r="U933" s="15"/>
      <c r="V933" s="15"/>
      <c r="W933" s="15"/>
      <c r="X933" s="15"/>
      <c r="Y933" s="15"/>
      <c r="Z933" s="15"/>
      <c r="AA933" s="15"/>
    </row>
    <row r="934" spans="1:27" ht="16.5" customHeight="1" x14ac:dyDescent="0.25">
      <c r="A934" s="10"/>
      <c r="B934" s="11"/>
      <c r="C934" s="12"/>
      <c r="D934" s="13"/>
      <c r="E934" s="13"/>
      <c r="F934" s="13"/>
      <c r="G934" s="13"/>
      <c r="H934" s="13"/>
      <c r="I934" s="13"/>
      <c r="J934" s="13"/>
      <c r="K934" s="13"/>
      <c r="L934" s="13"/>
      <c r="M934" s="13"/>
      <c r="N934" s="13"/>
      <c r="O934" s="13"/>
      <c r="P934" s="13"/>
      <c r="Q934" s="13"/>
      <c r="R934" s="13"/>
      <c r="S934" s="12"/>
      <c r="T934" s="15"/>
      <c r="U934" s="15"/>
      <c r="V934" s="15"/>
      <c r="W934" s="15"/>
      <c r="X934" s="15"/>
      <c r="Y934" s="15"/>
      <c r="Z934" s="15"/>
      <c r="AA934" s="15"/>
    </row>
    <row r="935" spans="1:27" ht="16.5" customHeight="1" x14ac:dyDescent="0.25">
      <c r="A935" s="10"/>
      <c r="B935" s="11"/>
      <c r="C935" s="12"/>
      <c r="D935" s="13"/>
      <c r="E935" s="13"/>
      <c r="F935" s="13"/>
      <c r="G935" s="13"/>
      <c r="H935" s="13"/>
      <c r="I935" s="13"/>
      <c r="J935" s="13"/>
      <c r="K935" s="13"/>
      <c r="L935" s="13"/>
      <c r="M935" s="13"/>
      <c r="N935" s="13"/>
      <c r="O935" s="13"/>
      <c r="P935" s="13"/>
      <c r="Q935" s="13"/>
      <c r="R935" s="13"/>
      <c r="S935" s="12"/>
      <c r="T935" s="15"/>
      <c r="U935" s="15"/>
      <c r="V935" s="15"/>
      <c r="W935" s="15"/>
      <c r="X935" s="15"/>
      <c r="Y935" s="15"/>
      <c r="Z935" s="15"/>
      <c r="AA935" s="15"/>
    </row>
    <row r="936" spans="1:27" ht="16.5" customHeight="1" x14ac:dyDescent="0.25">
      <c r="A936" s="10"/>
      <c r="B936" s="11"/>
      <c r="C936" s="12"/>
      <c r="D936" s="13"/>
      <c r="E936" s="13"/>
      <c r="F936" s="13"/>
      <c r="G936" s="13"/>
      <c r="H936" s="13"/>
      <c r="I936" s="13"/>
      <c r="J936" s="13"/>
      <c r="K936" s="13"/>
      <c r="L936" s="13"/>
      <c r="M936" s="13"/>
      <c r="N936" s="13"/>
      <c r="O936" s="13"/>
      <c r="P936" s="13"/>
      <c r="Q936" s="13"/>
      <c r="R936" s="13"/>
      <c r="S936" s="12"/>
      <c r="T936" s="15"/>
      <c r="U936" s="15"/>
      <c r="V936" s="15"/>
      <c r="W936" s="15"/>
      <c r="X936" s="15"/>
      <c r="Y936" s="15"/>
      <c r="Z936" s="15"/>
      <c r="AA936" s="15"/>
    </row>
    <row r="937" spans="1:27" ht="16.5" customHeight="1" x14ac:dyDescent="0.25">
      <c r="A937" s="10"/>
      <c r="B937" s="11"/>
      <c r="C937" s="12"/>
      <c r="D937" s="13"/>
      <c r="E937" s="13"/>
      <c r="F937" s="13"/>
      <c r="G937" s="13"/>
      <c r="H937" s="13"/>
      <c r="I937" s="13"/>
      <c r="J937" s="13"/>
      <c r="K937" s="13"/>
      <c r="L937" s="13"/>
      <c r="M937" s="13"/>
      <c r="N937" s="13"/>
      <c r="O937" s="13"/>
      <c r="P937" s="13"/>
      <c r="Q937" s="13"/>
      <c r="R937" s="13"/>
      <c r="S937" s="12"/>
      <c r="T937" s="15"/>
      <c r="U937" s="15"/>
      <c r="V937" s="15"/>
      <c r="W937" s="15"/>
      <c r="X937" s="15"/>
      <c r="Y937" s="15"/>
      <c r="Z937" s="15"/>
      <c r="AA937" s="15"/>
    </row>
    <row r="938" spans="1:27" ht="16.5" customHeight="1" x14ac:dyDescent="0.25">
      <c r="A938" s="10"/>
      <c r="B938" s="11"/>
      <c r="C938" s="12"/>
      <c r="D938" s="13"/>
      <c r="E938" s="13"/>
      <c r="F938" s="13"/>
      <c r="G938" s="13"/>
      <c r="H938" s="13"/>
      <c r="I938" s="13"/>
      <c r="J938" s="13"/>
      <c r="K938" s="13"/>
      <c r="L938" s="13"/>
      <c r="M938" s="13"/>
      <c r="N938" s="13"/>
      <c r="O938" s="13"/>
      <c r="P938" s="13"/>
      <c r="Q938" s="13"/>
      <c r="R938" s="13"/>
      <c r="S938" s="12"/>
      <c r="T938" s="15"/>
      <c r="U938" s="15"/>
      <c r="V938" s="15"/>
      <c r="W938" s="15"/>
      <c r="X938" s="15"/>
      <c r="Y938" s="15"/>
      <c r="Z938" s="15"/>
      <c r="AA938" s="15"/>
    </row>
    <row r="939" spans="1:27" ht="16.5" customHeight="1" x14ac:dyDescent="0.25">
      <c r="A939" s="10"/>
      <c r="B939" s="11"/>
      <c r="C939" s="12"/>
      <c r="D939" s="13"/>
      <c r="E939" s="13"/>
      <c r="F939" s="13"/>
      <c r="G939" s="13"/>
      <c r="H939" s="13"/>
      <c r="I939" s="13"/>
      <c r="J939" s="13"/>
      <c r="K939" s="13"/>
      <c r="L939" s="13"/>
      <c r="M939" s="13"/>
      <c r="N939" s="13"/>
      <c r="O939" s="13"/>
      <c r="P939" s="13"/>
      <c r="Q939" s="13"/>
      <c r="R939" s="13"/>
      <c r="S939" s="12"/>
      <c r="T939" s="15"/>
      <c r="U939" s="15"/>
      <c r="V939" s="15"/>
      <c r="W939" s="15"/>
      <c r="X939" s="15"/>
      <c r="Y939" s="15"/>
      <c r="Z939" s="15"/>
      <c r="AA939" s="15"/>
    </row>
    <row r="940" spans="1:27" ht="16.5" customHeight="1" x14ac:dyDescent="0.25">
      <c r="A940" s="10"/>
      <c r="B940" s="11"/>
      <c r="C940" s="12"/>
      <c r="D940" s="13"/>
      <c r="E940" s="13"/>
      <c r="F940" s="13"/>
      <c r="G940" s="13"/>
      <c r="H940" s="13"/>
      <c r="I940" s="13"/>
      <c r="J940" s="13"/>
      <c r="K940" s="13"/>
      <c r="L940" s="13"/>
      <c r="M940" s="13"/>
      <c r="N940" s="13"/>
      <c r="O940" s="13"/>
      <c r="P940" s="13"/>
      <c r="Q940" s="13"/>
      <c r="R940" s="13"/>
      <c r="S940" s="12"/>
      <c r="T940" s="15"/>
      <c r="U940" s="15"/>
      <c r="V940" s="15"/>
      <c r="W940" s="15"/>
      <c r="X940" s="15"/>
      <c r="Y940" s="15"/>
      <c r="Z940" s="15"/>
      <c r="AA940" s="15"/>
    </row>
    <row r="941" spans="1:27" ht="16.5" customHeight="1" x14ac:dyDescent="0.25">
      <c r="A941" s="10"/>
      <c r="B941" s="11"/>
      <c r="C941" s="12"/>
      <c r="D941" s="13"/>
      <c r="E941" s="13"/>
      <c r="F941" s="13"/>
      <c r="G941" s="13"/>
      <c r="H941" s="13"/>
      <c r="I941" s="13"/>
      <c r="J941" s="13"/>
      <c r="K941" s="13"/>
      <c r="L941" s="13"/>
      <c r="M941" s="13"/>
      <c r="N941" s="13"/>
      <c r="O941" s="13"/>
      <c r="P941" s="13"/>
      <c r="Q941" s="13"/>
      <c r="R941" s="13"/>
      <c r="S941" s="12"/>
      <c r="T941" s="15"/>
      <c r="U941" s="15"/>
      <c r="V941" s="15"/>
      <c r="W941" s="15"/>
      <c r="X941" s="15"/>
      <c r="Y941" s="15"/>
      <c r="Z941" s="15"/>
      <c r="AA941" s="15"/>
    </row>
    <row r="942" spans="1:27" ht="16.5" customHeight="1" x14ac:dyDescent="0.25">
      <c r="A942" s="10"/>
      <c r="B942" s="11"/>
      <c r="C942" s="12"/>
      <c r="D942" s="13"/>
      <c r="E942" s="13"/>
      <c r="F942" s="13"/>
      <c r="G942" s="13"/>
      <c r="H942" s="13"/>
      <c r="I942" s="13"/>
      <c r="J942" s="13"/>
      <c r="K942" s="13"/>
      <c r="L942" s="13"/>
      <c r="M942" s="13"/>
      <c r="N942" s="13"/>
      <c r="O942" s="13"/>
      <c r="P942" s="13"/>
      <c r="Q942" s="13"/>
      <c r="R942" s="13"/>
      <c r="S942" s="12"/>
      <c r="T942" s="15"/>
      <c r="U942" s="15"/>
      <c r="V942" s="15"/>
      <c r="W942" s="15"/>
      <c r="X942" s="15"/>
      <c r="Y942" s="15"/>
      <c r="Z942" s="15"/>
      <c r="AA942" s="15"/>
    </row>
    <row r="943" spans="1:27" ht="16.5" customHeight="1" x14ac:dyDescent="0.25">
      <c r="A943" s="10"/>
      <c r="B943" s="11"/>
      <c r="C943" s="12"/>
      <c r="D943" s="13"/>
      <c r="E943" s="13"/>
      <c r="F943" s="13"/>
      <c r="G943" s="13"/>
      <c r="H943" s="13"/>
      <c r="I943" s="13"/>
      <c r="J943" s="13"/>
      <c r="K943" s="13"/>
      <c r="L943" s="13"/>
      <c r="M943" s="13"/>
      <c r="N943" s="13"/>
      <c r="O943" s="13"/>
      <c r="P943" s="13"/>
      <c r="Q943" s="13"/>
      <c r="R943" s="13"/>
      <c r="S943" s="12"/>
      <c r="T943" s="15"/>
      <c r="U943" s="15"/>
      <c r="V943" s="15"/>
      <c r="W943" s="15"/>
      <c r="X943" s="15"/>
      <c r="Y943" s="15"/>
      <c r="Z943" s="15"/>
      <c r="AA943" s="15"/>
    </row>
    <row r="944" spans="1:27" ht="16.5" customHeight="1" x14ac:dyDescent="0.25">
      <c r="A944" s="10"/>
      <c r="B944" s="11"/>
      <c r="C944" s="12"/>
      <c r="D944" s="13"/>
      <c r="E944" s="13"/>
      <c r="F944" s="13"/>
      <c r="G944" s="13"/>
      <c r="H944" s="13"/>
      <c r="I944" s="13"/>
      <c r="J944" s="13"/>
      <c r="K944" s="13"/>
      <c r="L944" s="13"/>
      <c r="M944" s="13"/>
      <c r="N944" s="13"/>
      <c r="O944" s="13"/>
      <c r="P944" s="13"/>
      <c r="Q944" s="13"/>
      <c r="R944" s="13"/>
      <c r="S944" s="12"/>
      <c r="T944" s="15"/>
      <c r="U944" s="15"/>
      <c r="V944" s="15"/>
      <c r="W944" s="15"/>
      <c r="X944" s="15"/>
      <c r="Y944" s="15"/>
      <c r="Z944" s="15"/>
      <c r="AA944" s="15"/>
    </row>
    <row r="945" spans="1:27" ht="16.5" customHeight="1" x14ac:dyDescent="0.25">
      <c r="A945" s="10"/>
      <c r="B945" s="11"/>
      <c r="C945" s="12"/>
      <c r="D945" s="13"/>
      <c r="E945" s="13"/>
      <c r="F945" s="13"/>
      <c r="G945" s="13"/>
      <c r="H945" s="13"/>
      <c r="I945" s="13"/>
      <c r="J945" s="13"/>
      <c r="K945" s="13"/>
      <c r="L945" s="13"/>
      <c r="M945" s="13"/>
      <c r="N945" s="13"/>
      <c r="O945" s="13"/>
      <c r="P945" s="13"/>
      <c r="Q945" s="13"/>
      <c r="R945" s="13"/>
      <c r="S945" s="12"/>
      <c r="T945" s="15"/>
      <c r="U945" s="15"/>
      <c r="V945" s="15"/>
      <c r="W945" s="15"/>
      <c r="X945" s="15"/>
      <c r="Y945" s="15"/>
      <c r="Z945" s="15"/>
      <c r="AA945" s="15"/>
    </row>
    <row r="946" spans="1:27" ht="16.5" customHeight="1" x14ac:dyDescent="0.25">
      <c r="A946" s="10"/>
      <c r="B946" s="11"/>
      <c r="C946" s="12"/>
      <c r="D946" s="13"/>
      <c r="E946" s="13"/>
      <c r="F946" s="13"/>
      <c r="G946" s="13"/>
      <c r="H946" s="13"/>
      <c r="I946" s="13"/>
      <c r="J946" s="13"/>
      <c r="K946" s="13"/>
      <c r="L946" s="13"/>
      <c r="M946" s="13"/>
      <c r="N946" s="13"/>
      <c r="O946" s="13"/>
      <c r="P946" s="13"/>
      <c r="Q946" s="13"/>
      <c r="R946" s="13"/>
      <c r="S946" s="12"/>
      <c r="T946" s="15"/>
      <c r="U946" s="15"/>
      <c r="V946" s="15"/>
      <c r="W946" s="15"/>
      <c r="X946" s="15"/>
      <c r="Y946" s="15"/>
      <c r="Z946" s="15"/>
      <c r="AA946" s="15"/>
    </row>
    <row r="947" spans="1:27" ht="16.5" customHeight="1" x14ac:dyDescent="0.25">
      <c r="A947" s="10"/>
      <c r="B947" s="11"/>
      <c r="C947" s="12"/>
      <c r="D947" s="13"/>
      <c r="E947" s="13"/>
      <c r="F947" s="13"/>
      <c r="G947" s="13"/>
      <c r="H947" s="13"/>
      <c r="I947" s="13"/>
      <c r="J947" s="13"/>
      <c r="K947" s="13"/>
      <c r="L947" s="13"/>
      <c r="M947" s="13"/>
      <c r="N947" s="13"/>
      <c r="O947" s="13"/>
      <c r="P947" s="13"/>
      <c r="Q947" s="13"/>
      <c r="R947" s="13"/>
      <c r="S947" s="12"/>
      <c r="T947" s="15"/>
      <c r="U947" s="15"/>
      <c r="V947" s="15"/>
      <c r="W947" s="15"/>
      <c r="X947" s="15"/>
      <c r="Y947" s="15"/>
      <c r="Z947" s="15"/>
      <c r="AA947" s="15"/>
    </row>
    <row r="948" spans="1:27" ht="16.5" customHeight="1" x14ac:dyDescent="0.25">
      <c r="A948" s="10"/>
      <c r="B948" s="11"/>
      <c r="C948" s="12"/>
      <c r="D948" s="13"/>
      <c r="E948" s="13"/>
      <c r="F948" s="13"/>
      <c r="G948" s="13"/>
      <c r="H948" s="13"/>
      <c r="I948" s="13"/>
      <c r="J948" s="13"/>
      <c r="K948" s="13"/>
      <c r="L948" s="13"/>
      <c r="M948" s="13"/>
      <c r="N948" s="13"/>
      <c r="O948" s="13"/>
      <c r="P948" s="13"/>
      <c r="Q948" s="13"/>
      <c r="R948" s="13"/>
      <c r="S948" s="12"/>
      <c r="T948" s="15"/>
      <c r="U948" s="15"/>
      <c r="V948" s="15"/>
      <c r="W948" s="15"/>
      <c r="X948" s="15"/>
      <c r="Y948" s="15"/>
      <c r="Z948" s="15"/>
      <c r="AA948" s="15"/>
    </row>
    <row r="949" spans="1:27" ht="16.5" customHeight="1" x14ac:dyDescent="0.25">
      <c r="A949" s="10"/>
      <c r="B949" s="11"/>
      <c r="C949" s="12"/>
      <c r="D949" s="13"/>
      <c r="E949" s="13"/>
      <c r="F949" s="13"/>
      <c r="G949" s="13"/>
      <c r="H949" s="13"/>
      <c r="I949" s="13"/>
      <c r="J949" s="13"/>
      <c r="K949" s="13"/>
      <c r="L949" s="13"/>
      <c r="M949" s="13"/>
      <c r="N949" s="13"/>
      <c r="O949" s="13"/>
      <c r="P949" s="13"/>
      <c r="Q949" s="13"/>
      <c r="R949" s="13"/>
      <c r="S949" s="12"/>
      <c r="T949" s="15"/>
      <c r="U949" s="15"/>
      <c r="V949" s="15"/>
      <c r="W949" s="15"/>
      <c r="X949" s="15"/>
      <c r="Y949" s="15"/>
      <c r="Z949" s="15"/>
      <c r="AA949" s="15"/>
    </row>
    <row r="950" spans="1:27" ht="16.5" customHeight="1" x14ac:dyDescent="0.25">
      <c r="A950" s="10"/>
      <c r="B950" s="11"/>
      <c r="C950" s="12"/>
      <c r="D950" s="13"/>
      <c r="E950" s="13"/>
      <c r="F950" s="13"/>
      <c r="G950" s="13"/>
      <c r="H950" s="13"/>
      <c r="I950" s="13"/>
      <c r="J950" s="13"/>
      <c r="K950" s="13"/>
      <c r="L950" s="13"/>
      <c r="M950" s="13"/>
      <c r="N950" s="13"/>
      <c r="O950" s="13"/>
      <c r="P950" s="13"/>
      <c r="Q950" s="13"/>
      <c r="R950" s="13"/>
      <c r="S950" s="12"/>
      <c r="T950" s="15"/>
      <c r="U950" s="15"/>
      <c r="V950" s="15"/>
      <c r="W950" s="15"/>
      <c r="X950" s="15"/>
      <c r="Y950" s="15"/>
      <c r="Z950" s="15"/>
      <c r="AA950" s="15"/>
    </row>
    <row r="951" spans="1:27" ht="16.5" customHeight="1" x14ac:dyDescent="0.25">
      <c r="A951" s="10"/>
      <c r="B951" s="11"/>
      <c r="C951" s="12"/>
      <c r="D951" s="13"/>
      <c r="E951" s="13"/>
      <c r="F951" s="13"/>
      <c r="G951" s="13"/>
      <c r="H951" s="13"/>
      <c r="I951" s="13"/>
      <c r="J951" s="13"/>
      <c r="K951" s="13"/>
      <c r="L951" s="13"/>
      <c r="M951" s="13"/>
      <c r="N951" s="13"/>
      <c r="O951" s="13"/>
      <c r="P951" s="13"/>
      <c r="Q951" s="13"/>
      <c r="R951" s="13"/>
      <c r="S951" s="12"/>
      <c r="T951" s="15"/>
      <c r="U951" s="15"/>
      <c r="V951" s="15"/>
      <c r="W951" s="15"/>
      <c r="X951" s="15"/>
      <c r="Y951" s="15"/>
      <c r="Z951" s="15"/>
      <c r="AA951" s="15"/>
    </row>
    <row r="952" spans="1:27" ht="16.5" customHeight="1" x14ac:dyDescent="0.25">
      <c r="A952" s="10"/>
      <c r="B952" s="11"/>
      <c r="C952" s="12"/>
      <c r="D952" s="13"/>
      <c r="E952" s="13"/>
      <c r="F952" s="13"/>
      <c r="G952" s="13"/>
      <c r="H952" s="13"/>
      <c r="I952" s="13"/>
      <c r="J952" s="13"/>
      <c r="K952" s="13"/>
      <c r="L952" s="13"/>
      <c r="M952" s="13"/>
      <c r="N952" s="13"/>
      <c r="O952" s="13"/>
      <c r="P952" s="13"/>
      <c r="Q952" s="13"/>
      <c r="R952" s="13"/>
      <c r="S952" s="12"/>
      <c r="T952" s="15"/>
      <c r="U952" s="15"/>
      <c r="V952" s="15"/>
      <c r="W952" s="15"/>
      <c r="X952" s="15"/>
      <c r="Y952" s="15"/>
      <c r="Z952" s="15"/>
      <c r="AA952" s="15"/>
    </row>
    <row r="953" spans="1:27" ht="16.5" customHeight="1" x14ac:dyDescent="0.25">
      <c r="A953" s="10"/>
      <c r="B953" s="11"/>
      <c r="C953" s="12"/>
      <c r="D953" s="13"/>
      <c r="E953" s="13"/>
      <c r="F953" s="13"/>
      <c r="G953" s="13"/>
      <c r="H953" s="13"/>
      <c r="I953" s="13"/>
      <c r="J953" s="13"/>
      <c r="K953" s="13"/>
      <c r="L953" s="13"/>
      <c r="M953" s="13"/>
      <c r="N953" s="13"/>
      <c r="O953" s="13"/>
      <c r="P953" s="13"/>
      <c r="Q953" s="13"/>
      <c r="R953" s="13"/>
      <c r="S953" s="12"/>
      <c r="T953" s="15"/>
      <c r="U953" s="15"/>
      <c r="V953" s="15"/>
      <c r="W953" s="15"/>
      <c r="X953" s="15"/>
      <c r="Y953" s="15"/>
      <c r="Z953" s="15"/>
      <c r="AA953" s="15"/>
    </row>
    <row r="954" spans="1:27" ht="16.5" customHeight="1" x14ac:dyDescent="0.25">
      <c r="A954" s="10"/>
      <c r="B954" s="11"/>
      <c r="C954" s="12"/>
      <c r="D954" s="13"/>
      <c r="E954" s="13"/>
      <c r="F954" s="13"/>
      <c r="G954" s="13"/>
      <c r="H954" s="13"/>
      <c r="I954" s="13"/>
      <c r="J954" s="13"/>
      <c r="K954" s="13"/>
      <c r="L954" s="13"/>
      <c r="M954" s="13"/>
      <c r="N954" s="13"/>
      <c r="O954" s="13"/>
      <c r="P954" s="13"/>
      <c r="Q954" s="13"/>
      <c r="R954" s="13"/>
      <c r="S954" s="12"/>
      <c r="T954" s="15"/>
      <c r="U954" s="15"/>
      <c r="V954" s="15"/>
      <c r="W954" s="15"/>
      <c r="X954" s="15"/>
      <c r="Y954" s="15"/>
      <c r="Z954" s="15"/>
      <c r="AA954" s="15"/>
    </row>
    <row r="955" spans="1:27" ht="16.5" customHeight="1" x14ac:dyDescent="0.25">
      <c r="A955" s="10"/>
      <c r="B955" s="11"/>
      <c r="C955" s="12"/>
      <c r="D955" s="13"/>
      <c r="E955" s="13"/>
      <c r="F955" s="13"/>
      <c r="G955" s="13"/>
      <c r="H955" s="13"/>
      <c r="I955" s="13"/>
      <c r="J955" s="13"/>
      <c r="K955" s="13"/>
      <c r="L955" s="13"/>
      <c r="M955" s="13"/>
      <c r="N955" s="13"/>
      <c r="O955" s="13"/>
      <c r="P955" s="13"/>
      <c r="Q955" s="13"/>
      <c r="R955" s="13"/>
      <c r="S955" s="12"/>
      <c r="T955" s="15"/>
      <c r="U955" s="15"/>
      <c r="V955" s="15"/>
      <c r="W955" s="15"/>
      <c r="X955" s="15"/>
      <c r="Y955" s="15"/>
      <c r="Z955" s="15"/>
      <c r="AA955" s="15"/>
    </row>
    <row r="956" spans="1:27" ht="16.5" customHeight="1" x14ac:dyDescent="0.25">
      <c r="A956" s="10"/>
      <c r="B956" s="11"/>
      <c r="C956" s="12"/>
      <c r="D956" s="13"/>
      <c r="E956" s="13"/>
      <c r="F956" s="13"/>
      <c r="G956" s="13"/>
      <c r="H956" s="13"/>
      <c r="I956" s="13"/>
      <c r="J956" s="13"/>
      <c r="K956" s="13"/>
      <c r="L956" s="13"/>
      <c r="M956" s="13"/>
      <c r="N956" s="13"/>
      <c r="O956" s="13"/>
      <c r="P956" s="13"/>
      <c r="Q956" s="13"/>
      <c r="R956" s="13"/>
      <c r="S956" s="12"/>
      <c r="T956" s="15"/>
      <c r="U956" s="15"/>
      <c r="V956" s="15"/>
      <c r="W956" s="15"/>
      <c r="X956" s="15"/>
      <c r="Y956" s="15"/>
      <c r="Z956" s="15"/>
      <c r="AA956" s="15"/>
    </row>
    <row r="957" spans="1:27" ht="16.5" customHeight="1" x14ac:dyDescent="0.25">
      <c r="A957" s="10"/>
      <c r="B957" s="11"/>
      <c r="C957" s="12"/>
      <c r="D957" s="13"/>
      <c r="E957" s="13"/>
      <c r="F957" s="13"/>
      <c r="G957" s="13"/>
      <c r="H957" s="13"/>
      <c r="I957" s="13"/>
      <c r="J957" s="13"/>
      <c r="K957" s="13"/>
      <c r="L957" s="13"/>
      <c r="M957" s="13"/>
      <c r="N957" s="13"/>
      <c r="O957" s="13"/>
      <c r="P957" s="13"/>
      <c r="Q957" s="13"/>
      <c r="R957" s="13"/>
      <c r="S957" s="12"/>
      <c r="T957" s="15"/>
      <c r="U957" s="15"/>
      <c r="V957" s="15"/>
      <c r="W957" s="15"/>
      <c r="X957" s="15"/>
      <c r="Y957" s="15"/>
      <c r="Z957" s="15"/>
      <c r="AA957" s="15"/>
    </row>
    <row r="958" spans="1:27" ht="16.5" customHeight="1" x14ac:dyDescent="0.25">
      <c r="A958" s="10"/>
      <c r="B958" s="11"/>
      <c r="C958" s="12"/>
      <c r="D958" s="13"/>
      <c r="E958" s="13"/>
      <c r="F958" s="13"/>
      <c r="G958" s="13"/>
      <c r="H958" s="13"/>
      <c r="I958" s="13"/>
      <c r="J958" s="13"/>
      <c r="K958" s="13"/>
      <c r="L958" s="13"/>
      <c r="M958" s="13"/>
      <c r="N958" s="13"/>
      <c r="O958" s="13"/>
      <c r="P958" s="13"/>
      <c r="Q958" s="13"/>
      <c r="R958" s="13"/>
      <c r="S958" s="12"/>
      <c r="T958" s="15"/>
      <c r="U958" s="15"/>
      <c r="V958" s="15"/>
      <c r="W958" s="15"/>
      <c r="X958" s="15"/>
      <c r="Y958" s="15"/>
      <c r="Z958" s="15"/>
      <c r="AA958" s="15"/>
    </row>
    <row r="959" spans="1:27" ht="16.5" customHeight="1" x14ac:dyDescent="0.25">
      <c r="A959" s="10"/>
      <c r="B959" s="11"/>
      <c r="C959" s="12"/>
      <c r="D959" s="13"/>
      <c r="E959" s="13"/>
      <c r="F959" s="13"/>
      <c r="G959" s="13"/>
      <c r="H959" s="13"/>
      <c r="I959" s="13"/>
      <c r="J959" s="13"/>
      <c r="K959" s="13"/>
      <c r="L959" s="13"/>
      <c r="M959" s="13"/>
      <c r="N959" s="13"/>
      <c r="O959" s="13"/>
      <c r="P959" s="13"/>
      <c r="Q959" s="13"/>
      <c r="R959" s="13"/>
      <c r="S959" s="12"/>
      <c r="T959" s="15"/>
      <c r="U959" s="15"/>
      <c r="V959" s="15"/>
      <c r="W959" s="15"/>
      <c r="X959" s="15"/>
      <c r="Y959" s="15"/>
      <c r="Z959" s="15"/>
      <c r="AA959" s="15"/>
    </row>
    <row r="960" spans="1:27" ht="16.5" customHeight="1" x14ac:dyDescent="0.25">
      <c r="A960" s="10"/>
      <c r="B960" s="11"/>
      <c r="C960" s="12"/>
      <c r="D960" s="13"/>
      <c r="E960" s="13"/>
      <c r="F960" s="13"/>
      <c r="G960" s="13"/>
      <c r="H960" s="13"/>
      <c r="I960" s="13"/>
      <c r="J960" s="13"/>
      <c r="K960" s="13"/>
      <c r="L960" s="13"/>
      <c r="M960" s="13"/>
      <c r="N960" s="13"/>
      <c r="O960" s="13"/>
      <c r="P960" s="13"/>
      <c r="Q960" s="13"/>
      <c r="R960" s="13"/>
      <c r="S960" s="12"/>
      <c r="T960" s="15"/>
      <c r="U960" s="15"/>
      <c r="V960" s="15"/>
      <c r="W960" s="15"/>
      <c r="X960" s="15"/>
      <c r="Y960" s="15"/>
      <c r="Z960" s="15"/>
      <c r="AA960" s="15"/>
    </row>
    <row r="961" spans="1:27" ht="16.5" customHeight="1" x14ac:dyDescent="0.25">
      <c r="A961" s="10"/>
      <c r="B961" s="11"/>
      <c r="C961" s="12"/>
      <c r="D961" s="13"/>
      <c r="E961" s="13"/>
      <c r="F961" s="13"/>
      <c r="G961" s="13"/>
      <c r="H961" s="13"/>
      <c r="I961" s="13"/>
      <c r="J961" s="13"/>
      <c r="K961" s="13"/>
      <c r="L961" s="13"/>
      <c r="M961" s="13"/>
      <c r="N961" s="13"/>
      <c r="O961" s="13"/>
      <c r="P961" s="13"/>
      <c r="Q961" s="13"/>
      <c r="R961" s="13"/>
      <c r="S961" s="12"/>
      <c r="T961" s="15"/>
      <c r="U961" s="15"/>
      <c r="V961" s="15"/>
      <c r="W961" s="15"/>
      <c r="X961" s="15"/>
      <c r="Y961" s="15"/>
      <c r="Z961" s="15"/>
      <c r="AA961" s="15"/>
    </row>
    <row r="962" spans="1:27" ht="16.5" customHeight="1" x14ac:dyDescent="0.25">
      <c r="A962" s="10"/>
      <c r="B962" s="11"/>
      <c r="C962" s="12"/>
      <c r="D962" s="13"/>
      <c r="E962" s="13"/>
      <c r="F962" s="13"/>
      <c r="G962" s="13"/>
      <c r="H962" s="13"/>
      <c r="I962" s="13"/>
      <c r="J962" s="13"/>
      <c r="K962" s="13"/>
      <c r="L962" s="13"/>
      <c r="M962" s="13"/>
      <c r="N962" s="13"/>
      <c r="O962" s="13"/>
      <c r="P962" s="13"/>
      <c r="Q962" s="13"/>
      <c r="R962" s="13"/>
      <c r="S962" s="12"/>
      <c r="T962" s="15"/>
      <c r="U962" s="15"/>
      <c r="V962" s="15"/>
      <c r="W962" s="15"/>
      <c r="X962" s="15"/>
      <c r="Y962" s="15"/>
      <c r="Z962" s="15"/>
      <c r="AA962" s="15"/>
    </row>
    <row r="963" spans="1:27" ht="16.5" customHeight="1" x14ac:dyDescent="0.25">
      <c r="A963" s="10"/>
      <c r="B963" s="11"/>
      <c r="C963" s="12"/>
      <c r="D963" s="13"/>
      <c r="E963" s="13"/>
      <c r="F963" s="13"/>
      <c r="G963" s="13"/>
      <c r="H963" s="13"/>
      <c r="I963" s="13"/>
      <c r="J963" s="13"/>
      <c r="K963" s="13"/>
      <c r="L963" s="13"/>
      <c r="M963" s="13"/>
      <c r="N963" s="13"/>
      <c r="O963" s="13"/>
      <c r="P963" s="13"/>
      <c r="Q963" s="13"/>
      <c r="R963" s="13"/>
      <c r="S963" s="12"/>
      <c r="T963" s="15"/>
      <c r="U963" s="15"/>
      <c r="V963" s="15"/>
      <c r="W963" s="15"/>
      <c r="X963" s="15"/>
      <c r="Y963" s="15"/>
      <c r="Z963" s="15"/>
      <c r="AA963" s="15"/>
    </row>
    <row r="964" spans="1:27" ht="16.5" customHeight="1" x14ac:dyDescent="0.25">
      <c r="A964" s="10"/>
      <c r="B964" s="11"/>
      <c r="C964" s="12"/>
      <c r="D964" s="13"/>
      <c r="E964" s="13"/>
      <c r="F964" s="13"/>
      <c r="G964" s="13"/>
      <c r="H964" s="13"/>
      <c r="I964" s="13"/>
      <c r="J964" s="13"/>
      <c r="K964" s="13"/>
      <c r="L964" s="13"/>
      <c r="M964" s="13"/>
      <c r="N964" s="13"/>
      <c r="O964" s="13"/>
      <c r="P964" s="13"/>
      <c r="Q964" s="13"/>
      <c r="R964" s="13"/>
      <c r="S964" s="12"/>
      <c r="T964" s="15"/>
      <c r="U964" s="15"/>
      <c r="V964" s="15"/>
      <c r="W964" s="15"/>
      <c r="X964" s="15"/>
      <c r="Y964" s="15"/>
      <c r="Z964" s="15"/>
      <c r="AA964" s="15"/>
    </row>
    <row r="965" spans="1:27" ht="16.5" customHeight="1" x14ac:dyDescent="0.25">
      <c r="A965" s="10"/>
      <c r="B965" s="11"/>
      <c r="C965" s="12"/>
      <c r="D965" s="13"/>
      <c r="E965" s="13"/>
      <c r="F965" s="13"/>
      <c r="G965" s="13"/>
      <c r="H965" s="13"/>
      <c r="I965" s="13"/>
      <c r="J965" s="13"/>
      <c r="K965" s="13"/>
      <c r="L965" s="13"/>
      <c r="M965" s="13"/>
      <c r="N965" s="13"/>
      <c r="O965" s="13"/>
      <c r="P965" s="13"/>
      <c r="Q965" s="13"/>
      <c r="R965" s="13"/>
      <c r="S965" s="12"/>
      <c r="T965" s="15"/>
      <c r="U965" s="15"/>
      <c r="V965" s="15"/>
      <c r="W965" s="15"/>
      <c r="X965" s="15"/>
      <c r="Y965" s="15"/>
      <c r="Z965" s="15"/>
      <c r="AA965" s="15"/>
    </row>
    <row r="966" spans="1:27" ht="16.5" customHeight="1" x14ac:dyDescent="0.25">
      <c r="A966" s="10"/>
      <c r="B966" s="11"/>
      <c r="C966" s="12"/>
      <c r="D966" s="13"/>
      <c r="E966" s="13"/>
      <c r="F966" s="13"/>
      <c r="G966" s="13"/>
      <c r="H966" s="13"/>
      <c r="I966" s="13"/>
      <c r="J966" s="13"/>
      <c r="K966" s="13"/>
      <c r="L966" s="13"/>
      <c r="M966" s="13"/>
      <c r="N966" s="13"/>
      <c r="O966" s="13"/>
      <c r="P966" s="13"/>
      <c r="Q966" s="13"/>
      <c r="R966" s="13"/>
      <c r="S966" s="12"/>
      <c r="T966" s="15"/>
      <c r="U966" s="15"/>
      <c r="V966" s="15"/>
      <c r="W966" s="15"/>
      <c r="X966" s="15"/>
      <c r="Y966" s="15"/>
      <c r="Z966" s="15"/>
      <c r="AA966" s="15"/>
    </row>
    <row r="967" spans="1:27" ht="16.5" customHeight="1" x14ac:dyDescent="0.25">
      <c r="A967" s="10"/>
      <c r="B967" s="11"/>
      <c r="C967" s="12"/>
      <c r="D967" s="13"/>
      <c r="E967" s="13"/>
      <c r="F967" s="13"/>
      <c r="G967" s="13"/>
      <c r="H967" s="13"/>
      <c r="I967" s="13"/>
      <c r="J967" s="13"/>
      <c r="K967" s="13"/>
      <c r="L967" s="13"/>
      <c r="M967" s="13"/>
      <c r="N967" s="13"/>
      <c r="O967" s="13"/>
      <c r="P967" s="13"/>
      <c r="Q967" s="13"/>
      <c r="R967" s="13"/>
      <c r="S967" s="12"/>
      <c r="T967" s="15"/>
      <c r="U967" s="15"/>
      <c r="V967" s="15"/>
      <c r="W967" s="15"/>
      <c r="X967" s="15"/>
      <c r="Y967" s="15"/>
      <c r="Z967" s="15"/>
      <c r="AA967" s="15"/>
    </row>
    <row r="968" spans="1:27" ht="16.5" customHeight="1" x14ac:dyDescent="0.25">
      <c r="A968" s="10"/>
      <c r="B968" s="11"/>
      <c r="C968" s="12"/>
      <c r="D968" s="13"/>
      <c r="E968" s="13"/>
      <c r="F968" s="13"/>
      <c r="G968" s="13"/>
      <c r="H968" s="13"/>
      <c r="I968" s="13"/>
      <c r="J968" s="13"/>
      <c r="K968" s="13"/>
      <c r="L968" s="13"/>
      <c r="M968" s="13"/>
      <c r="N968" s="13"/>
      <c r="O968" s="13"/>
      <c r="P968" s="13"/>
      <c r="Q968" s="13"/>
      <c r="R968" s="13"/>
      <c r="S968" s="12"/>
      <c r="T968" s="15"/>
      <c r="U968" s="15"/>
      <c r="V968" s="15"/>
      <c r="W968" s="15"/>
      <c r="X968" s="15"/>
      <c r="Y968" s="15"/>
      <c r="Z968" s="15"/>
      <c r="AA968" s="15"/>
    </row>
    <row r="969" spans="1:27" ht="16.5" customHeight="1" x14ac:dyDescent="0.25">
      <c r="A969" s="10"/>
      <c r="B969" s="11"/>
      <c r="C969" s="12"/>
      <c r="D969" s="13"/>
      <c r="E969" s="13"/>
      <c r="F969" s="13"/>
      <c r="G969" s="13"/>
      <c r="H969" s="13"/>
      <c r="I969" s="13"/>
      <c r="J969" s="13"/>
      <c r="K969" s="13"/>
      <c r="L969" s="13"/>
      <c r="M969" s="13"/>
      <c r="N969" s="13"/>
      <c r="O969" s="13"/>
      <c r="P969" s="13"/>
      <c r="Q969" s="13"/>
      <c r="R969" s="13"/>
      <c r="S969" s="12"/>
      <c r="T969" s="15"/>
      <c r="U969" s="15"/>
      <c r="V969" s="15"/>
      <c r="W969" s="15"/>
      <c r="X969" s="15"/>
      <c r="Y969" s="15"/>
      <c r="Z969" s="15"/>
      <c r="AA969" s="15"/>
    </row>
    <row r="970" spans="1:27" ht="16.5" customHeight="1" x14ac:dyDescent="0.25">
      <c r="A970" s="10"/>
      <c r="B970" s="11"/>
      <c r="C970" s="12"/>
      <c r="D970" s="13"/>
      <c r="E970" s="13"/>
      <c r="F970" s="13"/>
      <c r="G970" s="13"/>
      <c r="H970" s="13"/>
      <c r="I970" s="13"/>
      <c r="J970" s="13"/>
      <c r="K970" s="13"/>
      <c r="L970" s="13"/>
      <c r="M970" s="13"/>
      <c r="N970" s="13"/>
      <c r="O970" s="13"/>
      <c r="P970" s="13"/>
      <c r="Q970" s="13"/>
      <c r="R970" s="13"/>
      <c r="S970" s="12"/>
      <c r="T970" s="15"/>
      <c r="U970" s="15"/>
      <c r="V970" s="15"/>
      <c r="W970" s="15"/>
      <c r="X970" s="15"/>
      <c r="Y970" s="15"/>
      <c r="Z970" s="15"/>
      <c r="AA970" s="15"/>
    </row>
    <row r="971" spans="1:27" ht="16.5" customHeight="1" x14ac:dyDescent="0.25">
      <c r="A971" s="10"/>
      <c r="B971" s="11"/>
      <c r="C971" s="12"/>
      <c r="D971" s="13"/>
      <c r="E971" s="13"/>
      <c r="F971" s="13"/>
      <c r="G971" s="13"/>
      <c r="H971" s="13"/>
      <c r="I971" s="13"/>
      <c r="J971" s="13"/>
      <c r="K971" s="13"/>
      <c r="L971" s="13"/>
      <c r="M971" s="13"/>
      <c r="N971" s="13"/>
      <c r="O971" s="13"/>
      <c r="P971" s="13"/>
      <c r="Q971" s="13"/>
      <c r="R971" s="13"/>
      <c r="S971" s="12"/>
      <c r="T971" s="15"/>
      <c r="U971" s="15"/>
      <c r="V971" s="15"/>
      <c r="W971" s="15"/>
      <c r="X971" s="15"/>
      <c r="Y971" s="15"/>
      <c r="Z971" s="15"/>
      <c r="AA971" s="15"/>
    </row>
    <row r="972" spans="1:27" ht="16.5" customHeight="1" x14ac:dyDescent="0.25">
      <c r="A972" s="10"/>
      <c r="B972" s="11"/>
      <c r="C972" s="12"/>
      <c r="D972" s="13"/>
      <c r="E972" s="13"/>
      <c r="F972" s="13"/>
      <c r="G972" s="13"/>
      <c r="H972" s="13"/>
      <c r="I972" s="13"/>
      <c r="J972" s="13"/>
      <c r="K972" s="13"/>
      <c r="L972" s="13"/>
      <c r="M972" s="13"/>
      <c r="N972" s="13"/>
      <c r="O972" s="13"/>
      <c r="P972" s="13"/>
      <c r="Q972" s="13"/>
      <c r="R972" s="13"/>
      <c r="S972" s="12"/>
      <c r="T972" s="15"/>
      <c r="U972" s="15"/>
      <c r="V972" s="15"/>
      <c r="W972" s="15"/>
      <c r="X972" s="15"/>
      <c r="Y972" s="15"/>
      <c r="Z972" s="15"/>
      <c r="AA972" s="15"/>
    </row>
    <row r="973" spans="1:27" ht="16.5" customHeight="1" x14ac:dyDescent="0.25">
      <c r="A973" s="10"/>
      <c r="B973" s="11"/>
      <c r="C973" s="12"/>
      <c r="D973" s="13"/>
      <c r="E973" s="13"/>
      <c r="F973" s="13"/>
      <c r="G973" s="13"/>
      <c r="H973" s="13"/>
      <c r="I973" s="13"/>
      <c r="J973" s="13"/>
      <c r="K973" s="13"/>
      <c r="L973" s="13"/>
      <c r="M973" s="13"/>
      <c r="N973" s="13"/>
      <c r="O973" s="13"/>
      <c r="P973" s="13"/>
      <c r="Q973" s="13"/>
      <c r="R973" s="13"/>
      <c r="S973" s="12"/>
      <c r="T973" s="15"/>
      <c r="U973" s="15"/>
      <c r="V973" s="15"/>
      <c r="W973" s="15"/>
      <c r="X973" s="15"/>
      <c r="Y973" s="15"/>
      <c r="Z973" s="15"/>
      <c r="AA973" s="15"/>
    </row>
    <row r="974" spans="1:27" ht="16.5" customHeight="1" x14ac:dyDescent="0.25">
      <c r="A974" s="10"/>
      <c r="B974" s="11"/>
      <c r="C974" s="12"/>
      <c r="D974" s="13"/>
      <c r="E974" s="13"/>
      <c r="F974" s="13"/>
      <c r="G974" s="13"/>
      <c r="H974" s="13"/>
      <c r="I974" s="13"/>
      <c r="J974" s="13"/>
      <c r="K974" s="13"/>
      <c r="L974" s="13"/>
      <c r="M974" s="13"/>
      <c r="N974" s="13"/>
      <c r="O974" s="13"/>
      <c r="P974" s="13"/>
      <c r="Q974" s="13"/>
      <c r="R974" s="13"/>
      <c r="S974" s="12"/>
      <c r="T974" s="15"/>
      <c r="U974" s="15"/>
      <c r="V974" s="15"/>
      <c r="W974" s="15"/>
      <c r="X974" s="15"/>
      <c r="Y974" s="15"/>
      <c r="Z974" s="15"/>
      <c r="AA974" s="15"/>
    </row>
    <row r="975" spans="1:27" ht="16.5" customHeight="1" x14ac:dyDescent="0.25">
      <c r="A975" s="10"/>
      <c r="B975" s="11"/>
      <c r="C975" s="12"/>
      <c r="D975" s="13"/>
      <c r="E975" s="13"/>
      <c r="F975" s="13"/>
      <c r="G975" s="13"/>
      <c r="H975" s="13"/>
      <c r="I975" s="13"/>
      <c r="J975" s="13"/>
      <c r="K975" s="13"/>
      <c r="L975" s="13"/>
      <c r="M975" s="13"/>
      <c r="N975" s="13"/>
      <c r="O975" s="13"/>
      <c r="P975" s="13"/>
      <c r="Q975" s="13"/>
      <c r="R975" s="13"/>
      <c r="S975" s="12"/>
      <c r="T975" s="15"/>
      <c r="U975" s="15"/>
      <c r="V975" s="15"/>
      <c r="W975" s="15"/>
      <c r="X975" s="15"/>
      <c r="Y975" s="15"/>
      <c r="Z975" s="15"/>
      <c r="AA975" s="15"/>
    </row>
    <row r="976" spans="1:27" ht="16.5" customHeight="1" x14ac:dyDescent="0.25">
      <c r="A976" s="10"/>
      <c r="B976" s="11"/>
      <c r="C976" s="12"/>
      <c r="D976" s="13"/>
      <c r="E976" s="13"/>
      <c r="F976" s="13"/>
      <c r="G976" s="13"/>
      <c r="H976" s="13"/>
      <c r="I976" s="13"/>
      <c r="J976" s="13"/>
      <c r="K976" s="13"/>
      <c r="L976" s="13"/>
      <c r="M976" s="13"/>
      <c r="N976" s="13"/>
      <c r="O976" s="13"/>
      <c r="P976" s="13"/>
      <c r="Q976" s="13"/>
      <c r="R976" s="13"/>
      <c r="S976" s="12"/>
      <c r="T976" s="15"/>
      <c r="U976" s="15"/>
      <c r="V976" s="15"/>
      <c r="W976" s="15"/>
      <c r="X976" s="15"/>
      <c r="Y976" s="15"/>
      <c r="Z976" s="15"/>
      <c r="AA976" s="15"/>
    </row>
    <row r="977" spans="1:27" ht="16.5" customHeight="1" x14ac:dyDescent="0.25">
      <c r="A977" s="10"/>
      <c r="B977" s="11"/>
      <c r="C977" s="12"/>
      <c r="D977" s="13"/>
      <c r="E977" s="13"/>
      <c r="F977" s="13"/>
      <c r="G977" s="13"/>
      <c r="H977" s="13"/>
      <c r="I977" s="13"/>
      <c r="J977" s="13"/>
      <c r="K977" s="13"/>
      <c r="L977" s="13"/>
      <c r="M977" s="13"/>
      <c r="N977" s="13"/>
      <c r="O977" s="13"/>
      <c r="P977" s="13"/>
      <c r="Q977" s="13"/>
      <c r="R977" s="13"/>
      <c r="S977" s="12"/>
      <c r="T977" s="15"/>
      <c r="U977" s="15"/>
      <c r="V977" s="15"/>
      <c r="W977" s="15"/>
      <c r="X977" s="15"/>
      <c r="Y977" s="15"/>
      <c r="Z977" s="15"/>
      <c r="AA977" s="15"/>
    </row>
    <row r="978" spans="1:27" ht="16.5" customHeight="1" x14ac:dyDescent="0.25">
      <c r="A978" s="10"/>
      <c r="B978" s="11"/>
      <c r="C978" s="12"/>
      <c r="D978" s="13"/>
      <c r="E978" s="13"/>
      <c r="F978" s="13"/>
      <c r="G978" s="13"/>
      <c r="H978" s="13"/>
      <c r="I978" s="13"/>
      <c r="J978" s="13"/>
      <c r="K978" s="13"/>
      <c r="L978" s="13"/>
      <c r="M978" s="13"/>
      <c r="N978" s="13"/>
      <c r="O978" s="13"/>
      <c r="P978" s="13"/>
      <c r="Q978" s="13"/>
      <c r="R978" s="13"/>
      <c r="S978" s="12"/>
      <c r="T978" s="15"/>
      <c r="U978" s="15"/>
      <c r="V978" s="15"/>
      <c r="W978" s="15"/>
      <c r="X978" s="15"/>
      <c r="Y978" s="15"/>
      <c r="Z978" s="15"/>
      <c r="AA978" s="15"/>
    </row>
    <row r="979" spans="1:27" ht="16.5" customHeight="1" x14ac:dyDescent="0.25">
      <c r="A979" s="10"/>
      <c r="B979" s="11"/>
      <c r="C979" s="12"/>
      <c r="D979" s="13"/>
      <c r="E979" s="13"/>
      <c r="F979" s="13"/>
      <c r="G979" s="13"/>
      <c r="H979" s="13"/>
      <c r="I979" s="13"/>
      <c r="J979" s="13"/>
      <c r="K979" s="13"/>
      <c r="L979" s="13"/>
      <c r="M979" s="13"/>
      <c r="N979" s="13"/>
      <c r="O979" s="13"/>
      <c r="P979" s="13"/>
      <c r="Q979" s="13"/>
      <c r="R979" s="13"/>
      <c r="S979" s="12"/>
      <c r="T979" s="15"/>
      <c r="U979" s="15"/>
      <c r="V979" s="15"/>
      <c r="W979" s="15"/>
      <c r="X979" s="15"/>
      <c r="Y979" s="15"/>
      <c r="Z979" s="15"/>
      <c r="AA979" s="15"/>
    </row>
    <row r="980" spans="1:27" ht="16.5" customHeight="1" x14ac:dyDescent="0.25">
      <c r="A980" s="10"/>
      <c r="B980" s="11"/>
      <c r="C980" s="12"/>
      <c r="D980" s="13"/>
      <c r="E980" s="13"/>
      <c r="F980" s="13"/>
      <c r="G980" s="13"/>
      <c r="H980" s="13"/>
      <c r="I980" s="13"/>
      <c r="J980" s="13"/>
      <c r="K980" s="13"/>
      <c r="L980" s="13"/>
      <c r="M980" s="13"/>
      <c r="N980" s="13"/>
      <c r="O980" s="13"/>
      <c r="P980" s="13"/>
      <c r="Q980" s="13"/>
      <c r="R980" s="13"/>
      <c r="S980" s="12"/>
      <c r="T980" s="15"/>
      <c r="U980" s="15"/>
      <c r="V980" s="15"/>
      <c r="W980" s="15"/>
      <c r="X980" s="15"/>
      <c r="Y980" s="15"/>
      <c r="Z980" s="15"/>
      <c r="AA980" s="15"/>
    </row>
    <row r="981" spans="1:27" ht="16.5" customHeight="1" x14ac:dyDescent="0.25">
      <c r="A981" s="10"/>
      <c r="B981" s="11"/>
      <c r="C981" s="12"/>
      <c r="D981" s="13"/>
      <c r="E981" s="13"/>
      <c r="F981" s="13"/>
      <c r="G981" s="13"/>
      <c r="H981" s="13"/>
      <c r="I981" s="13"/>
      <c r="J981" s="13"/>
      <c r="K981" s="13"/>
      <c r="L981" s="13"/>
      <c r="M981" s="13"/>
      <c r="N981" s="13"/>
      <c r="O981" s="13"/>
      <c r="P981" s="13"/>
      <c r="Q981" s="13"/>
      <c r="R981" s="13"/>
      <c r="S981" s="12"/>
      <c r="T981" s="15"/>
      <c r="U981" s="15"/>
      <c r="V981" s="15"/>
      <c r="W981" s="15"/>
      <c r="X981" s="15"/>
      <c r="Y981" s="15"/>
      <c r="Z981" s="15"/>
      <c r="AA981" s="15"/>
    </row>
    <row r="982" spans="1:27" ht="16.5" customHeight="1" x14ac:dyDescent="0.25">
      <c r="A982" s="10"/>
      <c r="B982" s="11"/>
      <c r="C982" s="12"/>
      <c r="D982" s="13"/>
      <c r="E982" s="13"/>
      <c r="F982" s="13"/>
      <c r="G982" s="13"/>
      <c r="H982" s="13"/>
      <c r="I982" s="13"/>
      <c r="J982" s="13"/>
      <c r="K982" s="13"/>
      <c r="L982" s="13"/>
      <c r="M982" s="13"/>
      <c r="N982" s="13"/>
      <c r="O982" s="13"/>
      <c r="P982" s="13"/>
      <c r="Q982" s="13"/>
      <c r="R982" s="13"/>
      <c r="S982" s="12"/>
      <c r="T982" s="15"/>
      <c r="U982" s="15"/>
      <c r="V982" s="15"/>
      <c r="W982" s="15"/>
      <c r="X982" s="15"/>
      <c r="Y982" s="15"/>
      <c r="Z982" s="15"/>
      <c r="AA982" s="15"/>
    </row>
    <row r="983" spans="1:27" ht="16.5" customHeight="1" x14ac:dyDescent="0.25">
      <c r="A983" s="10"/>
      <c r="B983" s="11"/>
      <c r="C983" s="12"/>
      <c r="D983" s="13"/>
      <c r="E983" s="13"/>
      <c r="F983" s="13"/>
      <c r="G983" s="13"/>
      <c r="H983" s="13"/>
      <c r="I983" s="13"/>
      <c r="J983" s="13"/>
      <c r="K983" s="13"/>
      <c r="L983" s="13"/>
      <c r="M983" s="13"/>
      <c r="N983" s="13"/>
      <c r="O983" s="13"/>
      <c r="P983" s="13"/>
      <c r="Q983" s="13"/>
      <c r="R983" s="13"/>
      <c r="S983" s="12"/>
      <c r="T983" s="15"/>
      <c r="U983" s="15"/>
      <c r="V983" s="15"/>
      <c r="W983" s="15"/>
      <c r="X983" s="15"/>
      <c r="Y983" s="15"/>
      <c r="Z983" s="15"/>
      <c r="AA983" s="15"/>
    </row>
    <row r="984" spans="1:27" ht="16.5" customHeight="1" x14ac:dyDescent="0.25">
      <c r="A984" s="10"/>
      <c r="B984" s="11"/>
      <c r="C984" s="12"/>
      <c r="D984" s="13"/>
      <c r="E984" s="13"/>
      <c r="F984" s="13"/>
      <c r="G984" s="13"/>
      <c r="H984" s="13"/>
      <c r="I984" s="13"/>
      <c r="J984" s="13"/>
      <c r="K984" s="13"/>
      <c r="L984" s="13"/>
      <c r="M984" s="13"/>
      <c r="N984" s="13"/>
      <c r="O984" s="13"/>
      <c r="P984" s="13"/>
      <c r="Q984" s="13"/>
      <c r="R984" s="13"/>
      <c r="S984" s="12"/>
      <c r="T984" s="15"/>
      <c r="U984" s="15"/>
      <c r="V984" s="15"/>
      <c r="W984" s="15"/>
      <c r="X984" s="15"/>
      <c r="Y984" s="15"/>
      <c r="Z984" s="15"/>
      <c r="AA984" s="15"/>
    </row>
    <row r="985" spans="1:27" ht="16.5" customHeight="1" x14ac:dyDescent="0.25">
      <c r="A985" s="10"/>
      <c r="B985" s="11"/>
      <c r="C985" s="12"/>
      <c r="D985" s="13"/>
      <c r="E985" s="13"/>
      <c r="F985" s="13"/>
      <c r="G985" s="13"/>
      <c r="H985" s="13"/>
      <c r="I985" s="13"/>
      <c r="J985" s="13"/>
      <c r="K985" s="13"/>
      <c r="L985" s="13"/>
      <c r="M985" s="13"/>
      <c r="N985" s="13"/>
      <c r="O985" s="13"/>
      <c r="P985" s="13"/>
      <c r="Q985" s="13"/>
      <c r="R985" s="13"/>
      <c r="S985" s="12"/>
      <c r="T985" s="15"/>
      <c r="U985" s="15"/>
      <c r="V985" s="15"/>
      <c r="W985" s="15"/>
      <c r="X985" s="15"/>
      <c r="Y985" s="15"/>
      <c r="Z985" s="15"/>
      <c r="AA985" s="15"/>
    </row>
    <row r="986" spans="1:27" ht="16.5" customHeight="1" x14ac:dyDescent="0.25">
      <c r="A986" s="10"/>
      <c r="B986" s="11"/>
      <c r="C986" s="12"/>
      <c r="D986" s="13"/>
      <c r="E986" s="13"/>
      <c r="F986" s="13"/>
      <c r="G986" s="13"/>
      <c r="H986" s="13"/>
      <c r="I986" s="13"/>
      <c r="J986" s="13"/>
      <c r="K986" s="13"/>
      <c r="L986" s="13"/>
      <c r="M986" s="13"/>
      <c r="N986" s="13"/>
      <c r="O986" s="13"/>
      <c r="P986" s="13"/>
      <c r="Q986" s="13"/>
      <c r="R986" s="13"/>
      <c r="S986" s="12"/>
      <c r="T986" s="15"/>
      <c r="U986" s="15"/>
      <c r="V986" s="15"/>
      <c r="W986" s="15"/>
      <c r="X986" s="15"/>
      <c r="Y986" s="15"/>
      <c r="Z986" s="15"/>
      <c r="AA986" s="15"/>
    </row>
    <row r="987" spans="1:27" ht="16.5" customHeight="1" x14ac:dyDescent="0.25">
      <c r="A987" s="10"/>
      <c r="B987" s="11"/>
      <c r="C987" s="12"/>
      <c r="D987" s="13"/>
      <c r="E987" s="13"/>
      <c r="F987" s="13"/>
      <c r="G987" s="13"/>
      <c r="H987" s="13"/>
      <c r="I987" s="13"/>
      <c r="J987" s="13"/>
      <c r="K987" s="13"/>
      <c r="L987" s="13"/>
      <c r="M987" s="13"/>
      <c r="N987" s="13"/>
      <c r="O987" s="13"/>
      <c r="P987" s="13"/>
      <c r="Q987" s="13"/>
      <c r="R987" s="13"/>
      <c r="S987" s="12"/>
      <c r="T987" s="15"/>
      <c r="U987" s="15"/>
      <c r="V987" s="15"/>
      <c r="W987" s="15"/>
      <c r="X987" s="15"/>
      <c r="Y987" s="15"/>
      <c r="Z987" s="15"/>
      <c r="AA987" s="15"/>
    </row>
    <row r="988" spans="1:27" ht="16.5" customHeight="1" x14ac:dyDescent="0.25">
      <c r="A988" s="10"/>
      <c r="B988" s="11"/>
      <c r="C988" s="12"/>
      <c r="D988" s="13"/>
      <c r="E988" s="13"/>
      <c r="F988" s="13"/>
      <c r="G988" s="13"/>
      <c r="H988" s="13"/>
      <c r="I988" s="13"/>
      <c r="J988" s="13"/>
      <c r="K988" s="13"/>
      <c r="L988" s="13"/>
      <c r="M988" s="13"/>
      <c r="N988" s="13"/>
      <c r="O988" s="13"/>
      <c r="P988" s="13"/>
      <c r="Q988" s="13"/>
      <c r="R988" s="13"/>
      <c r="S988" s="12"/>
      <c r="T988" s="15"/>
      <c r="U988" s="15"/>
      <c r="V988" s="15"/>
      <c r="W988" s="15"/>
      <c r="X988" s="15"/>
      <c r="Y988" s="15"/>
      <c r="Z988" s="15"/>
      <c r="AA988" s="15"/>
    </row>
    <row r="989" spans="1:27" ht="16.5" customHeight="1" x14ac:dyDescent="0.25">
      <c r="A989" s="10"/>
      <c r="B989" s="11"/>
      <c r="C989" s="12"/>
      <c r="D989" s="13"/>
      <c r="E989" s="13"/>
      <c r="F989" s="13"/>
      <c r="G989" s="13"/>
      <c r="H989" s="13"/>
      <c r="I989" s="13"/>
      <c r="J989" s="13"/>
      <c r="K989" s="13"/>
      <c r="L989" s="13"/>
      <c r="M989" s="13"/>
      <c r="N989" s="13"/>
      <c r="O989" s="13"/>
      <c r="P989" s="13"/>
      <c r="Q989" s="13"/>
      <c r="R989" s="13"/>
      <c r="S989" s="12"/>
      <c r="T989" s="15"/>
      <c r="U989" s="15"/>
      <c r="V989" s="15"/>
      <c r="W989" s="15"/>
      <c r="X989" s="15"/>
      <c r="Y989" s="15"/>
      <c r="Z989" s="15"/>
      <c r="AA989" s="15"/>
    </row>
    <row r="990" spans="1:27" ht="16.5" customHeight="1" x14ac:dyDescent="0.25">
      <c r="A990" s="10"/>
      <c r="B990" s="11"/>
      <c r="C990" s="12"/>
      <c r="D990" s="13"/>
      <c r="E990" s="13"/>
      <c r="F990" s="13"/>
      <c r="G990" s="13"/>
      <c r="H990" s="13"/>
      <c r="I990" s="13"/>
      <c r="J990" s="13"/>
      <c r="K990" s="13"/>
      <c r="L990" s="13"/>
      <c r="M990" s="13"/>
      <c r="N990" s="13"/>
      <c r="O990" s="13"/>
      <c r="P990" s="13"/>
      <c r="Q990" s="13"/>
      <c r="R990" s="13"/>
      <c r="S990" s="12"/>
      <c r="T990" s="15"/>
      <c r="U990" s="15"/>
      <c r="V990" s="15"/>
      <c r="W990" s="15"/>
      <c r="X990" s="15"/>
      <c r="Y990" s="15"/>
      <c r="Z990" s="15"/>
      <c r="AA990" s="15"/>
    </row>
    <row r="991" spans="1:27" ht="16.5" customHeight="1" x14ac:dyDescent="0.25">
      <c r="A991" s="10"/>
      <c r="B991" s="11"/>
      <c r="C991" s="12"/>
      <c r="D991" s="13"/>
      <c r="E991" s="13"/>
      <c r="F991" s="13"/>
      <c r="G991" s="13"/>
      <c r="H991" s="13"/>
      <c r="I991" s="13"/>
      <c r="J991" s="13"/>
      <c r="K991" s="13"/>
      <c r="L991" s="13"/>
      <c r="M991" s="13"/>
      <c r="N991" s="13"/>
      <c r="O991" s="13"/>
      <c r="P991" s="13"/>
      <c r="Q991" s="13"/>
      <c r="R991" s="13"/>
      <c r="S991" s="12"/>
      <c r="T991" s="15"/>
      <c r="U991" s="15"/>
      <c r="V991" s="15"/>
      <c r="W991" s="15"/>
      <c r="X991" s="15"/>
      <c r="Y991" s="15"/>
      <c r="Z991" s="15"/>
      <c r="AA991" s="15"/>
    </row>
    <row r="992" spans="1:27" ht="16.5" customHeight="1" x14ac:dyDescent="0.25">
      <c r="A992" s="10"/>
      <c r="B992" s="11"/>
      <c r="C992" s="12"/>
      <c r="D992" s="13"/>
      <c r="E992" s="13"/>
      <c r="F992" s="13"/>
      <c r="G992" s="13"/>
      <c r="H992" s="13"/>
      <c r="I992" s="13"/>
      <c r="J992" s="13"/>
      <c r="K992" s="13"/>
      <c r="L992" s="13"/>
      <c r="M992" s="13"/>
      <c r="N992" s="13"/>
      <c r="O992" s="13"/>
      <c r="P992" s="13"/>
      <c r="Q992" s="13"/>
      <c r="R992" s="13"/>
      <c r="S992" s="12"/>
      <c r="T992" s="15"/>
      <c r="U992" s="15"/>
      <c r="V992" s="15"/>
      <c r="W992" s="15"/>
      <c r="X992" s="15"/>
      <c r="Y992" s="15"/>
      <c r="Z992" s="15"/>
      <c r="AA992" s="15"/>
    </row>
    <row r="993" spans="1:27" ht="16.5" customHeight="1" x14ac:dyDescent="0.25">
      <c r="A993" s="10"/>
      <c r="B993" s="11"/>
      <c r="C993" s="12"/>
      <c r="D993" s="13"/>
      <c r="E993" s="13"/>
      <c r="F993" s="13"/>
      <c r="G993" s="13"/>
      <c r="H993" s="13"/>
      <c r="I993" s="13"/>
      <c r="J993" s="13"/>
      <c r="K993" s="13"/>
      <c r="L993" s="13"/>
      <c r="M993" s="13"/>
      <c r="N993" s="13"/>
      <c r="O993" s="13"/>
      <c r="P993" s="13"/>
      <c r="Q993" s="13"/>
      <c r="R993" s="13"/>
      <c r="S993" s="12"/>
      <c r="T993" s="15"/>
      <c r="U993" s="15"/>
      <c r="V993" s="15"/>
      <c r="W993" s="15"/>
      <c r="X993" s="15"/>
      <c r="Y993" s="15"/>
      <c r="Z993" s="15"/>
      <c r="AA993" s="15"/>
    </row>
    <row r="994" spans="1:27" ht="16.5" customHeight="1" x14ac:dyDescent="0.25">
      <c r="A994" s="10"/>
      <c r="B994" s="11"/>
      <c r="C994" s="12"/>
      <c r="D994" s="13"/>
      <c r="E994" s="13"/>
      <c r="F994" s="13"/>
      <c r="G994" s="13"/>
      <c r="H994" s="13"/>
      <c r="I994" s="13"/>
      <c r="J994" s="13"/>
      <c r="K994" s="13"/>
      <c r="L994" s="13"/>
      <c r="M994" s="13"/>
      <c r="N994" s="13"/>
      <c r="O994" s="13"/>
      <c r="P994" s="13"/>
      <c r="Q994" s="13"/>
      <c r="R994" s="13"/>
      <c r="S994" s="12"/>
      <c r="T994" s="15"/>
      <c r="U994" s="15"/>
      <c r="V994" s="15"/>
      <c r="W994" s="15"/>
      <c r="X994" s="15"/>
      <c r="Y994" s="15"/>
      <c r="Z994" s="15"/>
      <c r="AA994" s="15"/>
    </row>
    <row r="995" spans="1:27" ht="16.5" customHeight="1" x14ac:dyDescent="0.25">
      <c r="A995" s="10"/>
      <c r="B995" s="11"/>
      <c r="C995" s="12"/>
      <c r="D995" s="13"/>
      <c r="E995" s="13"/>
      <c r="F995" s="13"/>
      <c r="G995" s="13"/>
      <c r="H995" s="13"/>
      <c r="I995" s="13"/>
      <c r="J995" s="13"/>
      <c r="K995" s="13"/>
      <c r="L995" s="13"/>
      <c r="M995" s="13"/>
      <c r="N995" s="13"/>
      <c r="O995" s="13"/>
      <c r="P995" s="13"/>
      <c r="Q995" s="13"/>
      <c r="R995" s="13"/>
      <c r="S995" s="12"/>
      <c r="T995" s="15"/>
      <c r="U995" s="15"/>
      <c r="V995" s="15"/>
      <c r="W995" s="15"/>
      <c r="X995" s="15"/>
      <c r="Y995" s="15"/>
      <c r="Z995" s="15"/>
      <c r="AA995" s="15"/>
    </row>
    <row r="996" spans="1:27" ht="16.5" customHeight="1" x14ac:dyDescent="0.25">
      <c r="A996" s="10"/>
      <c r="B996" s="11"/>
      <c r="C996" s="12"/>
      <c r="D996" s="13"/>
      <c r="E996" s="13"/>
      <c r="F996" s="13"/>
      <c r="G996" s="13"/>
      <c r="H996" s="13"/>
      <c r="I996" s="13"/>
      <c r="J996" s="13"/>
      <c r="K996" s="13"/>
      <c r="L996" s="13"/>
      <c r="M996" s="13"/>
      <c r="N996" s="13"/>
      <c r="O996" s="13"/>
      <c r="P996" s="13"/>
      <c r="Q996" s="13"/>
      <c r="R996" s="13"/>
      <c r="S996" s="12"/>
      <c r="T996" s="15"/>
      <c r="U996" s="15"/>
      <c r="V996" s="15"/>
      <c r="W996" s="15"/>
      <c r="X996" s="15"/>
      <c r="Y996" s="15"/>
      <c r="Z996" s="15"/>
      <c r="AA996" s="15"/>
    </row>
    <row r="997" spans="1:27" ht="16.5" customHeight="1" x14ac:dyDescent="0.25">
      <c r="A997" s="10"/>
      <c r="B997" s="11"/>
      <c r="C997" s="12"/>
      <c r="D997" s="13"/>
      <c r="E997" s="13"/>
      <c r="F997" s="13"/>
      <c r="G997" s="13"/>
      <c r="H997" s="13"/>
      <c r="I997" s="13"/>
      <c r="J997" s="13"/>
      <c r="K997" s="13"/>
      <c r="L997" s="13"/>
      <c r="M997" s="13"/>
      <c r="N997" s="13"/>
      <c r="O997" s="13"/>
      <c r="P997" s="13"/>
      <c r="Q997" s="13"/>
      <c r="R997" s="13"/>
      <c r="S997" s="12"/>
      <c r="T997" s="15"/>
      <c r="U997" s="15"/>
      <c r="V997" s="15"/>
      <c r="W997" s="15"/>
      <c r="X997" s="15"/>
      <c r="Y997" s="15"/>
      <c r="Z997" s="15"/>
      <c r="AA997" s="15"/>
    </row>
    <row r="998" spans="1:27" ht="16.5" customHeight="1" x14ac:dyDescent="0.25">
      <c r="A998" s="10"/>
      <c r="B998" s="11"/>
      <c r="C998" s="12"/>
      <c r="D998" s="13"/>
      <c r="E998" s="13"/>
      <c r="F998" s="13"/>
      <c r="G998" s="13"/>
      <c r="H998" s="13"/>
      <c r="I998" s="13"/>
      <c r="J998" s="13"/>
      <c r="K998" s="13"/>
      <c r="L998" s="13"/>
      <c r="M998" s="13"/>
      <c r="N998" s="13"/>
      <c r="O998" s="13"/>
      <c r="P998" s="13"/>
      <c r="Q998" s="13"/>
      <c r="R998" s="13"/>
      <c r="S998" s="12"/>
      <c r="T998" s="15"/>
      <c r="U998" s="15"/>
      <c r="V998" s="15"/>
      <c r="W998" s="15"/>
      <c r="X998" s="15"/>
      <c r="Y998" s="15"/>
      <c r="Z998" s="15"/>
      <c r="AA998" s="15"/>
    </row>
    <row r="999" spans="1:27" ht="16.5" customHeight="1" x14ac:dyDescent="0.25">
      <c r="A999" s="10"/>
      <c r="B999" s="11"/>
      <c r="C999" s="12"/>
      <c r="D999" s="13"/>
      <c r="E999" s="13"/>
      <c r="F999" s="13"/>
      <c r="G999" s="13"/>
      <c r="H999" s="13"/>
      <c r="I999" s="13"/>
      <c r="J999" s="13"/>
      <c r="K999" s="13"/>
      <c r="L999" s="13"/>
      <c r="M999" s="13"/>
      <c r="N999" s="13"/>
      <c r="O999" s="13"/>
      <c r="P999" s="13"/>
      <c r="Q999" s="13"/>
      <c r="R999" s="13"/>
      <c r="S999" s="12"/>
      <c r="T999" s="15"/>
      <c r="U999" s="15"/>
      <c r="V999" s="15"/>
      <c r="W999" s="15"/>
      <c r="X999" s="15"/>
      <c r="Y999" s="15"/>
      <c r="Z999" s="15"/>
      <c r="AA999" s="15"/>
    </row>
    <row r="1000" spans="1:27" ht="16.5" customHeight="1" x14ac:dyDescent="0.25">
      <c r="A1000" s="10"/>
      <c r="B1000" s="11"/>
      <c r="C1000" s="12"/>
      <c r="D1000" s="13"/>
      <c r="E1000" s="13"/>
      <c r="F1000" s="13"/>
      <c r="G1000" s="13"/>
      <c r="H1000" s="13"/>
      <c r="I1000" s="13"/>
      <c r="J1000" s="13"/>
      <c r="K1000" s="13"/>
      <c r="L1000" s="13"/>
      <c r="M1000" s="13"/>
      <c r="N1000" s="13"/>
      <c r="O1000" s="13"/>
      <c r="P1000" s="13"/>
      <c r="Q1000" s="13"/>
      <c r="R1000" s="13"/>
      <c r="S1000" s="12"/>
      <c r="T1000" s="15"/>
      <c r="U1000" s="15"/>
      <c r="V1000" s="15"/>
      <c r="W1000" s="15"/>
      <c r="X1000" s="15"/>
      <c r="Y1000" s="15"/>
      <c r="Z1000" s="15"/>
      <c r="AA1000" s="15"/>
    </row>
    <row r="1001" spans="1:27" ht="16.5" customHeight="1" x14ac:dyDescent="0.25">
      <c r="A1001" s="10"/>
      <c r="B1001" s="11"/>
      <c r="C1001" s="12"/>
      <c r="D1001" s="13"/>
      <c r="E1001" s="13"/>
      <c r="F1001" s="13"/>
      <c r="G1001" s="13"/>
      <c r="H1001" s="13"/>
      <c r="I1001" s="13"/>
      <c r="J1001" s="13"/>
      <c r="K1001" s="13"/>
      <c r="L1001" s="13"/>
      <c r="M1001" s="13"/>
      <c r="N1001" s="13"/>
      <c r="O1001" s="13"/>
      <c r="P1001" s="13"/>
      <c r="Q1001" s="13"/>
      <c r="R1001" s="13"/>
      <c r="S1001" s="12"/>
      <c r="T1001" s="15"/>
      <c r="U1001" s="15"/>
      <c r="V1001" s="15"/>
      <c r="W1001" s="15"/>
      <c r="X1001" s="15"/>
      <c r="Y1001" s="15"/>
      <c r="Z1001" s="15"/>
      <c r="AA1001" s="15"/>
    </row>
    <row r="1002" spans="1:27" ht="16.5" customHeight="1" x14ac:dyDescent="0.25">
      <c r="A1002" s="10"/>
      <c r="B1002" s="11"/>
      <c r="C1002" s="12"/>
      <c r="D1002" s="13"/>
      <c r="E1002" s="13"/>
      <c r="F1002" s="13"/>
      <c r="G1002" s="13"/>
      <c r="H1002" s="13"/>
      <c r="I1002" s="13"/>
      <c r="J1002" s="13"/>
      <c r="K1002" s="13"/>
      <c r="L1002" s="13"/>
      <c r="M1002" s="13"/>
      <c r="N1002" s="13"/>
      <c r="O1002" s="13"/>
      <c r="P1002" s="13"/>
      <c r="Q1002" s="13"/>
      <c r="R1002" s="13"/>
      <c r="S1002" s="12"/>
      <c r="T1002" s="15"/>
      <c r="U1002" s="15"/>
      <c r="V1002" s="15"/>
      <c r="W1002" s="15"/>
      <c r="X1002" s="15"/>
      <c r="Y1002" s="15"/>
      <c r="Z1002" s="15"/>
      <c r="AA1002" s="15"/>
    </row>
    <row r="1003" spans="1:27" ht="16.5" customHeight="1" x14ac:dyDescent="0.25">
      <c r="A1003" s="10"/>
      <c r="B1003" s="11"/>
      <c r="C1003" s="12"/>
      <c r="D1003" s="13"/>
      <c r="E1003" s="13"/>
      <c r="F1003" s="13"/>
      <c r="G1003" s="13"/>
      <c r="H1003" s="13"/>
      <c r="I1003" s="13"/>
      <c r="J1003" s="13"/>
      <c r="K1003" s="13"/>
      <c r="L1003" s="13"/>
      <c r="M1003" s="13"/>
      <c r="N1003" s="13"/>
      <c r="O1003" s="13"/>
      <c r="P1003" s="13"/>
      <c r="Q1003" s="13"/>
      <c r="R1003" s="13"/>
      <c r="S1003" s="12"/>
      <c r="T1003" s="15"/>
      <c r="U1003" s="15"/>
      <c r="V1003" s="15"/>
      <c r="W1003" s="15"/>
      <c r="X1003" s="15"/>
      <c r="Y1003" s="15"/>
      <c r="Z1003" s="15"/>
      <c r="AA1003" s="15"/>
    </row>
    <row r="1004" spans="1:27" ht="16.5" customHeight="1" x14ac:dyDescent="0.25">
      <c r="A1004" s="10"/>
      <c r="B1004" s="11"/>
      <c r="C1004" s="12"/>
      <c r="D1004" s="13"/>
      <c r="E1004" s="13"/>
      <c r="F1004" s="13"/>
      <c r="G1004" s="13"/>
      <c r="H1004" s="13"/>
      <c r="I1004" s="13"/>
      <c r="J1004" s="13"/>
      <c r="K1004" s="13"/>
      <c r="L1004" s="13"/>
      <c r="M1004" s="13"/>
      <c r="N1004" s="13"/>
      <c r="O1004" s="13"/>
      <c r="P1004" s="13"/>
      <c r="Q1004" s="13"/>
      <c r="R1004" s="13"/>
      <c r="S1004" s="12"/>
      <c r="T1004" s="15"/>
      <c r="U1004" s="15"/>
      <c r="V1004" s="15"/>
      <c r="W1004" s="15"/>
      <c r="X1004" s="15"/>
      <c r="Y1004" s="15"/>
      <c r="Z1004" s="15"/>
      <c r="AA1004" s="15"/>
    </row>
    <row r="1005" spans="1:27" ht="16.5" customHeight="1" x14ac:dyDescent="0.25">
      <c r="A1005" s="10"/>
      <c r="B1005" s="11"/>
      <c r="C1005" s="12"/>
      <c r="D1005" s="13"/>
      <c r="E1005" s="13"/>
      <c r="F1005" s="13"/>
      <c r="G1005" s="13"/>
      <c r="H1005" s="13"/>
      <c r="I1005" s="13"/>
      <c r="J1005" s="13"/>
      <c r="K1005" s="13"/>
      <c r="L1005" s="13"/>
      <c r="M1005" s="13"/>
      <c r="N1005" s="13"/>
      <c r="O1005" s="13"/>
      <c r="P1005" s="13"/>
      <c r="Q1005" s="13"/>
      <c r="R1005" s="13"/>
      <c r="S1005" s="12"/>
      <c r="T1005" s="15"/>
      <c r="U1005" s="15"/>
      <c r="V1005" s="15"/>
      <c r="W1005" s="15"/>
      <c r="X1005" s="15"/>
      <c r="Y1005" s="15"/>
      <c r="Z1005" s="15"/>
      <c r="AA1005" s="15"/>
    </row>
    <row r="1006" spans="1:27" ht="16.5" customHeight="1" x14ac:dyDescent="0.25">
      <c r="A1006" s="10"/>
      <c r="B1006" s="11"/>
      <c r="C1006" s="12"/>
      <c r="D1006" s="13"/>
      <c r="E1006" s="13"/>
      <c r="F1006" s="13"/>
      <c r="G1006" s="13"/>
      <c r="H1006" s="13"/>
      <c r="I1006" s="13"/>
      <c r="J1006" s="13"/>
      <c r="K1006" s="13"/>
      <c r="L1006" s="13"/>
      <c r="M1006" s="13"/>
      <c r="N1006" s="13"/>
      <c r="O1006" s="13"/>
      <c r="P1006" s="13"/>
      <c r="Q1006" s="13"/>
      <c r="R1006" s="13"/>
      <c r="S1006" s="12"/>
      <c r="T1006" s="15"/>
      <c r="U1006" s="15"/>
      <c r="V1006" s="15"/>
      <c r="W1006" s="15"/>
      <c r="X1006" s="15"/>
      <c r="Y1006" s="15"/>
      <c r="Z1006" s="15"/>
      <c r="AA1006" s="15"/>
    </row>
    <row r="1007" spans="1:27" ht="16.5" customHeight="1" x14ac:dyDescent="0.25">
      <c r="A1007" s="10"/>
      <c r="B1007" s="11"/>
      <c r="C1007" s="12"/>
      <c r="D1007" s="13"/>
      <c r="E1007" s="13"/>
      <c r="F1007" s="13"/>
      <c r="G1007" s="13"/>
      <c r="H1007" s="13"/>
      <c r="I1007" s="13"/>
      <c r="J1007" s="13"/>
      <c r="K1007" s="13"/>
      <c r="L1007" s="13"/>
      <c r="M1007" s="13"/>
      <c r="N1007" s="13"/>
      <c r="O1007" s="13"/>
      <c r="P1007" s="13"/>
      <c r="Q1007" s="13"/>
      <c r="R1007" s="13"/>
      <c r="S1007" s="12"/>
      <c r="T1007" s="15"/>
      <c r="U1007" s="15"/>
      <c r="V1007" s="15"/>
      <c r="W1007" s="15"/>
      <c r="X1007" s="15"/>
      <c r="Y1007" s="15"/>
      <c r="Z1007" s="15"/>
      <c r="AA1007" s="15"/>
    </row>
    <row r="1008" spans="1:27" ht="16.5" customHeight="1" x14ac:dyDescent="0.25">
      <c r="A1008" s="10"/>
      <c r="B1008" s="11"/>
      <c r="C1008" s="12"/>
      <c r="D1008" s="13"/>
      <c r="E1008" s="13"/>
      <c r="F1008" s="13"/>
      <c r="G1008" s="13"/>
      <c r="H1008" s="13"/>
      <c r="I1008" s="13"/>
      <c r="J1008" s="13"/>
      <c r="K1008" s="13"/>
      <c r="L1008" s="13"/>
      <c r="M1008" s="13"/>
      <c r="N1008" s="13"/>
      <c r="O1008" s="13"/>
      <c r="P1008" s="13"/>
      <c r="Q1008" s="13"/>
      <c r="R1008" s="13"/>
      <c r="S1008" s="12"/>
      <c r="T1008" s="15"/>
      <c r="U1008" s="15"/>
      <c r="V1008" s="15"/>
      <c r="W1008" s="15"/>
      <c r="X1008" s="15"/>
      <c r="Y1008" s="15"/>
      <c r="Z1008" s="15"/>
      <c r="AA1008" s="15"/>
    </row>
    <row r="1009" spans="1:27" ht="16.5" customHeight="1" x14ac:dyDescent="0.25">
      <c r="A1009" s="10"/>
      <c r="B1009" s="11"/>
      <c r="C1009" s="12"/>
      <c r="D1009" s="13"/>
      <c r="E1009" s="13"/>
      <c r="F1009" s="13"/>
      <c r="G1009" s="13"/>
      <c r="H1009" s="13"/>
      <c r="I1009" s="13"/>
      <c r="J1009" s="13"/>
      <c r="K1009" s="13"/>
      <c r="L1009" s="13"/>
      <c r="M1009" s="13"/>
      <c r="N1009" s="13"/>
      <c r="O1009" s="13"/>
      <c r="P1009" s="13"/>
      <c r="Q1009" s="13"/>
      <c r="R1009" s="13"/>
      <c r="S1009" s="12"/>
      <c r="T1009" s="15"/>
      <c r="U1009" s="15"/>
      <c r="V1009" s="15"/>
      <c r="W1009" s="15"/>
      <c r="X1009" s="15"/>
      <c r="Y1009" s="15"/>
      <c r="Z1009" s="15"/>
      <c r="AA1009" s="15"/>
    </row>
    <row r="1010" spans="1:27" ht="16.5" customHeight="1" x14ac:dyDescent="0.25">
      <c r="A1010" s="10"/>
      <c r="B1010" s="11"/>
      <c r="C1010" s="12"/>
      <c r="D1010" s="13"/>
      <c r="E1010" s="13"/>
      <c r="F1010" s="13"/>
      <c r="G1010" s="13"/>
      <c r="H1010" s="13"/>
      <c r="I1010" s="13"/>
      <c r="J1010" s="13"/>
      <c r="K1010" s="13"/>
      <c r="L1010" s="13"/>
      <c r="M1010" s="13"/>
      <c r="N1010" s="13"/>
      <c r="O1010" s="13"/>
      <c r="P1010" s="13"/>
      <c r="Q1010" s="13"/>
      <c r="R1010" s="13"/>
      <c r="S1010" s="12"/>
      <c r="T1010" s="15"/>
      <c r="U1010" s="15"/>
      <c r="V1010" s="15"/>
      <c r="W1010" s="15"/>
      <c r="X1010" s="15"/>
      <c r="Y1010" s="15"/>
      <c r="Z1010" s="15"/>
      <c r="AA1010" s="15"/>
    </row>
    <row r="1011" spans="1:27" ht="16.5" customHeight="1" x14ac:dyDescent="0.25">
      <c r="A1011" s="10"/>
      <c r="B1011" s="11"/>
      <c r="C1011" s="12"/>
      <c r="D1011" s="13"/>
      <c r="E1011" s="13"/>
      <c r="F1011" s="13"/>
      <c r="G1011" s="13"/>
      <c r="H1011" s="13"/>
      <c r="I1011" s="13"/>
      <c r="J1011" s="13"/>
      <c r="K1011" s="13"/>
      <c r="L1011" s="13"/>
      <c r="M1011" s="13"/>
      <c r="N1011" s="13"/>
      <c r="O1011" s="13"/>
      <c r="P1011" s="13"/>
      <c r="Q1011" s="13"/>
      <c r="R1011" s="13"/>
      <c r="S1011" s="12"/>
      <c r="T1011" s="15"/>
      <c r="U1011" s="15"/>
      <c r="V1011" s="15"/>
      <c r="W1011" s="15"/>
      <c r="X1011" s="15"/>
      <c r="Y1011" s="15"/>
      <c r="Z1011" s="15"/>
      <c r="AA1011" s="15"/>
    </row>
    <row r="1012" spans="1:27" ht="16.5" customHeight="1" x14ac:dyDescent="0.25">
      <c r="A1012" s="10"/>
      <c r="B1012" s="11"/>
      <c r="C1012" s="12"/>
      <c r="D1012" s="13"/>
      <c r="E1012" s="13"/>
      <c r="F1012" s="13"/>
      <c r="G1012" s="13"/>
      <c r="H1012" s="13"/>
      <c r="I1012" s="13"/>
      <c r="J1012" s="13"/>
      <c r="K1012" s="13"/>
      <c r="L1012" s="13"/>
      <c r="M1012" s="13"/>
      <c r="N1012" s="13"/>
      <c r="O1012" s="13"/>
      <c r="P1012" s="13"/>
      <c r="Q1012" s="13"/>
      <c r="R1012" s="13"/>
      <c r="S1012" s="12"/>
      <c r="T1012" s="15"/>
      <c r="U1012" s="15"/>
      <c r="V1012" s="15"/>
      <c r="W1012" s="15"/>
      <c r="X1012" s="15"/>
      <c r="Y1012" s="15"/>
      <c r="Z1012" s="15"/>
      <c r="AA1012" s="15"/>
    </row>
    <row r="1013" spans="1:27" ht="16.5" customHeight="1" x14ac:dyDescent="0.25">
      <c r="A1013" s="10"/>
      <c r="B1013" s="11"/>
      <c r="C1013" s="12"/>
      <c r="D1013" s="13"/>
      <c r="E1013" s="13"/>
      <c r="F1013" s="13"/>
      <c r="G1013" s="13"/>
      <c r="H1013" s="13"/>
      <c r="I1013" s="13"/>
      <c r="J1013" s="13"/>
      <c r="K1013" s="13"/>
      <c r="L1013" s="13"/>
      <c r="M1013" s="13"/>
      <c r="N1013" s="13"/>
      <c r="O1013" s="13"/>
      <c r="P1013" s="13"/>
      <c r="Q1013" s="13"/>
      <c r="R1013" s="13"/>
      <c r="S1013" s="12"/>
      <c r="T1013" s="15"/>
      <c r="U1013" s="15"/>
      <c r="V1013" s="15"/>
      <c r="W1013" s="15"/>
      <c r="X1013" s="15"/>
      <c r="Y1013" s="15"/>
      <c r="Z1013" s="15"/>
      <c r="AA1013" s="15"/>
    </row>
    <row r="1014" spans="1:27" ht="16.5" customHeight="1" x14ac:dyDescent="0.25">
      <c r="A1014" s="10"/>
      <c r="B1014" s="11"/>
      <c r="C1014" s="12"/>
      <c r="D1014" s="13"/>
      <c r="E1014" s="13"/>
      <c r="F1014" s="13"/>
      <c r="G1014" s="13"/>
      <c r="H1014" s="13"/>
      <c r="I1014" s="13"/>
      <c r="J1014" s="13"/>
      <c r="K1014" s="13"/>
      <c r="L1014" s="13"/>
      <c r="M1014" s="13"/>
      <c r="N1014" s="13"/>
      <c r="O1014" s="13"/>
      <c r="P1014" s="13"/>
      <c r="Q1014" s="13"/>
      <c r="R1014" s="13"/>
      <c r="S1014" s="12"/>
      <c r="T1014" s="15"/>
      <c r="U1014" s="15"/>
      <c r="V1014" s="15"/>
      <c r="W1014" s="15"/>
      <c r="X1014" s="15"/>
      <c r="Y1014" s="15"/>
      <c r="Z1014" s="15"/>
      <c r="AA1014" s="15"/>
    </row>
  </sheetData>
  <mergeCells count="15">
    <mergeCell ref="G1:G3"/>
    <mergeCell ref="H1:H3"/>
    <mergeCell ref="B1:B3"/>
    <mergeCell ref="C1:C3"/>
    <mergeCell ref="D1:D3"/>
    <mergeCell ref="E1:E3"/>
    <mergeCell ref="F1:F3"/>
    <mergeCell ref="I1:P1"/>
    <mergeCell ref="Q1:Q3"/>
    <mergeCell ref="R1:R3"/>
    <mergeCell ref="S1:S3"/>
    <mergeCell ref="I2:J2"/>
    <mergeCell ref="K2:L2"/>
    <mergeCell ref="M2:N2"/>
    <mergeCell ref="O2:P2"/>
  </mergeCells>
  <conditionalFormatting sqref="D1:D544 E1:E1014 F1:F93 G1:H1014 I1:I238 J1:J545 K1:K1014 L1:P545 Q1:R544 F95:F156 F158:F221 F223:F224 F226:F264 I240:I456 F266:F296 F298:F314 F316:F335 F337:F409 F411 F413:F428 F430:F453 F455:F474 I458:I1014 F476:F494 F496:F1014 D547:D1014 J547:J634 L547:L695 M547:R1014 J636:J1014 L697:L1014">
    <cfRule type="expression" dxfId="44" priority="1">
      <formula>ISERROR(D1)</formula>
    </cfRule>
  </conditionalFormatting>
  <conditionalFormatting sqref="E545:P545">
    <cfRule type="expression" dxfId="43" priority="2">
      <formula>ISERROR(E545)</formula>
    </cfRule>
  </conditionalFormatting>
  <conditionalFormatting sqref="E541:E547 I541:I547 K541:K546 F542:H547 J542:J545 L542:L545 O543:O545 M544:N545 D545 P545:R545">
    <cfRule type="expression" dxfId="42" priority="3">
      <formula>ISERROR(E541)</formula>
    </cfRule>
  </conditionalFormatting>
  <conditionalFormatting sqref="G546:H546">
    <cfRule type="expression" dxfId="41" priority="4">
      <formula>ISERROR(G546)</formula>
    </cfRule>
  </conditionalFormatting>
  <conditionalFormatting sqref="E541 I541 K541 D546:R546">
    <cfRule type="expression" dxfId="40" priority="5">
      <formula>ISERROR(E541)</formula>
    </cfRule>
  </conditionalFormatting>
  <conditionalFormatting sqref="E546">
    <cfRule type="expression" dxfId="39" priority="6">
      <formula>ISERROR(E546)</formula>
    </cfRule>
  </conditionalFormatting>
  <conditionalFormatting sqref="E5:P93 D39 D93">
    <cfRule type="containsBlanks" dxfId="38" priority="7">
      <formula>LEN(TRIM(E5))=0</formula>
    </cfRule>
  </conditionalFormatting>
  <conditionalFormatting sqref="E96:P156">
    <cfRule type="containsBlanks" dxfId="37" priority="8">
      <formula>LEN(TRIM(E96))=0</formula>
    </cfRule>
  </conditionalFormatting>
  <conditionalFormatting sqref="E227:P264">
    <cfRule type="containsBlanks" dxfId="36" priority="9">
      <formula>LEN(TRIM(E227))=0</formula>
    </cfRule>
  </conditionalFormatting>
  <conditionalFormatting sqref="E267:P296">
    <cfRule type="containsBlanks" dxfId="35" priority="10">
      <formula>LEN(TRIM(E267))=0</formula>
    </cfRule>
  </conditionalFormatting>
  <conditionalFormatting sqref="E299:P314">
    <cfRule type="containsBlanks" dxfId="34" priority="11">
      <formula>LEN(TRIM(E299))=0</formula>
    </cfRule>
  </conditionalFormatting>
  <conditionalFormatting sqref="E317:P335 F338:F409 D346:E346">
    <cfRule type="containsBlanks" dxfId="33" priority="12">
      <formula>LEN(TRIM(E317))=0</formula>
    </cfRule>
  </conditionalFormatting>
  <conditionalFormatting sqref="E338:E409 G338:P409 F339:F341 D346 F346 F349 F353:F354 F364 F372 F379 F381:F383 F385:F409">
    <cfRule type="containsBlanks" dxfId="32" priority="13">
      <formula>LEN(TRIM(E338))=0</formula>
    </cfRule>
  </conditionalFormatting>
  <conditionalFormatting sqref="E414:P428">
    <cfRule type="containsBlanks" dxfId="31" priority="14">
      <formula>LEN(TRIM(E414))=0</formula>
    </cfRule>
  </conditionalFormatting>
  <conditionalFormatting sqref="E431:P453">
    <cfRule type="containsBlanks" dxfId="30" priority="15">
      <formula>LEN(TRIM(E431))=0</formula>
    </cfRule>
  </conditionalFormatting>
  <conditionalFormatting sqref="E456:H474 I456 J456:P474 I458:I474">
    <cfRule type="containsBlanks" dxfId="29" priority="16">
      <formula>LEN(TRIM(E456))=0</formula>
    </cfRule>
  </conditionalFormatting>
  <conditionalFormatting sqref="E477:P494 F497:F533 G497:G498 G501:G502 G527:G533">
    <cfRule type="containsBlanks" dxfId="28" priority="17">
      <formula>LEN(TRIM(E477))=0</formula>
    </cfRule>
  </conditionalFormatting>
  <conditionalFormatting sqref="E497:P533">
    <cfRule type="containsBlanks" dxfId="27" priority="18">
      <formula>LEN(TRIM(E497))=0</formula>
    </cfRule>
  </conditionalFormatting>
  <conditionalFormatting sqref="E536:P546">
    <cfRule type="containsBlanks" dxfId="26" priority="19">
      <formula>LEN(TRIM(E536))=0</formula>
    </cfRule>
  </conditionalFormatting>
  <conditionalFormatting sqref="E549:P580">
    <cfRule type="containsBlanks" dxfId="25" priority="20">
      <formula>LEN(TRIM(E549))=0</formula>
    </cfRule>
  </conditionalFormatting>
  <conditionalFormatting sqref="E583:P609">
    <cfRule type="containsBlanks" dxfId="24" priority="21">
      <formula>LEN(TRIM(E583))=0</formula>
    </cfRule>
  </conditionalFormatting>
  <conditionalFormatting sqref="E613:P653">
    <cfRule type="containsBlanks" dxfId="23" priority="22">
      <formula>LEN(TRIM(E613))=0</formula>
    </cfRule>
  </conditionalFormatting>
  <conditionalFormatting sqref="I657:P667">
    <cfRule type="containsBlanks" dxfId="22" priority="23">
      <formula>LEN(TRIM(I657))=0</formula>
    </cfRule>
  </conditionalFormatting>
  <conditionalFormatting sqref="I669:P669">
    <cfRule type="containsBlanks" dxfId="21" priority="24">
      <formula>LEN(TRIM(I669))=0</formula>
    </cfRule>
  </conditionalFormatting>
  <conditionalFormatting sqref="I671:P674 I676:P676 I678:P679 I681:P690 I693:P694 I696:K697 M696:P697 L697">
    <cfRule type="containsBlanks" dxfId="20" priority="25">
      <formula>LEN(TRIM(I671))=0</formula>
    </cfRule>
  </conditionalFormatting>
  <conditionalFormatting sqref="E700:P704">
    <cfRule type="containsBlanks" dxfId="19" priority="26">
      <formula>LEN(TRIM(E700))=0</formula>
    </cfRule>
  </conditionalFormatting>
  <conditionalFormatting sqref="E707:P720">
    <cfRule type="containsBlanks" dxfId="18" priority="27">
      <formula>LEN(TRIM(E707))=0</formula>
    </cfRule>
  </conditionalFormatting>
  <conditionalFormatting sqref="E723:P743">
    <cfRule type="containsBlanks" dxfId="17" priority="28">
      <formula>LEN(TRIM(E723))=0</formula>
    </cfRule>
  </conditionalFormatting>
  <conditionalFormatting sqref="E746:P773">
    <cfRule type="containsBlanks" dxfId="16" priority="29">
      <formula>LEN(TRIM(E746))=0</formula>
    </cfRule>
  </conditionalFormatting>
  <conditionalFormatting sqref="E777:P802">
    <cfRule type="containsBlanks" dxfId="15" priority="30">
      <formula>LEN(TRIM(E777))=0</formula>
    </cfRule>
  </conditionalFormatting>
  <conditionalFormatting sqref="E805:P838">
    <cfRule type="containsBlanks" dxfId="14" priority="31">
      <formula>LEN(TRIM(E805))=0</formula>
    </cfRule>
  </conditionalFormatting>
  <conditionalFormatting sqref="E159:P221">
    <cfRule type="containsBlanks" dxfId="13" priority="32">
      <formula>LEN(TRIM(E159))=0</formula>
    </cfRule>
  </conditionalFormatting>
  <conditionalFormatting sqref="E224:P224">
    <cfRule type="containsBlanks" dxfId="12" priority="33">
      <formula>LEN(TRIM(E224))=0</formula>
    </cfRule>
  </conditionalFormatting>
  <pageMargins left="0.7" right="0.7" top="0.75" bottom="0.75" header="0" footer="0"/>
  <pageSetup paperSize="5" fitToHeight="0"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4.42578125" defaultRowHeight="15" customHeight="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Y1642"/>
  <sheetViews>
    <sheetView tabSelected="1" workbookViewId="0">
      <pane xSplit="2" ySplit="4" topLeftCell="C5" activePane="bottomRight" state="frozen"/>
      <selection pane="topRight" activeCell="C1" sqref="C1"/>
      <selection pane="bottomLeft" activeCell="A5" sqref="A5"/>
      <selection pane="bottomRight" activeCell="C5" sqref="C5"/>
    </sheetView>
  </sheetViews>
  <sheetFormatPr defaultColWidth="14.42578125" defaultRowHeight="15" customHeight="1" outlineLevelRow="4" x14ac:dyDescent="0.25"/>
  <cols>
    <col min="1" max="1" width="9.7109375" customWidth="1"/>
    <col min="2" max="2" width="46.140625" customWidth="1"/>
    <col min="3" max="3" width="9.42578125" customWidth="1"/>
    <col min="4" max="4" width="19" customWidth="1"/>
    <col min="5" max="5" width="11.28515625" customWidth="1"/>
    <col min="6" max="6" width="10.140625" customWidth="1"/>
    <col min="7" max="9" width="14.28515625" customWidth="1"/>
    <col min="10" max="10" width="14.42578125" customWidth="1"/>
    <col min="11" max="11" width="13.5703125" customWidth="1"/>
    <col min="12" max="12" width="13.42578125" customWidth="1"/>
    <col min="13" max="14" width="15.85546875" customWidth="1"/>
    <col min="15" max="15" width="19.85546875" customWidth="1"/>
    <col min="16" max="16" width="18.5703125" customWidth="1"/>
    <col min="17" max="17" width="12.85546875" customWidth="1"/>
    <col min="18" max="18" width="17.140625" customWidth="1"/>
    <col min="19" max="20" width="18.5703125" customWidth="1"/>
    <col min="21" max="21" width="17.140625" customWidth="1"/>
    <col min="22" max="22" width="18.5703125" customWidth="1"/>
    <col min="23" max="23" width="15.140625" customWidth="1"/>
    <col min="24" max="24" width="14.42578125" customWidth="1"/>
    <col min="25" max="25" width="17.42578125" customWidth="1"/>
    <col min="26" max="26" width="15.140625" customWidth="1"/>
    <col min="27" max="27" width="11.140625" hidden="1" customWidth="1"/>
    <col min="28" max="28" width="29.28515625" customWidth="1"/>
    <col min="29" max="29" width="10.28515625" hidden="1" customWidth="1"/>
    <col min="30" max="30" width="11.28515625" hidden="1" customWidth="1"/>
    <col min="31" max="32" width="9.140625" hidden="1" customWidth="1"/>
    <col min="33" max="34" width="10.28515625" hidden="1" customWidth="1"/>
    <col min="35" max="36" width="9.140625" hidden="1" customWidth="1"/>
    <col min="37" max="37" width="9.140625" customWidth="1"/>
    <col min="38" max="38" width="13.85546875" customWidth="1"/>
    <col min="39" max="39" width="9.28515625" customWidth="1"/>
    <col min="40" max="41" width="11.42578125" customWidth="1"/>
    <col min="42" max="42" width="5.28515625" customWidth="1"/>
    <col min="43" max="45" width="5.140625" customWidth="1"/>
    <col min="46" max="46" width="5.42578125" customWidth="1"/>
    <col min="47" max="47" width="3.42578125" customWidth="1"/>
    <col min="48" max="49" width="2.28515625" customWidth="1"/>
    <col min="50" max="50" width="2.140625" customWidth="1"/>
    <col min="51" max="51" width="3.28515625" customWidth="1"/>
  </cols>
  <sheetData>
    <row r="1" spans="1:51" ht="16.5" customHeight="1" x14ac:dyDescent="0.25">
      <c r="A1" s="694" t="s">
        <v>1605</v>
      </c>
      <c r="B1" s="697" t="s">
        <v>1606</v>
      </c>
      <c r="C1" s="697" t="s">
        <v>1607</v>
      </c>
      <c r="D1" s="697" t="s">
        <v>1608</v>
      </c>
      <c r="E1" s="709" t="s">
        <v>1609</v>
      </c>
      <c r="F1" s="700"/>
      <c r="G1" s="700"/>
      <c r="H1" s="700"/>
      <c r="I1" s="700"/>
      <c r="J1" s="701"/>
      <c r="K1" s="709" t="s">
        <v>1610</v>
      </c>
      <c r="L1" s="700"/>
      <c r="M1" s="700"/>
      <c r="N1" s="701"/>
      <c r="O1" s="707" t="s">
        <v>1611</v>
      </c>
      <c r="P1" s="692"/>
      <c r="Q1" s="692"/>
      <c r="R1" s="692"/>
      <c r="S1" s="692"/>
      <c r="T1" s="692"/>
      <c r="U1" s="692"/>
      <c r="V1" s="692"/>
      <c r="W1" s="692"/>
      <c r="X1" s="692"/>
      <c r="Y1" s="692"/>
      <c r="Z1" s="692"/>
      <c r="AA1" s="693"/>
      <c r="AB1" s="697" t="s">
        <v>1612</v>
      </c>
      <c r="AC1" s="699" t="s">
        <v>1613</v>
      </c>
      <c r="AD1" s="700"/>
      <c r="AE1" s="700"/>
      <c r="AF1" s="701"/>
      <c r="AG1" s="699" t="s">
        <v>1614</v>
      </c>
      <c r="AH1" s="700"/>
      <c r="AI1" s="700"/>
      <c r="AJ1" s="701"/>
      <c r="AK1" s="117"/>
      <c r="AL1" s="691" t="s">
        <v>1615</v>
      </c>
      <c r="AM1" s="692"/>
      <c r="AN1" s="692"/>
      <c r="AO1" s="692"/>
      <c r="AP1" s="692"/>
      <c r="AQ1" s="692"/>
      <c r="AR1" s="692"/>
      <c r="AS1" s="693"/>
      <c r="AT1" s="118"/>
      <c r="AU1" s="3"/>
      <c r="AV1" s="3"/>
      <c r="AW1" s="3"/>
      <c r="AX1" s="3"/>
      <c r="AY1" s="3"/>
    </row>
    <row r="2" spans="1:51" ht="16.5" customHeight="1" x14ac:dyDescent="0.25">
      <c r="A2" s="695"/>
      <c r="B2" s="695"/>
      <c r="C2" s="695"/>
      <c r="D2" s="695"/>
      <c r="E2" s="702"/>
      <c r="F2" s="703"/>
      <c r="G2" s="703"/>
      <c r="H2" s="703"/>
      <c r="I2" s="703"/>
      <c r="J2" s="704"/>
      <c r="K2" s="702"/>
      <c r="L2" s="703"/>
      <c r="M2" s="703"/>
      <c r="N2" s="704"/>
      <c r="O2" s="707" t="s">
        <v>3</v>
      </c>
      <c r="P2" s="692"/>
      <c r="Q2" s="693"/>
      <c r="R2" s="707" t="s">
        <v>4</v>
      </c>
      <c r="S2" s="692"/>
      <c r="T2" s="693"/>
      <c r="U2" s="707" t="s">
        <v>5</v>
      </c>
      <c r="V2" s="692"/>
      <c r="W2" s="693"/>
      <c r="X2" s="707" t="s">
        <v>6</v>
      </c>
      <c r="Y2" s="692"/>
      <c r="Z2" s="692"/>
      <c r="AA2" s="693"/>
      <c r="AB2" s="695"/>
      <c r="AC2" s="702"/>
      <c r="AD2" s="703"/>
      <c r="AE2" s="703"/>
      <c r="AF2" s="704"/>
      <c r="AG2" s="702"/>
      <c r="AH2" s="703"/>
      <c r="AI2" s="703"/>
      <c r="AJ2" s="704"/>
      <c r="AK2" s="117"/>
      <c r="AL2" s="705" t="s">
        <v>1616</v>
      </c>
      <c r="AM2" s="692"/>
      <c r="AN2" s="692"/>
      <c r="AO2" s="693"/>
      <c r="AP2" s="706" t="s">
        <v>1617</v>
      </c>
      <c r="AQ2" s="692"/>
      <c r="AR2" s="692"/>
      <c r="AS2" s="693"/>
      <c r="AT2" s="118"/>
      <c r="AU2" s="3"/>
      <c r="AV2" s="3"/>
      <c r="AW2" s="3"/>
      <c r="AX2" s="3"/>
      <c r="AY2" s="3"/>
    </row>
    <row r="3" spans="1:51" ht="16.5" customHeight="1" x14ac:dyDescent="0.25">
      <c r="A3" s="696"/>
      <c r="B3" s="696"/>
      <c r="C3" s="696"/>
      <c r="D3" s="696"/>
      <c r="E3" s="119">
        <v>2016</v>
      </c>
      <c r="F3" s="119">
        <v>2017</v>
      </c>
      <c r="G3" s="119">
        <v>2018</v>
      </c>
      <c r="H3" s="119">
        <v>2019</v>
      </c>
      <c r="I3" s="119">
        <v>2020</v>
      </c>
      <c r="J3" s="119">
        <v>2021</v>
      </c>
      <c r="K3" s="119">
        <v>2016</v>
      </c>
      <c r="L3" s="119">
        <v>2017</v>
      </c>
      <c r="M3" s="119">
        <v>2018</v>
      </c>
      <c r="N3" s="120">
        <v>2019</v>
      </c>
      <c r="O3" s="4" t="s">
        <v>1618</v>
      </c>
      <c r="P3" s="4" t="s">
        <v>1619</v>
      </c>
      <c r="Q3" s="121" t="s">
        <v>1620</v>
      </c>
      <c r="R3" s="4" t="s">
        <v>1618</v>
      </c>
      <c r="S3" s="4" t="s">
        <v>1619</v>
      </c>
      <c r="T3" s="122" t="s">
        <v>1620</v>
      </c>
      <c r="U3" s="4" t="s">
        <v>1618</v>
      </c>
      <c r="V3" s="4" t="s">
        <v>1619</v>
      </c>
      <c r="W3" s="122" t="s">
        <v>1620</v>
      </c>
      <c r="X3" s="4" t="s">
        <v>1618</v>
      </c>
      <c r="Y3" s="4" t="s">
        <v>1619</v>
      </c>
      <c r="Z3" s="122" t="s">
        <v>1620</v>
      </c>
      <c r="AA3" s="123" t="s">
        <v>1621</v>
      </c>
      <c r="AB3" s="696"/>
      <c r="AC3" s="123" t="s">
        <v>3</v>
      </c>
      <c r="AD3" s="123" t="s">
        <v>4</v>
      </c>
      <c r="AE3" s="123" t="s">
        <v>5</v>
      </c>
      <c r="AF3" s="123" t="s">
        <v>6</v>
      </c>
      <c r="AG3" s="123" t="s">
        <v>3</v>
      </c>
      <c r="AH3" s="123" t="s">
        <v>4</v>
      </c>
      <c r="AI3" s="123" t="s">
        <v>5</v>
      </c>
      <c r="AJ3" s="123" t="s">
        <v>6</v>
      </c>
      <c r="AK3" s="3"/>
      <c r="AL3" s="124" t="s">
        <v>3</v>
      </c>
      <c r="AM3" s="124" t="s">
        <v>4</v>
      </c>
      <c r="AN3" s="124" t="s">
        <v>5</v>
      </c>
      <c r="AO3" s="124" t="s">
        <v>6</v>
      </c>
      <c r="AP3" s="125" t="s">
        <v>3</v>
      </c>
      <c r="AQ3" s="125" t="s">
        <v>4</v>
      </c>
      <c r="AR3" s="125" t="s">
        <v>5</v>
      </c>
      <c r="AS3" s="125" t="s">
        <v>6</v>
      </c>
      <c r="AT3" s="3"/>
      <c r="AU3" s="126" t="s">
        <v>1622</v>
      </c>
      <c r="AV3" s="126" t="s">
        <v>8</v>
      </c>
      <c r="AW3" s="126" t="s">
        <v>1623</v>
      </c>
      <c r="AX3" s="126" t="s">
        <v>7</v>
      </c>
      <c r="AY3" s="126" t="s">
        <v>1624</v>
      </c>
    </row>
    <row r="4" spans="1:51" ht="16.5" customHeight="1" x14ac:dyDescent="0.25">
      <c r="A4" s="127">
        <v>1</v>
      </c>
      <c r="B4" s="128" t="s">
        <v>1625</v>
      </c>
      <c r="C4" s="129"/>
      <c r="D4" s="129"/>
      <c r="E4" s="129"/>
      <c r="F4" s="129"/>
      <c r="G4" s="129"/>
      <c r="H4" s="129"/>
      <c r="I4" s="129"/>
      <c r="J4" s="129"/>
      <c r="K4" s="129"/>
      <c r="L4" s="129"/>
      <c r="M4" s="129"/>
      <c r="N4" s="129"/>
      <c r="O4" s="129"/>
      <c r="P4" s="129"/>
      <c r="Q4" s="130"/>
      <c r="R4" s="129"/>
      <c r="S4" s="129"/>
      <c r="T4" s="131"/>
      <c r="U4" s="129"/>
      <c r="V4" s="129"/>
      <c r="W4" s="131"/>
      <c r="X4" s="129"/>
      <c r="Y4" s="129"/>
      <c r="Z4" s="132"/>
      <c r="AA4" s="133"/>
      <c r="AB4" s="134"/>
      <c r="AC4" s="135"/>
      <c r="AD4" s="135"/>
      <c r="AE4" s="135"/>
      <c r="AF4" s="135"/>
      <c r="AG4" s="135"/>
      <c r="AH4" s="135"/>
      <c r="AI4" s="135"/>
      <c r="AJ4" s="135"/>
      <c r="AK4" s="136"/>
      <c r="AL4" s="137"/>
      <c r="AM4" s="137"/>
      <c r="AN4" s="137"/>
      <c r="AO4" s="137"/>
      <c r="AP4" s="138"/>
      <c r="AQ4" s="138"/>
      <c r="AR4" s="138"/>
      <c r="AS4" s="138"/>
      <c r="AT4" s="136"/>
      <c r="AU4" s="139"/>
      <c r="AV4" s="139"/>
      <c r="AW4" s="139"/>
      <c r="AX4" s="139"/>
      <c r="AY4" s="139"/>
    </row>
    <row r="5" spans="1:51" ht="16.5" customHeight="1" outlineLevel="1" x14ac:dyDescent="0.25">
      <c r="A5" s="140" t="s">
        <v>10</v>
      </c>
      <c r="B5" s="141" t="s">
        <v>1626</v>
      </c>
      <c r="C5" s="142"/>
      <c r="D5" s="142"/>
      <c r="E5" s="142"/>
      <c r="F5" s="142"/>
      <c r="G5" s="142"/>
      <c r="H5" s="142"/>
      <c r="I5" s="142"/>
      <c r="J5" s="142"/>
      <c r="K5" s="142"/>
      <c r="L5" s="142"/>
      <c r="M5" s="142"/>
      <c r="N5" s="142"/>
      <c r="O5" s="142"/>
      <c r="P5" s="142"/>
      <c r="Q5" s="143">
        <f>SUBTOTAL(9,Q6:Q145)</f>
        <v>0</v>
      </c>
      <c r="R5" s="142"/>
      <c r="S5" s="142"/>
      <c r="T5" s="143">
        <f>SUBTOTAL(9,T6:T145)</f>
        <v>0</v>
      </c>
      <c r="U5" s="142"/>
      <c r="V5" s="142"/>
      <c r="W5" s="143">
        <f>SUBTOTAL(9,W6:W145)</f>
        <v>0</v>
      </c>
      <c r="X5" s="142"/>
      <c r="Y5" s="142"/>
      <c r="Z5" s="144">
        <f>SUBTOTAL(9,Z6:Z145)</f>
        <v>0</v>
      </c>
      <c r="AA5" s="145"/>
      <c r="AB5" s="146"/>
      <c r="AC5" s="147" t="e">
        <f t="shared" ref="AC5:AJ5" si="0">SUBTOTAL(1,AC6:AC145)</f>
        <v>#DIV/0!</v>
      </c>
      <c r="AD5" s="147" t="e">
        <f t="shared" si="0"/>
        <v>#DIV/0!</v>
      </c>
      <c r="AE5" s="147" t="e">
        <f t="shared" si="0"/>
        <v>#DIV/0!</v>
      </c>
      <c r="AF5" s="147" t="e">
        <f t="shared" si="0"/>
        <v>#DIV/0!</v>
      </c>
      <c r="AG5" s="147" t="e">
        <f t="shared" si="0"/>
        <v>#DIV/0!</v>
      </c>
      <c r="AH5" s="147" t="e">
        <f t="shared" si="0"/>
        <v>#DIV/0!</v>
      </c>
      <c r="AI5" s="147" t="e">
        <f t="shared" si="0"/>
        <v>#DIV/0!</v>
      </c>
      <c r="AJ5" s="147" t="e">
        <f t="shared" si="0"/>
        <v>#DIV/0!</v>
      </c>
      <c r="AK5" s="148"/>
      <c r="AL5" s="149"/>
      <c r="AM5" s="149"/>
      <c r="AN5" s="149"/>
      <c r="AO5" s="149"/>
      <c r="AP5" s="150"/>
      <c r="AQ5" s="150"/>
      <c r="AR5" s="150"/>
      <c r="AS5" s="150"/>
      <c r="AT5" s="151"/>
      <c r="AU5" s="152">
        <f>COUNTIF(AS6:AS145,5)</f>
        <v>40</v>
      </c>
      <c r="AV5" s="152">
        <f>COUNTIF(AS6:AS145,4)</f>
        <v>0</v>
      </c>
      <c r="AW5" s="152">
        <f>COUNTIF(AS6:AS145,3)</f>
        <v>0</v>
      </c>
      <c r="AX5" s="152">
        <f>COUNTIF(AS6:AS145,2)</f>
        <v>1</v>
      </c>
      <c r="AY5" s="152">
        <f>COUNTIF(AS6:AS145,1)</f>
        <v>4</v>
      </c>
    </row>
    <row r="6" spans="1:51" ht="16.5" customHeight="1" outlineLevel="2" collapsed="1" x14ac:dyDescent="0.25">
      <c r="A6" s="153" t="s">
        <v>1627</v>
      </c>
      <c r="B6" s="154" t="s">
        <v>1628</v>
      </c>
      <c r="C6" s="155"/>
      <c r="D6" s="155"/>
      <c r="E6" s="155"/>
      <c r="F6" s="155"/>
      <c r="G6" s="155"/>
      <c r="H6" s="155"/>
      <c r="I6" s="155"/>
      <c r="J6" s="155"/>
      <c r="K6" s="155"/>
      <c r="L6" s="155"/>
      <c r="M6" s="155"/>
      <c r="N6" s="155"/>
      <c r="O6" s="155"/>
      <c r="P6" s="155"/>
      <c r="Q6" s="156"/>
      <c r="R6" s="155"/>
      <c r="S6" s="155"/>
      <c r="T6" s="157"/>
      <c r="U6" s="155"/>
      <c r="V6" s="155"/>
      <c r="W6" s="157"/>
      <c r="X6" s="155"/>
      <c r="Y6" s="155"/>
      <c r="Z6" s="158"/>
      <c r="AA6" s="159"/>
      <c r="AB6" s="154"/>
      <c r="AC6" s="160"/>
      <c r="AD6" s="160"/>
      <c r="AE6" s="160"/>
      <c r="AF6" s="160"/>
      <c r="AG6" s="160"/>
      <c r="AH6" s="160"/>
      <c r="AI6" s="160"/>
      <c r="AJ6" s="160"/>
      <c r="AK6" s="161"/>
      <c r="AL6" s="159"/>
      <c r="AM6" s="159"/>
      <c r="AN6" s="159"/>
      <c r="AO6" s="159"/>
      <c r="AP6" s="162"/>
      <c r="AQ6" s="162"/>
      <c r="AR6" s="162"/>
      <c r="AS6" s="162"/>
      <c r="AT6" s="161"/>
      <c r="AU6" s="163"/>
      <c r="AV6" s="163"/>
      <c r="AW6" s="163"/>
      <c r="AX6" s="163"/>
      <c r="AY6" s="163"/>
    </row>
    <row r="7" spans="1:51" ht="16.5" hidden="1" customHeight="1" outlineLevel="3" x14ac:dyDescent="0.25">
      <c r="A7" s="164" t="s">
        <v>1629</v>
      </c>
      <c r="B7" s="165" t="s">
        <v>1630</v>
      </c>
      <c r="C7" s="166"/>
      <c r="D7" s="167">
        <v>0.63500000000000001</v>
      </c>
      <c r="E7" s="167">
        <v>0.64</v>
      </c>
      <c r="F7" s="167">
        <v>0.65</v>
      </c>
      <c r="G7" s="168">
        <v>0.66</v>
      </c>
      <c r="H7" s="167">
        <v>0.67</v>
      </c>
      <c r="I7" s="167">
        <v>0.68</v>
      </c>
      <c r="J7" s="168">
        <v>0.69</v>
      </c>
      <c r="K7" s="168">
        <f t="shared" ref="K7:P7" si="1">IF(K9=0,0,K8/K9)</f>
        <v>0.67118737890949354</v>
      </c>
      <c r="L7" s="168">
        <f t="shared" si="1"/>
        <v>0.91612810570156544</v>
      </c>
      <c r="M7" s="168">
        <f t="shared" si="1"/>
        <v>0.95462083521785013</v>
      </c>
      <c r="N7" s="168">
        <f t="shared" si="1"/>
        <v>0.52404862579281186</v>
      </c>
      <c r="O7" s="168">
        <f t="shared" si="1"/>
        <v>0</v>
      </c>
      <c r="P7" s="168">
        <f t="shared" si="1"/>
        <v>0</v>
      </c>
      <c r="Q7" s="169"/>
      <c r="R7" s="168">
        <f t="shared" ref="R7:S7" si="2">IF(R9=0,0,R8/R9)</f>
        <v>0</v>
      </c>
      <c r="S7" s="168">
        <f t="shared" si="2"/>
        <v>0</v>
      </c>
      <c r="T7" s="170"/>
      <c r="U7" s="168">
        <f t="shared" ref="U7:V7" si="3">IF(U9=0,0,U8/U9)</f>
        <v>0</v>
      </c>
      <c r="V7" s="168">
        <f t="shared" si="3"/>
        <v>0</v>
      </c>
      <c r="W7" s="170"/>
      <c r="X7" s="168">
        <f>H7</f>
        <v>0.67</v>
      </c>
      <c r="Y7" s="168">
        <f>IF(Y9=0,0,Y8/Y9)</f>
        <v>0</v>
      </c>
      <c r="Z7" s="171"/>
      <c r="AA7" s="167">
        <f>N7/X7</f>
        <v>0.78216212804897289</v>
      </c>
      <c r="AB7" s="165"/>
      <c r="AC7" s="172" t="e">
        <f>P7/O7</f>
        <v>#DIV/0!</v>
      </c>
      <c r="AD7" s="172" t="e">
        <f>S7/R7</f>
        <v>#DIV/0!</v>
      </c>
      <c r="AE7" s="172" t="e">
        <f>V7/U7</f>
        <v>#DIV/0!</v>
      </c>
      <c r="AF7" s="172">
        <f>N7/X7</f>
        <v>0.78216212804897289</v>
      </c>
      <c r="AG7" s="172">
        <f>P7/G7</f>
        <v>0</v>
      </c>
      <c r="AH7" s="172">
        <f>S7/G7</f>
        <v>0</v>
      </c>
      <c r="AI7" s="172">
        <f>V7/G7</f>
        <v>0</v>
      </c>
      <c r="AJ7" s="172">
        <f>N7/G7</f>
        <v>0.79401306938304828</v>
      </c>
      <c r="AK7" s="173"/>
      <c r="AL7" s="168">
        <f>P7/H7</f>
        <v>0</v>
      </c>
      <c r="AM7" s="168">
        <f>S7/H7</f>
        <v>0</v>
      </c>
      <c r="AN7" s="168">
        <f>V7/H7</f>
        <v>0</v>
      </c>
      <c r="AO7" s="168">
        <f>N7/H7</f>
        <v>0.78216212804897289</v>
      </c>
      <c r="AP7" s="174">
        <f t="shared" ref="AP7:AS7" si="4">IF(AL7&lt;=50%,5,IF(AL7&lt;=65%,4,IF(AL7&lt;=75%,3,IF(AL7&lt;=90%,2,1))))</f>
        <v>5</v>
      </c>
      <c r="AQ7" s="174">
        <f t="shared" si="4"/>
        <v>5</v>
      </c>
      <c r="AR7" s="174">
        <f t="shared" si="4"/>
        <v>5</v>
      </c>
      <c r="AS7" s="174">
        <f t="shared" si="4"/>
        <v>2</v>
      </c>
      <c r="AT7" s="173"/>
      <c r="AU7" s="175"/>
      <c r="AV7" s="175"/>
      <c r="AW7" s="175"/>
      <c r="AX7" s="175"/>
      <c r="AY7" s="175"/>
    </row>
    <row r="8" spans="1:51" ht="16.5" hidden="1" customHeight="1" outlineLevel="4" x14ac:dyDescent="0.25">
      <c r="A8" s="176" t="s">
        <v>1631</v>
      </c>
      <c r="B8" s="177" t="str">
        <f>Variables!C6</f>
        <v xml:space="preserve">Jumlah Anak 6 thn PAUD </v>
      </c>
      <c r="C8" s="178" t="s">
        <v>1632</v>
      </c>
      <c r="D8" s="174"/>
      <c r="E8" s="174"/>
      <c r="F8" s="174"/>
      <c r="G8" s="174"/>
      <c r="H8" s="174"/>
      <c r="I8" s="174"/>
      <c r="J8" s="174"/>
      <c r="K8" s="174">
        <f>Variables!E6</f>
        <v>4850</v>
      </c>
      <c r="L8" s="174">
        <f>Variables!F6</f>
        <v>6379</v>
      </c>
      <c r="M8" s="174">
        <f>Variables!G6</f>
        <v>6332</v>
      </c>
      <c r="N8" s="174">
        <f>Variables!H6</f>
        <v>5949</v>
      </c>
      <c r="O8" s="178">
        <f>Variables!I6</f>
        <v>0</v>
      </c>
      <c r="P8" s="178">
        <f>Variables!J6</f>
        <v>0</v>
      </c>
      <c r="Q8" s="169"/>
      <c r="R8" s="178">
        <f>Variables!K6</f>
        <v>0</v>
      </c>
      <c r="S8" s="178">
        <f>Variables!L6</f>
        <v>0</v>
      </c>
      <c r="T8" s="170"/>
      <c r="U8" s="174">
        <f>Variables!M6</f>
        <v>0</v>
      </c>
      <c r="V8" s="174">
        <f>Variables!N6</f>
        <v>0</v>
      </c>
      <c r="W8" s="170"/>
      <c r="X8" s="174"/>
      <c r="Y8" s="174">
        <f>Variables!P6</f>
        <v>0</v>
      </c>
      <c r="Z8" s="171"/>
      <c r="AA8" s="168"/>
      <c r="AB8" s="177"/>
      <c r="AC8" s="172"/>
      <c r="AD8" s="172"/>
      <c r="AE8" s="172"/>
      <c r="AF8" s="172"/>
      <c r="AG8" s="172"/>
      <c r="AH8" s="172"/>
      <c r="AI8" s="172"/>
      <c r="AJ8" s="172"/>
      <c r="AK8" s="179"/>
      <c r="AL8" s="168"/>
      <c r="AM8" s="168"/>
      <c r="AN8" s="168"/>
      <c r="AO8" s="168"/>
      <c r="AP8" s="174"/>
      <c r="AQ8" s="174"/>
      <c r="AR8" s="174"/>
      <c r="AS8" s="174"/>
      <c r="AT8" s="179"/>
      <c r="AU8" s="180"/>
      <c r="AV8" s="180"/>
      <c r="AW8" s="180"/>
      <c r="AX8" s="180"/>
      <c r="AY8" s="180"/>
    </row>
    <row r="9" spans="1:51" ht="16.5" hidden="1" customHeight="1" outlineLevel="4" x14ac:dyDescent="0.25">
      <c r="A9" s="176" t="s">
        <v>1633</v>
      </c>
      <c r="B9" s="177" t="str">
        <f>Variables!C431</f>
        <v>Jumlah Penduduk kelompok usia 0-6 thn</v>
      </c>
      <c r="C9" s="178" t="s">
        <v>1632</v>
      </c>
      <c r="D9" s="174"/>
      <c r="E9" s="174"/>
      <c r="F9" s="174"/>
      <c r="G9" s="174"/>
      <c r="H9" s="174"/>
      <c r="I9" s="174"/>
      <c r="J9" s="174"/>
      <c r="K9" s="178">
        <f>Variables!E431</f>
        <v>7226</v>
      </c>
      <c r="L9" s="178">
        <f>Variables!F431</f>
        <v>6963</v>
      </c>
      <c r="M9" s="178">
        <f>Variables!G431</f>
        <v>6633</v>
      </c>
      <c r="N9" s="178">
        <f>Variables!H431</f>
        <v>11352</v>
      </c>
      <c r="O9" s="178">
        <f>Variables!I431</f>
        <v>0</v>
      </c>
      <c r="P9" s="178">
        <f>Variables!J431</f>
        <v>0</v>
      </c>
      <c r="Q9" s="169"/>
      <c r="R9" s="178">
        <f>Variables!K431</f>
        <v>0</v>
      </c>
      <c r="S9" s="178">
        <f>Variables!L431</f>
        <v>0</v>
      </c>
      <c r="T9" s="170"/>
      <c r="U9" s="178">
        <f>Variables!M431</f>
        <v>0</v>
      </c>
      <c r="V9" s="178">
        <f>Variables!N431</f>
        <v>0</v>
      </c>
      <c r="W9" s="170"/>
      <c r="X9" s="178"/>
      <c r="Y9" s="178">
        <f>Variables!P431</f>
        <v>0</v>
      </c>
      <c r="Z9" s="171"/>
      <c r="AA9" s="168"/>
      <c r="AB9" s="177"/>
      <c r="AC9" s="172"/>
      <c r="AD9" s="172"/>
      <c r="AE9" s="172"/>
      <c r="AF9" s="172"/>
      <c r="AG9" s="172"/>
      <c r="AH9" s="172"/>
      <c r="AI9" s="172"/>
      <c r="AJ9" s="172"/>
      <c r="AK9" s="179"/>
      <c r="AL9" s="168"/>
      <c r="AM9" s="168"/>
      <c r="AN9" s="168"/>
      <c r="AO9" s="168"/>
      <c r="AP9" s="174"/>
      <c r="AQ9" s="174"/>
      <c r="AR9" s="174"/>
      <c r="AS9" s="174"/>
      <c r="AT9" s="179"/>
      <c r="AU9" s="180"/>
      <c r="AV9" s="180"/>
      <c r="AW9" s="180"/>
      <c r="AX9" s="180"/>
      <c r="AY9" s="180"/>
    </row>
    <row r="10" spans="1:51" ht="16.5" hidden="1" customHeight="1" outlineLevel="3" x14ac:dyDescent="0.25">
      <c r="A10" s="164" t="s">
        <v>1634</v>
      </c>
      <c r="B10" s="165" t="s">
        <v>1635</v>
      </c>
      <c r="C10" s="166"/>
      <c r="D10" s="167">
        <v>0.48701298701298701</v>
      </c>
      <c r="E10" s="167">
        <v>0.5</v>
      </c>
      <c r="F10" s="167">
        <v>0.51298701298701299</v>
      </c>
      <c r="G10" s="167">
        <v>0.53</v>
      </c>
      <c r="H10" s="167">
        <v>0.54</v>
      </c>
      <c r="I10" s="167">
        <v>0.55000000000000004</v>
      </c>
      <c r="J10" s="167">
        <v>0.56000000000000005</v>
      </c>
      <c r="K10" s="168">
        <f t="shared" ref="K10:P10" si="5">IF(K12=0,0,K11/K12)</f>
        <v>0.45263157894736844</v>
      </c>
      <c r="L10" s="168">
        <f t="shared" si="5"/>
        <v>0.51052631578947372</v>
      </c>
      <c r="M10" s="168">
        <f t="shared" si="5"/>
        <v>0.51052631578947372</v>
      </c>
      <c r="N10" s="168">
        <f t="shared" si="5"/>
        <v>0.52105263157894732</v>
      </c>
      <c r="O10" s="168">
        <f t="shared" si="5"/>
        <v>0</v>
      </c>
      <c r="P10" s="168">
        <f t="shared" si="5"/>
        <v>0</v>
      </c>
      <c r="Q10" s="177"/>
      <c r="R10" s="168">
        <f t="shared" ref="R10:S10" si="6">IF(R12=0,0,R11/R12)</f>
        <v>0</v>
      </c>
      <c r="S10" s="168">
        <f t="shared" si="6"/>
        <v>0</v>
      </c>
      <c r="T10" s="181"/>
      <c r="U10" s="168">
        <f t="shared" ref="U10:V10" si="7">IF(U12=0,0,U11/U12)</f>
        <v>0</v>
      </c>
      <c r="V10" s="168">
        <f t="shared" si="7"/>
        <v>0</v>
      </c>
      <c r="W10" s="181"/>
      <c r="X10" s="168">
        <f>H10</f>
        <v>0.54</v>
      </c>
      <c r="Y10" s="168">
        <f>IF(Y12=0,0,Y11/Y12)</f>
        <v>0</v>
      </c>
      <c r="Z10" s="182"/>
      <c r="AA10" s="167">
        <f>Y10/X10</f>
        <v>0</v>
      </c>
      <c r="AB10" s="165"/>
      <c r="AC10" s="172" t="e">
        <f>P10/O10</f>
        <v>#DIV/0!</v>
      </c>
      <c r="AD10" s="172" t="e">
        <f>S10/R10</f>
        <v>#DIV/0!</v>
      </c>
      <c r="AE10" s="172" t="e">
        <f>V10/U10</f>
        <v>#DIV/0!</v>
      </c>
      <c r="AF10" s="172">
        <f>Y10/X10</f>
        <v>0</v>
      </c>
      <c r="AG10" s="172">
        <f>P10/G10</f>
        <v>0</v>
      </c>
      <c r="AH10" s="172">
        <f>S10/G10</f>
        <v>0</v>
      </c>
      <c r="AI10" s="172">
        <f>V10/G10</f>
        <v>0</v>
      </c>
      <c r="AJ10" s="172">
        <f>Y10/G10</f>
        <v>0</v>
      </c>
      <c r="AK10" s="173"/>
      <c r="AL10" s="168">
        <f>P10/H10</f>
        <v>0</v>
      </c>
      <c r="AM10" s="168">
        <f>S10/H10</f>
        <v>0</v>
      </c>
      <c r="AN10" s="168">
        <f>V10/H10</f>
        <v>0</v>
      </c>
      <c r="AO10" s="168">
        <f>Y10/H10</f>
        <v>0</v>
      </c>
      <c r="AP10" s="174">
        <f t="shared" ref="AP10:AS10" si="8">IF(AL10&lt;=50%,5,IF(AL10&lt;=65%,4,IF(AL10&lt;=75%,3,IF(AL10&lt;=90%,2,1))))</f>
        <v>5</v>
      </c>
      <c r="AQ10" s="174">
        <f t="shared" si="8"/>
        <v>5</v>
      </c>
      <c r="AR10" s="174">
        <f t="shared" si="8"/>
        <v>5</v>
      </c>
      <c r="AS10" s="174">
        <f t="shared" si="8"/>
        <v>5</v>
      </c>
      <c r="AT10" s="173"/>
      <c r="AU10" s="175"/>
      <c r="AV10" s="175"/>
      <c r="AW10" s="175"/>
      <c r="AX10" s="175"/>
      <c r="AY10" s="175"/>
    </row>
    <row r="11" spans="1:51" ht="16.5" hidden="1" customHeight="1" outlineLevel="4" x14ac:dyDescent="0.25">
      <c r="A11" s="176" t="s">
        <v>1636</v>
      </c>
      <c r="B11" s="177" t="str">
        <f>Variables!C35</f>
        <v>Jumlah lembaga PAUD yang terakreditasi</v>
      </c>
      <c r="C11" s="178" t="s">
        <v>1637</v>
      </c>
      <c r="D11" s="174"/>
      <c r="E11" s="174"/>
      <c r="F11" s="174"/>
      <c r="G11" s="174"/>
      <c r="H11" s="174"/>
      <c r="I11" s="174"/>
      <c r="J11" s="174"/>
      <c r="K11" s="178">
        <f>Variables!E35</f>
        <v>86</v>
      </c>
      <c r="L11" s="178">
        <f>Variables!F35</f>
        <v>97</v>
      </c>
      <c r="M11" s="178">
        <f>Variables!G35</f>
        <v>97</v>
      </c>
      <c r="N11" s="178">
        <f>Variables!H35</f>
        <v>99</v>
      </c>
      <c r="O11" s="174">
        <f>Variables!I35</f>
        <v>0</v>
      </c>
      <c r="P11" s="174">
        <f>Variables!J35</f>
        <v>0</v>
      </c>
      <c r="Q11" s="169"/>
      <c r="R11" s="178">
        <f>Variables!K35</f>
        <v>0</v>
      </c>
      <c r="S11" s="178">
        <f>Variables!L35</f>
        <v>0</v>
      </c>
      <c r="T11" s="170"/>
      <c r="U11" s="178">
        <f>Variables!M35</f>
        <v>0</v>
      </c>
      <c r="V11" s="178">
        <f>Variables!N35</f>
        <v>0</v>
      </c>
      <c r="W11" s="170"/>
      <c r="X11" s="178"/>
      <c r="Y11" s="178">
        <f>Variables!P35</f>
        <v>0</v>
      </c>
      <c r="Z11" s="171"/>
      <c r="AA11" s="168"/>
      <c r="AB11" s="177"/>
      <c r="AC11" s="172"/>
      <c r="AD11" s="172"/>
      <c r="AE11" s="172"/>
      <c r="AF11" s="172"/>
      <c r="AG11" s="172"/>
      <c r="AH11" s="172"/>
      <c r="AI11" s="172"/>
      <c r="AJ11" s="172"/>
      <c r="AK11" s="179"/>
      <c r="AL11" s="168"/>
      <c r="AM11" s="168"/>
      <c r="AN11" s="168"/>
      <c r="AO11" s="168"/>
      <c r="AP11" s="174"/>
      <c r="AQ11" s="174"/>
      <c r="AR11" s="174"/>
      <c r="AS11" s="174"/>
      <c r="AT11" s="179"/>
      <c r="AU11" s="180"/>
      <c r="AV11" s="180"/>
      <c r="AW11" s="180"/>
      <c r="AX11" s="180"/>
      <c r="AY11" s="180"/>
    </row>
    <row r="12" spans="1:51" ht="16.5" hidden="1" customHeight="1" outlineLevel="4" x14ac:dyDescent="0.25">
      <c r="A12" s="176" t="s">
        <v>1638</v>
      </c>
      <c r="B12" s="177" t="str">
        <f>Variables!C91</f>
        <v>Jumlah total lembaga PAUD di Kota Magelang</v>
      </c>
      <c r="C12" s="178" t="s">
        <v>1637</v>
      </c>
      <c r="D12" s="174"/>
      <c r="E12" s="174"/>
      <c r="F12" s="174"/>
      <c r="G12" s="174"/>
      <c r="H12" s="174"/>
      <c r="I12" s="174"/>
      <c r="J12" s="174"/>
      <c r="K12" s="183">
        <f>Variables!E91</f>
        <v>190</v>
      </c>
      <c r="L12" s="183">
        <f>Variables!F91</f>
        <v>190</v>
      </c>
      <c r="M12" s="183">
        <f>Variables!G91</f>
        <v>190</v>
      </c>
      <c r="N12" s="183">
        <f>Variables!H91</f>
        <v>190</v>
      </c>
      <c r="O12" s="174">
        <f>Variables!I91</f>
        <v>0</v>
      </c>
      <c r="P12" s="174">
        <f>Variables!J91</f>
        <v>0</v>
      </c>
      <c r="Q12" s="169"/>
      <c r="R12" s="183">
        <f>Variables!K91</f>
        <v>0</v>
      </c>
      <c r="S12" s="183">
        <f>Variables!L91</f>
        <v>0</v>
      </c>
      <c r="T12" s="170"/>
      <c r="U12" s="183">
        <f>Variables!M91</f>
        <v>0</v>
      </c>
      <c r="V12" s="183">
        <f>Variables!N91</f>
        <v>0</v>
      </c>
      <c r="W12" s="170"/>
      <c r="X12" s="183"/>
      <c r="Y12" s="183">
        <f>Variables!P91</f>
        <v>0</v>
      </c>
      <c r="Z12" s="171"/>
      <c r="AA12" s="168"/>
      <c r="AB12" s="177"/>
      <c r="AC12" s="172"/>
      <c r="AD12" s="172"/>
      <c r="AE12" s="172"/>
      <c r="AF12" s="172"/>
      <c r="AG12" s="172"/>
      <c r="AH12" s="172"/>
      <c r="AI12" s="172"/>
      <c r="AJ12" s="172"/>
      <c r="AK12" s="179"/>
      <c r="AL12" s="168"/>
      <c r="AM12" s="168"/>
      <c r="AN12" s="168"/>
      <c r="AO12" s="168"/>
      <c r="AP12" s="174"/>
      <c r="AQ12" s="174"/>
      <c r="AR12" s="174"/>
      <c r="AS12" s="174"/>
      <c r="AT12" s="179"/>
      <c r="AU12" s="180"/>
      <c r="AV12" s="180"/>
      <c r="AW12" s="180"/>
      <c r="AX12" s="180"/>
      <c r="AY12" s="180"/>
    </row>
    <row r="13" spans="1:51" ht="16.5" customHeight="1" outlineLevel="2" x14ac:dyDescent="0.25">
      <c r="A13" s="153" t="s">
        <v>1639</v>
      </c>
      <c r="B13" s="154" t="s">
        <v>1640</v>
      </c>
      <c r="C13" s="155"/>
      <c r="D13" s="155"/>
      <c r="E13" s="155"/>
      <c r="F13" s="155"/>
      <c r="G13" s="155"/>
      <c r="H13" s="155"/>
      <c r="I13" s="155"/>
      <c r="J13" s="155"/>
      <c r="K13" s="155"/>
      <c r="L13" s="155"/>
      <c r="M13" s="155"/>
      <c r="N13" s="155"/>
      <c r="O13" s="155"/>
      <c r="P13" s="155"/>
      <c r="Q13" s="156"/>
      <c r="R13" s="155"/>
      <c r="S13" s="155"/>
      <c r="T13" s="157"/>
      <c r="U13" s="155"/>
      <c r="V13" s="155"/>
      <c r="W13" s="157"/>
      <c r="X13" s="184"/>
      <c r="Y13" s="155"/>
      <c r="Z13" s="158"/>
      <c r="AA13" s="159"/>
      <c r="AB13" s="154"/>
      <c r="AC13" s="160"/>
      <c r="AD13" s="160"/>
      <c r="AE13" s="160"/>
      <c r="AF13" s="160"/>
      <c r="AG13" s="160"/>
      <c r="AH13" s="160"/>
      <c r="AI13" s="160"/>
      <c r="AJ13" s="160"/>
      <c r="AK13" s="161"/>
      <c r="AL13" s="159"/>
      <c r="AM13" s="159"/>
      <c r="AN13" s="159"/>
      <c r="AO13" s="159"/>
      <c r="AP13" s="162"/>
      <c r="AQ13" s="162"/>
      <c r="AR13" s="162"/>
      <c r="AS13" s="162"/>
      <c r="AT13" s="161"/>
      <c r="AU13" s="163"/>
      <c r="AV13" s="163"/>
      <c r="AW13" s="163"/>
      <c r="AX13" s="163"/>
      <c r="AY13" s="163"/>
    </row>
    <row r="14" spans="1:51" ht="16.5" customHeight="1" outlineLevel="3" x14ac:dyDescent="0.25">
      <c r="A14" s="164" t="s">
        <v>1641</v>
      </c>
      <c r="B14" s="165" t="s">
        <v>1642</v>
      </c>
      <c r="C14" s="166"/>
      <c r="D14" s="167">
        <v>0.96609999999999996</v>
      </c>
      <c r="E14" s="167">
        <v>0.97609999999999997</v>
      </c>
      <c r="F14" s="167">
        <v>0.98609999999999998</v>
      </c>
      <c r="G14" s="167">
        <v>0.99609999999999999</v>
      </c>
      <c r="H14" s="167">
        <v>1</v>
      </c>
      <c r="I14" s="167">
        <v>1</v>
      </c>
      <c r="J14" s="167">
        <v>1</v>
      </c>
      <c r="K14" s="168">
        <f t="shared" ref="K14:P14" si="9">IF(K16=0,0,K15/K16)</f>
        <v>1.2076033339003232</v>
      </c>
      <c r="L14" s="168">
        <f t="shared" si="9"/>
        <v>0.8248099516240498</v>
      </c>
      <c r="M14" s="168">
        <f t="shared" si="9"/>
        <v>0.92743920448951467</v>
      </c>
      <c r="N14" s="168">
        <f t="shared" si="9"/>
        <v>1.0918331885317116</v>
      </c>
      <c r="O14" s="168">
        <f t="shared" si="9"/>
        <v>0</v>
      </c>
      <c r="P14" s="168">
        <f t="shared" si="9"/>
        <v>0</v>
      </c>
      <c r="Q14" s="177"/>
      <c r="R14" s="168">
        <f t="shared" ref="R14:S14" si="10">IF(R16=0,0,R15/R16)</f>
        <v>0</v>
      </c>
      <c r="S14" s="168">
        <f t="shared" si="10"/>
        <v>0</v>
      </c>
      <c r="T14" s="181"/>
      <c r="U14" s="168">
        <f t="shared" ref="U14:V14" si="11">IF(U16=0,0,U15/U16)</f>
        <v>0</v>
      </c>
      <c r="V14" s="168">
        <f t="shared" si="11"/>
        <v>0</v>
      </c>
      <c r="W14" s="181"/>
      <c r="X14" s="168">
        <f>H14</f>
        <v>1</v>
      </c>
      <c r="Y14" s="168">
        <f>IF(Y16=0,0,Y15/Y16)</f>
        <v>0</v>
      </c>
      <c r="Z14" s="185"/>
      <c r="AA14" s="167">
        <f>Y14/X14</f>
        <v>0</v>
      </c>
      <c r="AB14" s="165"/>
      <c r="AC14" s="172" t="e">
        <f>P14/O14</f>
        <v>#DIV/0!</v>
      </c>
      <c r="AD14" s="172" t="e">
        <f>S14/R14</f>
        <v>#DIV/0!</v>
      </c>
      <c r="AE14" s="172" t="e">
        <f>V14/U14</f>
        <v>#DIV/0!</v>
      </c>
      <c r="AF14" s="172">
        <f>Y14/X14</f>
        <v>0</v>
      </c>
      <c r="AG14" s="172">
        <f>P14/G14</f>
        <v>0</v>
      </c>
      <c r="AH14" s="172">
        <f>S14/G14</f>
        <v>0</v>
      </c>
      <c r="AI14" s="172">
        <f>V14/G14</f>
        <v>0</v>
      </c>
      <c r="AJ14" s="172">
        <f>Y14/G14</f>
        <v>0</v>
      </c>
      <c r="AK14" s="173"/>
      <c r="AL14" s="168">
        <f>P14/H14</f>
        <v>0</v>
      </c>
      <c r="AM14" s="168">
        <f>S14/H14</f>
        <v>0</v>
      </c>
      <c r="AN14" s="168">
        <f>V14/H14</f>
        <v>0</v>
      </c>
      <c r="AO14" s="168">
        <f>Y14/H14</f>
        <v>0</v>
      </c>
      <c r="AP14" s="174">
        <f t="shared" ref="AP14:AS14" si="12">IF(AL14&lt;=50%,5,IF(AL14&lt;=65%,4,IF(AL14&lt;=75%,3,IF(AL14&lt;=90%,2,1))))</f>
        <v>5</v>
      </c>
      <c r="AQ14" s="174">
        <f t="shared" si="12"/>
        <v>5</v>
      </c>
      <c r="AR14" s="174">
        <f t="shared" si="12"/>
        <v>5</v>
      </c>
      <c r="AS14" s="174">
        <f t="shared" si="12"/>
        <v>5</v>
      </c>
      <c r="AT14" s="173"/>
      <c r="AU14" s="175"/>
      <c r="AV14" s="175"/>
      <c r="AW14" s="175"/>
      <c r="AX14" s="175"/>
      <c r="AY14" s="175"/>
    </row>
    <row r="15" spans="1:51" ht="16.5" customHeight="1" outlineLevel="4" x14ac:dyDescent="0.25">
      <c r="A15" s="176" t="s">
        <v>1643</v>
      </c>
      <c r="B15" s="177" t="str">
        <f>Variables!C82</f>
        <v>Jumlah siswa usia 7-12 Tahun di jenjang SD/MI/Paket A</v>
      </c>
      <c r="C15" s="178" t="s">
        <v>1632</v>
      </c>
      <c r="D15" s="174"/>
      <c r="E15" s="174"/>
      <c r="F15" s="174"/>
      <c r="G15" s="174"/>
      <c r="H15" s="174"/>
      <c r="I15" s="174"/>
      <c r="J15" s="174"/>
      <c r="K15" s="178">
        <f>Variables!E82</f>
        <v>14199</v>
      </c>
      <c r="L15" s="178">
        <f>Variables!F82</f>
        <v>9548</v>
      </c>
      <c r="M15" s="178">
        <f>Variables!G82</f>
        <v>9420</v>
      </c>
      <c r="N15" s="178">
        <f>Variables!H82</f>
        <v>12567</v>
      </c>
      <c r="O15" s="178">
        <f>Variables!I82</f>
        <v>0</v>
      </c>
      <c r="P15" s="178">
        <f>Variables!J82</f>
        <v>0</v>
      </c>
      <c r="Q15" s="169"/>
      <c r="R15" s="178">
        <f>Variables!K82</f>
        <v>0</v>
      </c>
      <c r="S15" s="178">
        <f>Variables!L82</f>
        <v>0</v>
      </c>
      <c r="T15" s="170"/>
      <c r="U15" s="178">
        <f>Variables!M82</f>
        <v>0</v>
      </c>
      <c r="V15" s="178">
        <f>Variables!N82</f>
        <v>0</v>
      </c>
      <c r="W15" s="170"/>
      <c r="X15" s="178"/>
      <c r="Y15" s="178">
        <f>Variables!P82</f>
        <v>0</v>
      </c>
      <c r="Z15" s="171"/>
      <c r="AA15" s="168"/>
      <c r="AB15" s="177"/>
      <c r="AC15" s="172"/>
      <c r="AD15" s="172"/>
      <c r="AE15" s="172"/>
      <c r="AF15" s="172"/>
      <c r="AG15" s="172"/>
      <c r="AH15" s="172"/>
      <c r="AI15" s="172"/>
      <c r="AJ15" s="172"/>
      <c r="AK15" s="179"/>
      <c r="AL15" s="168"/>
      <c r="AM15" s="168"/>
      <c r="AN15" s="168"/>
      <c r="AO15" s="168"/>
      <c r="AP15" s="174"/>
      <c r="AQ15" s="174"/>
      <c r="AR15" s="174"/>
      <c r="AS15" s="174"/>
      <c r="AT15" s="179"/>
      <c r="AU15" s="180"/>
      <c r="AV15" s="180"/>
      <c r="AW15" s="180"/>
      <c r="AX15" s="180"/>
      <c r="AY15" s="180"/>
    </row>
    <row r="16" spans="1:51" ht="16.5" customHeight="1" outlineLevel="4" x14ac:dyDescent="0.25">
      <c r="A16" s="176" t="s">
        <v>1644</v>
      </c>
      <c r="B16" s="177" t="str">
        <f>Variables!C432</f>
        <v>Jumlah penduduk kelompok usia 7-12 Tahun</v>
      </c>
      <c r="C16" s="178" t="s">
        <v>1632</v>
      </c>
      <c r="D16" s="174"/>
      <c r="E16" s="174"/>
      <c r="F16" s="174"/>
      <c r="G16" s="174"/>
      <c r="H16" s="174"/>
      <c r="I16" s="174"/>
      <c r="J16" s="174"/>
      <c r="K16" s="178">
        <f>Variables!E432</f>
        <v>11758</v>
      </c>
      <c r="L16" s="178">
        <f>Variables!F432</f>
        <v>11576</v>
      </c>
      <c r="M16" s="178">
        <f>Variables!G432</f>
        <v>10157</v>
      </c>
      <c r="N16" s="178">
        <f>Variables!H432</f>
        <v>11510</v>
      </c>
      <c r="O16" s="178">
        <f>Variables!I432</f>
        <v>0</v>
      </c>
      <c r="P16" s="178">
        <f>Variables!J432</f>
        <v>0</v>
      </c>
      <c r="Q16" s="169"/>
      <c r="R16" s="178">
        <f>Variables!K432</f>
        <v>0</v>
      </c>
      <c r="S16" s="178">
        <f>Variables!L432</f>
        <v>0</v>
      </c>
      <c r="T16" s="170"/>
      <c r="U16" s="178">
        <f>Variables!M432</f>
        <v>0</v>
      </c>
      <c r="V16" s="178">
        <f>Variables!N432</f>
        <v>0</v>
      </c>
      <c r="W16" s="170"/>
      <c r="X16" s="178"/>
      <c r="Y16" s="178">
        <f>Variables!P432</f>
        <v>0</v>
      </c>
      <c r="Z16" s="171"/>
      <c r="AA16" s="168"/>
      <c r="AB16" s="177"/>
      <c r="AC16" s="172"/>
      <c r="AD16" s="172"/>
      <c r="AE16" s="172"/>
      <c r="AF16" s="172"/>
      <c r="AG16" s="172"/>
      <c r="AH16" s="172"/>
      <c r="AI16" s="172"/>
      <c r="AJ16" s="172"/>
      <c r="AK16" s="179"/>
      <c r="AL16" s="168"/>
      <c r="AM16" s="168"/>
      <c r="AN16" s="168"/>
      <c r="AO16" s="168"/>
      <c r="AP16" s="174"/>
      <c r="AQ16" s="174"/>
      <c r="AR16" s="174"/>
      <c r="AS16" s="174"/>
      <c r="AT16" s="179"/>
      <c r="AU16" s="180"/>
      <c r="AV16" s="180"/>
      <c r="AW16" s="180"/>
      <c r="AX16" s="180"/>
      <c r="AY16" s="180"/>
    </row>
    <row r="17" spans="1:51" ht="16.5" customHeight="1" outlineLevel="3" x14ac:dyDescent="0.25">
      <c r="A17" s="164" t="s">
        <v>1645</v>
      </c>
      <c r="B17" s="165" t="s">
        <v>1646</v>
      </c>
      <c r="C17" s="166"/>
      <c r="D17" s="167">
        <v>1.0814999999999999</v>
      </c>
      <c r="E17" s="167">
        <v>1.1000000000000001</v>
      </c>
      <c r="F17" s="167">
        <v>1.1200000000000001</v>
      </c>
      <c r="G17" s="167">
        <v>1.1399999999999999</v>
      </c>
      <c r="H17" s="167">
        <v>1.1599999999999999</v>
      </c>
      <c r="I17" s="167">
        <v>1.18</v>
      </c>
      <c r="J17" s="167">
        <v>1.2</v>
      </c>
      <c r="K17" s="168">
        <f t="shared" ref="K17:P17" si="13">IF(K19=0,0,K18/K19)</f>
        <v>1.3340704201394795</v>
      </c>
      <c r="L17" s="168">
        <f t="shared" si="13"/>
        <v>0.94454042847270214</v>
      </c>
      <c r="M17" s="168">
        <f t="shared" si="13"/>
        <v>1.0153588658068327</v>
      </c>
      <c r="N17" s="168">
        <f t="shared" si="13"/>
        <v>1.3321459600347525</v>
      </c>
      <c r="O17" s="168">
        <f t="shared" si="13"/>
        <v>0</v>
      </c>
      <c r="P17" s="168">
        <f t="shared" si="13"/>
        <v>0</v>
      </c>
      <c r="Q17" s="177"/>
      <c r="R17" s="168">
        <f t="shared" ref="R17:S17" si="14">IF(R19=0,0,R18/R19)</f>
        <v>0</v>
      </c>
      <c r="S17" s="168">
        <f t="shared" si="14"/>
        <v>0</v>
      </c>
      <c r="T17" s="181"/>
      <c r="U17" s="168">
        <f t="shared" ref="U17:V17" si="15">IF(U19=0,0,U18/U19)</f>
        <v>0</v>
      </c>
      <c r="V17" s="168">
        <f t="shared" si="15"/>
        <v>0</v>
      </c>
      <c r="W17" s="181"/>
      <c r="X17" s="168">
        <f>H17</f>
        <v>1.1599999999999999</v>
      </c>
      <c r="Y17" s="168">
        <f>IF(Y19=0,0,Y18/Y19)</f>
        <v>0</v>
      </c>
      <c r="Z17" s="185"/>
      <c r="AA17" s="167">
        <f>Y17/X17</f>
        <v>0</v>
      </c>
      <c r="AB17" s="165"/>
      <c r="AC17" s="172" t="e">
        <f>P17/O17</f>
        <v>#DIV/0!</v>
      </c>
      <c r="AD17" s="172" t="e">
        <f>S17/R17</f>
        <v>#DIV/0!</v>
      </c>
      <c r="AE17" s="172" t="e">
        <f>V17/U17</f>
        <v>#DIV/0!</v>
      </c>
      <c r="AF17" s="172">
        <f>Y17/X17</f>
        <v>0</v>
      </c>
      <c r="AG17" s="172">
        <f>P17/G17</f>
        <v>0</v>
      </c>
      <c r="AH17" s="172">
        <f>S17/G17</f>
        <v>0</v>
      </c>
      <c r="AI17" s="172">
        <f>V17/G17</f>
        <v>0</v>
      </c>
      <c r="AJ17" s="172">
        <f>Y17/G17</f>
        <v>0</v>
      </c>
      <c r="AK17" s="173"/>
      <c r="AL17" s="168">
        <f>P17/H17</f>
        <v>0</v>
      </c>
      <c r="AM17" s="168">
        <f>S17/H17</f>
        <v>0</v>
      </c>
      <c r="AN17" s="168">
        <f>V17/H17</f>
        <v>0</v>
      </c>
      <c r="AO17" s="168">
        <f>Y17/H17</f>
        <v>0</v>
      </c>
      <c r="AP17" s="174">
        <f t="shared" ref="AP17:AS17" si="16">IF(AL17&lt;=50%,5,IF(AL17&lt;=65%,4,IF(AL17&lt;=75%,3,IF(AL17&lt;=90%,2,1))))</f>
        <v>5</v>
      </c>
      <c r="AQ17" s="174">
        <f t="shared" si="16"/>
        <v>5</v>
      </c>
      <c r="AR17" s="174">
        <f t="shared" si="16"/>
        <v>5</v>
      </c>
      <c r="AS17" s="174">
        <f t="shared" si="16"/>
        <v>5</v>
      </c>
      <c r="AT17" s="173"/>
      <c r="AU17" s="175"/>
      <c r="AV17" s="175"/>
      <c r="AW17" s="175"/>
      <c r="AX17" s="175"/>
      <c r="AY17" s="175"/>
    </row>
    <row r="18" spans="1:51" ht="16.5" customHeight="1" outlineLevel="4" x14ac:dyDescent="0.25">
      <c r="A18" s="176" t="s">
        <v>1647</v>
      </c>
      <c r="B18" s="177" t="str">
        <f>Variables!C71</f>
        <v>Jumlah siswa di jenjang SD/MI/Paket A</v>
      </c>
      <c r="C18" s="178" t="s">
        <v>1632</v>
      </c>
      <c r="D18" s="174"/>
      <c r="E18" s="174"/>
      <c r="F18" s="174"/>
      <c r="G18" s="174"/>
      <c r="H18" s="174"/>
      <c r="I18" s="174"/>
      <c r="J18" s="174"/>
      <c r="K18" s="178">
        <f>Variables!E71</f>
        <v>15686</v>
      </c>
      <c r="L18" s="178">
        <f>Variables!F71</f>
        <v>10934</v>
      </c>
      <c r="M18" s="178">
        <f>Variables!G71</f>
        <v>10313</v>
      </c>
      <c r="N18" s="178">
        <f>Variables!H71</f>
        <v>15333</v>
      </c>
      <c r="O18" s="178">
        <f>Variables!I71</f>
        <v>0</v>
      </c>
      <c r="P18" s="178">
        <f>Variables!J71</f>
        <v>0</v>
      </c>
      <c r="Q18" s="169"/>
      <c r="R18" s="178">
        <f>Variables!K71</f>
        <v>0</v>
      </c>
      <c r="S18" s="178">
        <f>Variables!L71</f>
        <v>0</v>
      </c>
      <c r="T18" s="170"/>
      <c r="U18" s="178">
        <f>Variables!M71</f>
        <v>0</v>
      </c>
      <c r="V18" s="178">
        <f>Variables!N71</f>
        <v>0</v>
      </c>
      <c r="W18" s="170"/>
      <c r="X18" s="178"/>
      <c r="Y18" s="178">
        <f>Variables!P71</f>
        <v>0</v>
      </c>
      <c r="Z18" s="171"/>
      <c r="AA18" s="168"/>
      <c r="AB18" s="177"/>
      <c r="AC18" s="172"/>
      <c r="AD18" s="172"/>
      <c r="AE18" s="172"/>
      <c r="AF18" s="172"/>
      <c r="AG18" s="172"/>
      <c r="AH18" s="172"/>
      <c r="AI18" s="172"/>
      <c r="AJ18" s="172"/>
      <c r="AK18" s="179"/>
      <c r="AL18" s="168"/>
      <c r="AM18" s="186" t="s">
        <v>1287</v>
      </c>
      <c r="AN18" s="168"/>
      <c r="AO18" s="168"/>
      <c r="AP18" s="174"/>
      <c r="AQ18" s="174"/>
      <c r="AR18" s="174"/>
      <c r="AS18" s="174"/>
      <c r="AT18" s="179"/>
      <c r="AU18" s="180"/>
      <c r="AV18" s="180"/>
      <c r="AW18" s="180"/>
      <c r="AX18" s="180"/>
      <c r="AY18" s="180"/>
    </row>
    <row r="19" spans="1:51" ht="16.5" customHeight="1" outlineLevel="4" x14ac:dyDescent="0.25">
      <c r="A19" s="176" t="s">
        <v>1648</v>
      </c>
      <c r="B19" s="177" t="str">
        <f>Variables!C432</f>
        <v>Jumlah penduduk kelompok usia 7-12 Tahun</v>
      </c>
      <c r="C19" s="178" t="s">
        <v>1632</v>
      </c>
      <c r="D19" s="174"/>
      <c r="E19" s="174"/>
      <c r="F19" s="174"/>
      <c r="G19" s="174"/>
      <c r="H19" s="174"/>
      <c r="I19" s="174"/>
      <c r="J19" s="174"/>
      <c r="K19" s="178">
        <f>Variables!E432</f>
        <v>11758</v>
      </c>
      <c r="L19" s="178">
        <f>Variables!F432</f>
        <v>11576</v>
      </c>
      <c r="M19" s="178">
        <f>Variables!G432</f>
        <v>10157</v>
      </c>
      <c r="N19" s="178">
        <f>Variables!H432</f>
        <v>11510</v>
      </c>
      <c r="O19" s="178">
        <f>Variables!I432</f>
        <v>0</v>
      </c>
      <c r="P19" s="178">
        <f>Variables!J432</f>
        <v>0</v>
      </c>
      <c r="Q19" s="169"/>
      <c r="R19" s="178">
        <f>Variables!K432</f>
        <v>0</v>
      </c>
      <c r="S19" s="178">
        <f>Variables!L432</f>
        <v>0</v>
      </c>
      <c r="T19" s="170"/>
      <c r="U19" s="178">
        <f>Variables!M432</f>
        <v>0</v>
      </c>
      <c r="V19" s="178">
        <f>Variables!N432</f>
        <v>0</v>
      </c>
      <c r="W19" s="170"/>
      <c r="X19" s="178"/>
      <c r="Y19" s="178">
        <f>Variables!P432</f>
        <v>0</v>
      </c>
      <c r="Z19" s="171"/>
      <c r="AA19" s="168"/>
      <c r="AB19" s="177"/>
      <c r="AC19" s="172"/>
      <c r="AD19" s="172"/>
      <c r="AE19" s="172"/>
      <c r="AF19" s="172"/>
      <c r="AG19" s="172"/>
      <c r="AH19" s="172"/>
      <c r="AI19" s="172"/>
      <c r="AJ19" s="172"/>
      <c r="AK19" s="179"/>
      <c r="AL19" s="168"/>
      <c r="AM19" s="168"/>
      <c r="AN19" s="168"/>
      <c r="AO19" s="168"/>
      <c r="AP19" s="174"/>
      <c r="AQ19" s="174"/>
      <c r="AR19" s="174"/>
      <c r="AS19" s="174"/>
      <c r="AT19" s="179"/>
      <c r="AU19" s="180"/>
      <c r="AV19" s="180"/>
      <c r="AW19" s="180"/>
      <c r="AX19" s="180"/>
      <c r="AY19" s="180"/>
    </row>
    <row r="20" spans="1:51" ht="16.5" customHeight="1" outlineLevel="3" x14ac:dyDescent="0.25">
      <c r="A20" s="164" t="s">
        <v>1649</v>
      </c>
      <c r="B20" s="165" t="s">
        <v>1650</v>
      </c>
      <c r="C20" s="166"/>
      <c r="D20" s="167">
        <v>0.74619999999999997</v>
      </c>
      <c r="E20" s="167">
        <v>0.75</v>
      </c>
      <c r="F20" s="167">
        <v>0.76</v>
      </c>
      <c r="G20" s="167">
        <v>0.78</v>
      </c>
      <c r="H20" s="167">
        <v>0.8</v>
      </c>
      <c r="I20" s="167">
        <v>0.82</v>
      </c>
      <c r="J20" s="167">
        <v>0.84</v>
      </c>
      <c r="K20" s="168">
        <f t="shared" ref="K20:P20" si="17">IF(K22=0,0,K21/K22)</f>
        <v>1.1572803281274648</v>
      </c>
      <c r="L20" s="168">
        <f t="shared" si="17"/>
        <v>0.74939172749391725</v>
      </c>
      <c r="M20" s="168">
        <f t="shared" si="17"/>
        <v>0.77704678362573099</v>
      </c>
      <c r="N20" s="168">
        <f t="shared" si="17"/>
        <v>1.3692208212091821</v>
      </c>
      <c r="O20" s="168">
        <f t="shared" si="17"/>
        <v>0</v>
      </c>
      <c r="P20" s="168">
        <f t="shared" si="17"/>
        <v>0</v>
      </c>
      <c r="Q20" s="177"/>
      <c r="R20" s="168">
        <f t="shared" ref="R20:S20" si="18">IF(R22=0,0,R21/R22)</f>
        <v>0</v>
      </c>
      <c r="S20" s="168">
        <f t="shared" si="18"/>
        <v>0</v>
      </c>
      <c r="T20" s="181"/>
      <c r="U20" s="168">
        <f t="shared" ref="U20:V20" si="19">IF(U22=0,0,U21/U22)</f>
        <v>0</v>
      </c>
      <c r="V20" s="168">
        <f t="shared" si="19"/>
        <v>0</v>
      </c>
      <c r="W20" s="181"/>
      <c r="X20" s="168">
        <f>H20</f>
        <v>0.8</v>
      </c>
      <c r="Y20" s="168">
        <f>IF(Y22=0,0,Y21/Y22)</f>
        <v>0</v>
      </c>
      <c r="Z20" s="185"/>
      <c r="AA20" s="167">
        <f>Y20/X20</f>
        <v>0</v>
      </c>
      <c r="AB20" s="165"/>
      <c r="AC20" s="172" t="e">
        <f>P20/O20</f>
        <v>#DIV/0!</v>
      </c>
      <c r="AD20" s="172" t="e">
        <f>S20/R20</f>
        <v>#DIV/0!</v>
      </c>
      <c r="AE20" s="172" t="e">
        <f>V20/U20</f>
        <v>#DIV/0!</v>
      </c>
      <c r="AF20" s="172">
        <f>Y20/X20</f>
        <v>0</v>
      </c>
      <c r="AG20" s="172">
        <f>P20/G20</f>
        <v>0</v>
      </c>
      <c r="AH20" s="172">
        <f>S20/G20</f>
        <v>0</v>
      </c>
      <c r="AI20" s="172">
        <f>V20/G20</f>
        <v>0</v>
      </c>
      <c r="AJ20" s="172">
        <f>Y20/G20</f>
        <v>0</v>
      </c>
      <c r="AK20" s="173"/>
      <c r="AL20" s="168">
        <f>P20/H20</f>
        <v>0</v>
      </c>
      <c r="AM20" s="168">
        <f>S20/H20</f>
        <v>0</v>
      </c>
      <c r="AN20" s="168">
        <f>V20/H20</f>
        <v>0</v>
      </c>
      <c r="AO20" s="168">
        <f>Y20/H20</f>
        <v>0</v>
      </c>
      <c r="AP20" s="174">
        <f t="shared" ref="AP20:AS20" si="20">IF(AL20&lt;=50%,5,IF(AL20&lt;=65%,4,IF(AL20&lt;=75%,3,IF(AL20&lt;=90%,2,1))))</f>
        <v>5</v>
      </c>
      <c r="AQ20" s="174">
        <f t="shared" si="20"/>
        <v>5</v>
      </c>
      <c r="AR20" s="174">
        <f t="shared" si="20"/>
        <v>5</v>
      </c>
      <c r="AS20" s="174">
        <f t="shared" si="20"/>
        <v>5</v>
      </c>
      <c r="AT20" s="173"/>
      <c r="AU20" s="175"/>
      <c r="AV20" s="175"/>
      <c r="AW20" s="175"/>
      <c r="AX20" s="175"/>
      <c r="AY20" s="175"/>
    </row>
    <row r="21" spans="1:51" ht="16.5" customHeight="1" outlineLevel="4" x14ac:dyDescent="0.25">
      <c r="A21" s="176" t="s">
        <v>1651</v>
      </c>
      <c r="B21" s="177" t="str">
        <f>Variables!C81</f>
        <v>Jumlah siswa usia 13-15 Tahun di jenjang SMP/MTs/Paket B</v>
      </c>
      <c r="C21" s="178" t="s">
        <v>1632</v>
      </c>
      <c r="D21" s="174"/>
      <c r="E21" s="174"/>
      <c r="F21" s="174"/>
      <c r="G21" s="174"/>
      <c r="H21" s="174"/>
      <c r="I21" s="174"/>
      <c r="J21" s="174"/>
      <c r="K21" s="178">
        <f>Variables!E81</f>
        <v>7336</v>
      </c>
      <c r="L21" s="178">
        <f>Variables!F81</f>
        <v>4620</v>
      </c>
      <c r="M21" s="178">
        <f>Variables!G81</f>
        <v>4252</v>
      </c>
      <c r="N21" s="178">
        <f>Variables!H81</f>
        <v>8470</v>
      </c>
      <c r="O21" s="178">
        <f>Variables!I81</f>
        <v>0</v>
      </c>
      <c r="P21" s="178">
        <f>Variables!J81</f>
        <v>0</v>
      </c>
      <c r="Q21" s="169"/>
      <c r="R21" s="178">
        <f>Variables!K81</f>
        <v>0</v>
      </c>
      <c r="S21" s="178">
        <f>Variables!L81</f>
        <v>0</v>
      </c>
      <c r="T21" s="170"/>
      <c r="U21" s="178">
        <f>Variables!M81</f>
        <v>0</v>
      </c>
      <c r="V21" s="178">
        <f>Variables!N81</f>
        <v>0</v>
      </c>
      <c r="W21" s="170"/>
      <c r="X21" s="178"/>
      <c r="Y21" s="178">
        <f>Variables!P81</f>
        <v>0</v>
      </c>
      <c r="Z21" s="171"/>
      <c r="AA21" s="168"/>
      <c r="AB21" s="177"/>
      <c r="AC21" s="172"/>
      <c r="AD21" s="172"/>
      <c r="AE21" s="172"/>
      <c r="AF21" s="172"/>
      <c r="AG21" s="172"/>
      <c r="AH21" s="172"/>
      <c r="AI21" s="172"/>
      <c r="AJ21" s="172"/>
      <c r="AK21" s="179"/>
      <c r="AL21" s="168"/>
      <c r="AM21" s="168"/>
      <c r="AN21" s="168"/>
      <c r="AO21" s="168"/>
      <c r="AP21" s="174"/>
      <c r="AQ21" s="174"/>
      <c r="AR21" s="174"/>
      <c r="AS21" s="174"/>
      <c r="AT21" s="179"/>
      <c r="AU21" s="180"/>
      <c r="AV21" s="180"/>
      <c r="AW21" s="180"/>
      <c r="AX21" s="180"/>
      <c r="AY21" s="180"/>
    </row>
    <row r="22" spans="1:51" ht="16.5" customHeight="1" outlineLevel="4" x14ac:dyDescent="0.25">
      <c r="A22" s="176" t="s">
        <v>1652</v>
      </c>
      <c r="B22" s="177" t="str">
        <f>Variables!C433</f>
        <v>Jumlah penduduk kelompok usia 13-15 Tahun</v>
      </c>
      <c r="C22" s="178" t="s">
        <v>1632</v>
      </c>
      <c r="D22" s="174"/>
      <c r="E22" s="174"/>
      <c r="F22" s="174"/>
      <c r="G22" s="174"/>
      <c r="H22" s="174"/>
      <c r="I22" s="174"/>
      <c r="J22" s="174"/>
      <c r="K22" s="178">
        <f>Variables!E433</f>
        <v>6339</v>
      </c>
      <c r="L22" s="178">
        <f>Variables!F433</f>
        <v>6165</v>
      </c>
      <c r="M22" s="178">
        <f>Variables!G433</f>
        <v>5472</v>
      </c>
      <c r="N22" s="178">
        <f>Variables!H433</f>
        <v>6186</v>
      </c>
      <c r="O22" s="178">
        <f>Variables!I433</f>
        <v>0</v>
      </c>
      <c r="P22" s="178">
        <f>Variables!J433</f>
        <v>0</v>
      </c>
      <c r="Q22" s="169"/>
      <c r="R22" s="178">
        <f>Variables!K433</f>
        <v>0</v>
      </c>
      <c r="S22" s="178">
        <f>Variables!L433</f>
        <v>0</v>
      </c>
      <c r="T22" s="170"/>
      <c r="U22" s="178">
        <f>Variables!M433</f>
        <v>0</v>
      </c>
      <c r="V22" s="178">
        <f>Variables!N433</f>
        <v>0</v>
      </c>
      <c r="W22" s="170"/>
      <c r="X22" s="178"/>
      <c r="Y22" s="178">
        <f>Variables!P433</f>
        <v>0</v>
      </c>
      <c r="Z22" s="171"/>
      <c r="AA22" s="168"/>
      <c r="AB22" s="177"/>
      <c r="AC22" s="172"/>
      <c r="AD22" s="172"/>
      <c r="AE22" s="172"/>
      <c r="AF22" s="172"/>
      <c r="AG22" s="172"/>
      <c r="AH22" s="172"/>
      <c r="AI22" s="172"/>
      <c r="AJ22" s="172"/>
      <c r="AK22" s="179"/>
      <c r="AL22" s="168"/>
      <c r="AM22" s="168"/>
      <c r="AN22" s="168"/>
      <c r="AO22" s="168"/>
      <c r="AP22" s="174"/>
      <c r="AQ22" s="174"/>
      <c r="AR22" s="174"/>
      <c r="AS22" s="174"/>
      <c r="AT22" s="179"/>
      <c r="AU22" s="180"/>
      <c r="AV22" s="180"/>
      <c r="AW22" s="180"/>
      <c r="AX22" s="180"/>
      <c r="AY22" s="180"/>
    </row>
    <row r="23" spans="1:51" ht="16.5" customHeight="1" outlineLevel="3" x14ac:dyDescent="0.25">
      <c r="A23" s="164" t="s">
        <v>1653</v>
      </c>
      <c r="B23" s="165" t="s">
        <v>1654</v>
      </c>
      <c r="C23" s="166"/>
      <c r="D23" s="167">
        <v>0.81920000000000004</v>
      </c>
      <c r="E23" s="167">
        <v>0.82</v>
      </c>
      <c r="F23" s="167">
        <v>0.85</v>
      </c>
      <c r="G23" s="167">
        <v>0.88</v>
      </c>
      <c r="H23" s="167">
        <v>0.9</v>
      </c>
      <c r="I23" s="167">
        <v>0.96</v>
      </c>
      <c r="J23" s="167">
        <v>1</v>
      </c>
      <c r="K23" s="168">
        <f t="shared" ref="K23:P23" si="21">IF(K25=0,0,K24/K25)</f>
        <v>1.4576431613819214</v>
      </c>
      <c r="L23" s="168">
        <f t="shared" si="21"/>
        <v>0.9411192214111922</v>
      </c>
      <c r="M23" s="168">
        <f t="shared" si="21"/>
        <v>0.94736842105263153</v>
      </c>
      <c r="N23" s="168">
        <f t="shared" si="21"/>
        <v>1.7609117361784674</v>
      </c>
      <c r="O23" s="168">
        <f t="shared" si="21"/>
        <v>0</v>
      </c>
      <c r="P23" s="168">
        <f t="shared" si="21"/>
        <v>0</v>
      </c>
      <c r="Q23" s="177"/>
      <c r="R23" s="168">
        <f t="shared" ref="R23:S23" si="22">IF(R25=0,0,R24/R25)</f>
        <v>0</v>
      </c>
      <c r="S23" s="168">
        <f t="shared" si="22"/>
        <v>0</v>
      </c>
      <c r="T23" s="181"/>
      <c r="U23" s="168">
        <f t="shared" ref="U23:V23" si="23">IF(U25=0,0,U24/U25)</f>
        <v>0</v>
      </c>
      <c r="V23" s="168">
        <f t="shared" si="23"/>
        <v>0</v>
      </c>
      <c r="W23" s="181"/>
      <c r="X23" s="168">
        <f>H23</f>
        <v>0.9</v>
      </c>
      <c r="Y23" s="168">
        <f>IF(Y25=0,0,Y24/Y25)</f>
        <v>0</v>
      </c>
      <c r="Z23" s="182"/>
      <c r="AA23" s="167">
        <f>Y23/X23</f>
        <v>0</v>
      </c>
      <c r="AB23" s="165"/>
      <c r="AC23" s="172" t="e">
        <f>P23/O23</f>
        <v>#DIV/0!</v>
      </c>
      <c r="AD23" s="172" t="e">
        <f>S23/R23</f>
        <v>#DIV/0!</v>
      </c>
      <c r="AE23" s="172" t="e">
        <f>V23/U23</f>
        <v>#DIV/0!</v>
      </c>
      <c r="AF23" s="172">
        <f>Y23/X23</f>
        <v>0</v>
      </c>
      <c r="AG23" s="172">
        <f>P23/G23</f>
        <v>0</v>
      </c>
      <c r="AH23" s="172">
        <f>S23/G23</f>
        <v>0</v>
      </c>
      <c r="AI23" s="172">
        <f>V23/G23</f>
        <v>0</v>
      </c>
      <c r="AJ23" s="172">
        <f>Y23/G23</f>
        <v>0</v>
      </c>
      <c r="AK23" s="173"/>
      <c r="AL23" s="168">
        <f>P23/H23</f>
        <v>0</v>
      </c>
      <c r="AM23" s="168">
        <f>S23/H23</f>
        <v>0</v>
      </c>
      <c r="AN23" s="168">
        <f>V23/H23</f>
        <v>0</v>
      </c>
      <c r="AO23" s="168">
        <f>Y23/H23</f>
        <v>0</v>
      </c>
      <c r="AP23" s="174">
        <f t="shared" ref="AP23:AS23" si="24">IF(AL23&lt;=50%,5,IF(AL23&lt;=65%,4,IF(AL23&lt;=75%,3,IF(AL23&lt;=90%,2,1))))</f>
        <v>5</v>
      </c>
      <c r="AQ23" s="174">
        <f t="shared" si="24"/>
        <v>5</v>
      </c>
      <c r="AR23" s="174">
        <f t="shared" si="24"/>
        <v>5</v>
      </c>
      <c r="AS23" s="174">
        <f t="shared" si="24"/>
        <v>5</v>
      </c>
      <c r="AT23" s="173"/>
      <c r="AU23" s="175"/>
      <c r="AV23" s="175"/>
      <c r="AW23" s="175"/>
      <c r="AX23" s="175"/>
      <c r="AY23" s="175"/>
    </row>
    <row r="24" spans="1:51" ht="16.5" customHeight="1" outlineLevel="4" x14ac:dyDescent="0.25">
      <c r="A24" s="176" t="s">
        <v>1655</v>
      </c>
      <c r="B24" s="177" t="str">
        <f>Variables!C80</f>
        <v>Jumlah siswa SMP/MTs/Paket B</v>
      </c>
      <c r="C24" s="178" t="s">
        <v>1632</v>
      </c>
      <c r="D24" s="174"/>
      <c r="E24" s="174"/>
      <c r="F24" s="174"/>
      <c r="G24" s="174"/>
      <c r="H24" s="174"/>
      <c r="I24" s="174"/>
      <c r="J24" s="174"/>
      <c r="K24" s="178">
        <f>Variables!E80</f>
        <v>9240</v>
      </c>
      <c r="L24" s="178">
        <f>Variables!F80</f>
        <v>5802</v>
      </c>
      <c r="M24" s="178">
        <f>Variables!G80</f>
        <v>5184</v>
      </c>
      <c r="N24" s="178">
        <f>Variables!H80</f>
        <v>10893</v>
      </c>
      <c r="O24" s="178">
        <f>Variables!I80</f>
        <v>0</v>
      </c>
      <c r="P24" s="178">
        <f>Variables!J80</f>
        <v>0</v>
      </c>
      <c r="Q24" s="169"/>
      <c r="R24" s="178">
        <f>Variables!K80</f>
        <v>0</v>
      </c>
      <c r="S24" s="178">
        <f>Variables!L80</f>
        <v>0</v>
      </c>
      <c r="T24" s="170"/>
      <c r="U24" s="178">
        <f>Variables!M80</f>
        <v>0</v>
      </c>
      <c r="V24" s="178">
        <f>Variables!N80</f>
        <v>0</v>
      </c>
      <c r="W24" s="170"/>
      <c r="X24" s="178"/>
      <c r="Y24" s="178">
        <f>Variables!P80</f>
        <v>0</v>
      </c>
      <c r="Z24" s="171"/>
      <c r="AA24" s="168"/>
      <c r="AB24" s="177"/>
      <c r="AC24" s="172"/>
      <c r="AD24" s="172"/>
      <c r="AE24" s="172"/>
      <c r="AF24" s="172"/>
      <c r="AG24" s="172"/>
      <c r="AH24" s="172"/>
      <c r="AI24" s="172"/>
      <c r="AJ24" s="172"/>
      <c r="AK24" s="179"/>
      <c r="AL24" s="168"/>
      <c r="AM24" s="168"/>
      <c r="AN24" s="168"/>
      <c r="AO24" s="168"/>
      <c r="AP24" s="174"/>
      <c r="AQ24" s="174"/>
      <c r="AR24" s="174"/>
      <c r="AS24" s="174"/>
      <c r="AT24" s="179"/>
      <c r="AU24" s="180"/>
      <c r="AV24" s="180"/>
      <c r="AW24" s="180"/>
      <c r="AX24" s="180"/>
      <c r="AY24" s="180"/>
    </row>
    <row r="25" spans="1:51" ht="16.5" customHeight="1" outlineLevel="4" x14ac:dyDescent="0.25">
      <c r="A25" s="176" t="s">
        <v>1656</v>
      </c>
      <c r="B25" s="177" t="str">
        <f>Variables!C433</f>
        <v>Jumlah penduduk kelompok usia 13-15 Tahun</v>
      </c>
      <c r="C25" s="178" t="s">
        <v>1632</v>
      </c>
      <c r="D25" s="174"/>
      <c r="E25" s="174"/>
      <c r="F25" s="174"/>
      <c r="G25" s="174"/>
      <c r="H25" s="174"/>
      <c r="I25" s="174"/>
      <c r="J25" s="174"/>
      <c r="K25" s="178">
        <f>Variables!E433</f>
        <v>6339</v>
      </c>
      <c r="L25" s="178">
        <f>Variables!F433</f>
        <v>6165</v>
      </c>
      <c r="M25" s="178">
        <f>Variables!G433</f>
        <v>5472</v>
      </c>
      <c r="N25" s="178">
        <f>Variables!H433</f>
        <v>6186</v>
      </c>
      <c r="O25" s="178">
        <f>Variables!I433</f>
        <v>0</v>
      </c>
      <c r="P25" s="178">
        <f>Variables!J433</f>
        <v>0</v>
      </c>
      <c r="Q25" s="169"/>
      <c r="R25" s="178">
        <f>Variables!K433</f>
        <v>0</v>
      </c>
      <c r="S25" s="178">
        <f>Variables!L433</f>
        <v>0</v>
      </c>
      <c r="T25" s="170"/>
      <c r="U25" s="178">
        <f>Variables!M433</f>
        <v>0</v>
      </c>
      <c r="V25" s="178">
        <f>Variables!N433</f>
        <v>0</v>
      </c>
      <c r="W25" s="170"/>
      <c r="X25" s="178"/>
      <c r="Y25" s="178">
        <f>Variables!P433</f>
        <v>0</v>
      </c>
      <c r="Z25" s="171"/>
      <c r="AA25" s="168"/>
      <c r="AB25" s="177"/>
      <c r="AC25" s="172"/>
      <c r="AD25" s="172"/>
      <c r="AE25" s="172"/>
      <c r="AF25" s="172"/>
      <c r="AG25" s="172"/>
      <c r="AH25" s="172"/>
      <c r="AI25" s="172"/>
      <c r="AJ25" s="172"/>
      <c r="AK25" s="179"/>
      <c r="AL25" s="168"/>
      <c r="AM25" s="168"/>
      <c r="AN25" s="168"/>
      <c r="AO25" s="168"/>
      <c r="AP25" s="174"/>
      <c r="AQ25" s="174"/>
      <c r="AR25" s="174"/>
      <c r="AS25" s="174"/>
      <c r="AT25" s="179"/>
      <c r="AU25" s="180"/>
      <c r="AV25" s="180"/>
      <c r="AW25" s="180"/>
      <c r="AX25" s="180"/>
      <c r="AY25" s="180"/>
    </row>
    <row r="26" spans="1:51" ht="16.5" customHeight="1" outlineLevel="3" x14ac:dyDescent="0.25">
      <c r="A26" s="164" t="s">
        <v>1657</v>
      </c>
      <c r="B26" s="165" t="s">
        <v>1658</v>
      </c>
      <c r="C26" s="166"/>
      <c r="D26" s="187">
        <v>136</v>
      </c>
      <c r="E26" s="187">
        <v>136</v>
      </c>
      <c r="F26" s="187">
        <v>136</v>
      </c>
      <c r="G26" s="187">
        <v>136</v>
      </c>
      <c r="H26" s="187">
        <v>136</v>
      </c>
      <c r="I26" s="187">
        <v>136</v>
      </c>
      <c r="J26" s="187">
        <v>136</v>
      </c>
      <c r="K26" s="187">
        <f t="shared" ref="K26:N26" si="25">K28/K27</f>
        <v>152.7012987012987</v>
      </c>
      <c r="L26" s="187">
        <f t="shared" si="25"/>
        <v>150.33766233766235</v>
      </c>
      <c r="M26" s="187">
        <f t="shared" si="25"/>
        <v>131.90909090909091</v>
      </c>
      <c r="N26" s="188">
        <f t="shared" si="25"/>
        <v>151.44736842105263</v>
      </c>
      <c r="O26" s="168">
        <f t="shared" ref="O26:P26" si="26">IF(O27=0,0,O28/O27)</f>
        <v>0</v>
      </c>
      <c r="P26" s="168">
        <f t="shared" si="26"/>
        <v>0</v>
      </c>
      <c r="Q26" s="177"/>
      <c r="R26" s="168">
        <f t="shared" ref="R26:S26" si="27">IF(R27=0,0,R28/R27)</f>
        <v>0</v>
      </c>
      <c r="S26" s="168">
        <f t="shared" si="27"/>
        <v>0</v>
      </c>
      <c r="T26" s="181"/>
      <c r="U26" s="168">
        <f t="shared" ref="U26:V26" si="28">IF(U27=0,0,U28/U27)</f>
        <v>0</v>
      </c>
      <c r="V26" s="168">
        <f t="shared" si="28"/>
        <v>0</v>
      </c>
      <c r="W26" s="181"/>
      <c r="X26" s="188">
        <f>H26</f>
        <v>136</v>
      </c>
      <c r="Y26" s="168">
        <f>IF(Y27=0,0,Y28/Y27)</f>
        <v>0</v>
      </c>
      <c r="Z26" s="182"/>
      <c r="AA26" s="167">
        <f>Y26/X26</f>
        <v>0</v>
      </c>
      <c r="AB26" s="165"/>
      <c r="AC26" s="172" t="e">
        <f>P26/O26</f>
        <v>#DIV/0!</v>
      </c>
      <c r="AD26" s="172" t="e">
        <f>S26/R26</f>
        <v>#DIV/0!</v>
      </c>
      <c r="AE26" s="172" t="e">
        <f>V26/U26</f>
        <v>#DIV/0!</v>
      </c>
      <c r="AF26" s="172">
        <f>Y26/X26</f>
        <v>0</v>
      </c>
      <c r="AG26" s="172">
        <f>P26/G26</f>
        <v>0</v>
      </c>
      <c r="AH26" s="172">
        <f>S26/G26</f>
        <v>0</v>
      </c>
      <c r="AI26" s="172">
        <f>V26/G26</f>
        <v>0</v>
      </c>
      <c r="AJ26" s="172">
        <f>Y26/G26</f>
        <v>0</v>
      </c>
      <c r="AK26" s="173"/>
      <c r="AL26" s="168">
        <f>P26/H26</f>
        <v>0</v>
      </c>
      <c r="AM26" s="168">
        <f>S26/H26</f>
        <v>0</v>
      </c>
      <c r="AN26" s="168">
        <f>V26/H26</f>
        <v>0</v>
      </c>
      <c r="AO26" s="168">
        <f>Y26/H26</f>
        <v>0</v>
      </c>
      <c r="AP26" s="174">
        <f t="shared" ref="AP26:AS26" si="29">IF(AL26&lt;=50%,5,IF(AL26&lt;=65%,4,IF(AL26&lt;=75%,3,IF(AL26&lt;=90%,2,1))))</f>
        <v>5</v>
      </c>
      <c r="AQ26" s="174">
        <f t="shared" si="29"/>
        <v>5</v>
      </c>
      <c r="AR26" s="174">
        <f t="shared" si="29"/>
        <v>5</v>
      </c>
      <c r="AS26" s="174">
        <f t="shared" si="29"/>
        <v>5</v>
      </c>
      <c r="AT26" s="173"/>
      <c r="AU26" s="175"/>
      <c r="AV26" s="175"/>
      <c r="AW26" s="175"/>
      <c r="AX26" s="175"/>
      <c r="AY26" s="175"/>
    </row>
    <row r="27" spans="1:51" ht="16.5" customHeight="1" outlineLevel="4" x14ac:dyDescent="0.25">
      <c r="A27" s="176" t="s">
        <v>1659</v>
      </c>
      <c r="B27" s="177" t="str">
        <f>Variables!C61</f>
        <v>Jumlah Sekolah SD</v>
      </c>
      <c r="C27" s="178" t="s">
        <v>1660</v>
      </c>
      <c r="D27" s="174"/>
      <c r="E27" s="174"/>
      <c r="F27" s="174"/>
      <c r="G27" s="174"/>
      <c r="H27" s="174"/>
      <c r="I27" s="174"/>
      <c r="J27" s="174"/>
      <c r="K27" s="178">
        <f>Variables!E61</f>
        <v>77</v>
      </c>
      <c r="L27" s="178">
        <f>Variables!F61</f>
        <v>77</v>
      </c>
      <c r="M27" s="178">
        <f>Variables!G61</f>
        <v>77</v>
      </c>
      <c r="N27" s="178">
        <f>Variables!H61</f>
        <v>76</v>
      </c>
      <c r="O27" s="178">
        <f>Variables!I61</f>
        <v>0</v>
      </c>
      <c r="P27" s="178">
        <f>Variables!J61</f>
        <v>0</v>
      </c>
      <c r="Q27" s="169"/>
      <c r="R27" s="178">
        <f>Variables!K61</f>
        <v>0</v>
      </c>
      <c r="S27" s="178">
        <f>Variables!L61</f>
        <v>0</v>
      </c>
      <c r="T27" s="170"/>
      <c r="U27" s="178">
        <f>Variables!M61</f>
        <v>0</v>
      </c>
      <c r="V27" s="178">
        <f>Variables!N61</f>
        <v>0</v>
      </c>
      <c r="W27" s="170"/>
      <c r="X27" s="178"/>
      <c r="Y27" s="178">
        <f>Variables!P61</f>
        <v>0</v>
      </c>
      <c r="Z27" s="171"/>
      <c r="AA27" s="168"/>
      <c r="AB27" s="177"/>
      <c r="AC27" s="172"/>
      <c r="AD27" s="172"/>
      <c r="AE27" s="172"/>
      <c r="AF27" s="172"/>
      <c r="AG27" s="172"/>
      <c r="AH27" s="172"/>
      <c r="AI27" s="172"/>
      <c r="AJ27" s="172"/>
      <c r="AK27" s="179"/>
      <c r="AL27" s="168"/>
      <c r="AM27" s="168"/>
      <c r="AN27" s="168"/>
      <c r="AO27" s="168"/>
      <c r="AP27" s="174"/>
      <c r="AQ27" s="174"/>
      <c r="AR27" s="174"/>
      <c r="AS27" s="174"/>
      <c r="AT27" s="179"/>
      <c r="AU27" s="180"/>
      <c r="AV27" s="180"/>
      <c r="AW27" s="180"/>
      <c r="AX27" s="180"/>
      <c r="AY27" s="180"/>
    </row>
    <row r="28" spans="1:51" ht="16.5" customHeight="1" outlineLevel="4" x14ac:dyDescent="0.25">
      <c r="A28" s="176" t="s">
        <v>1661</v>
      </c>
      <c r="B28" s="177" t="str">
        <f>Variables!C432</f>
        <v>Jumlah penduduk kelompok usia 7-12 Tahun</v>
      </c>
      <c r="C28" s="178" t="s">
        <v>1632</v>
      </c>
      <c r="D28" s="174"/>
      <c r="E28" s="174"/>
      <c r="F28" s="174"/>
      <c r="G28" s="174"/>
      <c r="H28" s="174"/>
      <c r="I28" s="174"/>
      <c r="J28" s="174"/>
      <c r="K28" s="178">
        <f>Variables!E432</f>
        <v>11758</v>
      </c>
      <c r="L28" s="178">
        <f>Variables!F432</f>
        <v>11576</v>
      </c>
      <c r="M28" s="178">
        <f>Variables!G432</f>
        <v>10157</v>
      </c>
      <c r="N28" s="178">
        <f>Variables!H432</f>
        <v>11510</v>
      </c>
      <c r="O28" s="178">
        <f>Variables!I432</f>
        <v>0</v>
      </c>
      <c r="P28" s="178">
        <f>Variables!J432</f>
        <v>0</v>
      </c>
      <c r="Q28" s="169"/>
      <c r="R28" s="178">
        <f>Variables!K432</f>
        <v>0</v>
      </c>
      <c r="S28" s="178">
        <f>Variables!L432</f>
        <v>0</v>
      </c>
      <c r="T28" s="170"/>
      <c r="U28" s="178">
        <f>Variables!M432</f>
        <v>0</v>
      </c>
      <c r="V28" s="178">
        <f>Variables!N432</f>
        <v>0</v>
      </c>
      <c r="W28" s="170"/>
      <c r="X28" s="178"/>
      <c r="Y28" s="178">
        <f>Variables!P432</f>
        <v>0</v>
      </c>
      <c r="Z28" s="171"/>
      <c r="AA28" s="168"/>
      <c r="AB28" s="177"/>
      <c r="AC28" s="172"/>
      <c r="AD28" s="172"/>
      <c r="AE28" s="172"/>
      <c r="AF28" s="172"/>
      <c r="AG28" s="172"/>
      <c r="AH28" s="172"/>
      <c r="AI28" s="172"/>
      <c r="AJ28" s="172"/>
      <c r="AK28" s="179"/>
      <c r="AL28" s="168"/>
      <c r="AM28" s="168"/>
      <c r="AN28" s="168"/>
      <c r="AO28" s="168"/>
      <c r="AP28" s="174"/>
      <c r="AQ28" s="174"/>
      <c r="AR28" s="174"/>
      <c r="AS28" s="174"/>
      <c r="AT28" s="179"/>
      <c r="AU28" s="180"/>
      <c r="AV28" s="180"/>
      <c r="AW28" s="180"/>
      <c r="AX28" s="180"/>
      <c r="AY28" s="180"/>
    </row>
    <row r="29" spans="1:51" ht="16.5" customHeight="1" outlineLevel="3" x14ac:dyDescent="0.25">
      <c r="A29" s="164" t="s">
        <v>1662</v>
      </c>
      <c r="B29" s="165" t="s">
        <v>1663</v>
      </c>
      <c r="C29" s="166"/>
      <c r="D29" s="187">
        <v>290</v>
      </c>
      <c r="E29" s="187">
        <v>290</v>
      </c>
      <c r="F29" s="187">
        <v>290</v>
      </c>
      <c r="G29" s="187">
        <v>290</v>
      </c>
      <c r="H29" s="187">
        <v>290</v>
      </c>
      <c r="I29" s="187">
        <v>290</v>
      </c>
      <c r="J29" s="187">
        <v>290</v>
      </c>
      <c r="K29" s="187">
        <f t="shared" ref="K29:N29" si="30">K31/K30</f>
        <v>275.60869565217394</v>
      </c>
      <c r="L29" s="187">
        <f t="shared" si="30"/>
        <v>268.04347826086956</v>
      </c>
      <c r="M29" s="187">
        <f t="shared" si="30"/>
        <v>237.91304347826087</v>
      </c>
      <c r="N29" s="188">
        <f t="shared" si="30"/>
        <v>309.3</v>
      </c>
      <c r="O29" s="168">
        <f t="shared" ref="O29:P29" si="31">IF(O30=0,0,O31/O30)</f>
        <v>0</v>
      </c>
      <c r="P29" s="168">
        <f t="shared" si="31"/>
        <v>0</v>
      </c>
      <c r="Q29" s="177"/>
      <c r="R29" s="168">
        <f t="shared" ref="R29:S29" si="32">IF(R30=0,0,R31/R30)</f>
        <v>0</v>
      </c>
      <c r="S29" s="168">
        <f t="shared" si="32"/>
        <v>0</v>
      </c>
      <c r="T29" s="181"/>
      <c r="U29" s="168">
        <f t="shared" ref="U29:V29" si="33">IF(U30=0,0,U31/U30)</f>
        <v>0</v>
      </c>
      <c r="V29" s="168">
        <f t="shared" si="33"/>
        <v>0</v>
      </c>
      <c r="W29" s="181"/>
      <c r="X29" s="188">
        <f>H29</f>
        <v>290</v>
      </c>
      <c r="Y29" s="168">
        <f>IF(Y30=0,0,Y31/Y30)</f>
        <v>0</v>
      </c>
      <c r="Z29" s="182"/>
      <c r="AA29" s="167">
        <f>Y29/X29</f>
        <v>0</v>
      </c>
      <c r="AB29" s="165"/>
      <c r="AC29" s="172" t="e">
        <f>P29/O29</f>
        <v>#DIV/0!</v>
      </c>
      <c r="AD29" s="172" t="e">
        <f>S29/R29</f>
        <v>#DIV/0!</v>
      </c>
      <c r="AE29" s="172" t="e">
        <f>V29/U29</f>
        <v>#DIV/0!</v>
      </c>
      <c r="AF29" s="172">
        <f>Y29/X29</f>
        <v>0</v>
      </c>
      <c r="AG29" s="172">
        <f>P29/G29</f>
        <v>0</v>
      </c>
      <c r="AH29" s="172">
        <f>S29/G29</f>
        <v>0</v>
      </c>
      <c r="AI29" s="172">
        <f>V29/G29</f>
        <v>0</v>
      </c>
      <c r="AJ29" s="172">
        <f>Y29/G29</f>
        <v>0</v>
      </c>
      <c r="AK29" s="173"/>
      <c r="AL29" s="168">
        <f>P29/H29</f>
        <v>0</v>
      </c>
      <c r="AM29" s="168">
        <f>S29/H29</f>
        <v>0</v>
      </c>
      <c r="AN29" s="168">
        <f>V29/H29</f>
        <v>0</v>
      </c>
      <c r="AO29" s="168">
        <f>Y29/H29</f>
        <v>0</v>
      </c>
      <c r="AP29" s="174">
        <f t="shared" ref="AP29:AS29" si="34">IF(AL29&lt;=50%,5,IF(AL29&lt;=65%,4,IF(AL29&lt;=75%,3,IF(AL29&lt;=90%,2,1))))</f>
        <v>5</v>
      </c>
      <c r="AQ29" s="174">
        <f t="shared" si="34"/>
        <v>5</v>
      </c>
      <c r="AR29" s="174">
        <f t="shared" si="34"/>
        <v>5</v>
      </c>
      <c r="AS29" s="174">
        <f t="shared" si="34"/>
        <v>5</v>
      </c>
      <c r="AT29" s="173"/>
      <c r="AU29" s="175"/>
      <c r="AV29" s="175"/>
      <c r="AW29" s="175"/>
      <c r="AX29" s="175"/>
      <c r="AY29" s="175"/>
    </row>
    <row r="30" spans="1:51" ht="16.5" customHeight="1" outlineLevel="4" x14ac:dyDescent="0.25">
      <c r="A30" s="176" t="s">
        <v>1664</v>
      </c>
      <c r="B30" s="177" t="str">
        <f>Variables!C63</f>
        <v>Jumlah Sekolah SMP</v>
      </c>
      <c r="C30" s="178" t="s">
        <v>1660</v>
      </c>
      <c r="D30" s="174"/>
      <c r="E30" s="174"/>
      <c r="F30" s="174"/>
      <c r="G30" s="174"/>
      <c r="H30" s="174"/>
      <c r="I30" s="174"/>
      <c r="J30" s="174"/>
      <c r="K30" s="178">
        <f>Variables!E63</f>
        <v>23</v>
      </c>
      <c r="L30" s="178">
        <f>Variables!F63</f>
        <v>23</v>
      </c>
      <c r="M30" s="178">
        <f>Variables!G63</f>
        <v>23</v>
      </c>
      <c r="N30" s="178">
        <f>Variables!H63</f>
        <v>20</v>
      </c>
      <c r="O30" s="178">
        <f>Variables!I63</f>
        <v>0</v>
      </c>
      <c r="P30" s="178">
        <f>Variables!J63</f>
        <v>0</v>
      </c>
      <c r="Q30" s="169"/>
      <c r="R30" s="178">
        <f>Variables!K63</f>
        <v>0</v>
      </c>
      <c r="S30" s="178">
        <f>Variables!L63</f>
        <v>0</v>
      </c>
      <c r="T30" s="170"/>
      <c r="U30" s="178">
        <f>Variables!M63</f>
        <v>0</v>
      </c>
      <c r="V30" s="178">
        <f>Variables!N63</f>
        <v>0</v>
      </c>
      <c r="W30" s="170"/>
      <c r="X30" s="178"/>
      <c r="Y30" s="178">
        <f>Variables!P63</f>
        <v>0</v>
      </c>
      <c r="Z30" s="171"/>
      <c r="AA30" s="168"/>
      <c r="AB30" s="177"/>
      <c r="AC30" s="172"/>
      <c r="AD30" s="172"/>
      <c r="AE30" s="172"/>
      <c r="AF30" s="172"/>
      <c r="AG30" s="172"/>
      <c r="AH30" s="172"/>
      <c r="AI30" s="172"/>
      <c r="AJ30" s="172"/>
      <c r="AK30" s="179"/>
      <c r="AL30" s="168"/>
      <c r="AM30" s="168"/>
      <c r="AN30" s="168"/>
      <c r="AO30" s="168"/>
      <c r="AP30" s="174"/>
      <c r="AQ30" s="174"/>
      <c r="AR30" s="174"/>
      <c r="AS30" s="174"/>
      <c r="AT30" s="179"/>
      <c r="AU30" s="180"/>
      <c r="AV30" s="180"/>
      <c r="AW30" s="180"/>
      <c r="AX30" s="180"/>
      <c r="AY30" s="180"/>
    </row>
    <row r="31" spans="1:51" ht="16.5" customHeight="1" outlineLevel="4" x14ac:dyDescent="0.25">
      <c r="A31" s="176" t="s">
        <v>1665</v>
      </c>
      <c r="B31" s="177" t="str">
        <f>Variables!C433</f>
        <v>Jumlah penduduk kelompok usia 13-15 Tahun</v>
      </c>
      <c r="C31" s="178" t="s">
        <v>1632</v>
      </c>
      <c r="D31" s="174"/>
      <c r="E31" s="174"/>
      <c r="F31" s="174"/>
      <c r="G31" s="174"/>
      <c r="H31" s="174"/>
      <c r="I31" s="174"/>
      <c r="J31" s="174"/>
      <c r="K31" s="178">
        <f>Variables!E433</f>
        <v>6339</v>
      </c>
      <c r="L31" s="178">
        <f>Variables!F433</f>
        <v>6165</v>
      </c>
      <c r="M31" s="178">
        <f>Variables!G433</f>
        <v>5472</v>
      </c>
      <c r="N31" s="178">
        <f>Variables!H433</f>
        <v>6186</v>
      </c>
      <c r="O31" s="178">
        <f>Variables!I433</f>
        <v>0</v>
      </c>
      <c r="P31" s="178">
        <f>Variables!J433</f>
        <v>0</v>
      </c>
      <c r="Q31" s="169"/>
      <c r="R31" s="178">
        <f>Variables!K433</f>
        <v>0</v>
      </c>
      <c r="S31" s="178">
        <f>Variables!L433</f>
        <v>0</v>
      </c>
      <c r="T31" s="170"/>
      <c r="U31" s="178">
        <f>Variables!M433</f>
        <v>0</v>
      </c>
      <c r="V31" s="178">
        <f>Variables!N433</f>
        <v>0</v>
      </c>
      <c r="W31" s="170"/>
      <c r="X31" s="178"/>
      <c r="Y31" s="178">
        <f>Variables!P433</f>
        <v>0</v>
      </c>
      <c r="Z31" s="171"/>
      <c r="AA31" s="168"/>
      <c r="AB31" s="177"/>
      <c r="AC31" s="172"/>
      <c r="AD31" s="172"/>
      <c r="AE31" s="172"/>
      <c r="AF31" s="172"/>
      <c r="AG31" s="172"/>
      <c r="AH31" s="172"/>
      <c r="AI31" s="172"/>
      <c r="AJ31" s="172"/>
      <c r="AK31" s="179"/>
      <c r="AL31" s="168"/>
      <c r="AM31" s="168"/>
      <c r="AN31" s="168"/>
      <c r="AO31" s="168"/>
      <c r="AP31" s="174"/>
      <c r="AQ31" s="174"/>
      <c r="AR31" s="174"/>
      <c r="AS31" s="174"/>
      <c r="AT31" s="179"/>
      <c r="AU31" s="180"/>
      <c r="AV31" s="180"/>
      <c r="AW31" s="180"/>
      <c r="AX31" s="180"/>
      <c r="AY31" s="180"/>
    </row>
    <row r="32" spans="1:51" ht="16.5" customHeight="1" outlineLevel="3" x14ac:dyDescent="0.25">
      <c r="A32" s="164" t="s">
        <v>1666</v>
      </c>
      <c r="B32" s="165" t="s">
        <v>1667</v>
      </c>
      <c r="C32" s="166"/>
      <c r="D32" s="187">
        <v>16</v>
      </c>
      <c r="E32" s="187">
        <v>16</v>
      </c>
      <c r="F32" s="187">
        <v>16</v>
      </c>
      <c r="G32" s="187">
        <v>16</v>
      </c>
      <c r="H32" s="187">
        <v>16</v>
      </c>
      <c r="I32" s="187">
        <v>16</v>
      </c>
      <c r="J32" s="187">
        <v>16</v>
      </c>
      <c r="K32" s="187">
        <f t="shared" ref="K32:N32" si="35">K34/K33</f>
        <v>16.387024608501118</v>
      </c>
      <c r="L32" s="187">
        <f t="shared" si="35"/>
        <v>16.756152125279641</v>
      </c>
      <c r="M32" s="187">
        <f t="shared" si="35"/>
        <v>16.51609195402299</v>
      </c>
      <c r="N32" s="188">
        <f t="shared" si="35"/>
        <v>16.009280742459396</v>
      </c>
      <c r="O32" s="188">
        <f t="shared" ref="O32:P32" si="36">IF(O33=0,0,O34/O33)</f>
        <v>0</v>
      </c>
      <c r="P32" s="188">
        <f t="shared" si="36"/>
        <v>0</v>
      </c>
      <c r="Q32" s="177"/>
      <c r="R32" s="188">
        <f t="shared" ref="R32:S32" si="37">IF(R33=0,0,R34/R33)</f>
        <v>0</v>
      </c>
      <c r="S32" s="188">
        <f t="shared" si="37"/>
        <v>0</v>
      </c>
      <c r="T32" s="181"/>
      <c r="U32" s="188">
        <f t="shared" ref="U32:V32" si="38">IF(U33=0,0,U34/U33)</f>
        <v>0</v>
      </c>
      <c r="V32" s="188">
        <f t="shared" si="38"/>
        <v>0</v>
      </c>
      <c r="W32" s="181"/>
      <c r="X32" s="188">
        <f>H32</f>
        <v>16</v>
      </c>
      <c r="Y32" s="188">
        <f>IF(Y33=0,0,Y34/Y33)</f>
        <v>0</v>
      </c>
      <c r="Z32" s="182"/>
      <c r="AA32" s="167">
        <f>Y32/X32</f>
        <v>0</v>
      </c>
      <c r="AB32" s="165"/>
      <c r="AC32" s="172" t="e">
        <f>P32/O32</f>
        <v>#DIV/0!</v>
      </c>
      <c r="AD32" s="172" t="e">
        <f>S32/R32</f>
        <v>#DIV/0!</v>
      </c>
      <c r="AE32" s="172" t="e">
        <f>V32/U32</f>
        <v>#DIV/0!</v>
      </c>
      <c r="AF32" s="172">
        <f>Y32/X32</f>
        <v>0</v>
      </c>
      <c r="AG32" s="172">
        <f>P32/G32</f>
        <v>0</v>
      </c>
      <c r="AH32" s="172">
        <f>S32/G32</f>
        <v>0</v>
      </c>
      <c r="AI32" s="172">
        <f>V32/G32</f>
        <v>0</v>
      </c>
      <c r="AJ32" s="172">
        <f>Y32/G32</f>
        <v>0</v>
      </c>
      <c r="AK32" s="173"/>
      <c r="AL32" s="168">
        <f>P32/H32</f>
        <v>0</v>
      </c>
      <c r="AM32" s="168">
        <f>S32/H32</f>
        <v>0</v>
      </c>
      <c r="AN32" s="168">
        <f>V32/H32</f>
        <v>0</v>
      </c>
      <c r="AO32" s="168">
        <f>Y32/H32</f>
        <v>0</v>
      </c>
      <c r="AP32" s="174">
        <f t="shared" ref="AP32:AS32" si="39">IF(AL32&lt;=50%,5,IF(AL32&lt;=65%,4,IF(AL32&lt;=75%,3,IF(AL32&lt;=90%,2,1))))</f>
        <v>5</v>
      </c>
      <c r="AQ32" s="174">
        <f t="shared" si="39"/>
        <v>5</v>
      </c>
      <c r="AR32" s="174">
        <f t="shared" si="39"/>
        <v>5</v>
      </c>
      <c r="AS32" s="174">
        <f t="shared" si="39"/>
        <v>5</v>
      </c>
      <c r="AT32" s="173"/>
      <c r="AU32" s="175"/>
      <c r="AV32" s="175"/>
      <c r="AW32" s="175"/>
      <c r="AX32" s="175"/>
      <c r="AY32" s="175"/>
    </row>
    <row r="33" spans="1:51" ht="16.5" customHeight="1" outlineLevel="4" x14ac:dyDescent="0.25">
      <c r="A33" s="176" t="s">
        <v>1668</v>
      </c>
      <c r="B33" s="177" t="str">
        <f>Variables!C18</f>
        <v>Jumlah Guru pada jenjang SD</v>
      </c>
      <c r="C33" s="178" t="s">
        <v>1632</v>
      </c>
      <c r="D33" s="174"/>
      <c r="E33" s="174"/>
      <c r="F33" s="174"/>
      <c r="G33" s="174"/>
      <c r="H33" s="174"/>
      <c r="I33" s="174"/>
      <c r="J33" s="174"/>
      <c r="K33" s="178">
        <v>894</v>
      </c>
      <c r="L33" s="178">
        <v>894</v>
      </c>
      <c r="M33" s="174">
        <v>870</v>
      </c>
      <c r="N33" s="178">
        <f>Variables!H18</f>
        <v>862</v>
      </c>
      <c r="O33" s="178">
        <f>Variables!I18</f>
        <v>0</v>
      </c>
      <c r="P33" s="178">
        <f>Variables!J18</f>
        <v>0</v>
      </c>
      <c r="Q33" s="169"/>
      <c r="R33" s="178">
        <f>Variables!K18</f>
        <v>0</v>
      </c>
      <c r="S33" s="178">
        <f>Variables!L18</f>
        <v>0</v>
      </c>
      <c r="T33" s="170"/>
      <c r="U33" s="178">
        <f>Variables!M18</f>
        <v>0</v>
      </c>
      <c r="V33" s="178">
        <f>Variables!N18</f>
        <v>0</v>
      </c>
      <c r="W33" s="170"/>
      <c r="X33" s="178"/>
      <c r="Y33" s="178">
        <f>Variables!P18</f>
        <v>0</v>
      </c>
      <c r="Z33" s="171"/>
      <c r="AA33" s="168"/>
      <c r="AB33" s="177"/>
      <c r="AC33" s="172"/>
      <c r="AD33" s="172"/>
      <c r="AE33" s="172"/>
      <c r="AF33" s="172"/>
      <c r="AG33" s="172"/>
      <c r="AH33" s="172"/>
      <c r="AI33" s="172"/>
      <c r="AJ33" s="172"/>
      <c r="AK33" s="179"/>
      <c r="AL33" s="168"/>
      <c r="AM33" s="168"/>
      <c r="AN33" s="168"/>
      <c r="AO33" s="168"/>
      <c r="AP33" s="174"/>
      <c r="AQ33" s="174"/>
      <c r="AR33" s="174"/>
      <c r="AS33" s="174"/>
      <c r="AT33" s="179"/>
      <c r="AU33" s="180"/>
      <c r="AV33" s="180"/>
      <c r="AW33" s="180"/>
      <c r="AX33" s="180"/>
      <c r="AY33" s="180"/>
    </row>
    <row r="34" spans="1:51" ht="16.5" customHeight="1" outlineLevel="4" x14ac:dyDescent="0.25">
      <c r="A34" s="176" t="s">
        <v>1669</v>
      </c>
      <c r="B34" s="177" t="str">
        <f>Variables!C40</f>
        <v>Jumlah murid SD</v>
      </c>
      <c r="C34" s="178" t="s">
        <v>1632</v>
      </c>
      <c r="D34" s="174"/>
      <c r="E34" s="174"/>
      <c r="F34" s="174"/>
      <c r="G34" s="174"/>
      <c r="H34" s="174"/>
      <c r="I34" s="174"/>
      <c r="J34" s="174"/>
      <c r="K34" s="178">
        <v>14650</v>
      </c>
      <c r="L34" s="178">
        <v>14980</v>
      </c>
      <c r="M34" s="174">
        <v>14369</v>
      </c>
      <c r="N34" s="178">
        <f>Variables!H40</f>
        <v>13800</v>
      </c>
      <c r="O34" s="178">
        <f>Variables!I40</f>
        <v>0</v>
      </c>
      <c r="P34" s="178">
        <f>Variables!J40</f>
        <v>0</v>
      </c>
      <c r="Q34" s="169"/>
      <c r="R34" s="178">
        <f>Variables!K40</f>
        <v>0</v>
      </c>
      <c r="S34" s="178">
        <f>Variables!L40</f>
        <v>0</v>
      </c>
      <c r="T34" s="170"/>
      <c r="U34" s="178">
        <f>Variables!M40</f>
        <v>0</v>
      </c>
      <c r="V34" s="178">
        <f>Variables!N40</f>
        <v>0</v>
      </c>
      <c r="W34" s="170"/>
      <c r="X34" s="178"/>
      <c r="Y34" s="178">
        <f>Variables!P40</f>
        <v>0</v>
      </c>
      <c r="Z34" s="171"/>
      <c r="AA34" s="168"/>
      <c r="AB34" s="177"/>
      <c r="AC34" s="172"/>
      <c r="AD34" s="172"/>
      <c r="AE34" s="172"/>
      <c r="AF34" s="172"/>
      <c r="AG34" s="172"/>
      <c r="AH34" s="172"/>
      <c r="AI34" s="172"/>
      <c r="AJ34" s="172"/>
      <c r="AK34" s="179"/>
      <c r="AL34" s="168"/>
      <c r="AM34" s="168"/>
      <c r="AN34" s="168"/>
      <c r="AO34" s="168"/>
      <c r="AP34" s="174"/>
      <c r="AQ34" s="174"/>
      <c r="AR34" s="174"/>
      <c r="AS34" s="174"/>
      <c r="AT34" s="179"/>
      <c r="AU34" s="180"/>
      <c r="AV34" s="180"/>
      <c r="AW34" s="180"/>
      <c r="AX34" s="180"/>
      <c r="AY34" s="180"/>
    </row>
    <row r="35" spans="1:51" ht="16.5" customHeight="1" outlineLevel="3" x14ac:dyDescent="0.25">
      <c r="A35" s="164" t="s">
        <v>1670</v>
      </c>
      <c r="B35" s="165" t="s">
        <v>1671</v>
      </c>
      <c r="C35" s="166"/>
      <c r="D35" s="187">
        <v>14</v>
      </c>
      <c r="E35" s="187">
        <v>14</v>
      </c>
      <c r="F35" s="187">
        <v>14</v>
      </c>
      <c r="G35" s="187">
        <v>14</v>
      </c>
      <c r="H35" s="187">
        <v>14</v>
      </c>
      <c r="I35" s="187">
        <v>14</v>
      </c>
      <c r="J35" s="187">
        <v>14</v>
      </c>
      <c r="K35" s="187">
        <f t="shared" ref="K35:N35" si="40">K37/K36</f>
        <v>12.346012269938651</v>
      </c>
      <c r="L35" s="187">
        <f t="shared" si="40"/>
        <v>14.27260083449235</v>
      </c>
      <c r="M35" s="187">
        <f t="shared" si="40"/>
        <v>17.435940099833612</v>
      </c>
      <c r="N35" s="188">
        <f t="shared" si="40"/>
        <v>14.500782472613459</v>
      </c>
      <c r="O35" s="188">
        <f t="shared" ref="O35:P35" si="41">IF(O36=0,0,O37/O36)</f>
        <v>0</v>
      </c>
      <c r="P35" s="188">
        <f t="shared" si="41"/>
        <v>0</v>
      </c>
      <c r="Q35" s="177"/>
      <c r="R35" s="188">
        <f t="shared" ref="R35:S35" si="42">IF(R36=0,0,R37/R36)</f>
        <v>0</v>
      </c>
      <c r="S35" s="188">
        <f t="shared" si="42"/>
        <v>0</v>
      </c>
      <c r="T35" s="181"/>
      <c r="U35" s="188">
        <f t="shared" ref="U35:V35" si="43">IF(U36=0,0,U37/U36)</f>
        <v>0</v>
      </c>
      <c r="V35" s="188">
        <f t="shared" si="43"/>
        <v>0</v>
      </c>
      <c r="W35" s="181"/>
      <c r="X35" s="188">
        <f>H35</f>
        <v>14</v>
      </c>
      <c r="Y35" s="188">
        <f>IF(Y36=0,0,Y37/Y36)</f>
        <v>0</v>
      </c>
      <c r="Z35" s="182"/>
      <c r="AA35" s="167">
        <f>Y35/X35</f>
        <v>0</v>
      </c>
      <c r="AB35" s="165"/>
      <c r="AC35" s="172" t="e">
        <f>P35/O35</f>
        <v>#DIV/0!</v>
      </c>
      <c r="AD35" s="172" t="e">
        <f>S35/R35</f>
        <v>#DIV/0!</v>
      </c>
      <c r="AE35" s="172" t="e">
        <f>V35/U35</f>
        <v>#DIV/0!</v>
      </c>
      <c r="AF35" s="172">
        <f>Y35/X35</f>
        <v>0</v>
      </c>
      <c r="AG35" s="172">
        <f>P35/G35</f>
        <v>0</v>
      </c>
      <c r="AH35" s="172">
        <f>S35/G35</f>
        <v>0</v>
      </c>
      <c r="AI35" s="172">
        <f>V35/G35</f>
        <v>0</v>
      </c>
      <c r="AJ35" s="172">
        <f>Y35/G35</f>
        <v>0</v>
      </c>
      <c r="AK35" s="173"/>
      <c r="AL35" s="168">
        <f>P35/H35</f>
        <v>0</v>
      </c>
      <c r="AM35" s="168">
        <f>S35/H35</f>
        <v>0</v>
      </c>
      <c r="AN35" s="168">
        <f>V35/H35</f>
        <v>0</v>
      </c>
      <c r="AO35" s="168">
        <f>Y35/H35</f>
        <v>0</v>
      </c>
      <c r="AP35" s="174">
        <f t="shared" ref="AP35:AS35" si="44">IF(AL35&lt;=50%,5,IF(AL35&lt;=65%,4,IF(AL35&lt;=75%,3,IF(AL35&lt;=90%,2,1))))</f>
        <v>5</v>
      </c>
      <c r="AQ35" s="174">
        <f t="shared" si="44"/>
        <v>5</v>
      </c>
      <c r="AR35" s="174">
        <f t="shared" si="44"/>
        <v>5</v>
      </c>
      <c r="AS35" s="174">
        <f t="shared" si="44"/>
        <v>5</v>
      </c>
      <c r="AT35" s="173"/>
      <c r="AU35" s="175"/>
      <c r="AV35" s="175"/>
      <c r="AW35" s="175"/>
      <c r="AX35" s="175"/>
      <c r="AY35" s="175"/>
    </row>
    <row r="36" spans="1:51" ht="16.5" customHeight="1" outlineLevel="4" x14ac:dyDescent="0.25">
      <c r="A36" s="176" t="s">
        <v>1672</v>
      </c>
      <c r="B36" s="177" t="str">
        <f>Variables!C19</f>
        <v>Jumlah Guru pada jenjang SMP</v>
      </c>
      <c r="C36" s="178" t="s">
        <v>1632</v>
      </c>
      <c r="D36" s="174"/>
      <c r="E36" s="174"/>
      <c r="F36" s="174"/>
      <c r="G36" s="174"/>
      <c r="H36" s="174"/>
      <c r="I36" s="174"/>
      <c r="J36" s="174"/>
      <c r="K36" s="178">
        <f>Variables!E19</f>
        <v>815</v>
      </c>
      <c r="L36" s="178">
        <f>Variables!F19</f>
        <v>719</v>
      </c>
      <c r="M36" s="178">
        <f>Variables!G19</f>
        <v>601</v>
      </c>
      <c r="N36" s="178">
        <f>Variables!H19</f>
        <v>639</v>
      </c>
      <c r="O36" s="178">
        <f>Variables!I19</f>
        <v>0</v>
      </c>
      <c r="P36" s="178">
        <f>Variables!J19</f>
        <v>0</v>
      </c>
      <c r="Q36" s="169"/>
      <c r="R36" s="178">
        <f>Variables!K19</f>
        <v>0</v>
      </c>
      <c r="S36" s="178">
        <f>Variables!L19</f>
        <v>0</v>
      </c>
      <c r="T36" s="170"/>
      <c r="U36" s="178">
        <f>Variables!M19</f>
        <v>0</v>
      </c>
      <c r="V36" s="178">
        <f>Variables!N19</f>
        <v>0</v>
      </c>
      <c r="W36" s="170"/>
      <c r="X36" s="178"/>
      <c r="Y36" s="178">
        <f>Variables!P19</f>
        <v>0</v>
      </c>
      <c r="Z36" s="171"/>
      <c r="AA36" s="168"/>
      <c r="AB36" s="177"/>
      <c r="AC36" s="172"/>
      <c r="AD36" s="172"/>
      <c r="AE36" s="172"/>
      <c r="AF36" s="172"/>
      <c r="AG36" s="172"/>
      <c r="AH36" s="172"/>
      <c r="AI36" s="172"/>
      <c r="AJ36" s="172"/>
      <c r="AK36" s="179"/>
      <c r="AL36" s="168"/>
      <c r="AM36" s="168"/>
      <c r="AN36" s="168"/>
      <c r="AO36" s="168"/>
      <c r="AP36" s="174"/>
      <c r="AQ36" s="174"/>
      <c r="AR36" s="174"/>
      <c r="AS36" s="174"/>
      <c r="AT36" s="179"/>
      <c r="AU36" s="180"/>
      <c r="AV36" s="180"/>
      <c r="AW36" s="180"/>
      <c r="AX36" s="180"/>
      <c r="AY36" s="180"/>
    </row>
    <row r="37" spans="1:51" ht="16.5" customHeight="1" outlineLevel="4" x14ac:dyDescent="0.25">
      <c r="A37" s="176" t="s">
        <v>1673</v>
      </c>
      <c r="B37" s="177" t="str">
        <f>Variables!C41</f>
        <v>Jumlah murid SMP</v>
      </c>
      <c r="C37" s="178" t="s">
        <v>1632</v>
      </c>
      <c r="D37" s="174"/>
      <c r="E37" s="174"/>
      <c r="F37" s="174"/>
      <c r="G37" s="174"/>
      <c r="H37" s="174"/>
      <c r="I37" s="174"/>
      <c r="J37" s="174"/>
      <c r="K37" s="178">
        <f>Variables!E41</f>
        <v>10062</v>
      </c>
      <c r="L37" s="178">
        <f>Variables!F41</f>
        <v>10262</v>
      </c>
      <c r="M37" s="178">
        <f>Variables!G41</f>
        <v>10479</v>
      </c>
      <c r="N37" s="178">
        <f>Variables!H41</f>
        <v>9266</v>
      </c>
      <c r="O37" s="178">
        <f>Variables!I41</f>
        <v>0</v>
      </c>
      <c r="P37" s="178">
        <f>Variables!J41</f>
        <v>0</v>
      </c>
      <c r="Q37" s="169"/>
      <c r="R37" s="178">
        <f>Variables!K41</f>
        <v>0</v>
      </c>
      <c r="S37" s="178">
        <f>Variables!L41</f>
        <v>0</v>
      </c>
      <c r="T37" s="170"/>
      <c r="U37" s="178">
        <f>Variables!M41</f>
        <v>0</v>
      </c>
      <c r="V37" s="178">
        <f>Variables!N41</f>
        <v>0</v>
      </c>
      <c r="W37" s="170"/>
      <c r="X37" s="178"/>
      <c r="Y37" s="178">
        <f>Variables!P41</f>
        <v>0</v>
      </c>
      <c r="Z37" s="171"/>
      <c r="AA37" s="168"/>
      <c r="AB37" s="177"/>
      <c r="AC37" s="172"/>
      <c r="AD37" s="172"/>
      <c r="AE37" s="172"/>
      <c r="AF37" s="172"/>
      <c r="AG37" s="172"/>
      <c r="AH37" s="172"/>
      <c r="AI37" s="172"/>
      <c r="AJ37" s="172"/>
      <c r="AK37" s="179"/>
      <c r="AL37" s="168"/>
      <c r="AM37" s="168"/>
      <c r="AN37" s="168"/>
      <c r="AO37" s="168"/>
      <c r="AP37" s="174"/>
      <c r="AQ37" s="174"/>
      <c r="AR37" s="174"/>
      <c r="AS37" s="174"/>
      <c r="AT37" s="179"/>
      <c r="AU37" s="180"/>
      <c r="AV37" s="180"/>
      <c r="AW37" s="180"/>
      <c r="AX37" s="180"/>
      <c r="AY37" s="180"/>
    </row>
    <row r="38" spans="1:51" ht="16.5" customHeight="1" outlineLevel="3" x14ac:dyDescent="0.25">
      <c r="A38" s="164" t="s">
        <v>1674</v>
      </c>
      <c r="B38" s="165" t="s">
        <v>1675</v>
      </c>
      <c r="C38" s="166"/>
      <c r="D38" s="167">
        <f>(2/14966)*100</f>
        <v>1.3363624214887078E-2</v>
      </c>
      <c r="E38" s="167">
        <v>0.01</v>
      </c>
      <c r="F38" s="167">
        <v>0.01</v>
      </c>
      <c r="G38" s="167">
        <v>0.01</v>
      </c>
      <c r="H38" s="167">
        <v>0.01</v>
      </c>
      <c r="I38" s="167">
        <v>0.01</v>
      </c>
      <c r="J38" s="167">
        <v>1E-4</v>
      </c>
      <c r="K38" s="168">
        <f t="shared" ref="K38:P38" si="45">IF(K40=0,0,K39/K40)</f>
        <v>9.965870307167236E-3</v>
      </c>
      <c r="L38" s="168">
        <f t="shared" si="45"/>
        <v>1.3351134846461949E-4</v>
      </c>
      <c r="M38" s="168">
        <f t="shared" si="45"/>
        <v>2.0878279629758508E-4</v>
      </c>
      <c r="N38" s="168">
        <f t="shared" si="45"/>
        <v>6.8620050778837573E-5</v>
      </c>
      <c r="O38" s="168">
        <f t="shared" si="45"/>
        <v>0</v>
      </c>
      <c r="P38" s="168">
        <f t="shared" si="45"/>
        <v>0</v>
      </c>
      <c r="Q38" s="177"/>
      <c r="R38" s="168">
        <f t="shared" ref="R38:S38" si="46">IF(R40=0,0,R39/R40)</f>
        <v>0</v>
      </c>
      <c r="S38" s="168">
        <f t="shared" si="46"/>
        <v>0</v>
      </c>
      <c r="T38" s="181"/>
      <c r="U38" s="168">
        <f t="shared" ref="U38:V38" si="47">IF(U40=0,0,U39/U40)</f>
        <v>0</v>
      </c>
      <c r="V38" s="168">
        <f t="shared" si="47"/>
        <v>0</v>
      </c>
      <c r="W38" s="181"/>
      <c r="X38" s="168">
        <f>H38</f>
        <v>0.01</v>
      </c>
      <c r="Y38" s="168">
        <f>IF(Y40=0,0,Y39/Y40)</f>
        <v>0</v>
      </c>
      <c r="Z38" s="185"/>
      <c r="AA38" s="167" t="e">
        <f>1/(Y38/X38)</f>
        <v>#DIV/0!</v>
      </c>
      <c r="AB38" s="165"/>
      <c r="AC38" s="172" t="e">
        <f>1/(P38/O38)</f>
        <v>#DIV/0!</v>
      </c>
      <c r="AD38" s="172" t="e">
        <f>1/(S38/R38)</f>
        <v>#DIV/0!</v>
      </c>
      <c r="AE38" s="172" t="e">
        <f>1/(V38/U38)</f>
        <v>#DIV/0!</v>
      </c>
      <c r="AF38" s="172" t="e">
        <f>1/(Y38/X38)</f>
        <v>#DIV/0!</v>
      </c>
      <c r="AG38" s="172" t="e">
        <f>1/(P38/G38)</f>
        <v>#DIV/0!</v>
      </c>
      <c r="AH38" s="172" t="e">
        <f>1/(S38/G38)</f>
        <v>#DIV/0!</v>
      </c>
      <c r="AI38" s="172" t="e">
        <f>1/(V38/G38)</f>
        <v>#DIV/0!</v>
      </c>
      <c r="AJ38" s="172" t="e">
        <f>1/(Y38/G38)</f>
        <v>#DIV/0!</v>
      </c>
      <c r="AK38" s="173"/>
      <c r="AL38" s="168">
        <f>(2*H38-P38)/H38</f>
        <v>2</v>
      </c>
      <c r="AM38" s="186">
        <f>(2*H38-S38)/H38</f>
        <v>2</v>
      </c>
      <c r="AN38" s="168">
        <f>(2*H38-V38)/H38</f>
        <v>2</v>
      </c>
      <c r="AO38" s="168">
        <f>(2*H38-Y38)/H38</f>
        <v>2</v>
      </c>
      <c r="AP38" s="174">
        <f t="shared" ref="AP38:AS38" si="48">IF(AL38&lt;=50%,5,IF(AL38&lt;=65%,4,IF(AL38&lt;=75%,3,IF(AL38&lt;=90%,2,1))))</f>
        <v>1</v>
      </c>
      <c r="AQ38" s="174">
        <f t="shared" si="48"/>
        <v>1</v>
      </c>
      <c r="AR38" s="174">
        <f t="shared" si="48"/>
        <v>1</v>
      </c>
      <c r="AS38" s="174">
        <f t="shared" si="48"/>
        <v>1</v>
      </c>
      <c r="AT38" s="173"/>
      <c r="AU38" s="175"/>
      <c r="AV38" s="175"/>
      <c r="AW38" s="175"/>
      <c r="AX38" s="175"/>
      <c r="AY38" s="175"/>
    </row>
    <row r="39" spans="1:51" ht="16.5" customHeight="1" outlineLevel="4" x14ac:dyDescent="0.25">
      <c r="A39" s="176" t="s">
        <v>1676</v>
      </c>
      <c r="B39" s="177" t="str">
        <f>Variables!C76</f>
        <v>Jumlah siswa SD/MI putus sekolah</v>
      </c>
      <c r="C39" s="178" t="s">
        <v>1632</v>
      </c>
      <c r="D39" s="174"/>
      <c r="E39" s="174"/>
      <c r="F39" s="174"/>
      <c r="G39" s="174"/>
      <c r="H39" s="174"/>
      <c r="I39" s="174"/>
      <c r="J39" s="174"/>
      <c r="K39" s="178">
        <f>Variables!E76</f>
        <v>146</v>
      </c>
      <c r="L39" s="178">
        <f>Variables!F76</f>
        <v>2</v>
      </c>
      <c r="M39" s="178">
        <f>Variables!G76</f>
        <v>3</v>
      </c>
      <c r="N39" s="178">
        <f>Variables!H76</f>
        <v>1</v>
      </c>
      <c r="O39" s="178">
        <f>Variables!I76</f>
        <v>0</v>
      </c>
      <c r="P39" s="178">
        <f>Variables!J76</f>
        <v>0</v>
      </c>
      <c r="Q39" s="169"/>
      <c r="R39" s="178">
        <f>Variables!K76</f>
        <v>0</v>
      </c>
      <c r="S39" s="178">
        <f>Variables!L76</f>
        <v>0</v>
      </c>
      <c r="T39" s="170"/>
      <c r="U39" s="178">
        <f>Variables!M76</f>
        <v>0</v>
      </c>
      <c r="V39" s="178">
        <f>Variables!N76</f>
        <v>0</v>
      </c>
      <c r="W39" s="170"/>
      <c r="X39" s="178"/>
      <c r="Y39" s="178">
        <f>Variables!P76</f>
        <v>0</v>
      </c>
      <c r="Z39" s="171"/>
      <c r="AA39" s="168"/>
      <c r="AB39" s="177"/>
      <c r="AC39" s="172"/>
      <c r="AD39" s="172"/>
      <c r="AE39" s="172"/>
      <c r="AF39" s="172"/>
      <c r="AG39" s="172"/>
      <c r="AH39" s="172"/>
      <c r="AI39" s="172"/>
      <c r="AJ39" s="172"/>
      <c r="AK39" s="179"/>
      <c r="AL39" s="168"/>
      <c r="AM39" s="168"/>
      <c r="AN39" s="168"/>
      <c r="AO39" s="168"/>
      <c r="AP39" s="174"/>
      <c r="AQ39" s="174"/>
      <c r="AR39" s="174"/>
      <c r="AS39" s="174"/>
      <c r="AT39" s="179"/>
      <c r="AU39" s="180"/>
      <c r="AV39" s="180"/>
      <c r="AW39" s="180"/>
      <c r="AX39" s="180"/>
      <c r="AY39" s="180"/>
    </row>
    <row r="40" spans="1:51" ht="16.5" customHeight="1" outlineLevel="4" x14ac:dyDescent="0.25">
      <c r="A40" s="176" t="s">
        <v>1677</v>
      </c>
      <c r="B40" s="177" t="str">
        <f>Variables!C75</f>
        <v>Jumlah siswa SD/MI</v>
      </c>
      <c r="C40" s="178" t="s">
        <v>1632</v>
      </c>
      <c r="D40" s="174"/>
      <c r="E40" s="174"/>
      <c r="F40" s="174"/>
      <c r="G40" s="174"/>
      <c r="H40" s="174"/>
      <c r="I40" s="174"/>
      <c r="J40" s="174"/>
      <c r="K40" s="178">
        <f>Variables!E75</f>
        <v>14650</v>
      </c>
      <c r="L40" s="178">
        <f>Variables!F75</f>
        <v>14980</v>
      </c>
      <c r="M40" s="178">
        <f>Variables!G75</f>
        <v>14369</v>
      </c>
      <c r="N40" s="178">
        <f>Variables!H75</f>
        <v>14573</v>
      </c>
      <c r="O40" s="178">
        <f>Variables!I75</f>
        <v>0</v>
      </c>
      <c r="P40" s="178">
        <f>Variables!J75</f>
        <v>0</v>
      </c>
      <c r="Q40" s="169"/>
      <c r="R40" s="178">
        <f>Variables!K75</f>
        <v>0</v>
      </c>
      <c r="S40" s="178">
        <f>Variables!L75</f>
        <v>0</v>
      </c>
      <c r="T40" s="170"/>
      <c r="U40" s="178">
        <f>Variables!M75</f>
        <v>0</v>
      </c>
      <c r="V40" s="178">
        <f>Variables!N75</f>
        <v>0</v>
      </c>
      <c r="W40" s="170"/>
      <c r="X40" s="178"/>
      <c r="Y40" s="178">
        <f>Variables!P75</f>
        <v>0</v>
      </c>
      <c r="Z40" s="171"/>
      <c r="AA40" s="168"/>
      <c r="AB40" s="177"/>
      <c r="AC40" s="172"/>
      <c r="AD40" s="172"/>
      <c r="AE40" s="172"/>
      <c r="AF40" s="172"/>
      <c r="AG40" s="172"/>
      <c r="AH40" s="172"/>
      <c r="AI40" s="172"/>
      <c r="AJ40" s="172"/>
      <c r="AK40" s="179"/>
      <c r="AL40" s="168"/>
      <c r="AM40" s="168"/>
      <c r="AN40" s="168"/>
      <c r="AO40" s="168"/>
      <c r="AP40" s="174"/>
      <c r="AQ40" s="174"/>
      <c r="AR40" s="174"/>
      <c r="AS40" s="174"/>
      <c r="AT40" s="179"/>
      <c r="AU40" s="180"/>
      <c r="AV40" s="180"/>
      <c r="AW40" s="180"/>
      <c r="AX40" s="180"/>
      <c r="AY40" s="180"/>
    </row>
    <row r="41" spans="1:51" ht="16.5" customHeight="1" outlineLevel="3" x14ac:dyDescent="0.25">
      <c r="A41" s="164" t="s">
        <v>1678</v>
      </c>
      <c r="B41" s="165" t="s">
        <v>1679</v>
      </c>
      <c r="C41" s="166"/>
      <c r="D41" s="167">
        <f>(42/11115)*100</f>
        <v>0.37786774628879888</v>
      </c>
      <c r="E41" s="167">
        <v>0.27</v>
      </c>
      <c r="F41" s="167">
        <v>0.18</v>
      </c>
      <c r="G41" s="167">
        <f>(15/11115)</f>
        <v>1.3495276653171389E-3</v>
      </c>
      <c r="H41" s="167">
        <v>0.04</v>
      </c>
      <c r="I41" s="167">
        <v>0.04</v>
      </c>
      <c r="J41" s="167">
        <f>(5/11115)</f>
        <v>4.4984255510571302E-4</v>
      </c>
      <c r="K41" s="168">
        <f t="shared" ref="K41:P41" si="49">IF(K43=0,0,K42/K43)</f>
        <v>0.38</v>
      </c>
      <c r="L41" s="168">
        <f t="shared" si="49"/>
        <v>9.2919531685560302E-4</v>
      </c>
      <c r="M41" s="168">
        <f t="shared" si="49"/>
        <v>9.5428953144384009E-4</v>
      </c>
      <c r="N41" s="168">
        <f t="shared" si="49"/>
        <v>1.6086298258894778E-3</v>
      </c>
      <c r="O41" s="168">
        <f t="shared" si="49"/>
        <v>0</v>
      </c>
      <c r="P41" s="168">
        <f t="shared" si="49"/>
        <v>0</v>
      </c>
      <c r="Q41" s="177"/>
      <c r="R41" s="168">
        <f t="shared" ref="R41:S41" si="50">IF(R43=0,0,R42/R43)</f>
        <v>0</v>
      </c>
      <c r="S41" s="168">
        <f t="shared" si="50"/>
        <v>0</v>
      </c>
      <c r="T41" s="181"/>
      <c r="U41" s="168">
        <f t="shared" ref="U41:V41" si="51">IF(U43=0,0,U42/U43)</f>
        <v>0</v>
      </c>
      <c r="V41" s="168">
        <f t="shared" si="51"/>
        <v>0</v>
      </c>
      <c r="W41" s="181"/>
      <c r="X41" s="168">
        <f>H41</f>
        <v>0.04</v>
      </c>
      <c r="Y41" s="168">
        <f>IF(Y43=0,0,Y42/Y43)</f>
        <v>0</v>
      </c>
      <c r="Z41" s="185"/>
      <c r="AA41" s="167" t="e">
        <f>1/(Y41/X41)</f>
        <v>#DIV/0!</v>
      </c>
      <c r="AB41" s="165"/>
      <c r="AC41" s="172" t="e">
        <f>1/(P41/O41)</f>
        <v>#DIV/0!</v>
      </c>
      <c r="AD41" s="172" t="e">
        <f>1/(S41/R41)</f>
        <v>#DIV/0!</v>
      </c>
      <c r="AE41" s="172" t="e">
        <f>1/(V41/U41)</f>
        <v>#DIV/0!</v>
      </c>
      <c r="AF41" s="172" t="e">
        <f>1/(Y41/X41)</f>
        <v>#DIV/0!</v>
      </c>
      <c r="AG41" s="172" t="e">
        <f>1/(P41/G41)</f>
        <v>#DIV/0!</v>
      </c>
      <c r="AH41" s="172" t="e">
        <f>1/(S41/G41)</f>
        <v>#DIV/0!</v>
      </c>
      <c r="AI41" s="172" t="e">
        <f>1/(V41/G41)</f>
        <v>#DIV/0!</v>
      </c>
      <c r="AJ41" s="172" t="e">
        <f>1/(Y41/G41)</f>
        <v>#DIV/0!</v>
      </c>
      <c r="AK41" s="173"/>
      <c r="AL41" s="168">
        <f>(2*H41-P41)/H41</f>
        <v>2</v>
      </c>
      <c r="AM41" s="186">
        <f>(2*H41-S41)/H41</f>
        <v>2</v>
      </c>
      <c r="AN41" s="168">
        <f>(2*H41-V41)/H41</f>
        <v>2</v>
      </c>
      <c r="AO41" s="168">
        <f>(2*H41-Y41)/H41</f>
        <v>2</v>
      </c>
      <c r="AP41" s="174">
        <f t="shared" ref="AP41:AS41" si="52">IF(AL41&lt;=50%,5,IF(AL41&lt;=65%,4,IF(AL41&lt;=75%,3,IF(AL41&lt;=90%,2,1))))</f>
        <v>1</v>
      </c>
      <c r="AQ41" s="174">
        <f t="shared" si="52"/>
        <v>1</v>
      </c>
      <c r="AR41" s="174">
        <f t="shared" si="52"/>
        <v>1</v>
      </c>
      <c r="AS41" s="174">
        <f t="shared" si="52"/>
        <v>1</v>
      </c>
      <c r="AT41" s="173"/>
      <c r="AU41" s="175"/>
      <c r="AV41" s="175"/>
      <c r="AW41" s="175"/>
      <c r="AX41" s="175"/>
      <c r="AY41" s="175"/>
    </row>
    <row r="42" spans="1:51" ht="16.5" customHeight="1" outlineLevel="4" x14ac:dyDescent="0.25">
      <c r="A42" s="176" t="s">
        <v>1680</v>
      </c>
      <c r="B42" s="177" t="str">
        <f>Variables!C79</f>
        <v>Jumlah siswa SMP/Mts putus sekolah</v>
      </c>
      <c r="C42" s="178" t="s">
        <v>1632</v>
      </c>
      <c r="D42" s="174"/>
      <c r="E42" s="174"/>
      <c r="F42" s="174"/>
      <c r="G42" s="174"/>
      <c r="H42" s="174"/>
      <c r="I42" s="174"/>
      <c r="J42" s="174"/>
      <c r="K42" s="178">
        <f>K43*38%</f>
        <v>4047</v>
      </c>
      <c r="L42" s="178">
        <v>10</v>
      </c>
      <c r="M42" s="174">
        <v>10</v>
      </c>
      <c r="N42" s="178">
        <f>Variables!H79</f>
        <v>17</v>
      </c>
      <c r="O42" s="178">
        <f>Variables!I79</f>
        <v>0</v>
      </c>
      <c r="P42" s="178">
        <f>Variables!J79</f>
        <v>0</v>
      </c>
      <c r="Q42" s="169"/>
      <c r="R42" s="178">
        <f>Variables!K79</f>
        <v>0</v>
      </c>
      <c r="S42" s="178">
        <f>Variables!L79</f>
        <v>0</v>
      </c>
      <c r="T42" s="170"/>
      <c r="U42" s="178">
        <f>Variables!M79</f>
        <v>0</v>
      </c>
      <c r="V42" s="178">
        <f>Variables!N79</f>
        <v>0</v>
      </c>
      <c r="W42" s="170"/>
      <c r="X42" s="178"/>
      <c r="Y42" s="178">
        <f>Variables!P79</f>
        <v>0</v>
      </c>
      <c r="Z42" s="171"/>
      <c r="AA42" s="168"/>
      <c r="AB42" s="177"/>
      <c r="AC42" s="172"/>
      <c r="AD42" s="172"/>
      <c r="AE42" s="172"/>
      <c r="AF42" s="172"/>
      <c r="AG42" s="172"/>
      <c r="AH42" s="172"/>
      <c r="AI42" s="172"/>
      <c r="AJ42" s="172"/>
      <c r="AK42" s="179"/>
      <c r="AL42" s="168"/>
      <c r="AM42" s="168"/>
      <c r="AN42" s="168"/>
      <c r="AO42" s="168"/>
      <c r="AP42" s="174"/>
      <c r="AQ42" s="174"/>
      <c r="AR42" s="174"/>
      <c r="AS42" s="174"/>
      <c r="AT42" s="179"/>
      <c r="AU42" s="180"/>
      <c r="AV42" s="180"/>
      <c r="AW42" s="180"/>
      <c r="AX42" s="180"/>
      <c r="AY42" s="180"/>
    </row>
    <row r="43" spans="1:51" ht="16.5" customHeight="1" outlineLevel="4" x14ac:dyDescent="0.25">
      <c r="A43" s="176" t="s">
        <v>1681</v>
      </c>
      <c r="B43" s="177" t="str">
        <f>Variables!C78</f>
        <v>Jumlah siswa SMP/Mts</v>
      </c>
      <c r="C43" s="178" t="s">
        <v>1632</v>
      </c>
      <c r="D43" s="174"/>
      <c r="E43" s="174"/>
      <c r="F43" s="174"/>
      <c r="G43" s="174"/>
      <c r="H43" s="174"/>
      <c r="I43" s="174"/>
      <c r="J43" s="174"/>
      <c r="K43" s="178">
        <v>10650</v>
      </c>
      <c r="L43" s="178">
        <v>10762</v>
      </c>
      <c r="M43" s="174">
        <v>10479</v>
      </c>
      <c r="N43" s="178">
        <f>Variables!H78</f>
        <v>10568</v>
      </c>
      <c r="O43" s="178">
        <f>Variables!I78</f>
        <v>0</v>
      </c>
      <c r="P43" s="178">
        <f>Variables!J78</f>
        <v>0</v>
      </c>
      <c r="Q43" s="169"/>
      <c r="R43" s="178">
        <f>Variables!K78</f>
        <v>0</v>
      </c>
      <c r="S43" s="178">
        <f>Variables!L78</f>
        <v>0</v>
      </c>
      <c r="T43" s="170"/>
      <c r="U43" s="178">
        <f>Variables!M78</f>
        <v>0</v>
      </c>
      <c r="V43" s="178">
        <f>Variables!N78</f>
        <v>0</v>
      </c>
      <c r="W43" s="170"/>
      <c r="X43" s="178"/>
      <c r="Y43" s="178">
        <f>Variables!P78</f>
        <v>0</v>
      </c>
      <c r="Z43" s="171"/>
      <c r="AA43" s="168"/>
      <c r="AB43" s="177"/>
      <c r="AC43" s="172"/>
      <c r="AD43" s="172"/>
      <c r="AE43" s="172"/>
      <c r="AF43" s="172"/>
      <c r="AG43" s="172"/>
      <c r="AH43" s="172"/>
      <c r="AI43" s="172"/>
      <c r="AJ43" s="172"/>
      <c r="AK43" s="179"/>
      <c r="AL43" s="168"/>
      <c r="AM43" s="168"/>
      <c r="AN43" s="168"/>
      <c r="AO43" s="168"/>
      <c r="AP43" s="174"/>
      <c r="AQ43" s="174"/>
      <c r="AR43" s="174"/>
      <c r="AS43" s="174"/>
      <c r="AT43" s="179"/>
      <c r="AU43" s="180"/>
      <c r="AV43" s="180"/>
      <c r="AW43" s="180"/>
      <c r="AX43" s="180"/>
      <c r="AY43" s="180"/>
    </row>
    <row r="44" spans="1:51" ht="16.5" customHeight="1" outlineLevel="3" x14ac:dyDescent="0.25">
      <c r="A44" s="164" t="s">
        <v>1682</v>
      </c>
      <c r="B44" s="165" t="s">
        <v>1683</v>
      </c>
      <c r="C44" s="166"/>
      <c r="D44" s="167">
        <v>2E-3</v>
      </c>
      <c r="E44" s="189">
        <v>0.02</v>
      </c>
      <c r="F44" s="189">
        <v>2E-3</v>
      </c>
      <c r="G44" s="189">
        <v>2E-3</v>
      </c>
      <c r="H44" s="189">
        <v>1E-3</v>
      </c>
      <c r="I44" s="189">
        <v>1E-3</v>
      </c>
      <c r="J44" s="189">
        <v>1.0000000000000001E-5</v>
      </c>
      <c r="K44" s="168" t="e">
        <f t="shared" ref="K44:P44" si="53">IF(K46=0,0,K45/K46)</f>
        <v>#N/A</v>
      </c>
      <c r="L44" s="168">
        <f t="shared" si="53"/>
        <v>4.6459765842780151E-4</v>
      </c>
      <c r="M44" s="168">
        <f t="shared" si="53"/>
        <v>4.7714476572192005E-4</v>
      </c>
      <c r="N44" s="168" t="e">
        <f t="shared" si="53"/>
        <v>#N/A</v>
      </c>
      <c r="O44" s="190">
        <f t="shared" si="53"/>
        <v>0</v>
      </c>
      <c r="P44" s="190">
        <f t="shared" si="53"/>
        <v>0</v>
      </c>
      <c r="Q44" s="177"/>
      <c r="R44" s="190">
        <f t="shared" ref="R44:S44" si="54">IF(R46=0,0,R45/R46)</f>
        <v>0</v>
      </c>
      <c r="S44" s="190">
        <f t="shared" si="54"/>
        <v>0</v>
      </c>
      <c r="T44" s="181"/>
      <c r="U44" s="190">
        <f t="shared" ref="U44:V44" si="55">IF(U46=0,0,U45/U46)</f>
        <v>0</v>
      </c>
      <c r="V44" s="190">
        <f t="shared" si="55"/>
        <v>0</v>
      </c>
      <c r="W44" s="181"/>
      <c r="X44" s="168">
        <f>H44</f>
        <v>1E-3</v>
      </c>
      <c r="Y44" s="168">
        <f>IF(Y46=0,0,Y45/Y46)</f>
        <v>0</v>
      </c>
      <c r="Z44" s="185"/>
      <c r="AA44" s="167" t="e">
        <f>1/(Y44/X44)</f>
        <v>#DIV/0!</v>
      </c>
      <c r="AB44" s="165"/>
      <c r="AC44" s="172" t="e">
        <f>1/(P44/O44)</f>
        <v>#DIV/0!</v>
      </c>
      <c r="AD44" s="172" t="e">
        <f>1/(S44/R44)</f>
        <v>#DIV/0!</v>
      </c>
      <c r="AE44" s="172" t="e">
        <f>1/(V44/U44)</f>
        <v>#DIV/0!</v>
      </c>
      <c r="AF44" s="172" t="e">
        <f>1/(Y44/X44)</f>
        <v>#DIV/0!</v>
      </c>
      <c r="AG44" s="172" t="e">
        <f>1/(P44/G44)</f>
        <v>#DIV/0!</v>
      </c>
      <c r="AH44" s="172" t="e">
        <f>1/(S44/G44)</f>
        <v>#DIV/0!</v>
      </c>
      <c r="AI44" s="172" t="e">
        <f>1/(V44/G44)</f>
        <v>#DIV/0!</v>
      </c>
      <c r="AJ44" s="172" t="e">
        <f>1/(Y44/G44)</f>
        <v>#DIV/0!</v>
      </c>
      <c r="AK44" s="173"/>
      <c r="AL44" s="168">
        <f>(2*H44-P44)/H44</f>
        <v>2</v>
      </c>
      <c r="AM44" s="186">
        <f>(2*H44-S44)/H44</f>
        <v>2</v>
      </c>
      <c r="AN44" s="168">
        <f>(2*H44-V44)/H44</f>
        <v>2</v>
      </c>
      <c r="AO44" s="168">
        <f>(2*H44-Y44)/H44</f>
        <v>2</v>
      </c>
      <c r="AP44" s="174">
        <f t="shared" ref="AP44:AS44" si="56">IF(AL44&lt;=50%,5,IF(AL44&lt;=65%,4,IF(AL44&lt;=75%,3,IF(AL44&lt;=90%,2,1))))</f>
        <v>1</v>
      </c>
      <c r="AQ44" s="174">
        <f t="shared" si="56"/>
        <v>1</v>
      </c>
      <c r="AR44" s="174">
        <f t="shared" si="56"/>
        <v>1</v>
      </c>
      <c r="AS44" s="174">
        <f t="shared" si="56"/>
        <v>1</v>
      </c>
      <c r="AT44" s="173"/>
      <c r="AU44" s="175"/>
      <c r="AV44" s="175"/>
      <c r="AW44" s="175"/>
      <c r="AX44" s="175"/>
      <c r="AY44" s="175"/>
    </row>
    <row r="45" spans="1:51" ht="16.5" customHeight="1" outlineLevel="4" x14ac:dyDescent="0.25">
      <c r="A45" s="176" t="s">
        <v>1684</v>
      </c>
      <c r="B45" s="177" t="str">
        <f>Variables!C87</f>
        <v>Jumlah siswa yg tidak menyelesaikan wajib belajar dikmen 12 th</v>
      </c>
      <c r="C45" s="178" t="s">
        <v>1632</v>
      </c>
      <c r="D45" s="174"/>
      <c r="E45" s="174"/>
      <c r="F45" s="174"/>
      <c r="G45" s="174"/>
      <c r="H45" s="174"/>
      <c r="I45" s="174"/>
      <c r="J45" s="174"/>
      <c r="K45" s="178" t="e">
        <f>Variables!E87</f>
        <v>#N/A</v>
      </c>
      <c r="L45" s="178">
        <f>Variables!F87</f>
        <v>5</v>
      </c>
      <c r="M45" s="178">
        <f>Variables!G87</f>
        <v>5</v>
      </c>
      <c r="N45" s="178">
        <f>Variables!H87</f>
        <v>17</v>
      </c>
      <c r="O45" s="178">
        <f>Variables!I87</f>
        <v>0</v>
      </c>
      <c r="P45" s="178">
        <f>Variables!J87</f>
        <v>0</v>
      </c>
      <c r="Q45" s="169"/>
      <c r="R45" s="178">
        <f>Variables!K87</f>
        <v>0</v>
      </c>
      <c r="S45" s="178">
        <f>Variables!L87</f>
        <v>0</v>
      </c>
      <c r="T45" s="170"/>
      <c r="U45" s="178">
        <f>Variables!M87</f>
        <v>0</v>
      </c>
      <c r="V45" s="178">
        <f>Variables!N87</f>
        <v>0</v>
      </c>
      <c r="W45" s="170"/>
      <c r="X45" s="178"/>
      <c r="Y45" s="178">
        <f>Variables!P87</f>
        <v>0</v>
      </c>
      <c r="Z45" s="171"/>
      <c r="AA45" s="168"/>
      <c r="AB45" s="177"/>
      <c r="AC45" s="172"/>
      <c r="AD45" s="172"/>
      <c r="AE45" s="172"/>
      <c r="AF45" s="172"/>
      <c r="AG45" s="172"/>
      <c r="AH45" s="172"/>
      <c r="AI45" s="172"/>
      <c r="AJ45" s="172"/>
      <c r="AK45" s="179"/>
      <c r="AL45" s="168"/>
      <c r="AM45" s="168"/>
      <c r="AN45" s="168"/>
      <c r="AO45" s="168"/>
      <c r="AP45" s="174"/>
      <c r="AQ45" s="174"/>
      <c r="AR45" s="174"/>
      <c r="AS45" s="174"/>
      <c r="AT45" s="179"/>
      <c r="AU45" s="180"/>
      <c r="AV45" s="180"/>
      <c r="AW45" s="180"/>
      <c r="AX45" s="180"/>
      <c r="AY45" s="180"/>
    </row>
    <row r="46" spans="1:51" ht="16.5" customHeight="1" outlineLevel="4" x14ac:dyDescent="0.25">
      <c r="A46" s="176" t="s">
        <v>1685</v>
      </c>
      <c r="B46" s="177" t="str">
        <f>Variables!C86</f>
        <v>Jumlah siswa yg telah menyelesaikan wajib belajar dikmen 12 th</v>
      </c>
      <c r="C46" s="178" t="s">
        <v>1632</v>
      </c>
      <c r="D46" s="174"/>
      <c r="E46" s="174"/>
      <c r="F46" s="174"/>
      <c r="G46" s="174"/>
      <c r="H46" s="174"/>
      <c r="I46" s="174"/>
      <c r="J46" s="174"/>
      <c r="K46" s="178" t="e">
        <f>Variables!E86</f>
        <v>#N/A</v>
      </c>
      <c r="L46" s="178">
        <f>Variables!F86</f>
        <v>10762</v>
      </c>
      <c r="M46" s="178">
        <f>Variables!G86</f>
        <v>10479</v>
      </c>
      <c r="N46" s="178" t="e">
        <f>Variables!H86</f>
        <v>#N/A</v>
      </c>
      <c r="O46" s="178">
        <f>Variables!I86</f>
        <v>0</v>
      </c>
      <c r="P46" s="178">
        <f>Variables!J86</f>
        <v>0</v>
      </c>
      <c r="Q46" s="169"/>
      <c r="R46" s="178">
        <f>Variables!K86</f>
        <v>0</v>
      </c>
      <c r="S46" s="178">
        <f>Variables!L86</f>
        <v>0</v>
      </c>
      <c r="T46" s="170"/>
      <c r="U46" s="178">
        <f>Variables!M86</f>
        <v>0</v>
      </c>
      <c r="V46" s="178">
        <f>Variables!N86</f>
        <v>0</v>
      </c>
      <c r="W46" s="170"/>
      <c r="X46" s="178"/>
      <c r="Y46" s="178">
        <f>Variables!P86</f>
        <v>0</v>
      </c>
      <c r="Z46" s="171"/>
      <c r="AA46" s="168"/>
      <c r="AB46" s="177"/>
      <c r="AC46" s="172"/>
      <c r="AD46" s="172"/>
      <c r="AE46" s="172"/>
      <c r="AF46" s="172"/>
      <c r="AG46" s="172"/>
      <c r="AH46" s="172"/>
      <c r="AI46" s="172"/>
      <c r="AJ46" s="172"/>
      <c r="AK46" s="179"/>
      <c r="AL46" s="168"/>
      <c r="AM46" s="168"/>
      <c r="AN46" s="168"/>
      <c r="AO46" s="168"/>
      <c r="AP46" s="174"/>
      <c r="AQ46" s="174"/>
      <c r="AR46" s="174"/>
      <c r="AS46" s="174"/>
      <c r="AT46" s="179"/>
      <c r="AU46" s="180"/>
      <c r="AV46" s="180"/>
      <c r="AW46" s="180"/>
      <c r="AX46" s="180"/>
      <c r="AY46" s="180"/>
    </row>
    <row r="47" spans="1:51" ht="16.5" customHeight="1" outlineLevel="3" x14ac:dyDescent="0.25">
      <c r="A47" s="164" t="s">
        <v>1686</v>
      </c>
      <c r="B47" s="165" t="s">
        <v>1687</v>
      </c>
      <c r="C47" s="166"/>
      <c r="D47" s="167">
        <v>1.4934000000000001</v>
      </c>
      <c r="E47" s="167">
        <v>1.4950000000000001</v>
      </c>
      <c r="F47" s="167">
        <v>1.4955000000000001</v>
      </c>
      <c r="G47" s="167">
        <v>1.5</v>
      </c>
      <c r="H47" s="167">
        <v>1.5</v>
      </c>
      <c r="I47" s="167">
        <v>1.5</v>
      </c>
      <c r="J47" s="167">
        <v>1.5</v>
      </c>
      <c r="K47" s="168">
        <f t="shared" ref="K47:P47" si="57">IF(K49=0,0,K48/K49)</f>
        <v>1.4950000000000001</v>
      </c>
      <c r="L47" s="168">
        <f t="shared" si="57"/>
        <v>1.4966969446738232</v>
      </c>
      <c r="M47" s="168">
        <f t="shared" si="57"/>
        <v>1.4625878462174453</v>
      </c>
      <c r="N47" s="168">
        <f t="shared" si="57"/>
        <v>1.3589638157894737</v>
      </c>
      <c r="O47" s="168">
        <f t="shared" si="57"/>
        <v>0</v>
      </c>
      <c r="P47" s="168">
        <f t="shared" si="57"/>
        <v>0</v>
      </c>
      <c r="Q47" s="177"/>
      <c r="R47" s="168">
        <f t="shared" ref="R47:S47" si="58">IF(R49=0,0,R48/R49)</f>
        <v>0</v>
      </c>
      <c r="S47" s="168">
        <f t="shared" si="58"/>
        <v>0</v>
      </c>
      <c r="T47" s="181"/>
      <c r="U47" s="168">
        <f t="shared" ref="U47:V47" si="59">IF(U49=0,0,U48/U49)</f>
        <v>0</v>
      </c>
      <c r="V47" s="168">
        <f t="shared" si="59"/>
        <v>0</v>
      </c>
      <c r="W47" s="181"/>
      <c r="X47" s="168">
        <f>H47</f>
        <v>1.5</v>
      </c>
      <c r="Y47" s="168">
        <f>IF(Y49=0,0,Y48/Y49)</f>
        <v>0</v>
      </c>
      <c r="Z47" s="185"/>
      <c r="AA47" s="167">
        <f>Y47/X47</f>
        <v>0</v>
      </c>
      <c r="AB47" s="165"/>
      <c r="AC47" s="172" t="e">
        <f>P47/O47</f>
        <v>#DIV/0!</v>
      </c>
      <c r="AD47" s="172" t="e">
        <f>S47/R47</f>
        <v>#DIV/0!</v>
      </c>
      <c r="AE47" s="172" t="e">
        <f>V47/U47</f>
        <v>#DIV/0!</v>
      </c>
      <c r="AF47" s="172">
        <f>Y47/X47</f>
        <v>0</v>
      </c>
      <c r="AG47" s="172">
        <f>P47/G47</f>
        <v>0</v>
      </c>
      <c r="AH47" s="172">
        <f>S47/G47</f>
        <v>0</v>
      </c>
      <c r="AI47" s="172">
        <f>V47/G47</f>
        <v>0</v>
      </c>
      <c r="AJ47" s="172">
        <f>Y47/G47</f>
        <v>0</v>
      </c>
      <c r="AK47" s="173"/>
      <c r="AL47" s="168">
        <f>P47/H47</f>
        <v>0</v>
      </c>
      <c r="AM47" s="168">
        <f>S47/H47</f>
        <v>0</v>
      </c>
      <c r="AN47" s="168">
        <f>V47/H47</f>
        <v>0</v>
      </c>
      <c r="AO47" s="168">
        <f>Y47/H47</f>
        <v>0</v>
      </c>
      <c r="AP47" s="174">
        <f t="shared" ref="AP47:AS47" si="60">IF(AL47&lt;=50%,5,IF(AL47&lt;=65%,4,IF(AL47&lt;=75%,3,IF(AL47&lt;=90%,2,1))))</f>
        <v>5</v>
      </c>
      <c r="AQ47" s="174">
        <f t="shared" si="60"/>
        <v>5</v>
      </c>
      <c r="AR47" s="174">
        <f t="shared" si="60"/>
        <v>5</v>
      </c>
      <c r="AS47" s="174">
        <f t="shared" si="60"/>
        <v>5</v>
      </c>
      <c r="AT47" s="173"/>
      <c r="AU47" s="175"/>
      <c r="AV47" s="175"/>
      <c r="AW47" s="175"/>
      <c r="AX47" s="175"/>
      <c r="AY47" s="175"/>
    </row>
    <row r="48" spans="1:51" ht="16.5" customHeight="1" outlineLevel="4" x14ac:dyDescent="0.25">
      <c r="A48" s="176" t="s">
        <v>1688</v>
      </c>
      <c r="B48" s="177" t="str">
        <f>Variables!C70</f>
        <v>Jumlah siswa baru tingkat I pada jenjang SMP/MTs</v>
      </c>
      <c r="C48" s="178" t="s">
        <v>1632</v>
      </c>
      <c r="D48" s="174"/>
      <c r="E48" s="174"/>
      <c r="F48" s="174"/>
      <c r="G48" s="174"/>
      <c r="H48" s="174"/>
      <c r="I48" s="174"/>
      <c r="J48" s="174"/>
      <c r="K48" s="178">
        <f>Variables!E70</f>
        <v>3588.0000000000005</v>
      </c>
      <c r="L48" s="178">
        <f>Variables!F70</f>
        <v>3625</v>
      </c>
      <c r="M48" s="178">
        <f>Variables!G70</f>
        <v>3538</v>
      </c>
      <c r="N48" s="178">
        <f>Variables!H70</f>
        <v>3305</v>
      </c>
      <c r="O48" s="178">
        <f>Variables!I70</f>
        <v>0</v>
      </c>
      <c r="P48" s="178">
        <f>Variables!J70</f>
        <v>0</v>
      </c>
      <c r="Q48" s="169"/>
      <c r="R48" s="178">
        <f>Variables!K70</f>
        <v>0</v>
      </c>
      <c r="S48" s="178">
        <f>Variables!L70</f>
        <v>0</v>
      </c>
      <c r="T48" s="170"/>
      <c r="U48" s="178">
        <f>Variables!M70</f>
        <v>0</v>
      </c>
      <c r="V48" s="178">
        <f>Variables!N70</f>
        <v>0</v>
      </c>
      <c r="W48" s="170"/>
      <c r="X48" s="178"/>
      <c r="Y48" s="178">
        <f>Variables!P70</f>
        <v>0</v>
      </c>
      <c r="Z48" s="171"/>
      <c r="AA48" s="168"/>
      <c r="AB48" s="177"/>
      <c r="AC48" s="172"/>
      <c r="AD48" s="172"/>
      <c r="AE48" s="172"/>
      <c r="AF48" s="172"/>
      <c r="AG48" s="172"/>
      <c r="AH48" s="172"/>
      <c r="AI48" s="172"/>
      <c r="AJ48" s="172"/>
      <c r="AK48" s="179"/>
      <c r="AL48" s="168"/>
      <c r="AM48" s="168"/>
      <c r="AN48" s="168"/>
      <c r="AO48" s="168"/>
      <c r="AP48" s="174"/>
      <c r="AQ48" s="174"/>
      <c r="AR48" s="174"/>
      <c r="AS48" s="174"/>
      <c r="AT48" s="179"/>
      <c r="AU48" s="180"/>
      <c r="AV48" s="180"/>
      <c r="AW48" s="180"/>
      <c r="AX48" s="180"/>
      <c r="AY48" s="180"/>
    </row>
    <row r="49" spans="1:51" ht="16.5" customHeight="1" outlineLevel="4" x14ac:dyDescent="0.25">
      <c r="A49" s="176" t="s">
        <v>1689</v>
      </c>
      <c r="B49" s="177" t="str">
        <f>Variables!C37</f>
        <v>Jumlah lulusan pada jenjang SD/MI tahun ajaran sebelumnya</v>
      </c>
      <c r="C49" s="178" t="s">
        <v>1632</v>
      </c>
      <c r="D49" s="174"/>
      <c r="E49" s="174"/>
      <c r="F49" s="174"/>
      <c r="G49" s="174"/>
      <c r="H49" s="174"/>
      <c r="I49" s="174"/>
      <c r="J49" s="174"/>
      <c r="K49" s="178">
        <f>Variables!E37</f>
        <v>2400</v>
      </c>
      <c r="L49" s="178">
        <f>Variables!F37</f>
        <v>2422</v>
      </c>
      <c r="M49" s="178">
        <f>Variables!G37</f>
        <v>2419</v>
      </c>
      <c r="N49" s="178">
        <f>Variables!H37</f>
        <v>2432</v>
      </c>
      <c r="O49" s="178">
        <f>Variables!I37</f>
        <v>0</v>
      </c>
      <c r="P49" s="178">
        <f>Variables!J37</f>
        <v>0</v>
      </c>
      <c r="Q49" s="169"/>
      <c r="R49" s="178">
        <f>Variables!K37</f>
        <v>0</v>
      </c>
      <c r="S49" s="178">
        <f>Variables!L37</f>
        <v>0</v>
      </c>
      <c r="T49" s="170"/>
      <c r="U49" s="178">
        <f>Variables!M37</f>
        <v>0</v>
      </c>
      <c r="V49" s="178">
        <f>Variables!N37</f>
        <v>0</v>
      </c>
      <c r="W49" s="170"/>
      <c r="X49" s="178"/>
      <c r="Y49" s="178">
        <f>Variables!P37</f>
        <v>0</v>
      </c>
      <c r="Z49" s="171"/>
      <c r="AA49" s="168"/>
      <c r="AB49" s="177"/>
      <c r="AC49" s="172"/>
      <c r="AD49" s="172"/>
      <c r="AE49" s="172"/>
      <c r="AF49" s="172"/>
      <c r="AG49" s="172"/>
      <c r="AH49" s="172"/>
      <c r="AI49" s="172"/>
      <c r="AJ49" s="172"/>
      <c r="AK49" s="179"/>
      <c r="AL49" s="168"/>
      <c r="AM49" s="168"/>
      <c r="AN49" s="168"/>
      <c r="AO49" s="168"/>
      <c r="AP49" s="174"/>
      <c r="AQ49" s="174"/>
      <c r="AR49" s="174"/>
      <c r="AS49" s="174"/>
      <c r="AT49" s="179"/>
      <c r="AU49" s="180"/>
      <c r="AV49" s="180"/>
      <c r="AW49" s="180"/>
      <c r="AX49" s="180"/>
      <c r="AY49" s="180"/>
    </row>
    <row r="50" spans="1:51" ht="16.5" customHeight="1" outlineLevel="3" x14ac:dyDescent="0.25">
      <c r="A50" s="164" t="s">
        <v>1690</v>
      </c>
      <c r="B50" s="165" t="s">
        <v>1691</v>
      </c>
      <c r="C50" s="166"/>
      <c r="D50" s="167">
        <v>1.5130999999999999</v>
      </c>
      <c r="E50" s="167">
        <v>1.53</v>
      </c>
      <c r="F50" s="167">
        <v>1.55</v>
      </c>
      <c r="G50" s="167">
        <v>1.57</v>
      </c>
      <c r="H50" s="167">
        <v>1.6</v>
      </c>
      <c r="I50" s="167">
        <v>1.63</v>
      </c>
      <c r="J50" s="167">
        <v>1.65</v>
      </c>
      <c r="K50" s="168">
        <f t="shared" ref="K50:M50" si="61">K51/K52</f>
        <v>1.5299450549450548</v>
      </c>
      <c r="L50" s="168">
        <f t="shared" si="61"/>
        <v>1.4431318681318681</v>
      </c>
      <c r="M50" s="191">
        <f t="shared" si="61"/>
        <v>0</v>
      </c>
      <c r="N50" s="168">
        <f t="shared" ref="N50:P50" si="62">IF(N52=0,0,N51/N52)</f>
        <v>1.0630447414294015</v>
      </c>
      <c r="O50" s="168">
        <f t="shared" si="62"/>
        <v>0</v>
      </c>
      <c r="P50" s="168">
        <f t="shared" si="62"/>
        <v>0</v>
      </c>
      <c r="Q50" s="177"/>
      <c r="R50" s="168">
        <f t="shared" ref="R50:S50" si="63">IF(R52=0,0,R51/R52)</f>
        <v>0</v>
      </c>
      <c r="S50" s="168">
        <f t="shared" si="63"/>
        <v>0</v>
      </c>
      <c r="T50" s="181"/>
      <c r="U50" s="168">
        <f t="shared" ref="U50:V50" si="64">IF(U52=0,0,U51/U52)</f>
        <v>0</v>
      </c>
      <c r="V50" s="168">
        <f t="shared" si="64"/>
        <v>0</v>
      </c>
      <c r="W50" s="181"/>
      <c r="X50" s="168">
        <f>H50</f>
        <v>1.6</v>
      </c>
      <c r="Y50" s="168">
        <f>IF(Y52=0,0,Y51/Y52)</f>
        <v>0</v>
      </c>
      <c r="Z50" s="185"/>
      <c r="AA50" s="167">
        <f>Y50/X50</f>
        <v>0</v>
      </c>
      <c r="AB50" s="165"/>
      <c r="AC50" s="172" t="e">
        <f>P50/O50</f>
        <v>#DIV/0!</v>
      </c>
      <c r="AD50" s="172" t="e">
        <f>S50/R50</f>
        <v>#DIV/0!</v>
      </c>
      <c r="AE50" s="172" t="e">
        <f>V50/U50</f>
        <v>#DIV/0!</v>
      </c>
      <c r="AF50" s="172">
        <f>Y50/X50</f>
        <v>0</v>
      </c>
      <c r="AG50" s="172">
        <f>P50/G50</f>
        <v>0</v>
      </c>
      <c r="AH50" s="172">
        <f>S50/G50</f>
        <v>0</v>
      </c>
      <c r="AI50" s="172">
        <f>V50/G50</f>
        <v>0</v>
      </c>
      <c r="AJ50" s="172">
        <f>Y50/G50</f>
        <v>0</v>
      </c>
      <c r="AK50" s="173"/>
      <c r="AL50" s="168">
        <f>P50/H50</f>
        <v>0</v>
      </c>
      <c r="AM50" s="168">
        <f>S50/H50</f>
        <v>0</v>
      </c>
      <c r="AN50" s="168">
        <f>V50/H50</f>
        <v>0</v>
      </c>
      <c r="AO50" s="168">
        <f>Y50/H50</f>
        <v>0</v>
      </c>
      <c r="AP50" s="174">
        <f t="shared" ref="AP50:AS50" si="65">IF(AL50&lt;=50%,5,IF(AL50&lt;=65%,4,IF(AL50&lt;=75%,3,IF(AL50&lt;=90%,2,1))))</f>
        <v>5</v>
      </c>
      <c r="AQ50" s="174">
        <f t="shared" si="65"/>
        <v>5</v>
      </c>
      <c r="AR50" s="174">
        <f t="shared" si="65"/>
        <v>5</v>
      </c>
      <c r="AS50" s="174">
        <f t="shared" si="65"/>
        <v>5</v>
      </c>
      <c r="AT50" s="173"/>
      <c r="AU50" s="175"/>
      <c r="AV50" s="175"/>
      <c r="AW50" s="175"/>
      <c r="AX50" s="175"/>
      <c r="AY50" s="175"/>
    </row>
    <row r="51" spans="1:51" ht="16.5" customHeight="1" outlineLevel="4" x14ac:dyDescent="0.25">
      <c r="A51" s="176" t="s">
        <v>1692</v>
      </c>
      <c r="B51" s="177" t="str">
        <f>Variables!C69</f>
        <v>Jumlah siswa baru tingkat I pada jenjang SMA/SMK/MA</v>
      </c>
      <c r="C51" s="178" t="s">
        <v>1632</v>
      </c>
      <c r="D51" s="174"/>
      <c r="E51" s="174"/>
      <c r="F51" s="174"/>
      <c r="G51" s="174"/>
      <c r="H51" s="174"/>
      <c r="I51" s="174"/>
      <c r="J51" s="174"/>
      <c r="K51" s="178">
        <v>5569</v>
      </c>
      <c r="L51" s="178">
        <v>5253</v>
      </c>
      <c r="M51" s="174"/>
      <c r="N51" s="178">
        <f>Variables!H69</f>
        <v>3659</v>
      </c>
      <c r="O51" s="178">
        <f>Variables!I69</f>
        <v>0</v>
      </c>
      <c r="P51" s="178">
        <f>Variables!J69</f>
        <v>0</v>
      </c>
      <c r="Q51" s="169"/>
      <c r="R51" s="178">
        <f>Variables!K69</f>
        <v>0</v>
      </c>
      <c r="S51" s="178">
        <f>Variables!L69</f>
        <v>0</v>
      </c>
      <c r="T51" s="170"/>
      <c r="U51" s="178">
        <f>Variables!M69</f>
        <v>0</v>
      </c>
      <c r="V51" s="178">
        <f>Variables!N69</f>
        <v>0</v>
      </c>
      <c r="W51" s="170"/>
      <c r="X51" s="178"/>
      <c r="Y51" s="178">
        <f>Variables!P69</f>
        <v>0</v>
      </c>
      <c r="Z51" s="171"/>
      <c r="AA51" s="168"/>
      <c r="AB51" s="177"/>
      <c r="AC51" s="172"/>
      <c r="AD51" s="172"/>
      <c r="AE51" s="172"/>
      <c r="AF51" s="172"/>
      <c r="AG51" s="172"/>
      <c r="AH51" s="172"/>
      <c r="AI51" s="172"/>
      <c r="AJ51" s="172"/>
      <c r="AK51" s="179"/>
      <c r="AL51" s="168"/>
      <c r="AM51" s="168"/>
      <c r="AN51" s="168"/>
      <c r="AO51" s="168"/>
      <c r="AP51" s="174"/>
      <c r="AQ51" s="174"/>
      <c r="AR51" s="174"/>
      <c r="AS51" s="174"/>
      <c r="AT51" s="179"/>
      <c r="AU51" s="180"/>
      <c r="AV51" s="180"/>
      <c r="AW51" s="180"/>
      <c r="AX51" s="180"/>
      <c r="AY51" s="180"/>
    </row>
    <row r="52" spans="1:51" ht="16.5" customHeight="1" outlineLevel="4" x14ac:dyDescent="0.25">
      <c r="A52" s="176" t="s">
        <v>1693</v>
      </c>
      <c r="B52" s="177" t="str">
        <f>Variables!C38</f>
        <v>Jumlah lulusan pada jenjang SMP/MTs tahun ajaran sebelumnya</v>
      </c>
      <c r="C52" s="178" t="s">
        <v>1632</v>
      </c>
      <c r="D52" s="174"/>
      <c r="E52" s="174"/>
      <c r="F52" s="174"/>
      <c r="G52" s="174"/>
      <c r="H52" s="174"/>
      <c r="I52" s="174"/>
      <c r="J52" s="174"/>
      <c r="K52" s="178">
        <v>3640</v>
      </c>
      <c r="L52" s="178">
        <v>3640</v>
      </c>
      <c r="M52" s="174">
        <v>3239</v>
      </c>
      <c r="N52" s="178">
        <f>Variables!H38</f>
        <v>3442</v>
      </c>
      <c r="O52" s="178">
        <f>Variables!I38</f>
        <v>0</v>
      </c>
      <c r="P52" s="178">
        <f>Variables!J38</f>
        <v>0</v>
      </c>
      <c r="Q52" s="169"/>
      <c r="R52" s="178">
        <f>Variables!K38</f>
        <v>0</v>
      </c>
      <c r="S52" s="178">
        <f>Variables!L38</f>
        <v>0</v>
      </c>
      <c r="T52" s="170"/>
      <c r="U52" s="178">
        <f>Variables!M38</f>
        <v>0</v>
      </c>
      <c r="V52" s="178">
        <f>Variables!N38</f>
        <v>0</v>
      </c>
      <c r="W52" s="170"/>
      <c r="X52" s="178"/>
      <c r="Y52" s="178">
        <f>Variables!P38</f>
        <v>0</v>
      </c>
      <c r="Z52" s="171"/>
      <c r="AA52" s="168"/>
      <c r="AB52" s="177"/>
      <c r="AC52" s="172"/>
      <c r="AD52" s="172"/>
      <c r="AE52" s="172"/>
      <c r="AF52" s="172"/>
      <c r="AG52" s="172"/>
      <c r="AH52" s="172"/>
      <c r="AI52" s="172"/>
      <c r="AJ52" s="172"/>
      <c r="AK52" s="179"/>
      <c r="AL52" s="168"/>
      <c r="AM52" s="168"/>
      <c r="AN52" s="168"/>
      <c r="AO52" s="168"/>
      <c r="AP52" s="174"/>
      <c r="AQ52" s="174"/>
      <c r="AR52" s="174"/>
      <c r="AS52" s="174"/>
      <c r="AT52" s="179"/>
      <c r="AU52" s="180"/>
      <c r="AV52" s="180"/>
      <c r="AW52" s="180"/>
      <c r="AX52" s="180"/>
      <c r="AY52" s="180"/>
    </row>
    <row r="53" spans="1:51" ht="16.5" customHeight="1" outlineLevel="3" x14ac:dyDescent="0.25">
      <c r="A53" s="164" t="s">
        <v>1694</v>
      </c>
      <c r="B53" s="165" t="s">
        <v>1695</v>
      </c>
      <c r="C53" s="166"/>
      <c r="D53" s="167">
        <v>0.5</v>
      </c>
      <c r="E53" s="167">
        <v>0.55000000000000004</v>
      </c>
      <c r="F53" s="167">
        <v>0.6</v>
      </c>
      <c r="G53" s="167">
        <v>0.65</v>
      </c>
      <c r="H53" s="167">
        <v>0.7</v>
      </c>
      <c r="I53" s="167">
        <v>0.75</v>
      </c>
      <c r="J53" s="167">
        <v>0.8</v>
      </c>
      <c r="K53" s="168">
        <f t="shared" ref="K53:P53" si="66">IF(K55=0,0,K54/K55)</f>
        <v>0.55000000000000004</v>
      </c>
      <c r="L53" s="168">
        <f t="shared" si="66"/>
        <v>1</v>
      </c>
      <c r="M53" s="168">
        <f t="shared" si="66"/>
        <v>1</v>
      </c>
      <c r="N53" s="168">
        <f t="shared" si="66"/>
        <v>1</v>
      </c>
      <c r="O53" s="168">
        <f t="shared" si="66"/>
        <v>0</v>
      </c>
      <c r="P53" s="168">
        <f t="shared" si="66"/>
        <v>0</v>
      </c>
      <c r="Q53" s="177"/>
      <c r="R53" s="168">
        <f t="shared" ref="R53:S53" si="67">IF(R55=0,0,R54/R55)</f>
        <v>0</v>
      </c>
      <c r="S53" s="168">
        <f t="shared" si="67"/>
        <v>0</v>
      </c>
      <c r="T53" s="181"/>
      <c r="U53" s="168">
        <f t="shared" ref="U53:V53" si="68">IF(U55=0,0,U54/U55)</f>
        <v>0</v>
      </c>
      <c r="V53" s="168">
        <f t="shared" si="68"/>
        <v>0</v>
      </c>
      <c r="W53" s="181"/>
      <c r="X53" s="168">
        <f>H53</f>
        <v>0.7</v>
      </c>
      <c r="Y53" s="168">
        <f>IF(Y55=0,0,Y54/Y55)</f>
        <v>0</v>
      </c>
      <c r="Z53" s="185"/>
      <c r="AA53" s="167">
        <f>Y53/X53</f>
        <v>0</v>
      </c>
      <c r="AB53" s="165"/>
      <c r="AC53" s="172" t="e">
        <f>P53/O53</f>
        <v>#DIV/0!</v>
      </c>
      <c r="AD53" s="172" t="e">
        <f>S53/R53</f>
        <v>#DIV/0!</v>
      </c>
      <c r="AE53" s="172" t="e">
        <f>V53/U53</f>
        <v>#DIV/0!</v>
      </c>
      <c r="AF53" s="172">
        <f>Y53/X53</f>
        <v>0</v>
      </c>
      <c r="AG53" s="172">
        <f>P53/G53</f>
        <v>0</v>
      </c>
      <c r="AH53" s="172">
        <f>S53/G53</f>
        <v>0</v>
      </c>
      <c r="AI53" s="172">
        <f>V53/G53</f>
        <v>0</v>
      </c>
      <c r="AJ53" s="172">
        <f>Y53/G53</f>
        <v>0</v>
      </c>
      <c r="AK53" s="173"/>
      <c r="AL53" s="168">
        <f>P53/H53</f>
        <v>0</v>
      </c>
      <c r="AM53" s="168">
        <f>S53/H53</f>
        <v>0</v>
      </c>
      <c r="AN53" s="168">
        <f>V53/H53</f>
        <v>0</v>
      </c>
      <c r="AO53" s="168">
        <f>Y53/H53</f>
        <v>0</v>
      </c>
      <c r="AP53" s="174">
        <f t="shared" ref="AP53:AS53" si="69">IF(AL53&lt;=50%,5,IF(AL53&lt;=65%,4,IF(AL53&lt;=75%,3,IF(AL53&lt;=90%,2,1))))</f>
        <v>5</v>
      </c>
      <c r="AQ53" s="174">
        <f t="shared" si="69"/>
        <v>5</v>
      </c>
      <c r="AR53" s="174">
        <f t="shared" si="69"/>
        <v>5</v>
      </c>
      <c r="AS53" s="174">
        <f t="shared" si="69"/>
        <v>5</v>
      </c>
      <c r="AT53" s="173"/>
      <c r="AU53" s="175"/>
      <c r="AV53" s="175"/>
      <c r="AW53" s="175"/>
      <c r="AX53" s="175"/>
      <c r="AY53" s="175"/>
    </row>
    <row r="54" spans="1:51" ht="16.5" customHeight="1" outlineLevel="4" x14ac:dyDescent="0.25">
      <c r="A54" s="176" t="s">
        <v>1696</v>
      </c>
      <c r="B54" s="177" t="str">
        <f>Variables!C55</f>
        <v>Jumlah SD / SMP yang telah menerapkan bina suasana</v>
      </c>
      <c r="C54" s="178" t="s">
        <v>1697</v>
      </c>
      <c r="D54" s="174"/>
      <c r="E54" s="174"/>
      <c r="F54" s="174"/>
      <c r="G54" s="174"/>
      <c r="H54" s="174"/>
      <c r="I54" s="174"/>
      <c r="J54" s="174"/>
      <c r="K54" s="192">
        <f>Variables!E55</f>
        <v>55</v>
      </c>
      <c r="L54" s="192">
        <f>Variables!F55</f>
        <v>100</v>
      </c>
      <c r="M54" s="192">
        <f>Variables!G55</f>
        <v>100</v>
      </c>
      <c r="N54" s="192">
        <f>Variables!H55</f>
        <v>100</v>
      </c>
      <c r="O54" s="178">
        <f>Variables!I55</f>
        <v>0</v>
      </c>
      <c r="P54" s="178">
        <f>Variables!J55</f>
        <v>0</v>
      </c>
      <c r="Q54" s="169"/>
      <c r="R54" s="178">
        <f>Variables!K55</f>
        <v>0</v>
      </c>
      <c r="S54" s="178">
        <f>Variables!L55</f>
        <v>0</v>
      </c>
      <c r="T54" s="170"/>
      <c r="U54" s="178">
        <f>Variables!M55</f>
        <v>0</v>
      </c>
      <c r="V54" s="192">
        <f>Variables!N55</f>
        <v>0</v>
      </c>
      <c r="W54" s="170"/>
      <c r="X54" s="178"/>
      <c r="Y54" s="192">
        <f>Variables!P55</f>
        <v>0</v>
      </c>
      <c r="Z54" s="171"/>
      <c r="AA54" s="168"/>
      <c r="AB54" s="177"/>
      <c r="AC54" s="172"/>
      <c r="AD54" s="172"/>
      <c r="AE54" s="172"/>
      <c r="AF54" s="172"/>
      <c r="AG54" s="172"/>
      <c r="AH54" s="172"/>
      <c r="AI54" s="172"/>
      <c r="AJ54" s="172"/>
      <c r="AK54" s="179"/>
      <c r="AL54" s="168"/>
      <c r="AM54" s="168"/>
      <c r="AN54" s="168"/>
      <c r="AO54" s="168"/>
      <c r="AP54" s="174"/>
      <c r="AQ54" s="174"/>
      <c r="AR54" s="174"/>
      <c r="AS54" s="174"/>
      <c r="AT54" s="179"/>
      <c r="AU54" s="180"/>
      <c r="AV54" s="180"/>
      <c r="AW54" s="180"/>
      <c r="AX54" s="180"/>
      <c r="AY54" s="180"/>
    </row>
    <row r="55" spans="1:51" ht="16.5" customHeight="1" outlineLevel="4" x14ac:dyDescent="0.25">
      <c r="A55" s="176" t="s">
        <v>1698</v>
      </c>
      <c r="B55" s="177" t="str">
        <f>Variables!C54</f>
        <v>Jumlah SD / SMP</v>
      </c>
      <c r="C55" s="178" t="s">
        <v>1697</v>
      </c>
      <c r="D55" s="174"/>
      <c r="E55" s="174"/>
      <c r="F55" s="174"/>
      <c r="G55" s="174"/>
      <c r="H55" s="174"/>
      <c r="I55" s="174"/>
      <c r="J55" s="174"/>
      <c r="K55" s="192">
        <f>Variables!E54</f>
        <v>100</v>
      </c>
      <c r="L55" s="192">
        <f>Variables!F54</f>
        <v>100</v>
      </c>
      <c r="M55" s="192">
        <f>Variables!G54</f>
        <v>100</v>
      </c>
      <c r="N55" s="192">
        <f>Variables!H54</f>
        <v>100</v>
      </c>
      <c r="O55" s="178">
        <f>Variables!I54</f>
        <v>0</v>
      </c>
      <c r="P55" s="178">
        <f>Variables!J54</f>
        <v>0</v>
      </c>
      <c r="Q55" s="169"/>
      <c r="R55" s="178">
        <f>Variables!K54</f>
        <v>0</v>
      </c>
      <c r="S55" s="178">
        <f>Variables!L54</f>
        <v>0</v>
      </c>
      <c r="T55" s="170"/>
      <c r="U55" s="178">
        <f>Variables!M54</f>
        <v>0</v>
      </c>
      <c r="V55" s="192">
        <f>Variables!N54</f>
        <v>0</v>
      </c>
      <c r="W55" s="170"/>
      <c r="X55" s="178"/>
      <c r="Y55" s="192">
        <f>Variables!P54</f>
        <v>0</v>
      </c>
      <c r="Z55" s="171"/>
      <c r="AA55" s="168"/>
      <c r="AB55" s="177"/>
      <c r="AC55" s="172"/>
      <c r="AD55" s="172"/>
      <c r="AE55" s="172"/>
      <c r="AF55" s="172"/>
      <c r="AG55" s="172"/>
      <c r="AH55" s="172"/>
      <c r="AI55" s="172"/>
      <c r="AJ55" s="172"/>
      <c r="AK55" s="179"/>
      <c r="AL55" s="168"/>
      <c r="AM55" s="168"/>
      <c r="AN55" s="168"/>
      <c r="AO55" s="168"/>
      <c r="AP55" s="174"/>
      <c r="AQ55" s="174"/>
      <c r="AR55" s="174"/>
      <c r="AS55" s="174"/>
      <c r="AT55" s="179"/>
      <c r="AU55" s="180"/>
      <c r="AV55" s="180"/>
      <c r="AW55" s="180"/>
      <c r="AX55" s="180"/>
      <c r="AY55" s="180"/>
    </row>
    <row r="56" spans="1:51" ht="16.5" customHeight="1" outlineLevel="3" x14ac:dyDescent="0.25">
      <c r="A56" s="164" t="s">
        <v>1699</v>
      </c>
      <c r="B56" s="165" t="s">
        <v>1700</v>
      </c>
      <c r="C56" s="166"/>
      <c r="D56" s="187">
        <f t="shared" ref="D56:G56" si="70">D57</f>
        <v>54</v>
      </c>
      <c r="E56" s="187">
        <f t="shared" si="70"/>
        <v>50</v>
      </c>
      <c r="F56" s="187">
        <f t="shared" si="70"/>
        <v>46</v>
      </c>
      <c r="G56" s="187">
        <f t="shared" si="70"/>
        <v>42</v>
      </c>
      <c r="H56" s="187">
        <v>36</v>
      </c>
      <c r="I56" s="187">
        <v>30</v>
      </c>
      <c r="J56" s="187">
        <f t="shared" ref="J56:P56" si="71">J57</f>
        <v>24</v>
      </c>
      <c r="K56" s="192">
        <f t="shared" si="71"/>
        <v>50</v>
      </c>
      <c r="L56" s="192">
        <f t="shared" si="71"/>
        <v>44</v>
      </c>
      <c r="M56" s="192">
        <f t="shared" si="71"/>
        <v>42</v>
      </c>
      <c r="N56" s="192">
        <f t="shared" si="71"/>
        <v>47</v>
      </c>
      <c r="O56" s="187">
        <f t="shared" si="71"/>
        <v>0</v>
      </c>
      <c r="P56" s="187">
        <f t="shared" si="71"/>
        <v>0</v>
      </c>
      <c r="Q56" s="177"/>
      <c r="R56" s="187">
        <f t="shared" ref="R56:S56" si="72">R57</f>
        <v>0</v>
      </c>
      <c r="S56" s="187">
        <f t="shared" si="72"/>
        <v>0</v>
      </c>
      <c r="T56" s="181"/>
      <c r="U56" s="187">
        <f t="shared" ref="U56:V56" si="73">U57</f>
        <v>0</v>
      </c>
      <c r="V56" s="192">
        <f t="shared" si="73"/>
        <v>0</v>
      </c>
      <c r="W56" s="181"/>
      <c r="X56" s="188">
        <f>H56</f>
        <v>36</v>
      </c>
      <c r="Y56" s="192">
        <f>Y57</f>
        <v>0</v>
      </c>
      <c r="Z56" s="182"/>
      <c r="AA56" s="167">
        <f>Y56/X56</f>
        <v>0</v>
      </c>
      <c r="AB56" s="165"/>
      <c r="AC56" s="172" t="e">
        <f>P56/O56</f>
        <v>#DIV/0!</v>
      </c>
      <c r="AD56" s="172" t="e">
        <f>S56/R56</f>
        <v>#DIV/0!</v>
      </c>
      <c r="AE56" s="172" t="e">
        <f>V56/U56</f>
        <v>#DIV/0!</v>
      </c>
      <c r="AF56" s="172">
        <f>Y56/X56</f>
        <v>0</v>
      </c>
      <c r="AG56" s="172">
        <f>P56/G56</f>
        <v>0</v>
      </c>
      <c r="AH56" s="172">
        <f>S56/G56</f>
        <v>0</v>
      </c>
      <c r="AI56" s="172">
        <f>V56/G56</f>
        <v>0</v>
      </c>
      <c r="AJ56" s="172">
        <f>Y56/G56</f>
        <v>0</v>
      </c>
      <c r="AK56" s="173"/>
      <c r="AL56" s="168">
        <f>(2*H56-P56)/H56</f>
        <v>2</v>
      </c>
      <c r="AM56" s="186">
        <f>(2*H56-S56)/H56</f>
        <v>2</v>
      </c>
      <c r="AN56" s="168">
        <f>(2*H56-V56)/H56</f>
        <v>2</v>
      </c>
      <c r="AO56" s="168">
        <f>(2*H56-Y56)/H56</f>
        <v>2</v>
      </c>
      <c r="AP56" s="174">
        <f t="shared" ref="AP56:AS56" si="74">IF(AL56&lt;=50%,5,IF(AL56&lt;=65%,4,IF(AL56&lt;=75%,3,IF(AL56&lt;=90%,2,1))))</f>
        <v>1</v>
      </c>
      <c r="AQ56" s="174">
        <f t="shared" si="74"/>
        <v>1</v>
      </c>
      <c r="AR56" s="174">
        <f t="shared" si="74"/>
        <v>1</v>
      </c>
      <c r="AS56" s="174">
        <f t="shared" si="74"/>
        <v>1</v>
      </c>
      <c r="AT56" s="173"/>
      <c r="AU56" s="175"/>
      <c r="AV56" s="175"/>
      <c r="AW56" s="175"/>
      <c r="AX56" s="175"/>
      <c r="AY56" s="175"/>
    </row>
    <row r="57" spans="1:51" ht="16.5" customHeight="1" outlineLevel="4" x14ac:dyDescent="0.25">
      <c r="A57" s="176" t="s">
        <v>1701</v>
      </c>
      <c r="B57" s="177" t="str">
        <f>Variables!C33</f>
        <v>Jumlah kenakalan pelajar</v>
      </c>
      <c r="C57" s="178" t="s">
        <v>1702</v>
      </c>
      <c r="D57" s="187">
        <v>54</v>
      </c>
      <c r="E57" s="178">
        <v>50</v>
      </c>
      <c r="F57" s="178">
        <v>46</v>
      </c>
      <c r="G57" s="178">
        <v>42</v>
      </c>
      <c r="H57" s="187"/>
      <c r="I57" s="187"/>
      <c r="J57" s="178">
        <v>24</v>
      </c>
      <c r="K57" s="192">
        <f>Variables!E33</f>
        <v>50</v>
      </c>
      <c r="L57" s="192">
        <f>Variables!F33</f>
        <v>44</v>
      </c>
      <c r="M57" s="192">
        <f>Variables!G33</f>
        <v>42</v>
      </c>
      <c r="N57" s="192">
        <f>Variables!H33</f>
        <v>47</v>
      </c>
      <c r="O57" s="178">
        <f>Variables!I33</f>
        <v>0</v>
      </c>
      <c r="P57" s="178">
        <f>Variables!J33</f>
        <v>0</v>
      </c>
      <c r="Q57" s="177"/>
      <c r="R57" s="178">
        <f>Variables!K33</f>
        <v>0</v>
      </c>
      <c r="S57" s="178">
        <f>Variables!L33</f>
        <v>0</v>
      </c>
      <c r="T57" s="181"/>
      <c r="U57" s="178">
        <f>Variables!M33</f>
        <v>0</v>
      </c>
      <c r="V57" s="192">
        <f>Variables!N33</f>
        <v>0</v>
      </c>
      <c r="W57" s="181"/>
      <c r="X57" s="193"/>
      <c r="Y57" s="192">
        <f>Variables!P33</f>
        <v>0</v>
      </c>
      <c r="Z57" s="182"/>
      <c r="AA57" s="167"/>
      <c r="AB57" s="177"/>
      <c r="AC57" s="172"/>
      <c r="AD57" s="172"/>
      <c r="AE57" s="172"/>
      <c r="AF57" s="172"/>
      <c r="AG57" s="172"/>
      <c r="AH57" s="172"/>
      <c r="AI57" s="172"/>
      <c r="AJ57" s="172"/>
      <c r="AK57" s="179"/>
      <c r="AL57" s="168"/>
      <c r="AM57" s="168"/>
      <c r="AN57" s="168"/>
      <c r="AO57" s="168"/>
      <c r="AP57" s="174"/>
      <c r="AQ57" s="174"/>
      <c r="AR57" s="174"/>
      <c r="AS57" s="174"/>
      <c r="AT57" s="179"/>
      <c r="AU57" s="180"/>
      <c r="AV57" s="180"/>
      <c r="AW57" s="180"/>
      <c r="AX57" s="180"/>
      <c r="AY57" s="180"/>
    </row>
    <row r="58" spans="1:51" ht="16.5" customHeight="1" outlineLevel="3" x14ac:dyDescent="0.25">
      <c r="A58" s="164" t="s">
        <v>1703</v>
      </c>
      <c r="B58" s="165" t="s">
        <v>1704</v>
      </c>
      <c r="C58" s="166"/>
      <c r="D58" s="187">
        <f t="shared" ref="D58:G58" si="75">D59</f>
        <v>1</v>
      </c>
      <c r="E58" s="194">
        <f t="shared" si="75"/>
        <v>1</v>
      </c>
      <c r="F58" s="194">
        <f t="shared" si="75"/>
        <v>1</v>
      </c>
      <c r="G58" s="194">
        <f t="shared" si="75"/>
        <v>1</v>
      </c>
      <c r="H58" s="194">
        <v>0.5</v>
      </c>
      <c r="I58" s="194">
        <v>0</v>
      </c>
      <c r="J58" s="194">
        <f t="shared" ref="J58:P58" si="76">J59</f>
        <v>1</v>
      </c>
      <c r="K58" s="167">
        <f t="shared" si="76"/>
        <v>1</v>
      </c>
      <c r="L58" s="167">
        <f t="shared" si="76"/>
        <v>1</v>
      </c>
      <c r="M58" s="167">
        <f t="shared" si="76"/>
        <v>1</v>
      </c>
      <c r="N58" s="167">
        <f t="shared" si="76"/>
        <v>1</v>
      </c>
      <c r="O58" s="187">
        <f t="shared" si="76"/>
        <v>0</v>
      </c>
      <c r="P58" s="187">
        <f t="shared" si="76"/>
        <v>0</v>
      </c>
      <c r="Q58" s="177"/>
      <c r="R58" s="167">
        <f t="shared" ref="R58:S58" si="77">R59</f>
        <v>0</v>
      </c>
      <c r="S58" s="167">
        <f t="shared" si="77"/>
        <v>0</v>
      </c>
      <c r="T58" s="181"/>
      <c r="U58" s="167">
        <f t="shared" ref="U58:V58" si="78">U59</f>
        <v>0</v>
      </c>
      <c r="V58" s="167">
        <f t="shared" si="78"/>
        <v>0</v>
      </c>
      <c r="W58" s="181"/>
      <c r="X58" s="167">
        <f>H58</f>
        <v>0.5</v>
      </c>
      <c r="Y58" s="167">
        <f>Y59</f>
        <v>0</v>
      </c>
      <c r="Z58" s="182"/>
      <c r="AA58" s="167">
        <f>Y58/X58</f>
        <v>0</v>
      </c>
      <c r="AB58" s="165"/>
      <c r="AC58" s="172" t="e">
        <f>P58/O58</f>
        <v>#DIV/0!</v>
      </c>
      <c r="AD58" s="172" t="e">
        <f>S58/R58</f>
        <v>#DIV/0!</v>
      </c>
      <c r="AE58" s="172" t="e">
        <f>V58/U58</f>
        <v>#DIV/0!</v>
      </c>
      <c r="AF58" s="172">
        <f>Y58/X58</f>
        <v>0</v>
      </c>
      <c r="AG58" s="172">
        <f>P58/G58</f>
        <v>0</v>
      </c>
      <c r="AH58" s="172">
        <f>S58/G58</f>
        <v>0</v>
      </c>
      <c r="AI58" s="172">
        <f>V58/G58</f>
        <v>0</v>
      </c>
      <c r="AJ58" s="172">
        <f>Y58/G58</f>
        <v>0</v>
      </c>
      <c r="AK58" s="173"/>
      <c r="AL58" s="168">
        <f>P58/H58</f>
        <v>0</v>
      </c>
      <c r="AM58" s="168">
        <f>S58/H58</f>
        <v>0</v>
      </c>
      <c r="AN58" s="168">
        <f>V58/H58</f>
        <v>0</v>
      </c>
      <c r="AO58" s="168">
        <f>Y58/H58</f>
        <v>0</v>
      </c>
      <c r="AP58" s="174">
        <f t="shared" ref="AP58:AS58" si="79">IF(AL58&lt;=50%,5,IF(AL58&lt;=65%,4,IF(AL58&lt;=75%,3,IF(AL58&lt;=90%,2,1))))</f>
        <v>5</v>
      </c>
      <c r="AQ58" s="174">
        <f t="shared" si="79"/>
        <v>5</v>
      </c>
      <c r="AR58" s="174">
        <f t="shared" si="79"/>
        <v>5</v>
      </c>
      <c r="AS58" s="174">
        <f t="shared" si="79"/>
        <v>5</v>
      </c>
      <c r="AT58" s="173"/>
      <c r="AU58" s="175"/>
      <c r="AV58" s="175"/>
      <c r="AW58" s="175"/>
      <c r="AX58" s="175"/>
      <c r="AY58" s="175"/>
    </row>
    <row r="59" spans="1:51" ht="16.5" customHeight="1" outlineLevel="4" x14ac:dyDescent="0.25">
      <c r="A59" s="176" t="s">
        <v>1705</v>
      </c>
      <c r="B59" s="177" t="str">
        <f>Variables!C29</f>
        <v>Jumlah kebijakan muatan lokal budi pekerti berdasarkan nilai moral spiritual dan berkarakter bagi siswa</v>
      </c>
      <c r="C59" s="178" t="s">
        <v>1706</v>
      </c>
      <c r="D59" s="174">
        <v>1</v>
      </c>
      <c r="E59" s="174">
        <v>1</v>
      </c>
      <c r="F59" s="174">
        <v>1</v>
      </c>
      <c r="G59" s="174">
        <v>1</v>
      </c>
      <c r="H59" s="174"/>
      <c r="I59" s="174"/>
      <c r="J59" s="174">
        <v>1</v>
      </c>
      <c r="K59" s="192">
        <f>Variables!E29</f>
        <v>1</v>
      </c>
      <c r="L59" s="192">
        <f>Variables!F29</f>
        <v>1</v>
      </c>
      <c r="M59" s="192">
        <f>Variables!G29</f>
        <v>1</v>
      </c>
      <c r="N59" s="192">
        <f>Variables!H29</f>
        <v>1</v>
      </c>
      <c r="O59" s="178">
        <f>Variables!I29</f>
        <v>0</v>
      </c>
      <c r="P59" s="178">
        <f>Variables!J29</f>
        <v>0</v>
      </c>
      <c r="Q59" s="169"/>
      <c r="R59" s="178">
        <f>Variables!K29</f>
        <v>0</v>
      </c>
      <c r="S59" s="178">
        <f>Variables!L29</f>
        <v>0</v>
      </c>
      <c r="T59" s="170"/>
      <c r="U59" s="178">
        <f>Variables!M29</f>
        <v>0</v>
      </c>
      <c r="V59" s="192">
        <f>Variables!N29</f>
        <v>0</v>
      </c>
      <c r="W59" s="170"/>
      <c r="X59" s="178"/>
      <c r="Y59" s="192">
        <f>Variables!P29</f>
        <v>0</v>
      </c>
      <c r="Z59" s="171"/>
      <c r="AA59" s="168"/>
      <c r="AB59" s="177"/>
      <c r="AC59" s="172"/>
      <c r="AD59" s="172"/>
      <c r="AE59" s="172"/>
      <c r="AF59" s="172"/>
      <c r="AG59" s="172"/>
      <c r="AH59" s="172"/>
      <c r="AI59" s="172"/>
      <c r="AJ59" s="172"/>
      <c r="AK59" s="179"/>
      <c r="AL59" s="168"/>
      <c r="AM59" s="168"/>
      <c r="AN59" s="168"/>
      <c r="AO59" s="168"/>
      <c r="AP59" s="174"/>
      <c r="AQ59" s="174"/>
      <c r="AR59" s="174"/>
      <c r="AS59" s="174"/>
      <c r="AT59" s="179"/>
      <c r="AU59" s="180"/>
      <c r="AV59" s="180"/>
      <c r="AW59" s="180"/>
      <c r="AX59" s="180"/>
      <c r="AY59" s="180"/>
    </row>
    <row r="60" spans="1:51" ht="16.5" customHeight="1" outlineLevel="3" x14ac:dyDescent="0.25">
      <c r="A60" s="164" t="s">
        <v>1707</v>
      </c>
      <c r="B60" s="165" t="s">
        <v>1708</v>
      </c>
      <c r="C60" s="166"/>
      <c r="D60" s="167">
        <v>0</v>
      </c>
      <c r="E60" s="167">
        <v>0</v>
      </c>
      <c r="F60" s="167">
        <v>0.8</v>
      </c>
      <c r="G60" s="167">
        <v>0.85</v>
      </c>
      <c r="H60" s="167">
        <v>0.9</v>
      </c>
      <c r="I60" s="167">
        <v>0.95</v>
      </c>
      <c r="J60" s="167">
        <v>1</v>
      </c>
      <c r="K60" s="168">
        <f t="shared" ref="K60:P60" si="80">IF(K62=0,0,K61/K62)</f>
        <v>0</v>
      </c>
      <c r="L60" s="168">
        <f t="shared" si="80"/>
        <v>1</v>
      </c>
      <c r="M60" s="168">
        <f t="shared" si="80"/>
        <v>1</v>
      </c>
      <c r="N60" s="168">
        <f t="shared" si="80"/>
        <v>1</v>
      </c>
      <c r="O60" s="168">
        <f t="shared" si="80"/>
        <v>0</v>
      </c>
      <c r="P60" s="168">
        <f t="shared" si="80"/>
        <v>0</v>
      </c>
      <c r="Q60" s="177"/>
      <c r="R60" s="168">
        <f t="shared" ref="R60:S60" si="81">IF(R62=0,0,R61/R62)</f>
        <v>0</v>
      </c>
      <c r="S60" s="168">
        <f t="shared" si="81"/>
        <v>0</v>
      </c>
      <c r="T60" s="181"/>
      <c r="U60" s="168">
        <f t="shared" ref="U60:V60" si="82">IF(U62=0,0,U61/U62)</f>
        <v>0</v>
      </c>
      <c r="V60" s="168">
        <f t="shared" si="82"/>
        <v>0</v>
      </c>
      <c r="W60" s="181"/>
      <c r="X60" s="167">
        <f>H60</f>
        <v>0.9</v>
      </c>
      <c r="Y60" s="168">
        <f>IF(Y62=0,0,Y61/Y62)</f>
        <v>0</v>
      </c>
      <c r="Z60" s="185"/>
      <c r="AA60" s="167">
        <f>Y60/X60</f>
        <v>0</v>
      </c>
      <c r="AB60" s="165"/>
      <c r="AC60" s="172" t="e">
        <f>P60/O60</f>
        <v>#DIV/0!</v>
      </c>
      <c r="AD60" s="172" t="e">
        <f>S60/R60</f>
        <v>#DIV/0!</v>
      </c>
      <c r="AE60" s="172" t="e">
        <f>V60/U60</f>
        <v>#DIV/0!</v>
      </c>
      <c r="AF60" s="172">
        <f>Y60/X60</f>
        <v>0</v>
      </c>
      <c r="AG60" s="172">
        <f>P60/G60</f>
        <v>0</v>
      </c>
      <c r="AH60" s="172">
        <f>S60/G60</f>
        <v>0</v>
      </c>
      <c r="AI60" s="172">
        <f>V60/G60</f>
        <v>0</v>
      </c>
      <c r="AJ60" s="172">
        <f>Y60/G60</f>
        <v>0</v>
      </c>
      <c r="AK60" s="173"/>
      <c r="AL60" s="168">
        <f>P60/H60</f>
        <v>0</v>
      </c>
      <c r="AM60" s="168">
        <f>S60/H60</f>
        <v>0</v>
      </c>
      <c r="AN60" s="168">
        <f>V60/H60</f>
        <v>0</v>
      </c>
      <c r="AO60" s="168">
        <f>Y60/H60</f>
        <v>0</v>
      </c>
      <c r="AP60" s="174">
        <f t="shared" ref="AP60:AS60" si="83">IF(AL60&lt;=50%,5,IF(AL60&lt;=65%,4,IF(AL60&lt;=75%,3,IF(AL60&lt;=90%,2,1))))</f>
        <v>5</v>
      </c>
      <c r="AQ60" s="174">
        <f t="shared" si="83"/>
        <v>5</v>
      </c>
      <c r="AR60" s="174">
        <f t="shared" si="83"/>
        <v>5</v>
      </c>
      <c r="AS60" s="174">
        <f t="shared" si="83"/>
        <v>5</v>
      </c>
      <c r="AT60" s="173"/>
      <c r="AU60" s="175"/>
      <c r="AV60" s="175"/>
      <c r="AW60" s="175"/>
      <c r="AX60" s="175"/>
      <c r="AY60" s="175"/>
    </row>
    <row r="61" spans="1:51" ht="16.5" customHeight="1" outlineLevel="4" x14ac:dyDescent="0.25">
      <c r="A61" s="176" t="s">
        <v>1709</v>
      </c>
      <c r="B61" s="177" t="str">
        <f>Variables!C56</f>
        <v xml:space="preserve">Jumlah SD / SMP yang telah menerapkan melaksanakan kebijakan pendidikan karakter budi pekerti berdasarkan nilai moral spiritual dan berkarakter budaya lokal yang diimplementasikan dalam pembelajaran di semua tingkatan </v>
      </c>
      <c r="C61" s="178" t="s">
        <v>1660</v>
      </c>
      <c r="D61" s="174">
        <v>0</v>
      </c>
      <c r="E61" s="174">
        <v>0</v>
      </c>
      <c r="F61" s="174">
        <v>80</v>
      </c>
      <c r="G61" s="174">
        <v>85</v>
      </c>
      <c r="H61" s="174"/>
      <c r="I61" s="174"/>
      <c r="J61" s="174">
        <v>100</v>
      </c>
      <c r="K61" s="192">
        <f>Variables!E56</f>
        <v>0</v>
      </c>
      <c r="L61" s="192">
        <f>Variables!F56</f>
        <v>100</v>
      </c>
      <c r="M61" s="192">
        <f>Variables!G56</f>
        <v>100</v>
      </c>
      <c r="N61" s="192">
        <f>Variables!H56</f>
        <v>100</v>
      </c>
      <c r="O61" s="178">
        <f>Variables!I56</f>
        <v>0</v>
      </c>
      <c r="P61" s="178">
        <f>Variables!J56</f>
        <v>0</v>
      </c>
      <c r="Q61" s="169"/>
      <c r="R61" s="178">
        <f>Variables!K56</f>
        <v>0</v>
      </c>
      <c r="S61" s="178">
        <f>Variables!L56</f>
        <v>0</v>
      </c>
      <c r="T61" s="170"/>
      <c r="U61" s="178">
        <f>Variables!M56</f>
        <v>0</v>
      </c>
      <c r="V61" s="192">
        <f>Variables!N56</f>
        <v>0</v>
      </c>
      <c r="W61" s="170"/>
      <c r="X61" s="178"/>
      <c r="Y61" s="192">
        <f>Variables!P56</f>
        <v>0</v>
      </c>
      <c r="Z61" s="171"/>
      <c r="AA61" s="168"/>
      <c r="AB61" s="177"/>
      <c r="AC61" s="172"/>
      <c r="AD61" s="172"/>
      <c r="AE61" s="172"/>
      <c r="AF61" s="172"/>
      <c r="AG61" s="172"/>
      <c r="AH61" s="172"/>
      <c r="AI61" s="172"/>
      <c r="AJ61" s="172"/>
      <c r="AK61" s="179"/>
      <c r="AL61" s="168"/>
      <c r="AM61" s="168"/>
      <c r="AN61" s="168"/>
      <c r="AO61" s="168"/>
      <c r="AP61" s="174"/>
      <c r="AQ61" s="174"/>
      <c r="AR61" s="174"/>
      <c r="AS61" s="174"/>
      <c r="AT61" s="179"/>
      <c r="AU61" s="180"/>
      <c r="AV61" s="180"/>
      <c r="AW61" s="180"/>
      <c r="AX61" s="180"/>
      <c r="AY61" s="180"/>
    </row>
    <row r="62" spans="1:51" ht="16.5" customHeight="1" outlineLevel="4" x14ac:dyDescent="0.25">
      <c r="A62" s="176" t="s">
        <v>1710</v>
      </c>
      <c r="B62" s="177" t="str">
        <f>Variables!C54</f>
        <v>Jumlah SD / SMP</v>
      </c>
      <c r="C62" s="178" t="s">
        <v>1660</v>
      </c>
      <c r="D62" s="174">
        <v>100</v>
      </c>
      <c r="E62" s="174">
        <v>100</v>
      </c>
      <c r="F62" s="174">
        <v>100</v>
      </c>
      <c r="G62" s="174">
        <v>100</v>
      </c>
      <c r="H62" s="174"/>
      <c r="I62" s="174"/>
      <c r="J62" s="174">
        <v>100</v>
      </c>
      <c r="K62" s="192">
        <f>Variables!E54</f>
        <v>100</v>
      </c>
      <c r="L62" s="192">
        <f>Variables!F54</f>
        <v>100</v>
      </c>
      <c r="M62" s="192">
        <f>Variables!G54</f>
        <v>100</v>
      </c>
      <c r="N62" s="192">
        <f>Variables!H54</f>
        <v>100</v>
      </c>
      <c r="O62" s="174">
        <f>Variables!I54</f>
        <v>0</v>
      </c>
      <c r="P62" s="174">
        <f>Variables!J54</f>
        <v>0</v>
      </c>
      <c r="Q62" s="169"/>
      <c r="R62" s="178">
        <f>Variables!K54</f>
        <v>0</v>
      </c>
      <c r="S62" s="178">
        <f>Variables!L54</f>
        <v>0</v>
      </c>
      <c r="T62" s="170"/>
      <c r="U62" s="178">
        <f>Variables!M54</f>
        <v>0</v>
      </c>
      <c r="V62" s="192">
        <f>Variables!N54</f>
        <v>0</v>
      </c>
      <c r="W62" s="170"/>
      <c r="X62" s="174"/>
      <c r="Y62" s="192">
        <f>Variables!P54</f>
        <v>0</v>
      </c>
      <c r="Z62" s="171"/>
      <c r="AA62" s="168"/>
      <c r="AB62" s="177"/>
      <c r="AC62" s="172"/>
      <c r="AD62" s="172"/>
      <c r="AE62" s="172"/>
      <c r="AF62" s="172"/>
      <c r="AG62" s="172"/>
      <c r="AH62" s="172"/>
      <c r="AI62" s="172"/>
      <c r="AJ62" s="172"/>
      <c r="AK62" s="179"/>
      <c r="AL62" s="168"/>
      <c r="AM62" s="168"/>
      <c r="AN62" s="168"/>
      <c r="AO62" s="168"/>
      <c r="AP62" s="174"/>
      <c r="AQ62" s="174"/>
      <c r="AR62" s="174"/>
      <c r="AS62" s="174"/>
      <c r="AT62" s="179"/>
      <c r="AU62" s="180"/>
      <c r="AV62" s="180"/>
      <c r="AW62" s="180"/>
      <c r="AX62" s="180"/>
      <c r="AY62" s="180"/>
    </row>
    <row r="63" spans="1:51" ht="16.5" customHeight="1" outlineLevel="3" x14ac:dyDescent="0.25">
      <c r="A63" s="164" t="s">
        <v>1711</v>
      </c>
      <c r="B63" s="165" t="s">
        <v>1712</v>
      </c>
      <c r="C63" s="166"/>
      <c r="D63" s="167">
        <f t="shared" ref="D63:G63" si="84">D64/D65</f>
        <v>0.81</v>
      </c>
      <c r="E63" s="167">
        <f t="shared" si="84"/>
        <v>0.83</v>
      </c>
      <c r="F63" s="167">
        <f t="shared" si="84"/>
        <v>0.85</v>
      </c>
      <c r="G63" s="167">
        <f t="shared" si="84"/>
        <v>0.87</v>
      </c>
      <c r="H63" s="167">
        <v>0.9</v>
      </c>
      <c r="I63" s="167">
        <v>0.93</v>
      </c>
      <c r="J63" s="167">
        <f>J64/J65</f>
        <v>0.95</v>
      </c>
      <c r="K63" s="168">
        <f t="shared" ref="K63:P63" si="85">IF(K65=0,0,K64/K65)</f>
        <v>0.8</v>
      </c>
      <c r="L63" s="168">
        <f t="shared" si="85"/>
        <v>1</v>
      </c>
      <c r="M63" s="168">
        <f t="shared" si="85"/>
        <v>1</v>
      </c>
      <c r="N63" s="168">
        <f t="shared" si="85"/>
        <v>1</v>
      </c>
      <c r="O63" s="168">
        <f t="shared" si="85"/>
        <v>0</v>
      </c>
      <c r="P63" s="168">
        <f t="shared" si="85"/>
        <v>0</v>
      </c>
      <c r="Q63" s="177"/>
      <c r="R63" s="168">
        <f t="shared" ref="R63:S63" si="86">IF(R65=0,0,R64/R65)</f>
        <v>0</v>
      </c>
      <c r="S63" s="168">
        <f t="shared" si="86"/>
        <v>0</v>
      </c>
      <c r="T63" s="181"/>
      <c r="U63" s="168">
        <f t="shared" ref="U63:V63" si="87">IF(U65=0,0,U64/U65)</f>
        <v>0</v>
      </c>
      <c r="V63" s="168">
        <f t="shared" si="87"/>
        <v>0</v>
      </c>
      <c r="W63" s="181"/>
      <c r="X63" s="167">
        <f>H63</f>
        <v>0.9</v>
      </c>
      <c r="Y63" s="168">
        <f>IF(Y65=0,0,Y64/Y65)</f>
        <v>0</v>
      </c>
      <c r="Z63" s="185"/>
      <c r="AA63" s="167">
        <f>Y63/X63</f>
        <v>0</v>
      </c>
      <c r="AB63" s="165"/>
      <c r="AC63" s="172" t="e">
        <f>P63/O63</f>
        <v>#DIV/0!</v>
      </c>
      <c r="AD63" s="172" t="e">
        <f>S63/R63</f>
        <v>#DIV/0!</v>
      </c>
      <c r="AE63" s="172" t="e">
        <f>V63/U63</f>
        <v>#DIV/0!</v>
      </c>
      <c r="AF63" s="172">
        <f>Y63/X63</f>
        <v>0</v>
      </c>
      <c r="AG63" s="172">
        <f>P63/G63</f>
        <v>0</v>
      </c>
      <c r="AH63" s="172">
        <f>S63/G63</f>
        <v>0</v>
      </c>
      <c r="AI63" s="172">
        <f>V63/G63</f>
        <v>0</v>
      </c>
      <c r="AJ63" s="172">
        <f>Y63/G63</f>
        <v>0</v>
      </c>
      <c r="AK63" s="173"/>
      <c r="AL63" s="168">
        <f>P63/H63</f>
        <v>0</v>
      </c>
      <c r="AM63" s="168">
        <f>S63/H63</f>
        <v>0</v>
      </c>
      <c r="AN63" s="168">
        <f>V63/H63</f>
        <v>0</v>
      </c>
      <c r="AO63" s="168">
        <f>Y63/H63</f>
        <v>0</v>
      </c>
      <c r="AP63" s="174">
        <f t="shared" ref="AP63:AS63" si="88">IF(AL63&lt;=50%,5,IF(AL63&lt;=65%,4,IF(AL63&lt;=75%,3,IF(AL63&lt;=90%,2,1))))</f>
        <v>5</v>
      </c>
      <c r="AQ63" s="174">
        <f t="shared" si="88"/>
        <v>5</v>
      </c>
      <c r="AR63" s="174">
        <f t="shared" si="88"/>
        <v>5</v>
      </c>
      <c r="AS63" s="174">
        <f t="shared" si="88"/>
        <v>5</v>
      </c>
      <c r="AT63" s="173"/>
      <c r="AU63" s="175"/>
      <c r="AV63" s="175"/>
      <c r="AW63" s="175"/>
      <c r="AX63" s="175"/>
      <c r="AY63" s="175"/>
    </row>
    <row r="64" spans="1:51" ht="16.5" customHeight="1" outlineLevel="4" x14ac:dyDescent="0.25">
      <c r="A64" s="176" t="s">
        <v>1713</v>
      </c>
      <c r="B64" s="177" t="str">
        <f>Variables!C58</f>
        <v>Jumlah SD/SMP yang telah menyediakan fasilitas ibadah yang memadai</v>
      </c>
      <c r="C64" s="178" t="s">
        <v>1660</v>
      </c>
      <c r="D64" s="174">
        <v>81</v>
      </c>
      <c r="E64" s="174">
        <v>83</v>
      </c>
      <c r="F64" s="174">
        <v>85</v>
      </c>
      <c r="G64" s="174">
        <v>87</v>
      </c>
      <c r="H64" s="174"/>
      <c r="I64" s="174"/>
      <c r="J64" s="174">
        <v>95</v>
      </c>
      <c r="K64" s="192">
        <f>Variables!E58</f>
        <v>80</v>
      </c>
      <c r="L64" s="192">
        <f>Variables!F58</f>
        <v>100</v>
      </c>
      <c r="M64" s="192">
        <f>Variables!G58</f>
        <v>100</v>
      </c>
      <c r="N64" s="192">
        <f>Variables!H58</f>
        <v>100</v>
      </c>
      <c r="O64" s="178">
        <f>Variables!I58</f>
        <v>0</v>
      </c>
      <c r="P64" s="178">
        <f>Variables!J58</f>
        <v>0</v>
      </c>
      <c r="Q64" s="169"/>
      <c r="R64" s="178">
        <f>Variables!K58</f>
        <v>0</v>
      </c>
      <c r="S64" s="178">
        <f>Variables!L58</f>
        <v>0</v>
      </c>
      <c r="T64" s="170"/>
      <c r="U64" s="192">
        <f>Variables!M58</f>
        <v>0</v>
      </c>
      <c r="V64" s="192">
        <f>Variables!N58</f>
        <v>0</v>
      </c>
      <c r="W64" s="170"/>
      <c r="X64" s="178"/>
      <c r="Y64" s="192">
        <f>Variables!P58</f>
        <v>0</v>
      </c>
      <c r="Z64" s="171"/>
      <c r="AA64" s="168"/>
      <c r="AB64" s="177"/>
      <c r="AC64" s="172"/>
      <c r="AD64" s="172"/>
      <c r="AE64" s="172"/>
      <c r="AF64" s="172"/>
      <c r="AG64" s="172"/>
      <c r="AH64" s="172"/>
      <c r="AI64" s="172"/>
      <c r="AJ64" s="172"/>
      <c r="AK64" s="179"/>
      <c r="AL64" s="168"/>
      <c r="AM64" s="168"/>
      <c r="AN64" s="168"/>
      <c r="AO64" s="168"/>
      <c r="AP64" s="174"/>
      <c r="AQ64" s="174"/>
      <c r="AR64" s="174"/>
      <c r="AS64" s="174"/>
      <c r="AT64" s="179"/>
      <c r="AU64" s="180"/>
      <c r="AV64" s="180"/>
      <c r="AW64" s="180"/>
      <c r="AX64" s="180"/>
      <c r="AY64" s="180"/>
    </row>
    <row r="65" spans="1:51" ht="16.5" customHeight="1" outlineLevel="4" x14ac:dyDescent="0.25">
      <c r="A65" s="176" t="s">
        <v>1714</v>
      </c>
      <c r="B65" s="177" t="str">
        <f>Variables!C54</f>
        <v>Jumlah SD / SMP</v>
      </c>
      <c r="C65" s="178" t="s">
        <v>1660</v>
      </c>
      <c r="D65" s="174">
        <v>100</v>
      </c>
      <c r="E65" s="174">
        <v>100</v>
      </c>
      <c r="F65" s="174">
        <v>100</v>
      </c>
      <c r="G65" s="174">
        <v>100</v>
      </c>
      <c r="H65" s="174"/>
      <c r="I65" s="174"/>
      <c r="J65" s="174">
        <v>100</v>
      </c>
      <c r="K65" s="192">
        <f>Variables!E54</f>
        <v>100</v>
      </c>
      <c r="L65" s="192">
        <f>Variables!F54</f>
        <v>100</v>
      </c>
      <c r="M65" s="192">
        <f>Variables!G54</f>
        <v>100</v>
      </c>
      <c r="N65" s="192">
        <f>Variables!H54</f>
        <v>100</v>
      </c>
      <c r="O65" s="178">
        <f>Variables!I54</f>
        <v>0</v>
      </c>
      <c r="P65" s="178">
        <f>Variables!J54</f>
        <v>0</v>
      </c>
      <c r="Q65" s="169"/>
      <c r="R65" s="178">
        <f>Variables!K54</f>
        <v>0</v>
      </c>
      <c r="S65" s="178">
        <f>Variables!L54</f>
        <v>0</v>
      </c>
      <c r="T65" s="170"/>
      <c r="U65" s="192">
        <f>Variables!M54</f>
        <v>0</v>
      </c>
      <c r="V65" s="192">
        <f>Variables!N54</f>
        <v>0</v>
      </c>
      <c r="W65" s="170"/>
      <c r="X65" s="178"/>
      <c r="Y65" s="192">
        <f>Variables!P54</f>
        <v>0</v>
      </c>
      <c r="Z65" s="171"/>
      <c r="AA65" s="168"/>
      <c r="AB65" s="177"/>
      <c r="AC65" s="172"/>
      <c r="AD65" s="172"/>
      <c r="AE65" s="172"/>
      <c r="AF65" s="172"/>
      <c r="AG65" s="172"/>
      <c r="AH65" s="172"/>
      <c r="AI65" s="172"/>
      <c r="AJ65" s="172"/>
      <c r="AK65" s="179"/>
      <c r="AL65" s="168"/>
      <c r="AM65" s="168"/>
      <c r="AN65" s="168"/>
      <c r="AO65" s="168"/>
      <c r="AP65" s="174"/>
      <c r="AQ65" s="174"/>
      <c r="AR65" s="174"/>
      <c r="AS65" s="174"/>
      <c r="AT65" s="179"/>
      <c r="AU65" s="180"/>
      <c r="AV65" s="180"/>
      <c r="AW65" s="180"/>
      <c r="AX65" s="180"/>
      <c r="AY65" s="180"/>
    </row>
    <row r="66" spans="1:51" ht="16.5" customHeight="1" outlineLevel="3" x14ac:dyDescent="0.25">
      <c r="A66" s="164" t="s">
        <v>1715</v>
      </c>
      <c r="B66" s="165" t="s">
        <v>1716</v>
      </c>
      <c r="C66" s="166"/>
      <c r="D66" s="167">
        <v>0</v>
      </c>
      <c r="E66" s="167">
        <v>0.1</v>
      </c>
      <c r="F66" s="167">
        <v>0.2</v>
      </c>
      <c r="G66" s="167">
        <v>0.3</v>
      </c>
      <c r="H66" s="167">
        <v>0.4</v>
      </c>
      <c r="I66" s="167">
        <v>0.5</v>
      </c>
      <c r="J66" s="167">
        <v>0.6</v>
      </c>
      <c r="K66" s="168">
        <f t="shared" ref="K66:P66" si="89">IF(K68=0,0,K67/K68)</f>
        <v>0.08</v>
      </c>
      <c r="L66" s="168">
        <f t="shared" si="89"/>
        <v>0.5</v>
      </c>
      <c r="M66" s="168">
        <f t="shared" si="89"/>
        <v>0.6</v>
      </c>
      <c r="N66" s="168">
        <f t="shared" si="89"/>
        <v>0.72</v>
      </c>
      <c r="O66" s="168">
        <f t="shared" si="89"/>
        <v>0</v>
      </c>
      <c r="P66" s="168">
        <f t="shared" si="89"/>
        <v>0</v>
      </c>
      <c r="Q66" s="177"/>
      <c r="R66" s="168">
        <f t="shared" ref="R66:S66" si="90">IF(R68=0,0,R67/R68)</f>
        <v>0</v>
      </c>
      <c r="S66" s="168">
        <f t="shared" si="90"/>
        <v>0</v>
      </c>
      <c r="T66" s="181"/>
      <c r="U66" s="168">
        <f t="shared" ref="U66:V66" si="91">IF(U68=0,0,U67/U68)</f>
        <v>0</v>
      </c>
      <c r="V66" s="168">
        <f t="shared" si="91"/>
        <v>0</v>
      </c>
      <c r="W66" s="181"/>
      <c r="X66" s="167">
        <f>H66</f>
        <v>0.4</v>
      </c>
      <c r="Y66" s="168">
        <f>IF(Y68=0,0,Y67/Y68)</f>
        <v>0</v>
      </c>
      <c r="Z66" s="185"/>
      <c r="AA66" s="167">
        <f>Y66/X66</f>
        <v>0</v>
      </c>
      <c r="AB66" s="165"/>
      <c r="AC66" s="172" t="e">
        <f>P66/O66</f>
        <v>#DIV/0!</v>
      </c>
      <c r="AD66" s="172" t="e">
        <f>S66/R66</f>
        <v>#DIV/0!</v>
      </c>
      <c r="AE66" s="172" t="e">
        <f>V66/U66</f>
        <v>#DIV/0!</v>
      </c>
      <c r="AF66" s="172">
        <f>Y66/X66</f>
        <v>0</v>
      </c>
      <c r="AG66" s="172">
        <f>P66/G66</f>
        <v>0</v>
      </c>
      <c r="AH66" s="172">
        <f>S66/G66</f>
        <v>0</v>
      </c>
      <c r="AI66" s="172">
        <f>V66/G66</f>
        <v>0</v>
      </c>
      <c r="AJ66" s="172">
        <f>Y66/G66</f>
        <v>0</v>
      </c>
      <c r="AK66" s="173"/>
      <c r="AL66" s="168">
        <f>P66/H66</f>
        <v>0</v>
      </c>
      <c r="AM66" s="168">
        <f>S66/H66</f>
        <v>0</v>
      </c>
      <c r="AN66" s="168">
        <f>V66/H66</f>
        <v>0</v>
      </c>
      <c r="AO66" s="168">
        <f>Y66/H66</f>
        <v>0</v>
      </c>
      <c r="AP66" s="174">
        <f t="shared" ref="AP66:AS66" si="92">IF(AL66&lt;=50%,5,IF(AL66&lt;=65%,4,IF(AL66&lt;=75%,3,IF(AL66&lt;=90%,2,1))))</f>
        <v>5</v>
      </c>
      <c r="AQ66" s="174">
        <f t="shared" si="92"/>
        <v>5</v>
      </c>
      <c r="AR66" s="174">
        <f t="shared" si="92"/>
        <v>5</v>
      </c>
      <c r="AS66" s="174">
        <f t="shared" si="92"/>
        <v>5</v>
      </c>
      <c r="AT66" s="173"/>
      <c r="AU66" s="175"/>
      <c r="AV66" s="175"/>
      <c r="AW66" s="175"/>
      <c r="AX66" s="175"/>
      <c r="AY66" s="175"/>
    </row>
    <row r="67" spans="1:51" ht="16.5" customHeight="1" outlineLevel="4" x14ac:dyDescent="0.25">
      <c r="A67" s="176" t="s">
        <v>1717</v>
      </c>
      <c r="B67" s="177" t="str">
        <f>Variables!C64</f>
        <v>Jumlah sekolah yang memiliki sarana prasarana pendidikan yang telah memenuhi universal design</v>
      </c>
      <c r="C67" s="178" t="s">
        <v>1660</v>
      </c>
      <c r="D67" s="174">
        <v>0</v>
      </c>
      <c r="E67" s="174">
        <v>10</v>
      </c>
      <c r="F67" s="174">
        <v>20</v>
      </c>
      <c r="G67" s="174">
        <v>30</v>
      </c>
      <c r="H67" s="174"/>
      <c r="I67" s="174"/>
      <c r="J67" s="174">
        <v>60</v>
      </c>
      <c r="K67" s="192">
        <f>Variables!E64</f>
        <v>8</v>
      </c>
      <c r="L67" s="192">
        <f>Variables!F64</f>
        <v>50</v>
      </c>
      <c r="M67" s="192">
        <f>Variables!G64</f>
        <v>60</v>
      </c>
      <c r="N67" s="192">
        <f>Variables!H64</f>
        <v>72</v>
      </c>
      <c r="O67" s="178">
        <f>Variables!I64</f>
        <v>0</v>
      </c>
      <c r="P67" s="178">
        <f>Variables!J64</f>
        <v>0</v>
      </c>
      <c r="Q67" s="169"/>
      <c r="R67" s="178">
        <f>Variables!K64</f>
        <v>0</v>
      </c>
      <c r="S67" s="178">
        <f>Variables!L64</f>
        <v>0</v>
      </c>
      <c r="T67" s="170"/>
      <c r="U67" s="192">
        <f>Variables!M64</f>
        <v>0</v>
      </c>
      <c r="V67" s="192">
        <f>Variables!N64</f>
        <v>0</v>
      </c>
      <c r="W67" s="170"/>
      <c r="X67" s="178"/>
      <c r="Y67" s="192">
        <f>Variables!P64</f>
        <v>0</v>
      </c>
      <c r="Z67" s="171"/>
      <c r="AA67" s="168"/>
      <c r="AB67" s="177"/>
      <c r="AC67" s="172"/>
      <c r="AD67" s="172"/>
      <c r="AE67" s="172"/>
      <c r="AF67" s="172"/>
      <c r="AG67" s="172"/>
      <c r="AH67" s="172"/>
      <c r="AI67" s="172"/>
      <c r="AJ67" s="172"/>
      <c r="AK67" s="179"/>
      <c r="AL67" s="168"/>
      <c r="AM67" s="168"/>
      <c r="AN67" s="168"/>
      <c r="AO67" s="168"/>
      <c r="AP67" s="174"/>
      <c r="AQ67" s="174"/>
      <c r="AR67" s="174"/>
      <c r="AS67" s="174"/>
      <c r="AT67" s="179"/>
      <c r="AU67" s="180"/>
      <c r="AV67" s="180"/>
      <c r="AW67" s="180"/>
      <c r="AX67" s="180"/>
      <c r="AY67" s="180"/>
    </row>
    <row r="68" spans="1:51" ht="16.5" customHeight="1" outlineLevel="4" x14ac:dyDescent="0.25">
      <c r="A68" s="176" t="s">
        <v>1718</v>
      </c>
      <c r="B68" s="177" t="str">
        <f>Variables!C54</f>
        <v>Jumlah SD / SMP</v>
      </c>
      <c r="C68" s="178" t="s">
        <v>1660</v>
      </c>
      <c r="D68" s="174">
        <v>100</v>
      </c>
      <c r="E68" s="174">
        <v>100</v>
      </c>
      <c r="F68" s="174">
        <v>100</v>
      </c>
      <c r="G68" s="174">
        <v>100</v>
      </c>
      <c r="H68" s="174"/>
      <c r="I68" s="174"/>
      <c r="J68" s="174">
        <v>100</v>
      </c>
      <c r="K68" s="192">
        <f>Variables!E54</f>
        <v>100</v>
      </c>
      <c r="L68" s="192">
        <f>Variables!F54</f>
        <v>100</v>
      </c>
      <c r="M68" s="192">
        <f>Variables!G54</f>
        <v>100</v>
      </c>
      <c r="N68" s="192">
        <f>Variables!H54</f>
        <v>100</v>
      </c>
      <c r="O68" s="178">
        <f>Variables!I54</f>
        <v>0</v>
      </c>
      <c r="P68" s="178">
        <f>Variables!J54</f>
        <v>0</v>
      </c>
      <c r="Q68" s="169"/>
      <c r="R68" s="178">
        <f>Variables!K54</f>
        <v>0</v>
      </c>
      <c r="S68" s="178">
        <f>Variables!L54</f>
        <v>0</v>
      </c>
      <c r="T68" s="170"/>
      <c r="U68" s="192">
        <f>Variables!M54</f>
        <v>0</v>
      </c>
      <c r="V68" s="192">
        <f>Variables!N54</f>
        <v>0</v>
      </c>
      <c r="W68" s="170"/>
      <c r="X68" s="178"/>
      <c r="Y68" s="192">
        <f>Variables!P54</f>
        <v>0</v>
      </c>
      <c r="Z68" s="171"/>
      <c r="AA68" s="168"/>
      <c r="AB68" s="177"/>
      <c r="AC68" s="172"/>
      <c r="AD68" s="172"/>
      <c r="AE68" s="172"/>
      <c r="AF68" s="172"/>
      <c r="AG68" s="172"/>
      <c r="AH68" s="172"/>
      <c r="AI68" s="172"/>
      <c r="AJ68" s="172"/>
      <c r="AK68" s="179"/>
      <c r="AL68" s="168"/>
      <c r="AM68" s="168"/>
      <c r="AN68" s="168"/>
      <c r="AO68" s="168"/>
      <c r="AP68" s="174"/>
      <c r="AQ68" s="174"/>
      <c r="AR68" s="174"/>
      <c r="AS68" s="174"/>
      <c r="AT68" s="179"/>
      <c r="AU68" s="180"/>
      <c r="AV68" s="180"/>
      <c r="AW68" s="180"/>
      <c r="AX68" s="180"/>
      <c r="AY68" s="180"/>
    </row>
    <row r="69" spans="1:51" ht="16.5" customHeight="1" outlineLevel="2" x14ac:dyDescent="0.25">
      <c r="A69" s="164" t="s">
        <v>1719</v>
      </c>
      <c r="B69" s="195" t="s">
        <v>1720</v>
      </c>
      <c r="C69" s="196"/>
      <c r="D69" s="196"/>
      <c r="E69" s="196"/>
      <c r="F69" s="196"/>
      <c r="G69" s="196"/>
      <c r="H69" s="196"/>
      <c r="I69" s="196"/>
      <c r="J69" s="196"/>
      <c r="K69" s="196"/>
      <c r="L69" s="196"/>
      <c r="M69" s="196"/>
      <c r="N69" s="196"/>
      <c r="O69" s="196"/>
      <c r="P69" s="196"/>
      <c r="Q69" s="169"/>
      <c r="R69" s="196"/>
      <c r="S69" s="196"/>
      <c r="T69" s="170"/>
      <c r="U69" s="196"/>
      <c r="V69" s="196"/>
      <c r="W69" s="170"/>
      <c r="X69" s="197"/>
      <c r="Y69" s="196"/>
      <c r="Z69" s="171"/>
      <c r="AA69" s="168"/>
      <c r="AB69" s="195"/>
      <c r="AC69" s="172"/>
      <c r="AD69" s="172"/>
      <c r="AE69" s="172"/>
      <c r="AF69" s="172"/>
      <c r="AG69" s="172"/>
      <c r="AH69" s="172"/>
      <c r="AI69" s="172"/>
      <c r="AJ69" s="172"/>
      <c r="AK69" s="173"/>
      <c r="AL69" s="168"/>
      <c r="AM69" s="168"/>
      <c r="AN69" s="168"/>
      <c r="AO69" s="168"/>
      <c r="AP69" s="174"/>
      <c r="AQ69" s="174"/>
      <c r="AR69" s="174"/>
      <c r="AS69" s="174"/>
      <c r="AT69" s="173"/>
      <c r="AU69" s="175"/>
      <c r="AV69" s="175"/>
      <c r="AW69" s="175"/>
      <c r="AX69" s="175"/>
      <c r="AY69" s="175"/>
    </row>
    <row r="70" spans="1:51" ht="16.5" customHeight="1" outlineLevel="2" x14ac:dyDescent="0.25">
      <c r="A70" s="153" t="s">
        <v>1721</v>
      </c>
      <c r="B70" s="154" t="s">
        <v>1722</v>
      </c>
      <c r="C70" s="155"/>
      <c r="D70" s="155"/>
      <c r="E70" s="155"/>
      <c r="F70" s="155"/>
      <c r="G70" s="155"/>
      <c r="H70" s="155"/>
      <c r="I70" s="155"/>
      <c r="J70" s="155"/>
      <c r="K70" s="155"/>
      <c r="L70" s="155"/>
      <c r="M70" s="155"/>
      <c r="N70" s="155"/>
      <c r="O70" s="155"/>
      <c r="P70" s="155"/>
      <c r="Q70" s="156"/>
      <c r="R70" s="155"/>
      <c r="S70" s="155"/>
      <c r="T70" s="157"/>
      <c r="U70" s="155"/>
      <c r="V70" s="155"/>
      <c r="W70" s="157"/>
      <c r="X70" s="184"/>
      <c r="Y70" s="155"/>
      <c r="Z70" s="158"/>
      <c r="AA70" s="159"/>
      <c r="AB70" s="154"/>
      <c r="AC70" s="160"/>
      <c r="AD70" s="160"/>
      <c r="AE70" s="160"/>
      <c r="AF70" s="160"/>
      <c r="AG70" s="160"/>
      <c r="AH70" s="160"/>
      <c r="AI70" s="160"/>
      <c r="AJ70" s="160"/>
      <c r="AK70" s="161"/>
      <c r="AL70" s="159"/>
      <c r="AM70" s="159"/>
      <c r="AN70" s="159"/>
      <c r="AO70" s="159"/>
      <c r="AP70" s="162"/>
      <c r="AQ70" s="162"/>
      <c r="AR70" s="162"/>
      <c r="AS70" s="162"/>
      <c r="AT70" s="161"/>
      <c r="AU70" s="163"/>
      <c r="AV70" s="163"/>
      <c r="AW70" s="163"/>
      <c r="AX70" s="163"/>
      <c r="AY70" s="163"/>
    </row>
    <row r="71" spans="1:51" ht="16.5" customHeight="1" outlineLevel="3" x14ac:dyDescent="0.25">
      <c r="A71" s="164" t="s">
        <v>1723</v>
      </c>
      <c r="B71" s="165" t="s">
        <v>1724</v>
      </c>
      <c r="C71" s="166"/>
      <c r="D71" s="167">
        <v>0.96020000000000005</v>
      </c>
      <c r="E71" s="167">
        <v>0.96350000000000002</v>
      </c>
      <c r="F71" s="167">
        <v>0.9667</v>
      </c>
      <c r="G71" s="167">
        <v>0.96989999999999998</v>
      </c>
      <c r="H71" s="167">
        <v>0.97309999999999997</v>
      </c>
      <c r="I71" s="167">
        <v>0.97629999999999995</v>
      </c>
      <c r="J71" s="167">
        <v>0.97950000000000004</v>
      </c>
      <c r="K71" s="168">
        <v>0.98</v>
      </c>
      <c r="L71" s="168">
        <v>0.98570000000000002</v>
      </c>
      <c r="M71" s="168">
        <f t="shared" ref="M71:P71" si="93">IF(M73=0,0,M72/M73)</f>
        <v>0.98677122252150495</v>
      </c>
      <c r="N71" s="168">
        <f t="shared" si="93"/>
        <v>0.89740322596576483</v>
      </c>
      <c r="O71" s="168">
        <f t="shared" si="93"/>
        <v>0</v>
      </c>
      <c r="P71" s="168">
        <f t="shared" si="93"/>
        <v>0</v>
      </c>
      <c r="Q71" s="177"/>
      <c r="R71" s="168">
        <f t="shared" ref="R71:S71" si="94">IF(R73=0,0,R72/R73)</f>
        <v>0</v>
      </c>
      <c r="S71" s="168">
        <f t="shared" si="94"/>
        <v>0</v>
      </c>
      <c r="T71" s="181"/>
      <c r="U71" s="168">
        <f t="shared" ref="U71:V71" si="95">IF(U73=0,0,U72/U73)</f>
        <v>0</v>
      </c>
      <c r="V71" s="168">
        <f t="shared" si="95"/>
        <v>0</v>
      </c>
      <c r="W71" s="181"/>
      <c r="X71" s="167">
        <f>H71</f>
        <v>0.97309999999999997</v>
      </c>
      <c r="Y71" s="168">
        <f>IF(Y73=0,0,Y72/Y73)</f>
        <v>0</v>
      </c>
      <c r="Z71" s="185"/>
      <c r="AA71" s="167">
        <f>Y71/X71</f>
        <v>0</v>
      </c>
      <c r="AB71" s="165"/>
      <c r="AC71" s="172" t="e">
        <f>P71/O71</f>
        <v>#DIV/0!</v>
      </c>
      <c r="AD71" s="172" t="e">
        <f>S71/R71</f>
        <v>#DIV/0!</v>
      </c>
      <c r="AE71" s="172" t="e">
        <f>V71/U71</f>
        <v>#DIV/0!</v>
      </c>
      <c r="AF71" s="172">
        <f>Y71/X71</f>
        <v>0</v>
      </c>
      <c r="AG71" s="172">
        <f>P71/G71</f>
        <v>0</v>
      </c>
      <c r="AH71" s="172">
        <f>S71/G71</f>
        <v>0</v>
      </c>
      <c r="AI71" s="172">
        <f>V71/G71</f>
        <v>0</v>
      </c>
      <c r="AJ71" s="172">
        <f>Y71/G71</f>
        <v>0</v>
      </c>
      <c r="AK71" s="173"/>
      <c r="AL71" s="168">
        <f>P71/H71</f>
        <v>0</v>
      </c>
      <c r="AM71" s="168">
        <f>S71/H71</f>
        <v>0</v>
      </c>
      <c r="AN71" s="168">
        <f>V71/H71</f>
        <v>0</v>
      </c>
      <c r="AO71" s="168">
        <f>Y71/H71</f>
        <v>0</v>
      </c>
      <c r="AP71" s="174">
        <f t="shared" ref="AP71:AS71" si="96">IF(AL71&lt;=50%,5,IF(AL71&lt;=65%,4,IF(AL71&lt;=75%,3,IF(AL71&lt;=90%,2,1))))</f>
        <v>5</v>
      </c>
      <c r="AQ71" s="174">
        <f t="shared" si="96"/>
        <v>5</v>
      </c>
      <c r="AR71" s="174">
        <f t="shared" si="96"/>
        <v>5</v>
      </c>
      <c r="AS71" s="174">
        <f t="shared" si="96"/>
        <v>5</v>
      </c>
      <c r="AT71" s="173"/>
      <c r="AU71" s="175"/>
      <c r="AV71" s="175"/>
      <c r="AW71" s="175"/>
      <c r="AX71" s="175"/>
      <c r="AY71" s="175"/>
    </row>
    <row r="72" spans="1:51" ht="16.5" customHeight="1" outlineLevel="4" x14ac:dyDescent="0.25">
      <c r="A72" s="176" t="s">
        <v>1725</v>
      </c>
      <c r="B72" s="177" t="str">
        <f>Variables!C49</f>
        <v>Jumlah penduduk usia 15 tahun ke atas yg melek huruf</v>
      </c>
      <c r="C72" s="178" t="s">
        <v>1632</v>
      </c>
      <c r="D72" s="174"/>
      <c r="E72" s="174"/>
      <c r="F72" s="174"/>
      <c r="G72" s="174"/>
      <c r="H72" s="174"/>
      <c r="I72" s="174"/>
      <c r="J72" s="174"/>
      <c r="K72" s="178" t="e">
        <f>Variables!E49</f>
        <v>#N/A</v>
      </c>
      <c r="L72" s="178" t="e">
        <f>Variables!F49</f>
        <v>#N/A</v>
      </c>
      <c r="M72" s="174">
        <v>90854</v>
      </c>
      <c r="N72" s="178">
        <f>Variables!H49</f>
        <v>90854</v>
      </c>
      <c r="O72" s="178">
        <f>Variables!I49</f>
        <v>0</v>
      </c>
      <c r="P72" s="178">
        <f>Variables!J49</f>
        <v>0</v>
      </c>
      <c r="Q72" s="169"/>
      <c r="R72" s="178">
        <f>Variables!K49</f>
        <v>0</v>
      </c>
      <c r="S72" s="178">
        <f>Variables!L49</f>
        <v>0</v>
      </c>
      <c r="T72" s="170"/>
      <c r="U72" s="178">
        <f>Variables!M49</f>
        <v>0</v>
      </c>
      <c r="V72" s="178">
        <f>Variables!N49</f>
        <v>0</v>
      </c>
      <c r="W72" s="170"/>
      <c r="X72" s="178"/>
      <c r="Y72" s="178">
        <f>Variables!P49</f>
        <v>0</v>
      </c>
      <c r="Z72" s="171"/>
      <c r="AA72" s="168"/>
      <c r="AB72" s="177"/>
      <c r="AC72" s="172"/>
      <c r="AD72" s="172"/>
      <c r="AE72" s="172"/>
      <c r="AF72" s="172"/>
      <c r="AG72" s="172"/>
      <c r="AH72" s="172"/>
      <c r="AI72" s="172"/>
      <c r="AJ72" s="172"/>
      <c r="AK72" s="179"/>
      <c r="AL72" s="168"/>
      <c r="AM72" s="168"/>
      <c r="AN72" s="168"/>
      <c r="AO72" s="168"/>
      <c r="AP72" s="174"/>
      <c r="AQ72" s="174"/>
      <c r="AR72" s="174"/>
      <c r="AS72" s="174"/>
      <c r="AT72" s="179"/>
      <c r="AU72" s="180"/>
      <c r="AV72" s="180"/>
      <c r="AW72" s="180"/>
      <c r="AX72" s="180"/>
      <c r="AY72" s="180"/>
    </row>
    <row r="73" spans="1:51" ht="16.5" customHeight="1" outlineLevel="4" x14ac:dyDescent="0.25">
      <c r="A73" s="176" t="s">
        <v>1726</v>
      </c>
      <c r="B73" s="177" t="str">
        <f>Variables!C434</f>
        <v>Jumlah penduduk usia &gt;15 tahun</v>
      </c>
      <c r="C73" s="178" t="s">
        <v>1632</v>
      </c>
      <c r="D73" s="174"/>
      <c r="E73" s="174"/>
      <c r="F73" s="174"/>
      <c r="G73" s="174"/>
      <c r="H73" s="174"/>
      <c r="I73" s="174"/>
      <c r="J73" s="174"/>
      <c r="K73" s="178">
        <f>Variables!E434</f>
        <v>103192</v>
      </c>
      <c r="L73" s="178">
        <f>Variables!F434</f>
        <v>101569</v>
      </c>
      <c r="M73" s="178">
        <f>Variables!G434</f>
        <v>92072</v>
      </c>
      <c r="N73" s="178">
        <f>Variables!H434</f>
        <v>101241</v>
      </c>
      <c r="O73" s="178">
        <f>Variables!I434</f>
        <v>0</v>
      </c>
      <c r="P73" s="178">
        <f>Variables!J434</f>
        <v>0</v>
      </c>
      <c r="Q73" s="169"/>
      <c r="R73" s="178">
        <f>Variables!K434</f>
        <v>0</v>
      </c>
      <c r="S73" s="178">
        <f>Variables!L434</f>
        <v>0</v>
      </c>
      <c r="T73" s="170"/>
      <c r="U73" s="178">
        <f>Variables!M434</f>
        <v>0</v>
      </c>
      <c r="V73" s="178">
        <f>Variables!N434</f>
        <v>0</v>
      </c>
      <c r="W73" s="170"/>
      <c r="X73" s="178"/>
      <c r="Y73" s="178">
        <f>Variables!P434</f>
        <v>0</v>
      </c>
      <c r="Z73" s="171"/>
      <c r="AA73" s="168"/>
      <c r="AB73" s="177"/>
      <c r="AC73" s="172"/>
      <c r="AD73" s="172"/>
      <c r="AE73" s="172"/>
      <c r="AF73" s="172"/>
      <c r="AG73" s="172"/>
      <c r="AH73" s="172"/>
      <c r="AI73" s="172"/>
      <c r="AJ73" s="172"/>
      <c r="AK73" s="179"/>
      <c r="AL73" s="168"/>
      <c r="AM73" s="168"/>
      <c r="AN73" s="168"/>
      <c r="AO73" s="168"/>
      <c r="AP73" s="174"/>
      <c r="AQ73" s="174"/>
      <c r="AR73" s="174"/>
      <c r="AS73" s="174"/>
      <c r="AT73" s="179"/>
      <c r="AU73" s="180"/>
      <c r="AV73" s="180"/>
      <c r="AW73" s="180"/>
      <c r="AX73" s="180"/>
      <c r="AY73" s="180"/>
    </row>
    <row r="74" spans="1:51" ht="16.5" customHeight="1" outlineLevel="3" x14ac:dyDescent="0.25">
      <c r="A74" s="164" t="s">
        <v>1727</v>
      </c>
      <c r="B74" s="165" t="s">
        <v>1728</v>
      </c>
      <c r="C74" s="166"/>
      <c r="D74" s="167">
        <v>0.97</v>
      </c>
      <c r="E74" s="167">
        <v>1</v>
      </c>
      <c r="F74" s="167">
        <v>1</v>
      </c>
      <c r="G74" s="191">
        <f>G75/G76</f>
        <v>1</v>
      </c>
      <c r="H74" s="167">
        <v>1</v>
      </c>
      <c r="I74" s="167">
        <v>1</v>
      </c>
      <c r="J74" s="167">
        <v>1</v>
      </c>
      <c r="K74" s="168">
        <f t="shared" ref="K74:P74" si="97">IF(K76=0,0,K75/K76)</f>
        <v>1</v>
      </c>
      <c r="L74" s="168">
        <f t="shared" si="97"/>
        <v>1</v>
      </c>
      <c r="M74" s="168">
        <f t="shared" si="97"/>
        <v>1</v>
      </c>
      <c r="N74" s="168">
        <f t="shared" si="97"/>
        <v>0.61842105263157898</v>
      </c>
      <c r="O74" s="168">
        <f t="shared" si="97"/>
        <v>0</v>
      </c>
      <c r="P74" s="168">
        <f t="shared" si="97"/>
        <v>0</v>
      </c>
      <c r="Q74" s="177"/>
      <c r="R74" s="168">
        <f t="shared" ref="R74:S74" si="98">IF(R76=0,0,R75/R76)</f>
        <v>0</v>
      </c>
      <c r="S74" s="168">
        <f t="shared" si="98"/>
        <v>0</v>
      </c>
      <c r="T74" s="181"/>
      <c r="U74" s="168">
        <f t="shared" ref="U74:V74" si="99">IF(U76=0,0,U75/U76)</f>
        <v>0</v>
      </c>
      <c r="V74" s="168">
        <f t="shared" si="99"/>
        <v>0</v>
      </c>
      <c r="W74" s="181"/>
      <c r="X74" s="167">
        <f>H74</f>
        <v>1</v>
      </c>
      <c r="Y74" s="168">
        <f>IF(Y76=0,0,Y75/Y76)</f>
        <v>0</v>
      </c>
      <c r="Z74" s="185"/>
      <c r="AA74" s="167">
        <f>Y74/X74</f>
        <v>0</v>
      </c>
      <c r="AB74" s="165"/>
      <c r="AC74" s="172" t="e">
        <f>P74/O74</f>
        <v>#DIV/0!</v>
      </c>
      <c r="AD74" s="172" t="e">
        <f>S74/R74</f>
        <v>#DIV/0!</v>
      </c>
      <c r="AE74" s="172" t="e">
        <f>V74/U74</f>
        <v>#DIV/0!</v>
      </c>
      <c r="AF74" s="172">
        <f>Y74/X74</f>
        <v>0</v>
      </c>
      <c r="AG74" s="172">
        <f>P74/G74</f>
        <v>0</v>
      </c>
      <c r="AH74" s="172">
        <f>S74/G74</f>
        <v>0</v>
      </c>
      <c r="AI74" s="172">
        <f>V74/G74</f>
        <v>0</v>
      </c>
      <c r="AJ74" s="172">
        <f>Y74/G74</f>
        <v>0</v>
      </c>
      <c r="AK74" s="173"/>
      <c r="AL74" s="168">
        <f>P74/H74</f>
        <v>0</v>
      </c>
      <c r="AM74" s="168">
        <f>S74/H74</f>
        <v>0</v>
      </c>
      <c r="AN74" s="168">
        <f>V74/H74</f>
        <v>0</v>
      </c>
      <c r="AO74" s="168">
        <f>Y74/H74</f>
        <v>0</v>
      </c>
      <c r="AP74" s="174">
        <f t="shared" ref="AP74:AS74" si="100">IF(AL74&lt;=50%,5,IF(AL74&lt;=65%,4,IF(AL74&lt;=75%,3,IF(AL74&lt;=90%,2,1))))</f>
        <v>5</v>
      </c>
      <c r="AQ74" s="174">
        <f t="shared" si="100"/>
        <v>5</v>
      </c>
      <c r="AR74" s="174">
        <f t="shared" si="100"/>
        <v>5</v>
      </c>
      <c r="AS74" s="174">
        <f t="shared" si="100"/>
        <v>5</v>
      </c>
      <c r="AT74" s="173"/>
      <c r="AU74" s="175"/>
      <c r="AV74" s="175"/>
      <c r="AW74" s="175"/>
      <c r="AX74" s="175"/>
      <c r="AY74" s="175"/>
    </row>
    <row r="75" spans="1:51" ht="16.5" customHeight="1" outlineLevel="4" x14ac:dyDescent="0.25">
      <c r="A75" s="176" t="s">
        <v>1729</v>
      </c>
      <c r="B75" s="177" t="str">
        <f>Variables!C83</f>
        <v>Jumlah siswa yang lulus pendidikan kesetaraan Paket A</v>
      </c>
      <c r="C75" s="178" t="s">
        <v>1632</v>
      </c>
      <c r="D75" s="174"/>
      <c r="E75" s="174"/>
      <c r="F75" s="174"/>
      <c r="G75" s="178">
        <v>22</v>
      </c>
      <c r="H75" s="174"/>
      <c r="I75" s="174"/>
      <c r="J75" s="174"/>
      <c r="K75" s="192">
        <f>Variables!E83</f>
        <v>48</v>
      </c>
      <c r="L75" s="192">
        <f>Variables!F83</f>
        <v>42</v>
      </c>
      <c r="M75" s="192">
        <f>Variables!G83</f>
        <v>22</v>
      </c>
      <c r="N75" s="192">
        <f>Variables!H83</f>
        <v>47</v>
      </c>
      <c r="O75" s="178">
        <f>Variables!I83</f>
        <v>0</v>
      </c>
      <c r="P75" s="178">
        <f>Variables!J83</f>
        <v>0</v>
      </c>
      <c r="Q75" s="169"/>
      <c r="R75" s="178">
        <f>Variables!K83</f>
        <v>0</v>
      </c>
      <c r="S75" s="178">
        <f>Variables!L83</f>
        <v>0</v>
      </c>
      <c r="T75" s="170"/>
      <c r="U75" s="192">
        <f>Variables!M83</f>
        <v>0</v>
      </c>
      <c r="V75" s="192">
        <f>Variables!N83</f>
        <v>0</v>
      </c>
      <c r="W75" s="170"/>
      <c r="X75" s="178"/>
      <c r="Y75" s="192">
        <f>Variables!P83</f>
        <v>0</v>
      </c>
      <c r="Z75" s="171"/>
      <c r="AA75" s="168"/>
      <c r="AB75" s="177"/>
      <c r="AC75" s="172"/>
      <c r="AD75" s="172"/>
      <c r="AE75" s="172"/>
      <c r="AF75" s="172"/>
      <c r="AG75" s="172"/>
      <c r="AH75" s="172"/>
      <c r="AI75" s="172"/>
      <c r="AJ75" s="172"/>
      <c r="AK75" s="179"/>
      <c r="AL75" s="168"/>
      <c r="AM75" s="168"/>
      <c r="AN75" s="168"/>
      <c r="AO75" s="168"/>
      <c r="AP75" s="174"/>
      <c r="AQ75" s="174"/>
      <c r="AR75" s="174"/>
      <c r="AS75" s="174"/>
      <c r="AT75" s="179"/>
      <c r="AU75" s="180"/>
      <c r="AV75" s="180"/>
      <c r="AW75" s="180"/>
      <c r="AX75" s="180"/>
      <c r="AY75" s="180"/>
    </row>
    <row r="76" spans="1:51" ht="16.5" customHeight="1" outlineLevel="4" x14ac:dyDescent="0.25">
      <c r="A76" s="176" t="s">
        <v>1730</v>
      </c>
      <c r="B76" s="177" t="str">
        <f>Variables!C72</f>
        <v>Jumlah siswa pendidikan kesetaraan Paket A</v>
      </c>
      <c r="C76" s="178" t="s">
        <v>1632</v>
      </c>
      <c r="D76" s="174"/>
      <c r="E76" s="174"/>
      <c r="F76" s="174"/>
      <c r="G76" s="178">
        <v>22</v>
      </c>
      <c r="H76" s="174"/>
      <c r="I76" s="174"/>
      <c r="J76" s="174"/>
      <c r="K76" s="192">
        <f>Variables!E72</f>
        <v>48</v>
      </c>
      <c r="L76" s="192">
        <f>Variables!F72</f>
        <v>42</v>
      </c>
      <c r="M76" s="192">
        <f>Variables!G72</f>
        <v>22</v>
      </c>
      <c r="N76" s="192">
        <f>Variables!H72</f>
        <v>76</v>
      </c>
      <c r="O76" s="178">
        <f>Variables!I72</f>
        <v>0</v>
      </c>
      <c r="P76" s="178">
        <f>Variables!J72</f>
        <v>0</v>
      </c>
      <c r="Q76" s="169"/>
      <c r="R76" s="178">
        <f>Variables!K72</f>
        <v>0</v>
      </c>
      <c r="S76" s="178">
        <f>Variables!L72</f>
        <v>0</v>
      </c>
      <c r="T76" s="170"/>
      <c r="U76" s="192">
        <f>Variables!M72</f>
        <v>0</v>
      </c>
      <c r="V76" s="192">
        <f>Variables!N72</f>
        <v>0</v>
      </c>
      <c r="W76" s="170"/>
      <c r="X76" s="178"/>
      <c r="Y76" s="192">
        <f>Variables!P72</f>
        <v>0</v>
      </c>
      <c r="Z76" s="171"/>
      <c r="AA76" s="168"/>
      <c r="AB76" s="177"/>
      <c r="AC76" s="172"/>
      <c r="AD76" s="172"/>
      <c r="AE76" s="172"/>
      <c r="AF76" s="172"/>
      <c r="AG76" s="172"/>
      <c r="AH76" s="172"/>
      <c r="AI76" s="172"/>
      <c r="AJ76" s="172"/>
      <c r="AK76" s="179"/>
      <c r="AL76" s="168"/>
      <c r="AM76" s="168"/>
      <c r="AN76" s="168"/>
      <c r="AO76" s="168"/>
      <c r="AP76" s="174"/>
      <c r="AQ76" s="174"/>
      <c r="AR76" s="174"/>
      <c r="AS76" s="174"/>
      <c r="AT76" s="179"/>
      <c r="AU76" s="180"/>
      <c r="AV76" s="180"/>
      <c r="AW76" s="180"/>
      <c r="AX76" s="180"/>
      <c r="AY76" s="180"/>
    </row>
    <row r="77" spans="1:51" ht="16.5" customHeight="1" outlineLevel="3" x14ac:dyDescent="0.25">
      <c r="A77" s="164" t="s">
        <v>1731</v>
      </c>
      <c r="B77" s="165" t="s">
        <v>1732</v>
      </c>
      <c r="C77" s="166"/>
      <c r="D77" s="167">
        <v>0.95</v>
      </c>
      <c r="E77" s="167">
        <v>1</v>
      </c>
      <c r="F77" s="167">
        <v>1</v>
      </c>
      <c r="G77" s="191">
        <f>G78/G79</f>
        <v>1</v>
      </c>
      <c r="H77" s="167">
        <v>1</v>
      </c>
      <c r="I77" s="167">
        <v>1</v>
      </c>
      <c r="J77" s="167">
        <v>1</v>
      </c>
      <c r="K77" s="168">
        <f t="shared" ref="K77:P77" si="101">IF(K79=0,0,K78/K79)</f>
        <v>0.9838709677419355</v>
      </c>
      <c r="L77" s="168">
        <f t="shared" si="101"/>
        <v>1</v>
      </c>
      <c r="M77" s="168">
        <f t="shared" si="101"/>
        <v>1</v>
      </c>
      <c r="N77" s="168">
        <f t="shared" si="101"/>
        <v>0.31384615384615383</v>
      </c>
      <c r="O77" s="168">
        <f t="shared" si="101"/>
        <v>0</v>
      </c>
      <c r="P77" s="168">
        <f t="shared" si="101"/>
        <v>0</v>
      </c>
      <c r="Q77" s="177"/>
      <c r="R77" s="168">
        <f t="shared" ref="R77:S77" si="102">IF(R79=0,0,R78/R79)</f>
        <v>0</v>
      </c>
      <c r="S77" s="168">
        <f t="shared" si="102"/>
        <v>0</v>
      </c>
      <c r="T77" s="181"/>
      <c r="U77" s="168">
        <f t="shared" ref="U77:V77" si="103">IF(U79=0,0,U78/U79)</f>
        <v>0</v>
      </c>
      <c r="V77" s="168">
        <f t="shared" si="103"/>
        <v>0</v>
      </c>
      <c r="W77" s="181"/>
      <c r="X77" s="167">
        <f>H77</f>
        <v>1</v>
      </c>
      <c r="Y77" s="168">
        <f>IF(Y79=0,0,Y78/Y79)</f>
        <v>0</v>
      </c>
      <c r="Z77" s="185"/>
      <c r="AA77" s="167">
        <f>Y77/X77</f>
        <v>0</v>
      </c>
      <c r="AB77" s="165"/>
      <c r="AC77" s="172" t="e">
        <f>P77/O77</f>
        <v>#DIV/0!</v>
      </c>
      <c r="AD77" s="172" t="e">
        <f>S77/R77</f>
        <v>#DIV/0!</v>
      </c>
      <c r="AE77" s="172" t="e">
        <f>V77/U77</f>
        <v>#DIV/0!</v>
      </c>
      <c r="AF77" s="172">
        <f>Y77/X77</f>
        <v>0</v>
      </c>
      <c r="AG77" s="172">
        <f>P77/G77</f>
        <v>0</v>
      </c>
      <c r="AH77" s="172">
        <f>S77/G77</f>
        <v>0</v>
      </c>
      <c r="AI77" s="172">
        <f>V77/G77</f>
        <v>0</v>
      </c>
      <c r="AJ77" s="172">
        <f>Y77/G77</f>
        <v>0</v>
      </c>
      <c r="AK77" s="173"/>
      <c r="AL77" s="168">
        <f>P77/H77</f>
        <v>0</v>
      </c>
      <c r="AM77" s="168">
        <f>S77/H77</f>
        <v>0</v>
      </c>
      <c r="AN77" s="168">
        <f>V77/H77</f>
        <v>0</v>
      </c>
      <c r="AO77" s="168">
        <f>Y77/H77</f>
        <v>0</v>
      </c>
      <c r="AP77" s="174">
        <f t="shared" ref="AP77:AS77" si="104">IF(AL77&lt;=50%,5,IF(AL77&lt;=65%,4,IF(AL77&lt;=75%,3,IF(AL77&lt;=90%,2,1))))</f>
        <v>5</v>
      </c>
      <c r="AQ77" s="174">
        <f t="shared" si="104"/>
        <v>5</v>
      </c>
      <c r="AR77" s="174">
        <f t="shared" si="104"/>
        <v>5</v>
      </c>
      <c r="AS77" s="174">
        <f t="shared" si="104"/>
        <v>5</v>
      </c>
      <c r="AT77" s="173"/>
      <c r="AU77" s="175"/>
      <c r="AV77" s="175"/>
      <c r="AW77" s="175"/>
      <c r="AX77" s="175"/>
      <c r="AY77" s="175"/>
    </row>
    <row r="78" spans="1:51" ht="16.5" customHeight="1" outlineLevel="4" x14ac:dyDescent="0.25">
      <c r="A78" s="176" t="s">
        <v>1733</v>
      </c>
      <c r="B78" s="177" t="str">
        <f>Variables!C84</f>
        <v>Jumlah siswa yang lulus pendidikan kesetaraan Paket B</v>
      </c>
      <c r="C78" s="178" t="s">
        <v>1632</v>
      </c>
      <c r="D78" s="174"/>
      <c r="E78" s="174"/>
      <c r="F78" s="174"/>
      <c r="G78" s="178">
        <v>83</v>
      </c>
      <c r="H78" s="174"/>
      <c r="I78" s="174"/>
      <c r="J78" s="174"/>
      <c r="K78" s="192">
        <f>Variables!E84</f>
        <v>122</v>
      </c>
      <c r="L78" s="192">
        <f>Variables!F84</f>
        <v>121</v>
      </c>
      <c r="M78" s="192">
        <f>Variables!G84</f>
        <v>83</v>
      </c>
      <c r="N78" s="192">
        <f>Variables!H84</f>
        <v>102</v>
      </c>
      <c r="O78" s="178">
        <f>Variables!I84</f>
        <v>0</v>
      </c>
      <c r="P78" s="178">
        <f>Variables!J84</f>
        <v>0</v>
      </c>
      <c r="Q78" s="169"/>
      <c r="R78" s="178">
        <f>Variables!K84</f>
        <v>0</v>
      </c>
      <c r="S78" s="178">
        <f>Variables!L84</f>
        <v>0</v>
      </c>
      <c r="T78" s="170"/>
      <c r="U78" s="192">
        <f>Variables!M84</f>
        <v>0</v>
      </c>
      <c r="V78" s="192">
        <f>Variables!N84</f>
        <v>0</v>
      </c>
      <c r="W78" s="170"/>
      <c r="X78" s="178"/>
      <c r="Y78" s="192">
        <f>Variables!P84</f>
        <v>0</v>
      </c>
      <c r="Z78" s="171"/>
      <c r="AA78" s="168"/>
      <c r="AB78" s="177"/>
      <c r="AC78" s="172"/>
      <c r="AD78" s="172"/>
      <c r="AE78" s="172"/>
      <c r="AF78" s="172"/>
      <c r="AG78" s="172"/>
      <c r="AH78" s="172"/>
      <c r="AI78" s="172"/>
      <c r="AJ78" s="172"/>
      <c r="AK78" s="179"/>
      <c r="AL78" s="168"/>
      <c r="AM78" s="168"/>
      <c r="AN78" s="168"/>
      <c r="AO78" s="168"/>
      <c r="AP78" s="174"/>
      <c r="AQ78" s="174"/>
      <c r="AR78" s="174"/>
      <c r="AS78" s="174"/>
      <c r="AT78" s="179"/>
      <c r="AU78" s="180"/>
      <c r="AV78" s="180"/>
      <c r="AW78" s="180"/>
      <c r="AX78" s="180"/>
      <c r="AY78" s="180"/>
    </row>
    <row r="79" spans="1:51" ht="16.5" customHeight="1" outlineLevel="4" x14ac:dyDescent="0.25">
      <c r="A79" s="176" t="s">
        <v>1734</v>
      </c>
      <c r="B79" s="177" t="str">
        <f>Variables!C73</f>
        <v>Jumlah siswa pendidikan kesetaraan Paket B</v>
      </c>
      <c r="C79" s="178" t="s">
        <v>1632</v>
      </c>
      <c r="D79" s="174"/>
      <c r="E79" s="174"/>
      <c r="F79" s="174"/>
      <c r="G79" s="178">
        <v>83</v>
      </c>
      <c r="H79" s="174"/>
      <c r="I79" s="174"/>
      <c r="J79" s="174"/>
      <c r="K79" s="192">
        <f>Variables!E73</f>
        <v>124</v>
      </c>
      <c r="L79" s="192">
        <f>Variables!F73</f>
        <v>121</v>
      </c>
      <c r="M79" s="192">
        <f>Variables!G73</f>
        <v>83</v>
      </c>
      <c r="N79" s="192">
        <f>Variables!H73</f>
        <v>325</v>
      </c>
      <c r="O79" s="178">
        <f>Variables!I73</f>
        <v>0</v>
      </c>
      <c r="P79" s="178">
        <f>Variables!J73</f>
        <v>0</v>
      </c>
      <c r="Q79" s="169"/>
      <c r="R79" s="178">
        <f>Variables!K73</f>
        <v>0</v>
      </c>
      <c r="S79" s="178">
        <f>Variables!L73</f>
        <v>0</v>
      </c>
      <c r="T79" s="170"/>
      <c r="U79" s="192">
        <f>Variables!M73</f>
        <v>0</v>
      </c>
      <c r="V79" s="192">
        <f>Variables!N73</f>
        <v>0</v>
      </c>
      <c r="W79" s="170"/>
      <c r="X79" s="178"/>
      <c r="Y79" s="192">
        <f>Variables!P73</f>
        <v>0</v>
      </c>
      <c r="Z79" s="171"/>
      <c r="AA79" s="168"/>
      <c r="AB79" s="177"/>
      <c r="AC79" s="172"/>
      <c r="AD79" s="172"/>
      <c r="AE79" s="172"/>
      <c r="AF79" s="172"/>
      <c r="AG79" s="172"/>
      <c r="AH79" s="172"/>
      <c r="AI79" s="172"/>
      <c r="AJ79" s="172"/>
      <c r="AK79" s="179"/>
      <c r="AL79" s="168"/>
      <c r="AM79" s="168"/>
      <c r="AN79" s="168"/>
      <c r="AO79" s="168"/>
      <c r="AP79" s="174"/>
      <c r="AQ79" s="174"/>
      <c r="AR79" s="174"/>
      <c r="AS79" s="174"/>
      <c r="AT79" s="179"/>
      <c r="AU79" s="180"/>
      <c r="AV79" s="180"/>
      <c r="AW79" s="180"/>
      <c r="AX79" s="180"/>
      <c r="AY79" s="180"/>
    </row>
    <row r="80" spans="1:51" ht="16.5" customHeight="1" outlineLevel="3" x14ac:dyDescent="0.25">
      <c r="A80" s="164" t="s">
        <v>1735</v>
      </c>
      <c r="B80" s="165" t="s">
        <v>1736</v>
      </c>
      <c r="C80" s="166"/>
      <c r="D80" s="167">
        <v>0.9</v>
      </c>
      <c r="E80" s="167">
        <v>1</v>
      </c>
      <c r="F80" s="167">
        <v>1</v>
      </c>
      <c r="G80" s="191">
        <f>G81/G82</f>
        <v>1</v>
      </c>
      <c r="H80" s="167">
        <v>1</v>
      </c>
      <c r="I80" s="167">
        <v>1</v>
      </c>
      <c r="J80" s="167">
        <v>1</v>
      </c>
      <c r="K80" s="168">
        <f t="shared" ref="K80:P80" si="105">IF(K82=0,0,K81/K82)</f>
        <v>0.97887323943661975</v>
      </c>
      <c r="L80" s="168">
        <f t="shared" si="105"/>
        <v>1</v>
      </c>
      <c r="M80" s="168">
        <f t="shared" si="105"/>
        <v>1</v>
      </c>
      <c r="N80" s="168">
        <f t="shared" si="105"/>
        <v>0.2608695652173913</v>
      </c>
      <c r="O80" s="168">
        <f t="shared" si="105"/>
        <v>0</v>
      </c>
      <c r="P80" s="168">
        <f t="shared" si="105"/>
        <v>0</v>
      </c>
      <c r="Q80" s="177"/>
      <c r="R80" s="168">
        <f t="shared" ref="R80:S80" si="106">IF(R82=0,0,R81/R82)</f>
        <v>0</v>
      </c>
      <c r="S80" s="168">
        <f t="shared" si="106"/>
        <v>0</v>
      </c>
      <c r="T80" s="181"/>
      <c r="U80" s="168">
        <f t="shared" ref="U80:V80" si="107">IF(U82=0,0,U81/U82)</f>
        <v>0</v>
      </c>
      <c r="V80" s="168">
        <f t="shared" si="107"/>
        <v>0</v>
      </c>
      <c r="W80" s="181"/>
      <c r="X80" s="167">
        <f>H80</f>
        <v>1</v>
      </c>
      <c r="Y80" s="168">
        <f>IF(Y82=0,0,Y81/Y82)</f>
        <v>0</v>
      </c>
      <c r="Z80" s="185"/>
      <c r="AA80" s="167">
        <f>Y80/X80</f>
        <v>0</v>
      </c>
      <c r="AB80" s="165"/>
      <c r="AC80" s="172" t="e">
        <f>P80/O80</f>
        <v>#DIV/0!</v>
      </c>
      <c r="AD80" s="172" t="e">
        <f>S80/R80</f>
        <v>#DIV/0!</v>
      </c>
      <c r="AE80" s="172" t="e">
        <f>V80/U80</f>
        <v>#DIV/0!</v>
      </c>
      <c r="AF80" s="172">
        <f>Y80/X80</f>
        <v>0</v>
      </c>
      <c r="AG80" s="172">
        <f>P80/G80</f>
        <v>0</v>
      </c>
      <c r="AH80" s="172">
        <f>S80/G80</f>
        <v>0</v>
      </c>
      <c r="AI80" s="172">
        <f>V80/G80</f>
        <v>0</v>
      </c>
      <c r="AJ80" s="172">
        <f>Y80/G80</f>
        <v>0</v>
      </c>
      <c r="AK80" s="173"/>
      <c r="AL80" s="168">
        <f>P80/H80</f>
        <v>0</v>
      </c>
      <c r="AM80" s="168">
        <f>S80/H80</f>
        <v>0</v>
      </c>
      <c r="AN80" s="168">
        <f>V80/H80</f>
        <v>0</v>
      </c>
      <c r="AO80" s="168">
        <f>Y80/H80</f>
        <v>0</v>
      </c>
      <c r="AP80" s="174">
        <f t="shared" ref="AP80:AS80" si="108">IF(AL80&lt;=50%,5,IF(AL80&lt;=65%,4,IF(AL80&lt;=75%,3,IF(AL80&lt;=90%,2,1))))</f>
        <v>5</v>
      </c>
      <c r="AQ80" s="174">
        <f t="shared" si="108"/>
        <v>5</v>
      </c>
      <c r="AR80" s="174">
        <f t="shared" si="108"/>
        <v>5</v>
      </c>
      <c r="AS80" s="174">
        <f t="shared" si="108"/>
        <v>5</v>
      </c>
      <c r="AT80" s="173"/>
      <c r="AU80" s="175"/>
      <c r="AV80" s="175"/>
      <c r="AW80" s="175"/>
      <c r="AX80" s="175"/>
      <c r="AY80" s="175"/>
    </row>
    <row r="81" spans="1:51" ht="16.5" customHeight="1" outlineLevel="4" x14ac:dyDescent="0.25">
      <c r="A81" s="176" t="s">
        <v>1737</v>
      </c>
      <c r="B81" s="177" t="str">
        <f>Variables!C85</f>
        <v>Jumlah siswa yang lulus pendidikan kesetaraan Paket C</v>
      </c>
      <c r="C81" s="178" t="s">
        <v>1632</v>
      </c>
      <c r="D81" s="174"/>
      <c r="E81" s="174"/>
      <c r="F81" s="174"/>
      <c r="G81" s="178">
        <v>108</v>
      </c>
      <c r="H81" s="174"/>
      <c r="I81" s="174"/>
      <c r="J81" s="174"/>
      <c r="K81" s="192">
        <f>Variables!E85</f>
        <v>139</v>
      </c>
      <c r="L81" s="192">
        <f>Variables!F85</f>
        <v>136</v>
      </c>
      <c r="M81" s="192">
        <f>Variables!G85</f>
        <v>108</v>
      </c>
      <c r="N81" s="192">
        <f>Variables!H85</f>
        <v>144</v>
      </c>
      <c r="O81" s="178">
        <f>Variables!I85</f>
        <v>0</v>
      </c>
      <c r="P81" s="178">
        <f>Variables!J85</f>
        <v>0</v>
      </c>
      <c r="Q81" s="169"/>
      <c r="R81" s="178">
        <f>Variables!K85</f>
        <v>0</v>
      </c>
      <c r="S81" s="178">
        <f>Variables!L85</f>
        <v>0</v>
      </c>
      <c r="T81" s="170"/>
      <c r="U81" s="192">
        <f>Variables!M85</f>
        <v>0</v>
      </c>
      <c r="V81" s="192">
        <f>Variables!N85</f>
        <v>0</v>
      </c>
      <c r="W81" s="170"/>
      <c r="X81" s="178"/>
      <c r="Y81" s="192">
        <f>Variables!P85</f>
        <v>0</v>
      </c>
      <c r="Z81" s="171"/>
      <c r="AA81" s="168"/>
      <c r="AB81" s="177"/>
      <c r="AC81" s="172"/>
      <c r="AD81" s="172"/>
      <c r="AE81" s="172"/>
      <c r="AF81" s="172"/>
      <c r="AG81" s="172"/>
      <c r="AH81" s="172"/>
      <c r="AI81" s="172"/>
      <c r="AJ81" s="172"/>
      <c r="AK81" s="179"/>
      <c r="AL81" s="168"/>
      <c r="AM81" s="168"/>
      <c r="AN81" s="168"/>
      <c r="AO81" s="168"/>
      <c r="AP81" s="174"/>
      <c r="AQ81" s="174"/>
      <c r="AR81" s="174"/>
      <c r="AS81" s="174"/>
      <c r="AT81" s="179"/>
      <c r="AU81" s="180"/>
      <c r="AV81" s="180"/>
      <c r="AW81" s="180"/>
      <c r="AX81" s="180"/>
      <c r="AY81" s="180"/>
    </row>
    <row r="82" spans="1:51" ht="16.5" customHeight="1" outlineLevel="4" x14ac:dyDescent="0.25">
      <c r="A82" s="176" t="s">
        <v>1738</v>
      </c>
      <c r="B82" s="177" t="str">
        <f>Variables!C74</f>
        <v>Jumlah siswa pendidikan kesetaraan Paket C</v>
      </c>
      <c r="C82" s="178" t="s">
        <v>1632</v>
      </c>
      <c r="D82" s="174"/>
      <c r="E82" s="174"/>
      <c r="F82" s="174"/>
      <c r="G82" s="178">
        <v>108</v>
      </c>
      <c r="H82" s="174"/>
      <c r="I82" s="174"/>
      <c r="J82" s="174"/>
      <c r="K82" s="192">
        <f>Variables!E74</f>
        <v>142</v>
      </c>
      <c r="L82" s="192">
        <f>Variables!F74</f>
        <v>136</v>
      </c>
      <c r="M82" s="192">
        <f>Variables!G74</f>
        <v>108</v>
      </c>
      <c r="N82" s="192">
        <f>Variables!H74</f>
        <v>552</v>
      </c>
      <c r="O82" s="178">
        <f>Variables!I74</f>
        <v>0</v>
      </c>
      <c r="P82" s="178">
        <f>Variables!J74</f>
        <v>0</v>
      </c>
      <c r="Q82" s="169"/>
      <c r="R82" s="178">
        <f>Variables!K74</f>
        <v>0</v>
      </c>
      <c r="S82" s="178">
        <f>Variables!L74</f>
        <v>0</v>
      </c>
      <c r="T82" s="170"/>
      <c r="U82" s="192">
        <f>Variables!M74</f>
        <v>0</v>
      </c>
      <c r="V82" s="192">
        <f>Variables!N74</f>
        <v>0</v>
      </c>
      <c r="W82" s="170"/>
      <c r="X82" s="178"/>
      <c r="Y82" s="192">
        <f>Variables!P74</f>
        <v>0</v>
      </c>
      <c r="Z82" s="171"/>
      <c r="AA82" s="168"/>
      <c r="AB82" s="177"/>
      <c r="AC82" s="172"/>
      <c r="AD82" s="172"/>
      <c r="AE82" s="172"/>
      <c r="AF82" s="172"/>
      <c r="AG82" s="172"/>
      <c r="AH82" s="172"/>
      <c r="AI82" s="172"/>
      <c r="AJ82" s="172"/>
      <c r="AK82" s="179"/>
      <c r="AL82" s="168"/>
      <c r="AM82" s="168"/>
      <c r="AN82" s="168"/>
      <c r="AO82" s="168"/>
      <c r="AP82" s="174"/>
      <c r="AQ82" s="174"/>
      <c r="AR82" s="174"/>
      <c r="AS82" s="174"/>
      <c r="AT82" s="179"/>
      <c r="AU82" s="180"/>
      <c r="AV82" s="180"/>
      <c r="AW82" s="180"/>
      <c r="AX82" s="180"/>
      <c r="AY82" s="180"/>
    </row>
    <row r="83" spans="1:51" ht="16.5" customHeight="1" outlineLevel="3" x14ac:dyDescent="0.25">
      <c r="A83" s="164" t="s">
        <v>1739</v>
      </c>
      <c r="B83" s="165" t="s">
        <v>1740</v>
      </c>
      <c r="C83" s="166"/>
      <c r="D83" s="167">
        <v>2.8500000000000001E-2</v>
      </c>
      <c r="E83" s="167">
        <v>0.05</v>
      </c>
      <c r="F83" s="167">
        <v>0.1</v>
      </c>
      <c r="G83" s="191">
        <v>0.15</v>
      </c>
      <c r="H83" s="167">
        <v>0.2</v>
      </c>
      <c r="I83" s="167">
        <v>0.25</v>
      </c>
      <c r="J83" s="167">
        <v>0.3</v>
      </c>
      <c r="K83" s="168">
        <f t="shared" ref="K83:P83" si="109">IF(K85=0,0,K84/K85)</f>
        <v>2.5000000000000001E-2</v>
      </c>
      <c r="L83" s="168">
        <f t="shared" si="109"/>
        <v>0.3</v>
      </c>
      <c r="M83" s="168">
        <f t="shared" si="109"/>
        <v>0.15</v>
      </c>
      <c r="N83" s="168">
        <f t="shared" si="109"/>
        <v>0.28749999999999998</v>
      </c>
      <c r="O83" s="168">
        <f t="shared" si="109"/>
        <v>0</v>
      </c>
      <c r="P83" s="168">
        <f t="shared" si="109"/>
        <v>0</v>
      </c>
      <c r="Q83" s="177"/>
      <c r="R83" s="168">
        <f t="shared" ref="R83:S83" si="110">IF(R85=0,0,R84/R85)</f>
        <v>0</v>
      </c>
      <c r="S83" s="168">
        <f t="shared" si="110"/>
        <v>0</v>
      </c>
      <c r="T83" s="181"/>
      <c r="U83" s="168">
        <f t="shared" ref="U83:V83" si="111">IF(U85=0,0,U84/U85)</f>
        <v>0</v>
      </c>
      <c r="V83" s="168">
        <f t="shared" si="111"/>
        <v>0</v>
      </c>
      <c r="W83" s="181"/>
      <c r="X83" s="167">
        <f>H83</f>
        <v>0.2</v>
      </c>
      <c r="Y83" s="168">
        <f>IF(Y85=0,0,Y84/Y85)</f>
        <v>0</v>
      </c>
      <c r="Z83" s="185"/>
      <c r="AA83" s="167">
        <f>Y83/X83</f>
        <v>0</v>
      </c>
      <c r="AB83" s="165"/>
      <c r="AC83" s="172" t="e">
        <f>P83/O83</f>
        <v>#DIV/0!</v>
      </c>
      <c r="AD83" s="172" t="e">
        <f>S83/R83</f>
        <v>#DIV/0!</v>
      </c>
      <c r="AE83" s="172" t="e">
        <f>V83/U83</f>
        <v>#DIV/0!</v>
      </c>
      <c r="AF83" s="172">
        <f>Y83/X83</f>
        <v>0</v>
      </c>
      <c r="AG83" s="172">
        <f>P83/G83</f>
        <v>0</v>
      </c>
      <c r="AH83" s="172">
        <f>S83/G83</f>
        <v>0</v>
      </c>
      <c r="AI83" s="172">
        <f>V83/G83</f>
        <v>0</v>
      </c>
      <c r="AJ83" s="172">
        <f>Y83/G83</f>
        <v>0</v>
      </c>
      <c r="AK83" s="173"/>
      <c r="AL83" s="168">
        <f>P83/H83</f>
        <v>0</v>
      </c>
      <c r="AM83" s="168">
        <f>S83/H83</f>
        <v>0</v>
      </c>
      <c r="AN83" s="168">
        <f>V83/H83</f>
        <v>0</v>
      </c>
      <c r="AO83" s="168">
        <f>Y83/H83</f>
        <v>0</v>
      </c>
      <c r="AP83" s="174">
        <f t="shared" ref="AP83:AS83" si="112">IF(AL83&lt;=50%,5,IF(AL83&lt;=65%,4,IF(AL83&lt;=75%,3,IF(AL83&lt;=90%,2,1))))</f>
        <v>5</v>
      </c>
      <c r="AQ83" s="174">
        <f t="shared" si="112"/>
        <v>5</v>
      </c>
      <c r="AR83" s="174">
        <f t="shared" si="112"/>
        <v>5</v>
      </c>
      <c r="AS83" s="174">
        <f t="shared" si="112"/>
        <v>5</v>
      </c>
      <c r="AT83" s="173"/>
      <c r="AU83" s="175"/>
      <c r="AV83" s="175"/>
      <c r="AW83" s="175"/>
      <c r="AX83" s="175"/>
      <c r="AY83" s="175"/>
    </row>
    <row r="84" spans="1:51" ht="16.5" customHeight="1" outlineLevel="4" x14ac:dyDescent="0.25">
      <c r="A84" s="176" t="s">
        <v>1741</v>
      </c>
      <c r="B84" s="177" t="str">
        <f>Variables!C36</f>
        <v>Jumlah lembaga PNF yg terakreditasi</v>
      </c>
      <c r="C84" s="178" t="s">
        <v>1637</v>
      </c>
      <c r="D84" s="174"/>
      <c r="E84" s="174"/>
      <c r="F84" s="174"/>
      <c r="G84" s="178"/>
      <c r="H84" s="174"/>
      <c r="I84" s="174"/>
      <c r="J84" s="174"/>
      <c r="K84" s="192">
        <f>Variables!E36</f>
        <v>2</v>
      </c>
      <c r="L84" s="192">
        <f>Variables!F36</f>
        <v>24</v>
      </c>
      <c r="M84" s="192">
        <f>Variables!G36</f>
        <v>12</v>
      </c>
      <c r="N84" s="192">
        <f>Variables!H36</f>
        <v>23</v>
      </c>
      <c r="O84" s="187">
        <f>Variables!I36</f>
        <v>0</v>
      </c>
      <c r="P84" s="187">
        <f>Variables!J36</f>
        <v>0</v>
      </c>
      <c r="Q84" s="198"/>
      <c r="R84" s="187">
        <f>Variables!K36</f>
        <v>0</v>
      </c>
      <c r="S84" s="187">
        <f>Variables!L36</f>
        <v>0</v>
      </c>
      <c r="T84" s="170"/>
      <c r="U84" s="192">
        <f>Variables!M36</f>
        <v>0</v>
      </c>
      <c r="V84" s="192">
        <f>Variables!N36</f>
        <v>0</v>
      </c>
      <c r="W84" s="170"/>
      <c r="X84" s="187"/>
      <c r="Y84" s="192">
        <f>Variables!P36</f>
        <v>0</v>
      </c>
      <c r="Z84" s="171"/>
      <c r="AA84" s="168"/>
      <c r="AB84" s="177"/>
      <c r="AC84" s="172"/>
      <c r="AD84" s="172"/>
      <c r="AE84" s="172"/>
      <c r="AF84" s="172"/>
      <c r="AG84" s="172"/>
      <c r="AH84" s="172"/>
      <c r="AI84" s="172"/>
      <c r="AJ84" s="172"/>
      <c r="AK84" s="179"/>
      <c r="AL84" s="168"/>
      <c r="AM84" s="168"/>
      <c r="AN84" s="168"/>
      <c r="AO84" s="168"/>
      <c r="AP84" s="174"/>
      <c r="AQ84" s="174"/>
      <c r="AR84" s="174"/>
      <c r="AS84" s="174"/>
      <c r="AT84" s="179"/>
      <c r="AU84" s="180"/>
      <c r="AV84" s="180"/>
      <c r="AW84" s="180"/>
      <c r="AX84" s="180"/>
      <c r="AY84" s="180"/>
    </row>
    <row r="85" spans="1:51" ht="16.5" customHeight="1" outlineLevel="4" x14ac:dyDescent="0.25">
      <c r="A85" s="176" t="s">
        <v>1742</v>
      </c>
      <c r="B85" s="177" t="str">
        <f>Variables!C92</f>
        <v>Jumlah total lembaga PNF di Kota Magelang</v>
      </c>
      <c r="C85" s="178" t="s">
        <v>1637</v>
      </c>
      <c r="D85" s="174"/>
      <c r="E85" s="174"/>
      <c r="F85" s="174"/>
      <c r="G85" s="178"/>
      <c r="H85" s="174"/>
      <c r="I85" s="174"/>
      <c r="J85" s="174"/>
      <c r="K85" s="192">
        <f>Variables!E92</f>
        <v>80</v>
      </c>
      <c r="L85" s="192">
        <f>Variables!F92</f>
        <v>80</v>
      </c>
      <c r="M85" s="192">
        <f>Variables!G92</f>
        <v>80</v>
      </c>
      <c r="N85" s="192">
        <f>Variables!H92</f>
        <v>80</v>
      </c>
      <c r="O85" s="187">
        <f>Variables!I92</f>
        <v>0</v>
      </c>
      <c r="P85" s="187">
        <f>Variables!J92</f>
        <v>0</v>
      </c>
      <c r="Q85" s="198"/>
      <c r="R85" s="187">
        <f>Variables!K92</f>
        <v>0</v>
      </c>
      <c r="S85" s="187">
        <f>Variables!L92</f>
        <v>0</v>
      </c>
      <c r="T85" s="170"/>
      <c r="U85" s="192">
        <f>Variables!M92</f>
        <v>0</v>
      </c>
      <c r="V85" s="192">
        <f>Variables!N92</f>
        <v>0</v>
      </c>
      <c r="W85" s="170"/>
      <c r="X85" s="187"/>
      <c r="Y85" s="192">
        <f>Variables!P92</f>
        <v>0</v>
      </c>
      <c r="Z85" s="171"/>
      <c r="AA85" s="168"/>
      <c r="AB85" s="177"/>
      <c r="AC85" s="172"/>
      <c r="AD85" s="172"/>
      <c r="AE85" s="172"/>
      <c r="AF85" s="172"/>
      <c r="AG85" s="172"/>
      <c r="AH85" s="172"/>
      <c r="AI85" s="172"/>
      <c r="AJ85" s="172"/>
      <c r="AK85" s="179"/>
      <c r="AL85" s="168"/>
      <c r="AM85" s="168"/>
      <c r="AN85" s="168"/>
      <c r="AO85" s="168"/>
      <c r="AP85" s="174"/>
      <c r="AQ85" s="174"/>
      <c r="AR85" s="174"/>
      <c r="AS85" s="174"/>
      <c r="AT85" s="179"/>
      <c r="AU85" s="180"/>
      <c r="AV85" s="180"/>
      <c r="AW85" s="180"/>
      <c r="AX85" s="180"/>
      <c r="AY85" s="180"/>
    </row>
    <row r="86" spans="1:51" ht="16.5" customHeight="1" outlineLevel="3" x14ac:dyDescent="0.25">
      <c r="A86" s="164" t="s">
        <v>1743</v>
      </c>
      <c r="B86" s="165" t="s">
        <v>55</v>
      </c>
      <c r="C86" s="166"/>
      <c r="D86" s="187">
        <f t="shared" ref="D86:G86" si="113">D87</f>
        <v>0</v>
      </c>
      <c r="E86" s="187">
        <f t="shared" si="113"/>
        <v>3</v>
      </c>
      <c r="F86" s="187">
        <f t="shared" si="113"/>
        <v>0</v>
      </c>
      <c r="G86" s="187">
        <f t="shared" si="113"/>
        <v>4</v>
      </c>
      <c r="H86" s="187">
        <v>0</v>
      </c>
      <c r="I86" s="187">
        <v>0</v>
      </c>
      <c r="J86" s="187">
        <f t="shared" ref="J86:P86" si="114">J87</f>
        <v>0</v>
      </c>
      <c r="K86" s="187">
        <f t="shared" si="114"/>
        <v>4</v>
      </c>
      <c r="L86" s="187">
        <f t="shared" si="114"/>
        <v>2</v>
      </c>
      <c r="M86" s="187">
        <f t="shared" si="114"/>
        <v>0</v>
      </c>
      <c r="N86" s="187">
        <f t="shared" si="114"/>
        <v>7</v>
      </c>
      <c r="O86" s="187">
        <f t="shared" si="114"/>
        <v>0</v>
      </c>
      <c r="P86" s="187">
        <f t="shared" si="114"/>
        <v>0</v>
      </c>
      <c r="Q86" s="199"/>
      <c r="R86" s="187">
        <f>G86</f>
        <v>4</v>
      </c>
      <c r="S86" s="187">
        <f>S87</f>
        <v>0</v>
      </c>
      <c r="T86" s="181"/>
      <c r="U86" s="192">
        <f>G86</f>
        <v>4</v>
      </c>
      <c r="V86" s="192">
        <f>V87</f>
        <v>0</v>
      </c>
      <c r="W86" s="181"/>
      <c r="X86" s="192">
        <f>H86</f>
        <v>0</v>
      </c>
      <c r="Y86" s="187">
        <f>Y87</f>
        <v>0</v>
      </c>
      <c r="Z86" s="185"/>
      <c r="AA86" s="167"/>
      <c r="AB86" s="165"/>
      <c r="AC86" s="172" t="e">
        <f>P86/O86</f>
        <v>#DIV/0!</v>
      </c>
      <c r="AD86" s="172">
        <f>S86/R86</f>
        <v>0</v>
      </c>
      <c r="AE86" s="172">
        <f>V86/U86</f>
        <v>0</v>
      </c>
      <c r="AF86" s="172" t="e">
        <f>Y86/X86</f>
        <v>#DIV/0!</v>
      </c>
      <c r="AG86" s="172">
        <f>P86/G86</f>
        <v>0</v>
      </c>
      <c r="AH86" s="172">
        <f>S86/G86</f>
        <v>0</v>
      </c>
      <c r="AI86" s="172">
        <f>V86/G86</f>
        <v>0</v>
      </c>
      <c r="AJ86" s="172">
        <f>Y86/G86</f>
        <v>0</v>
      </c>
      <c r="AK86" s="173"/>
      <c r="AL86" s="168">
        <f>IF(H86=0,0,P86/H86)</f>
        <v>0</v>
      </c>
      <c r="AM86" s="168">
        <f>IF(H86=0,0,S86/H86)</f>
        <v>0</v>
      </c>
      <c r="AN86" s="168">
        <f>IF(H86=0,0,V86/H86)</f>
        <v>0</v>
      </c>
      <c r="AO86" s="168">
        <f>IF(H86=0,0,Y86/H86)</f>
        <v>0</v>
      </c>
      <c r="AP86" s="174">
        <f t="shared" ref="AP86:AS86" si="115">IF(AL86&lt;=50%,5,IF(AL86&lt;=65%,4,IF(AL86&lt;=75%,3,IF(AL86&lt;=90%,2,1))))</f>
        <v>5</v>
      </c>
      <c r="AQ86" s="174">
        <f t="shared" si="115"/>
        <v>5</v>
      </c>
      <c r="AR86" s="174">
        <f t="shared" si="115"/>
        <v>5</v>
      </c>
      <c r="AS86" s="174">
        <f t="shared" si="115"/>
        <v>5</v>
      </c>
      <c r="AT86" s="173"/>
      <c r="AU86" s="175"/>
      <c r="AV86" s="175"/>
      <c r="AW86" s="175"/>
      <c r="AX86" s="175"/>
      <c r="AY86" s="175"/>
    </row>
    <row r="87" spans="1:51" ht="16.5" customHeight="1" outlineLevel="4" x14ac:dyDescent="0.25">
      <c r="A87" s="164" t="s">
        <v>1744</v>
      </c>
      <c r="B87" s="177" t="str">
        <f>Variables!C27</f>
        <v>Jumlah Juara FASI</v>
      </c>
      <c r="C87" s="166" t="s">
        <v>1632</v>
      </c>
      <c r="D87" s="187">
        <v>0</v>
      </c>
      <c r="E87" s="187">
        <v>3</v>
      </c>
      <c r="F87" s="187">
        <v>0</v>
      </c>
      <c r="G87" s="187">
        <v>4</v>
      </c>
      <c r="H87" s="187"/>
      <c r="I87" s="187"/>
      <c r="J87" s="187">
        <v>0</v>
      </c>
      <c r="K87" s="192">
        <f>Variables!E27</f>
        <v>4</v>
      </c>
      <c r="L87" s="192">
        <f>Variables!F27</f>
        <v>2</v>
      </c>
      <c r="M87" s="192">
        <f>Variables!G27</f>
        <v>0</v>
      </c>
      <c r="N87" s="192">
        <f>Variables!H27</f>
        <v>7</v>
      </c>
      <c r="O87" s="187">
        <f>Variables!I27</f>
        <v>0</v>
      </c>
      <c r="P87" s="187">
        <f>Variables!J27</f>
        <v>0</v>
      </c>
      <c r="Q87" s="198"/>
      <c r="R87" s="187">
        <f>Variables!K27</f>
        <v>0</v>
      </c>
      <c r="S87" s="187">
        <f>Variables!L27</f>
        <v>0</v>
      </c>
      <c r="T87" s="170"/>
      <c r="U87" s="192">
        <f>Variables!M27</f>
        <v>0</v>
      </c>
      <c r="V87" s="192">
        <f>Variables!N27</f>
        <v>0</v>
      </c>
      <c r="W87" s="170"/>
      <c r="X87" s="200"/>
      <c r="Y87" s="192">
        <f>Variables!P27</f>
        <v>0</v>
      </c>
      <c r="Z87" s="171"/>
      <c r="AA87" s="168"/>
      <c r="AB87" s="201" t="s">
        <v>1745</v>
      </c>
      <c r="AC87" s="172"/>
      <c r="AD87" s="172"/>
      <c r="AE87" s="172"/>
      <c r="AF87" s="172"/>
      <c r="AG87" s="172"/>
      <c r="AH87" s="172"/>
      <c r="AI87" s="172"/>
      <c r="AJ87" s="172"/>
      <c r="AK87" s="173"/>
      <c r="AL87" s="168"/>
      <c r="AM87" s="168"/>
      <c r="AN87" s="168"/>
      <c r="AO87" s="168"/>
      <c r="AP87" s="174"/>
      <c r="AQ87" s="174"/>
      <c r="AR87" s="174"/>
      <c r="AS87" s="174"/>
      <c r="AT87" s="173"/>
      <c r="AU87" s="175"/>
      <c r="AV87" s="175"/>
      <c r="AW87" s="175"/>
      <c r="AX87" s="175"/>
      <c r="AY87" s="175"/>
    </row>
    <row r="88" spans="1:51" ht="16.5" customHeight="1" outlineLevel="3" x14ac:dyDescent="0.25">
      <c r="A88" s="164" t="s">
        <v>1746</v>
      </c>
      <c r="B88" s="165" t="s">
        <v>57</v>
      </c>
      <c r="C88" s="166"/>
      <c r="D88" s="187">
        <f t="shared" ref="D88:G88" si="116">D89</f>
        <v>1</v>
      </c>
      <c r="E88" s="187">
        <f t="shared" si="116"/>
        <v>1</v>
      </c>
      <c r="F88" s="187">
        <f t="shared" si="116"/>
        <v>1</v>
      </c>
      <c r="G88" s="187">
        <f t="shared" si="116"/>
        <v>1</v>
      </c>
      <c r="H88" s="187">
        <v>2</v>
      </c>
      <c r="I88" s="187">
        <v>2</v>
      </c>
      <c r="J88" s="187">
        <f t="shared" ref="J88:P88" si="117">J89</f>
        <v>2</v>
      </c>
      <c r="K88" s="187">
        <f t="shared" si="117"/>
        <v>0</v>
      </c>
      <c r="L88" s="187">
        <f t="shared" si="117"/>
        <v>0</v>
      </c>
      <c r="M88" s="187">
        <f t="shared" si="117"/>
        <v>1</v>
      </c>
      <c r="N88" s="187">
        <f t="shared" si="117"/>
        <v>2</v>
      </c>
      <c r="O88" s="187">
        <f t="shared" si="117"/>
        <v>0</v>
      </c>
      <c r="P88" s="187">
        <f t="shared" si="117"/>
        <v>0</v>
      </c>
      <c r="Q88" s="199"/>
      <c r="R88" s="187">
        <f>G88</f>
        <v>1</v>
      </c>
      <c r="S88" s="187">
        <f>S89</f>
        <v>0</v>
      </c>
      <c r="T88" s="181"/>
      <c r="U88" s="192">
        <f>G88</f>
        <v>1</v>
      </c>
      <c r="V88" s="192">
        <f>V89</f>
        <v>0</v>
      </c>
      <c r="W88" s="181"/>
      <c r="X88" s="192">
        <f>H88</f>
        <v>2</v>
      </c>
      <c r="Y88" s="187">
        <f>Y89</f>
        <v>0</v>
      </c>
      <c r="Z88" s="185"/>
      <c r="AA88" s="167"/>
      <c r="AB88" s="165"/>
      <c r="AC88" s="172" t="e">
        <f>P88/O88</f>
        <v>#DIV/0!</v>
      </c>
      <c r="AD88" s="172">
        <f>S88/R88</f>
        <v>0</v>
      </c>
      <c r="AE88" s="172">
        <f>V88/U88</f>
        <v>0</v>
      </c>
      <c r="AF88" s="172">
        <f>Y88/X88</f>
        <v>0</v>
      </c>
      <c r="AG88" s="172">
        <f>P88/G88</f>
        <v>0</v>
      </c>
      <c r="AH88" s="172">
        <f>S88/G88</f>
        <v>0</v>
      </c>
      <c r="AI88" s="172">
        <f>V88/G88</f>
        <v>0</v>
      </c>
      <c r="AJ88" s="172">
        <f>Y88/G88</f>
        <v>0</v>
      </c>
      <c r="AK88" s="173"/>
      <c r="AL88" s="168">
        <f>IF(H88=0,0,P88/H88)</f>
        <v>0</v>
      </c>
      <c r="AM88" s="168">
        <f>IF(H88=0,0,S88/H88)</f>
        <v>0</v>
      </c>
      <c r="AN88" s="168">
        <f>IF(H88=0,0,V88/H88)</f>
        <v>0</v>
      </c>
      <c r="AO88" s="168">
        <f>IF(H88=0,0,Y88/H88)</f>
        <v>0</v>
      </c>
      <c r="AP88" s="174">
        <f t="shared" ref="AP88:AS88" si="118">IF(AL88&lt;=50%,5,IF(AL88&lt;=65%,4,IF(AL88&lt;=75%,3,IF(AL88&lt;=90%,2,1))))</f>
        <v>5</v>
      </c>
      <c r="AQ88" s="174">
        <f t="shared" si="118"/>
        <v>5</v>
      </c>
      <c r="AR88" s="174">
        <f t="shared" si="118"/>
        <v>5</v>
      </c>
      <c r="AS88" s="174">
        <f t="shared" si="118"/>
        <v>5</v>
      </c>
      <c r="AT88" s="173"/>
      <c r="AU88" s="175"/>
      <c r="AV88" s="175"/>
      <c r="AW88" s="175"/>
      <c r="AX88" s="175"/>
      <c r="AY88" s="175"/>
    </row>
    <row r="89" spans="1:51" ht="16.5" customHeight="1" outlineLevel="4" x14ac:dyDescent="0.25">
      <c r="A89" s="164" t="s">
        <v>1747</v>
      </c>
      <c r="B89" s="177" t="str">
        <f>Variables!C28</f>
        <v>Jumlah Juara MTQ</v>
      </c>
      <c r="C89" s="166" t="s">
        <v>1632</v>
      </c>
      <c r="D89" s="187">
        <v>1</v>
      </c>
      <c r="E89" s="187">
        <v>1</v>
      </c>
      <c r="F89" s="187">
        <v>1</v>
      </c>
      <c r="G89" s="187">
        <v>1</v>
      </c>
      <c r="H89" s="187"/>
      <c r="I89" s="187"/>
      <c r="J89" s="187">
        <v>2</v>
      </c>
      <c r="K89" s="187">
        <v>0</v>
      </c>
      <c r="L89" s="187">
        <v>0</v>
      </c>
      <c r="M89" s="187">
        <v>1</v>
      </c>
      <c r="N89" s="192">
        <f>Variables!H28</f>
        <v>2</v>
      </c>
      <c r="O89" s="187">
        <f>Variables!I28</f>
        <v>0</v>
      </c>
      <c r="P89" s="187">
        <f>Variables!J28</f>
        <v>0</v>
      </c>
      <c r="Q89" s="198"/>
      <c r="R89" s="187">
        <f>Variables!K28</f>
        <v>0</v>
      </c>
      <c r="S89" s="187">
        <f>Variables!L28</f>
        <v>0</v>
      </c>
      <c r="T89" s="170"/>
      <c r="U89" s="192">
        <f>Variables!M28</f>
        <v>0</v>
      </c>
      <c r="V89" s="192">
        <f>Variables!N28</f>
        <v>0</v>
      </c>
      <c r="W89" s="170"/>
      <c r="X89" s="200"/>
      <c r="Y89" s="192">
        <f>Variables!P28</f>
        <v>0</v>
      </c>
      <c r="Z89" s="171"/>
      <c r="AA89" s="168"/>
      <c r="AB89" s="201" t="s">
        <v>1748</v>
      </c>
      <c r="AC89" s="172"/>
      <c r="AD89" s="172"/>
      <c r="AE89" s="172"/>
      <c r="AF89" s="172"/>
      <c r="AG89" s="172"/>
      <c r="AH89" s="172"/>
      <c r="AI89" s="172"/>
      <c r="AJ89" s="172"/>
      <c r="AK89" s="173"/>
      <c r="AL89" s="168"/>
      <c r="AM89" s="168"/>
      <c r="AN89" s="168"/>
      <c r="AO89" s="168"/>
      <c r="AP89" s="174"/>
      <c r="AQ89" s="174"/>
      <c r="AR89" s="174"/>
      <c r="AS89" s="174"/>
      <c r="AT89" s="173"/>
      <c r="AU89" s="175"/>
      <c r="AV89" s="175"/>
      <c r="AW89" s="175"/>
      <c r="AX89" s="175"/>
      <c r="AY89" s="175"/>
    </row>
    <row r="90" spans="1:51" ht="16.5" customHeight="1" outlineLevel="2" x14ac:dyDescent="0.25">
      <c r="A90" s="153" t="s">
        <v>1749</v>
      </c>
      <c r="B90" s="154" t="s">
        <v>1750</v>
      </c>
      <c r="C90" s="155"/>
      <c r="D90" s="155"/>
      <c r="E90" s="155"/>
      <c r="F90" s="155"/>
      <c r="G90" s="155"/>
      <c r="H90" s="155"/>
      <c r="I90" s="155"/>
      <c r="J90" s="155"/>
      <c r="K90" s="155"/>
      <c r="L90" s="155"/>
      <c r="M90" s="155"/>
      <c r="N90" s="155"/>
      <c r="O90" s="202"/>
      <c r="P90" s="202"/>
      <c r="Q90" s="203"/>
      <c r="R90" s="202"/>
      <c r="S90" s="202"/>
      <c r="T90" s="157"/>
      <c r="U90" s="202"/>
      <c r="V90" s="202"/>
      <c r="W90" s="157"/>
      <c r="X90" s="204"/>
      <c r="Y90" s="202"/>
      <c r="Z90" s="158"/>
      <c r="AA90" s="159"/>
      <c r="AB90" s="154"/>
      <c r="AC90" s="160"/>
      <c r="AD90" s="160"/>
      <c r="AE90" s="160"/>
      <c r="AF90" s="160"/>
      <c r="AG90" s="160"/>
      <c r="AH90" s="160"/>
      <c r="AI90" s="160"/>
      <c r="AJ90" s="160"/>
      <c r="AK90" s="161"/>
      <c r="AL90" s="159"/>
      <c r="AM90" s="159"/>
      <c r="AN90" s="159"/>
      <c r="AO90" s="159"/>
      <c r="AP90" s="162"/>
      <c r="AQ90" s="162"/>
      <c r="AR90" s="162"/>
      <c r="AS90" s="162"/>
      <c r="AT90" s="161"/>
      <c r="AU90" s="163"/>
      <c r="AV90" s="163"/>
      <c r="AW90" s="163"/>
      <c r="AX90" s="163"/>
      <c r="AY90" s="163"/>
    </row>
    <row r="91" spans="1:51" ht="16.5" customHeight="1" outlineLevel="3" x14ac:dyDescent="0.25">
      <c r="A91" s="164" t="s">
        <v>1751</v>
      </c>
      <c r="B91" s="165" t="s">
        <v>1752</v>
      </c>
      <c r="C91" s="166"/>
      <c r="D91" s="167">
        <v>0.35010000000000002</v>
      </c>
      <c r="E91" s="167">
        <v>0.35049999999999998</v>
      </c>
      <c r="F91" s="167">
        <v>0.35249999999999998</v>
      </c>
      <c r="G91" s="167">
        <v>0.35499999999999998</v>
      </c>
      <c r="H91" s="167">
        <v>0.35749999999999998</v>
      </c>
      <c r="I91" s="167">
        <v>0.36</v>
      </c>
      <c r="J91" s="167">
        <v>0.36249999999999999</v>
      </c>
      <c r="K91" s="168">
        <f t="shared" ref="K91:P91" si="119">IF(K93=0,0,K92/K93)</f>
        <v>0.96197718631178708</v>
      </c>
      <c r="L91" s="168">
        <f t="shared" si="119"/>
        <v>0.72623574144486691</v>
      </c>
      <c r="M91" s="168">
        <f t="shared" si="119"/>
        <v>0.75265017667844525</v>
      </c>
      <c r="N91" s="168">
        <f t="shared" si="119"/>
        <v>0.80916030534351147</v>
      </c>
      <c r="O91" s="168">
        <f t="shared" si="119"/>
        <v>0</v>
      </c>
      <c r="P91" s="168">
        <f t="shared" si="119"/>
        <v>0</v>
      </c>
      <c r="Q91" s="177"/>
      <c r="R91" s="168">
        <f t="shared" ref="R91:S91" si="120">IF(R93=0,0,R92/R93)</f>
        <v>0</v>
      </c>
      <c r="S91" s="168">
        <f t="shared" si="120"/>
        <v>0</v>
      </c>
      <c r="T91" s="181"/>
      <c r="U91" s="168">
        <f t="shared" ref="U91:V91" si="121">IF(U93=0,0,U92/U93)</f>
        <v>0</v>
      </c>
      <c r="V91" s="168">
        <f t="shared" si="121"/>
        <v>0</v>
      </c>
      <c r="W91" s="181"/>
      <c r="X91" s="167">
        <f>H91</f>
        <v>0.35749999999999998</v>
      </c>
      <c r="Y91" s="168">
        <f>IF(Y93=0,0,Y92/Y93)</f>
        <v>0</v>
      </c>
      <c r="Z91" s="185"/>
      <c r="AA91" s="167">
        <f>Y91/X91</f>
        <v>0</v>
      </c>
      <c r="AB91" s="165"/>
      <c r="AC91" s="172" t="e">
        <f>P91/O91</f>
        <v>#DIV/0!</v>
      </c>
      <c r="AD91" s="172" t="e">
        <f>S91/R91</f>
        <v>#DIV/0!</v>
      </c>
      <c r="AE91" s="172" t="e">
        <f>V91/U91</f>
        <v>#DIV/0!</v>
      </c>
      <c r="AF91" s="172">
        <f>Y91/X91</f>
        <v>0</v>
      </c>
      <c r="AG91" s="172">
        <f>P91/G91</f>
        <v>0</v>
      </c>
      <c r="AH91" s="172">
        <f>S91/G91</f>
        <v>0</v>
      </c>
      <c r="AI91" s="172">
        <f>V91/G91</f>
        <v>0</v>
      </c>
      <c r="AJ91" s="172">
        <f>Y91/G91</f>
        <v>0</v>
      </c>
      <c r="AK91" s="173"/>
      <c r="AL91" s="168">
        <f>IF(H91=0,0,P91/H91)</f>
        <v>0</v>
      </c>
      <c r="AM91" s="168">
        <f>IF(H91=0,0,S91/H91)</f>
        <v>0</v>
      </c>
      <c r="AN91" s="168">
        <f>IF(H91=0,0,V91/H91)</f>
        <v>0</v>
      </c>
      <c r="AO91" s="168">
        <f>IF(H91=0,0,Y91/H91)</f>
        <v>0</v>
      </c>
      <c r="AP91" s="174">
        <f t="shared" ref="AP91:AS91" si="122">IF(AL91&lt;=50%,5,IF(AL91&lt;=65%,4,IF(AL91&lt;=75%,3,IF(AL91&lt;=90%,2,1))))</f>
        <v>5</v>
      </c>
      <c r="AQ91" s="174">
        <f t="shared" si="122"/>
        <v>5</v>
      </c>
      <c r="AR91" s="174">
        <f t="shared" si="122"/>
        <v>5</v>
      </c>
      <c r="AS91" s="174">
        <f t="shared" si="122"/>
        <v>5</v>
      </c>
      <c r="AT91" s="173"/>
      <c r="AU91" s="175"/>
      <c r="AV91" s="175"/>
      <c r="AW91" s="175"/>
      <c r="AX91" s="175"/>
      <c r="AY91" s="175"/>
    </row>
    <row r="92" spans="1:51" ht="16.5" customHeight="1" outlineLevel="4" x14ac:dyDescent="0.25">
      <c r="A92" s="205" t="s">
        <v>1753</v>
      </c>
      <c r="B92" s="181" t="str">
        <f>Variables!C20</f>
        <v>Jumlah Guru PAUD berijazah kualifikasi S-1/D4</v>
      </c>
      <c r="C92" s="192" t="s">
        <v>1632</v>
      </c>
      <c r="D92" s="188"/>
      <c r="E92" s="188"/>
      <c r="F92" s="188"/>
      <c r="G92" s="188"/>
      <c r="H92" s="188"/>
      <c r="I92" s="188"/>
      <c r="J92" s="188"/>
      <c r="K92" s="192">
        <f>Variables!E20</f>
        <v>253</v>
      </c>
      <c r="L92" s="192">
        <f>Variables!F20</f>
        <v>191</v>
      </c>
      <c r="M92" s="192">
        <f>Variables!G20</f>
        <v>213</v>
      </c>
      <c r="N92" s="192">
        <f>Variables!H20</f>
        <v>212</v>
      </c>
      <c r="O92" s="192">
        <f>Variables!I20</f>
        <v>0</v>
      </c>
      <c r="P92" s="192">
        <f>Variables!J20</f>
        <v>0</v>
      </c>
      <c r="Q92" s="170"/>
      <c r="R92" s="192">
        <f>Variables!K20</f>
        <v>0</v>
      </c>
      <c r="S92" s="192">
        <f>Variables!L20</f>
        <v>0</v>
      </c>
      <c r="T92" s="170"/>
      <c r="U92" s="192">
        <f>Variables!M20</f>
        <v>0</v>
      </c>
      <c r="V92" s="192">
        <f>Variables!N20</f>
        <v>0</v>
      </c>
      <c r="W92" s="170"/>
      <c r="X92" s="192"/>
      <c r="Y92" s="192">
        <f>Variables!P20</f>
        <v>0</v>
      </c>
      <c r="Z92" s="171"/>
      <c r="AA92" s="188"/>
      <c r="AB92" s="181"/>
      <c r="AC92" s="170"/>
      <c r="AD92" s="170"/>
      <c r="AE92" s="170"/>
      <c r="AF92" s="170"/>
      <c r="AG92" s="170"/>
      <c r="AH92" s="170"/>
      <c r="AI92" s="170"/>
      <c r="AJ92" s="170"/>
      <c r="AK92" s="206"/>
      <c r="AL92" s="168"/>
      <c r="AM92" s="168"/>
      <c r="AN92" s="168"/>
      <c r="AO92" s="168"/>
      <c r="AP92" s="174"/>
      <c r="AQ92" s="174"/>
      <c r="AR92" s="174"/>
      <c r="AS92" s="174"/>
      <c r="AT92" s="206"/>
      <c r="AU92" s="207"/>
      <c r="AV92" s="207"/>
      <c r="AW92" s="207"/>
      <c r="AX92" s="207"/>
      <c r="AY92" s="207"/>
    </row>
    <row r="93" spans="1:51" ht="16.5" customHeight="1" outlineLevel="4" x14ac:dyDescent="0.25">
      <c r="A93" s="205" t="s">
        <v>1754</v>
      </c>
      <c r="B93" s="181" t="str">
        <f>Variables!C17</f>
        <v>Jumlah Guru pada jenjang PAUD</v>
      </c>
      <c r="C93" s="192" t="s">
        <v>1632</v>
      </c>
      <c r="D93" s="188"/>
      <c r="E93" s="188"/>
      <c r="F93" s="188"/>
      <c r="G93" s="188"/>
      <c r="H93" s="188"/>
      <c r="I93" s="188"/>
      <c r="J93" s="188"/>
      <c r="K93" s="192">
        <f>Variables!E17</f>
        <v>263</v>
      </c>
      <c r="L93" s="192">
        <f>Variables!F17</f>
        <v>263</v>
      </c>
      <c r="M93" s="192">
        <f>Variables!G17</f>
        <v>283</v>
      </c>
      <c r="N93" s="192">
        <f>Variables!H17</f>
        <v>262</v>
      </c>
      <c r="O93" s="192">
        <f>Variables!I17</f>
        <v>0</v>
      </c>
      <c r="P93" s="192">
        <f>Variables!J17</f>
        <v>0</v>
      </c>
      <c r="Q93" s="170"/>
      <c r="R93" s="192">
        <f>Variables!K17</f>
        <v>0</v>
      </c>
      <c r="S93" s="192">
        <f>Variables!L17</f>
        <v>0</v>
      </c>
      <c r="T93" s="170"/>
      <c r="U93" s="192">
        <f>Variables!M17</f>
        <v>0</v>
      </c>
      <c r="V93" s="192">
        <f>Variables!N17</f>
        <v>0</v>
      </c>
      <c r="W93" s="170"/>
      <c r="X93" s="192"/>
      <c r="Y93" s="192">
        <f>Variables!P17</f>
        <v>0</v>
      </c>
      <c r="Z93" s="171"/>
      <c r="AA93" s="188"/>
      <c r="AB93" s="181"/>
      <c r="AC93" s="170"/>
      <c r="AD93" s="170"/>
      <c r="AE93" s="170"/>
      <c r="AF93" s="170"/>
      <c r="AG93" s="170"/>
      <c r="AH93" s="170"/>
      <c r="AI93" s="170"/>
      <c r="AJ93" s="170"/>
      <c r="AK93" s="206"/>
      <c r="AL93" s="168"/>
      <c r="AM93" s="168"/>
      <c r="AN93" s="168"/>
      <c r="AO93" s="168"/>
      <c r="AP93" s="174"/>
      <c r="AQ93" s="174"/>
      <c r="AR93" s="174"/>
      <c r="AS93" s="174"/>
      <c r="AT93" s="206"/>
      <c r="AU93" s="207"/>
      <c r="AV93" s="207"/>
      <c r="AW93" s="207"/>
      <c r="AX93" s="207"/>
      <c r="AY93" s="207"/>
    </row>
    <row r="94" spans="1:51" ht="16.5" customHeight="1" outlineLevel="3" x14ac:dyDescent="0.25">
      <c r="A94" s="164" t="s">
        <v>1755</v>
      </c>
      <c r="B94" s="165" t="s">
        <v>1756</v>
      </c>
      <c r="C94" s="166"/>
      <c r="D94" s="167">
        <v>0.13109999999999999</v>
      </c>
      <c r="E94" s="167">
        <v>0.13650000000000001</v>
      </c>
      <c r="F94" s="167">
        <v>0.13869999999999999</v>
      </c>
      <c r="G94" s="167">
        <v>0.14050000000000001</v>
      </c>
      <c r="H94" s="167">
        <v>0.14230000000000001</v>
      </c>
      <c r="I94" s="167">
        <v>0.14399999999999999</v>
      </c>
      <c r="J94" s="167">
        <v>0.14530000000000001</v>
      </c>
      <c r="K94" s="168">
        <f t="shared" ref="K94:P94" si="123">IF(K96=0,0,K95/K96)</f>
        <v>0.14068441064638784</v>
      </c>
      <c r="L94" s="168">
        <f t="shared" si="123"/>
        <v>0.45247148288973382</v>
      </c>
      <c r="M94" s="168">
        <f t="shared" si="123"/>
        <v>0.52650176678445226</v>
      </c>
      <c r="N94" s="168">
        <f t="shared" si="123"/>
        <v>0.45419847328244273</v>
      </c>
      <c r="O94" s="168">
        <f t="shared" si="123"/>
        <v>0</v>
      </c>
      <c r="P94" s="168">
        <f t="shared" si="123"/>
        <v>0</v>
      </c>
      <c r="Q94" s="177"/>
      <c r="R94" s="168">
        <f t="shared" ref="R94:S94" si="124">IF(R96=0,0,R95/R96)</f>
        <v>0</v>
      </c>
      <c r="S94" s="168">
        <f t="shared" si="124"/>
        <v>0</v>
      </c>
      <c r="T94" s="181"/>
      <c r="U94" s="168">
        <f t="shared" ref="U94:V94" si="125">IF(U96=0,0,U95/U96)</f>
        <v>0</v>
      </c>
      <c r="V94" s="168">
        <f t="shared" si="125"/>
        <v>0</v>
      </c>
      <c r="W94" s="181"/>
      <c r="X94" s="167">
        <f>H94</f>
        <v>0.14230000000000001</v>
      </c>
      <c r="Y94" s="168">
        <f>IF(Y96=0,0,Y95/Y96)</f>
        <v>0</v>
      </c>
      <c r="Z94" s="185"/>
      <c r="AA94" s="167">
        <f>Y94/X94</f>
        <v>0</v>
      </c>
      <c r="AB94" s="165"/>
      <c r="AC94" s="172" t="e">
        <f>P94/O94</f>
        <v>#DIV/0!</v>
      </c>
      <c r="AD94" s="172" t="e">
        <f>S94/R94</f>
        <v>#DIV/0!</v>
      </c>
      <c r="AE94" s="172" t="e">
        <f>V94/U94</f>
        <v>#DIV/0!</v>
      </c>
      <c r="AF94" s="172">
        <f>Y94/X94</f>
        <v>0</v>
      </c>
      <c r="AG94" s="172">
        <f>P94/G94</f>
        <v>0</v>
      </c>
      <c r="AH94" s="172">
        <f>S94/G94</f>
        <v>0</v>
      </c>
      <c r="AI94" s="172">
        <f>V94/G94</f>
        <v>0</v>
      </c>
      <c r="AJ94" s="172">
        <f>Y94/G94</f>
        <v>0</v>
      </c>
      <c r="AK94" s="173"/>
      <c r="AL94" s="168">
        <f>IF(H94=0,0,P94/H94)</f>
        <v>0</v>
      </c>
      <c r="AM94" s="168">
        <f>IF(H94=0,0,S94/H94)</f>
        <v>0</v>
      </c>
      <c r="AN94" s="168">
        <f>IF(H94=0,0,V94/H94)</f>
        <v>0</v>
      </c>
      <c r="AO94" s="168">
        <f>IF(H94=0,0,Y94/H94)</f>
        <v>0</v>
      </c>
      <c r="AP94" s="174">
        <f t="shared" ref="AP94:AS94" si="126">IF(AL94&lt;=50%,5,IF(AL94&lt;=65%,4,IF(AL94&lt;=75%,3,IF(AL94&lt;=90%,2,1))))</f>
        <v>5</v>
      </c>
      <c r="AQ94" s="174">
        <f t="shared" si="126"/>
        <v>5</v>
      </c>
      <c r="AR94" s="174">
        <f t="shared" si="126"/>
        <v>5</v>
      </c>
      <c r="AS94" s="174">
        <f t="shared" si="126"/>
        <v>5</v>
      </c>
      <c r="AT94" s="173"/>
      <c r="AU94" s="175"/>
      <c r="AV94" s="175"/>
      <c r="AW94" s="175"/>
      <c r="AX94" s="175"/>
      <c r="AY94" s="175"/>
    </row>
    <row r="95" spans="1:51" ht="16.5" customHeight="1" outlineLevel="4" x14ac:dyDescent="0.25">
      <c r="A95" s="205" t="s">
        <v>1757</v>
      </c>
      <c r="B95" s="181" t="str">
        <f>Variables!C21</f>
        <v>Jumlah Guru PAUD yang bersertifikat pendidik</v>
      </c>
      <c r="C95" s="192" t="s">
        <v>1632</v>
      </c>
      <c r="D95" s="188"/>
      <c r="E95" s="188"/>
      <c r="F95" s="188"/>
      <c r="G95" s="188"/>
      <c r="H95" s="188"/>
      <c r="I95" s="188"/>
      <c r="J95" s="188"/>
      <c r="K95" s="192">
        <f>Variables!E21</f>
        <v>37</v>
      </c>
      <c r="L95" s="192">
        <f>Variables!F21</f>
        <v>119</v>
      </c>
      <c r="M95" s="192">
        <f>Variables!G21</f>
        <v>149</v>
      </c>
      <c r="N95" s="192">
        <f>Variables!H21</f>
        <v>119</v>
      </c>
      <c r="O95" s="192">
        <f>Variables!I21</f>
        <v>0</v>
      </c>
      <c r="P95" s="192">
        <f>Variables!J21</f>
        <v>0</v>
      </c>
      <c r="Q95" s="170"/>
      <c r="R95" s="192">
        <f>Variables!K21</f>
        <v>0</v>
      </c>
      <c r="S95" s="192">
        <f>Variables!L21</f>
        <v>0</v>
      </c>
      <c r="T95" s="170"/>
      <c r="U95" s="192">
        <f>Variables!M21</f>
        <v>0</v>
      </c>
      <c r="V95" s="192">
        <f>Variables!N21</f>
        <v>0</v>
      </c>
      <c r="W95" s="170"/>
      <c r="X95" s="192"/>
      <c r="Y95" s="192">
        <f>Variables!P21</f>
        <v>0</v>
      </c>
      <c r="Z95" s="171"/>
      <c r="AA95" s="188"/>
      <c r="AB95" s="181"/>
      <c r="AC95" s="170"/>
      <c r="AD95" s="170"/>
      <c r="AE95" s="170"/>
      <c r="AF95" s="170"/>
      <c r="AG95" s="170"/>
      <c r="AH95" s="170"/>
      <c r="AI95" s="170"/>
      <c r="AJ95" s="170"/>
      <c r="AK95" s="206"/>
      <c r="AL95" s="168"/>
      <c r="AM95" s="168"/>
      <c r="AN95" s="168"/>
      <c r="AO95" s="168"/>
      <c r="AP95" s="174"/>
      <c r="AQ95" s="174"/>
      <c r="AR95" s="174"/>
      <c r="AS95" s="174"/>
      <c r="AT95" s="206"/>
      <c r="AU95" s="207"/>
      <c r="AV95" s="207"/>
      <c r="AW95" s="207"/>
      <c r="AX95" s="207"/>
      <c r="AY95" s="207"/>
    </row>
    <row r="96" spans="1:51" ht="16.5" customHeight="1" outlineLevel="4" x14ac:dyDescent="0.25">
      <c r="A96" s="205" t="s">
        <v>1758</v>
      </c>
      <c r="B96" s="181" t="str">
        <f>Variables!C17</f>
        <v>Jumlah Guru pada jenjang PAUD</v>
      </c>
      <c r="C96" s="192" t="s">
        <v>1632</v>
      </c>
      <c r="D96" s="188"/>
      <c r="E96" s="188"/>
      <c r="F96" s="188"/>
      <c r="G96" s="188"/>
      <c r="H96" s="188"/>
      <c r="I96" s="188"/>
      <c r="J96" s="188"/>
      <c r="K96" s="192">
        <f>Variables!E17</f>
        <v>263</v>
      </c>
      <c r="L96" s="192">
        <f>Variables!F17</f>
        <v>263</v>
      </c>
      <c r="M96" s="192">
        <f>Variables!G17</f>
        <v>283</v>
      </c>
      <c r="N96" s="192">
        <f>Variables!H17</f>
        <v>262</v>
      </c>
      <c r="O96" s="192">
        <f>Variables!I17</f>
        <v>0</v>
      </c>
      <c r="P96" s="192">
        <f>Variables!J17</f>
        <v>0</v>
      </c>
      <c r="Q96" s="170"/>
      <c r="R96" s="192">
        <f>Variables!K17</f>
        <v>0</v>
      </c>
      <c r="S96" s="192">
        <f>Variables!L17</f>
        <v>0</v>
      </c>
      <c r="T96" s="170"/>
      <c r="U96" s="192">
        <f>Variables!M17</f>
        <v>0</v>
      </c>
      <c r="V96" s="192">
        <f>Variables!N17</f>
        <v>0</v>
      </c>
      <c r="W96" s="170"/>
      <c r="X96" s="192"/>
      <c r="Y96" s="192">
        <f>Variables!P17</f>
        <v>0</v>
      </c>
      <c r="Z96" s="171"/>
      <c r="AA96" s="188"/>
      <c r="AB96" s="181"/>
      <c r="AC96" s="170"/>
      <c r="AD96" s="170"/>
      <c r="AE96" s="170"/>
      <c r="AF96" s="170"/>
      <c r="AG96" s="170"/>
      <c r="AH96" s="170"/>
      <c r="AI96" s="170"/>
      <c r="AJ96" s="170"/>
      <c r="AK96" s="206"/>
      <c r="AL96" s="168"/>
      <c r="AM96" s="168"/>
      <c r="AN96" s="168"/>
      <c r="AO96" s="168"/>
      <c r="AP96" s="174"/>
      <c r="AQ96" s="174"/>
      <c r="AR96" s="174"/>
      <c r="AS96" s="174"/>
      <c r="AT96" s="206"/>
      <c r="AU96" s="207"/>
      <c r="AV96" s="207"/>
      <c r="AW96" s="207"/>
      <c r="AX96" s="207"/>
      <c r="AY96" s="207"/>
    </row>
    <row r="97" spans="1:51" ht="16.5" customHeight="1" outlineLevel="3" x14ac:dyDescent="0.25">
      <c r="A97" s="164" t="s">
        <v>1759</v>
      </c>
      <c r="B97" s="165" t="s">
        <v>1760</v>
      </c>
      <c r="C97" s="166"/>
      <c r="D97" s="167">
        <v>0.83560000000000001</v>
      </c>
      <c r="E97" s="167">
        <v>0.83560000000000001</v>
      </c>
      <c r="F97" s="167">
        <v>0.84</v>
      </c>
      <c r="G97" s="167">
        <v>0.85</v>
      </c>
      <c r="H97" s="167">
        <v>0.86</v>
      </c>
      <c r="I97" s="167">
        <v>0.87</v>
      </c>
      <c r="J97" s="167">
        <v>0.88</v>
      </c>
      <c r="K97" s="168">
        <f t="shared" ref="K97:P97" si="127">IF(K99=0,0,K98/K99)</f>
        <v>0.83557046979865768</v>
      </c>
      <c r="L97" s="168">
        <f t="shared" si="127"/>
        <v>0.84004474272930652</v>
      </c>
      <c r="M97" s="168">
        <f t="shared" si="127"/>
        <v>0.89655172413793105</v>
      </c>
      <c r="N97" s="168">
        <f t="shared" si="127"/>
        <v>0.94779582366589332</v>
      </c>
      <c r="O97" s="168">
        <f t="shared" si="127"/>
        <v>0</v>
      </c>
      <c r="P97" s="168">
        <f t="shared" si="127"/>
        <v>0</v>
      </c>
      <c r="Q97" s="177"/>
      <c r="R97" s="168">
        <f t="shared" ref="R97:S97" si="128">IF(R99=0,0,R98/R99)</f>
        <v>0</v>
      </c>
      <c r="S97" s="168">
        <f t="shared" si="128"/>
        <v>0</v>
      </c>
      <c r="T97" s="181"/>
      <c r="U97" s="168">
        <f t="shared" ref="U97:V97" si="129">IF(U99=0,0,U98/U99)</f>
        <v>0</v>
      </c>
      <c r="V97" s="168">
        <f t="shared" si="129"/>
        <v>0</v>
      </c>
      <c r="W97" s="181"/>
      <c r="X97" s="167">
        <f>H97</f>
        <v>0.86</v>
      </c>
      <c r="Y97" s="168">
        <f>IF(Y99=0,0,Y98/Y99)</f>
        <v>0</v>
      </c>
      <c r="Z97" s="185"/>
      <c r="AA97" s="167">
        <f>Y97/X97</f>
        <v>0</v>
      </c>
      <c r="AB97" s="165"/>
      <c r="AC97" s="172" t="e">
        <f>P97/O97</f>
        <v>#DIV/0!</v>
      </c>
      <c r="AD97" s="172" t="e">
        <f>S97/R97</f>
        <v>#DIV/0!</v>
      </c>
      <c r="AE97" s="172" t="e">
        <f>V97/U97</f>
        <v>#DIV/0!</v>
      </c>
      <c r="AF97" s="172">
        <f>Y97/X97</f>
        <v>0</v>
      </c>
      <c r="AG97" s="172">
        <f>P97/G97</f>
        <v>0</v>
      </c>
      <c r="AH97" s="172">
        <f>S97/G97</f>
        <v>0</v>
      </c>
      <c r="AI97" s="172">
        <f>V97/G97</f>
        <v>0</v>
      </c>
      <c r="AJ97" s="172">
        <f>Y97/G97</f>
        <v>0</v>
      </c>
      <c r="AK97" s="173"/>
      <c r="AL97" s="168">
        <f>IF(H97=0,0,P97/H97)</f>
        <v>0</v>
      </c>
      <c r="AM97" s="168">
        <f>IF(H97=0,0,S97/H97)</f>
        <v>0</v>
      </c>
      <c r="AN97" s="168">
        <f>IF(H97=0,0,V97/H97)</f>
        <v>0</v>
      </c>
      <c r="AO97" s="168">
        <f>IF(H97=0,0,Y97/H97)</f>
        <v>0</v>
      </c>
      <c r="AP97" s="174">
        <f t="shared" ref="AP97:AS97" si="130">IF(AL97&lt;=50%,5,IF(AL97&lt;=65%,4,IF(AL97&lt;=75%,3,IF(AL97&lt;=90%,2,1))))</f>
        <v>5</v>
      </c>
      <c r="AQ97" s="174">
        <f t="shared" si="130"/>
        <v>5</v>
      </c>
      <c r="AR97" s="174">
        <f t="shared" si="130"/>
        <v>5</v>
      </c>
      <c r="AS97" s="174">
        <f t="shared" si="130"/>
        <v>5</v>
      </c>
      <c r="AT97" s="173"/>
      <c r="AU97" s="175"/>
      <c r="AV97" s="175"/>
      <c r="AW97" s="175"/>
      <c r="AX97" s="175"/>
      <c r="AY97" s="175"/>
    </row>
    <row r="98" spans="1:51" ht="16.5" customHeight="1" outlineLevel="4" x14ac:dyDescent="0.25">
      <c r="A98" s="205" t="s">
        <v>1761</v>
      </c>
      <c r="B98" s="181" t="str">
        <f>Variables!C22</f>
        <v>Jumlah Guru SD berijazah kualifikasi S-1/D4</v>
      </c>
      <c r="C98" s="192" t="s">
        <v>1632</v>
      </c>
      <c r="D98" s="188"/>
      <c r="E98" s="188"/>
      <c r="F98" s="188"/>
      <c r="G98" s="188"/>
      <c r="H98" s="188"/>
      <c r="I98" s="188"/>
      <c r="J98" s="188"/>
      <c r="K98" s="192">
        <f>Variables!E22</f>
        <v>747</v>
      </c>
      <c r="L98" s="192">
        <f>Variables!F22</f>
        <v>751</v>
      </c>
      <c r="M98" s="192">
        <f>Variables!G22</f>
        <v>780</v>
      </c>
      <c r="N98" s="192">
        <f>Variables!H22</f>
        <v>817</v>
      </c>
      <c r="O98" s="192">
        <f>Variables!I22</f>
        <v>0</v>
      </c>
      <c r="P98" s="192">
        <f>Variables!J22</f>
        <v>0</v>
      </c>
      <c r="Q98" s="170"/>
      <c r="R98" s="192">
        <f>Variables!K22</f>
        <v>0</v>
      </c>
      <c r="S98" s="192">
        <f>Variables!L22</f>
        <v>0</v>
      </c>
      <c r="T98" s="170"/>
      <c r="U98" s="192">
        <f>Variables!M22</f>
        <v>0</v>
      </c>
      <c r="V98" s="192">
        <f>Variables!N22</f>
        <v>0</v>
      </c>
      <c r="W98" s="170"/>
      <c r="X98" s="192"/>
      <c r="Y98" s="192">
        <f>Variables!P22</f>
        <v>0</v>
      </c>
      <c r="Z98" s="171"/>
      <c r="AA98" s="188"/>
      <c r="AB98" s="181"/>
      <c r="AC98" s="170"/>
      <c r="AD98" s="170"/>
      <c r="AE98" s="170"/>
      <c r="AF98" s="170"/>
      <c r="AG98" s="170"/>
      <c r="AH98" s="170"/>
      <c r="AI98" s="170"/>
      <c r="AJ98" s="170"/>
      <c r="AK98" s="206"/>
      <c r="AL98" s="168"/>
      <c r="AM98" s="168"/>
      <c r="AN98" s="168"/>
      <c r="AO98" s="168"/>
      <c r="AP98" s="174"/>
      <c r="AQ98" s="174"/>
      <c r="AR98" s="174"/>
      <c r="AS98" s="174"/>
      <c r="AT98" s="206"/>
      <c r="AU98" s="207"/>
      <c r="AV98" s="207"/>
      <c r="AW98" s="207"/>
      <c r="AX98" s="207"/>
      <c r="AY98" s="207"/>
    </row>
    <row r="99" spans="1:51" ht="16.5" customHeight="1" outlineLevel="4" x14ac:dyDescent="0.25">
      <c r="A99" s="205" t="s">
        <v>1762</v>
      </c>
      <c r="B99" s="181" t="str">
        <f>Variables!C18</f>
        <v>Jumlah Guru pada jenjang SD</v>
      </c>
      <c r="C99" s="192" t="s">
        <v>1632</v>
      </c>
      <c r="D99" s="188"/>
      <c r="E99" s="188"/>
      <c r="F99" s="188"/>
      <c r="G99" s="188"/>
      <c r="H99" s="188"/>
      <c r="I99" s="188"/>
      <c r="J99" s="188"/>
      <c r="K99" s="192">
        <f>Variables!E18</f>
        <v>894</v>
      </c>
      <c r="L99" s="192">
        <f>Variables!F18</f>
        <v>894</v>
      </c>
      <c r="M99" s="192">
        <f>Variables!G18</f>
        <v>870</v>
      </c>
      <c r="N99" s="192">
        <f>Variables!H18</f>
        <v>862</v>
      </c>
      <c r="O99" s="192">
        <f>Variables!I18</f>
        <v>0</v>
      </c>
      <c r="P99" s="192">
        <f>Variables!J18</f>
        <v>0</v>
      </c>
      <c r="Q99" s="170"/>
      <c r="R99" s="192">
        <f>Variables!K18</f>
        <v>0</v>
      </c>
      <c r="S99" s="192">
        <f>Variables!L18</f>
        <v>0</v>
      </c>
      <c r="T99" s="170"/>
      <c r="U99" s="192">
        <f>Variables!M18</f>
        <v>0</v>
      </c>
      <c r="V99" s="192">
        <f>Variables!N18</f>
        <v>0</v>
      </c>
      <c r="W99" s="170"/>
      <c r="X99" s="192"/>
      <c r="Y99" s="192">
        <f>Variables!P18</f>
        <v>0</v>
      </c>
      <c r="Z99" s="171"/>
      <c r="AA99" s="188"/>
      <c r="AB99" s="181"/>
      <c r="AC99" s="170"/>
      <c r="AD99" s="170"/>
      <c r="AE99" s="170"/>
      <c r="AF99" s="170"/>
      <c r="AG99" s="170"/>
      <c r="AH99" s="170"/>
      <c r="AI99" s="170"/>
      <c r="AJ99" s="170"/>
      <c r="AK99" s="206"/>
      <c r="AL99" s="168"/>
      <c r="AM99" s="168"/>
      <c r="AN99" s="168"/>
      <c r="AO99" s="168"/>
      <c r="AP99" s="174"/>
      <c r="AQ99" s="174"/>
      <c r="AR99" s="174"/>
      <c r="AS99" s="174"/>
      <c r="AT99" s="206"/>
      <c r="AU99" s="207"/>
      <c r="AV99" s="207"/>
      <c r="AW99" s="207"/>
      <c r="AX99" s="207"/>
      <c r="AY99" s="207"/>
    </row>
    <row r="100" spans="1:51" ht="16.5" customHeight="1" outlineLevel="3" x14ac:dyDescent="0.25">
      <c r="A100" s="164" t="s">
        <v>1763</v>
      </c>
      <c r="B100" s="165" t="s">
        <v>1764</v>
      </c>
      <c r="C100" s="166"/>
      <c r="D100" s="167">
        <v>0.52229999999999999</v>
      </c>
      <c r="E100" s="167">
        <v>0.52649999999999997</v>
      </c>
      <c r="F100" s="167">
        <v>0.53149999999999997</v>
      </c>
      <c r="G100" s="167">
        <v>0.53149999999999997</v>
      </c>
      <c r="H100" s="167">
        <v>0.54149999999999998</v>
      </c>
      <c r="I100" s="167">
        <v>0.54649999999999999</v>
      </c>
      <c r="J100" s="167">
        <v>0.55149999999999999</v>
      </c>
      <c r="K100" s="168">
        <f t="shared" ref="K100:P100" si="131">IF(K102=0,0,K101/K102)</f>
        <v>0.60067114093959728</v>
      </c>
      <c r="L100" s="168">
        <f t="shared" si="131"/>
        <v>0.47539149888143178</v>
      </c>
      <c r="M100" s="168">
        <f t="shared" si="131"/>
        <v>0.45517241379310347</v>
      </c>
      <c r="N100" s="168">
        <f t="shared" si="131"/>
        <v>0.44315545243619492</v>
      </c>
      <c r="O100" s="168">
        <f t="shared" si="131"/>
        <v>0</v>
      </c>
      <c r="P100" s="168">
        <f t="shared" si="131"/>
        <v>0</v>
      </c>
      <c r="Q100" s="177"/>
      <c r="R100" s="168">
        <f t="shared" ref="R100:S100" si="132">IF(R102=0,0,R101/R102)</f>
        <v>0</v>
      </c>
      <c r="S100" s="168">
        <f t="shared" si="132"/>
        <v>0</v>
      </c>
      <c r="T100" s="181"/>
      <c r="U100" s="168">
        <f t="shared" ref="U100:V100" si="133">IF(U102=0,0,U101/U102)</f>
        <v>0</v>
      </c>
      <c r="V100" s="168">
        <f t="shared" si="133"/>
        <v>0</v>
      </c>
      <c r="W100" s="181"/>
      <c r="X100" s="167">
        <f>H100</f>
        <v>0.54149999999999998</v>
      </c>
      <c r="Y100" s="168">
        <f>IF(Y102=0,0,Y101/Y102)</f>
        <v>0</v>
      </c>
      <c r="Z100" s="185"/>
      <c r="AA100" s="167">
        <f>Y100/X100</f>
        <v>0</v>
      </c>
      <c r="AB100" s="165"/>
      <c r="AC100" s="172" t="e">
        <f>P100/O100</f>
        <v>#DIV/0!</v>
      </c>
      <c r="AD100" s="172" t="e">
        <f>S100/R100</f>
        <v>#DIV/0!</v>
      </c>
      <c r="AE100" s="172" t="e">
        <f>V100/U100</f>
        <v>#DIV/0!</v>
      </c>
      <c r="AF100" s="172">
        <f>Y100/X100</f>
        <v>0</v>
      </c>
      <c r="AG100" s="172">
        <f>P100/G100</f>
        <v>0</v>
      </c>
      <c r="AH100" s="172">
        <f>S100/G100</f>
        <v>0</v>
      </c>
      <c r="AI100" s="172">
        <f>V100/G100</f>
        <v>0</v>
      </c>
      <c r="AJ100" s="172">
        <f>Y100/G100</f>
        <v>0</v>
      </c>
      <c r="AK100" s="173"/>
      <c r="AL100" s="168">
        <f>IF(H100=0,0,P100/H100)</f>
        <v>0</v>
      </c>
      <c r="AM100" s="168">
        <f>IF(H100=0,0,S100/H100)</f>
        <v>0</v>
      </c>
      <c r="AN100" s="168">
        <f>IF(H100=0,0,V100/H100)</f>
        <v>0</v>
      </c>
      <c r="AO100" s="168">
        <f>IF(H100=0,0,Y100/H100)</f>
        <v>0</v>
      </c>
      <c r="AP100" s="174">
        <f t="shared" ref="AP100:AS100" si="134">IF(AL100&lt;=50%,5,IF(AL100&lt;=65%,4,IF(AL100&lt;=75%,3,IF(AL100&lt;=90%,2,1))))</f>
        <v>5</v>
      </c>
      <c r="AQ100" s="174">
        <f t="shared" si="134"/>
        <v>5</v>
      </c>
      <c r="AR100" s="174">
        <f t="shared" si="134"/>
        <v>5</v>
      </c>
      <c r="AS100" s="174">
        <f t="shared" si="134"/>
        <v>5</v>
      </c>
      <c r="AT100" s="173"/>
      <c r="AU100" s="175"/>
      <c r="AV100" s="175"/>
      <c r="AW100" s="175"/>
      <c r="AX100" s="175"/>
      <c r="AY100" s="175"/>
    </row>
    <row r="101" spans="1:51" ht="16.5" customHeight="1" outlineLevel="4" x14ac:dyDescent="0.25">
      <c r="A101" s="205" t="s">
        <v>1765</v>
      </c>
      <c r="B101" s="181" t="str">
        <f>Variables!C23</f>
        <v>Jumlah guru SD yang bersertifikat pendidik</v>
      </c>
      <c r="C101" s="192" t="s">
        <v>1632</v>
      </c>
      <c r="D101" s="188"/>
      <c r="E101" s="188"/>
      <c r="F101" s="188"/>
      <c r="G101" s="188"/>
      <c r="H101" s="188"/>
      <c r="I101" s="188"/>
      <c r="J101" s="188"/>
      <c r="K101" s="192">
        <f>Variables!E23</f>
        <v>537</v>
      </c>
      <c r="L101" s="192">
        <f>Variables!F23</f>
        <v>425</v>
      </c>
      <c r="M101" s="192">
        <f>Variables!G23</f>
        <v>396</v>
      </c>
      <c r="N101" s="192">
        <f>Variables!H23</f>
        <v>382</v>
      </c>
      <c r="O101" s="192">
        <f>Variables!I23</f>
        <v>0</v>
      </c>
      <c r="P101" s="192">
        <f>Variables!J23</f>
        <v>0</v>
      </c>
      <c r="Q101" s="170"/>
      <c r="R101" s="192">
        <f>Variables!K23</f>
        <v>0</v>
      </c>
      <c r="S101" s="192">
        <f>Variables!L23</f>
        <v>0</v>
      </c>
      <c r="T101" s="170"/>
      <c r="U101" s="192">
        <f>Variables!M23</f>
        <v>0</v>
      </c>
      <c r="V101" s="192">
        <f>Variables!N23</f>
        <v>0</v>
      </c>
      <c r="W101" s="170"/>
      <c r="X101" s="192"/>
      <c r="Y101" s="192">
        <f>Variables!P23</f>
        <v>0</v>
      </c>
      <c r="Z101" s="171"/>
      <c r="AA101" s="188"/>
      <c r="AB101" s="181"/>
      <c r="AC101" s="170"/>
      <c r="AD101" s="170"/>
      <c r="AE101" s="170"/>
      <c r="AF101" s="170"/>
      <c r="AG101" s="170"/>
      <c r="AH101" s="170"/>
      <c r="AI101" s="170"/>
      <c r="AJ101" s="170"/>
      <c r="AK101" s="206"/>
      <c r="AL101" s="168"/>
      <c r="AM101" s="168"/>
      <c r="AN101" s="168"/>
      <c r="AO101" s="168"/>
      <c r="AP101" s="174"/>
      <c r="AQ101" s="174"/>
      <c r="AR101" s="174"/>
      <c r="AS101" s="174"/>
      <c r="AT101" s="206"/>
      <c r="AU101" s="207"/>
      <c r="AV101" s="207"/>
      <c r="AW101" s="207"/>
      <c r="AX101" s="207"/>
      <c r="AY101" s="207"/>
    </row>
    <row r="102" spans="1:51" ht="16.5" customHeight="1" outlineLevel="4" x14ac:dyDescent="0.25">
      <c r="A102" s="205" t="s">
        <v>1766</v>
      </c>
      <c r="B102" s="181" t="str">
        <f>Variables!C18</f>
        <v>Jumlah Guru pada jenjang SD</v>
      </c>
      <c r="C102" s="192" t="s">
        <v>1632</v>
      </c>
      <c r="D102" s="188"/>
      <c r="E102" s="188"/>
      <c r="F102" s="188"/>
      <c r="G102" s="188"/>
      <c r="H102" s="188"/>
      <c r="I102" s="188"/>
      <c r="J102" s="188"/>
      <c r="K102" s="192">
        <f>Variables!E18</f>
        <v>894</v>
      </c>
      <c r="L102" s="192">
        <f>Variables!F18</f>
        <v>894</v>
      </c>
      <c r="M102" s="192">
        <f>Variables!G18</f>
        <v>870</v>
      </c>
      <c r="N102" s="192">
        <f>Variables!H18</f>
        <v>862</v>
      </c>
      <c r="O102" s="192">
        <f>Variables!I18</f>
        <v>0</v>
      </c>
      <c r="P102" s="192">
        <f>Variables!J18</f>
        <v>0</v>
      </c>
      <c r="Q102" s="170"/>
      <c r="R102" s="192">
        <f>Variables!K18</f>
        <v>0</v>
      </c>
      <c r="S102" s="192">
        <f>Variables!L18</f>
        <v>0</v>
      </c>
      <c r="T102" s="170"/>
      <c r="U102" s="192">
        <f>Variables!M18</f>
        <v>0</v>
      </c>
      <c r="V102" s="192">
        <f>Variables!N18</f>
        <v>0</v>
      </c>
      <c r="W102" s="170"/>
      <c r="X102" s="192"/>
      <c r="Y102" s="192">
        <f>Variables!P18</f>
        <v>0</v>
      </c>
      <c r="Z102" s="171"/>
      <c r="AA102" s="188"/>
      <c r="AB102" s="181"/>
      <c r="AC102" s="170"/>
      <c r="AD102" s="170"/>
      <c r="AE102" s="170"/>
      <c r="AF102" s="170"/>
      <c r="AG102" s="170"/>
      <c r="AH102" s="170"/>
      <c r="AI102" s="170"/>
      <c r="AJ102" s="170"/>
      <c r="AK102" s="206"/>
      <c r="AL102" s="168"/>
      <c r="AM102" s="168"/>
      <c r="AN102" s="168"/>
      <c r="AO102" s="168"/>
      <c r="AP102" s="174"/>
      <c r="AQ102" s="174"/>
      <c r="AR102" s="174"/>
      <c r="AS102" s="174"/>
      <c r="AT102" s="206"/>
      <c r="AU102" s="207"/>
      <c r="AV102" s="207"/>
      <c r="AW102" s="207"/>
      <c r="AX102" s="207"/>
      <c r="AY102" s="207"/>
    </row>
    <row r="103" spans="1:51" ht="16.5" customHeight="1" outlineLevel="3" x14ac:dyDescent="0.25">
      <c r="A103" s="164" t="s">
        <v>1767</v>
      </c>
      <c r="B103" s="165" t="s">
        <v>1768</v>
      </c>
      <c r="C103" s="166"/>
      <c r="D103" s="167">
        <v>0.94889999999999997</v>
      </c>
      <c r="E103" s="167">
        <v>0.94889999999999997</v>
      </c>
      <c r="F103" s="167">
        <v>0.95</v>
      </c>
      <c r="G103" s="167">
        <v>0.95099999999999996</v>
      </c>
      <c r="H103" s="167">
        <v>0.95199999999999996</v>
      </c>
      <c r="I103" s="167">
        <v>0.95299999999999996</v>
      </c>
      <c r="J103" s="167">
        <v>0.95399999999999996</v>
      </c>
      <c r="K103" s="168">
        <f t="shared" ref="K103:P103" si="135">IF(K105=0,0,K104/K105)</f>
        <v>0.83803680981595097</v>
      </c>
      <c r="L103" s="168">
        <f t="shared" si="135"/>
        <v>0.94575799721835885</v>
      </c>
      <c r="M103" s="168">
        <f t="shared" si="135"/>
        <v>0.94176372712146428</v>
      </c>
      <c r="N103" s="168">
        <f t="shared" si="135"/>
        <v>0.96087636932707354</v>
      </c>
      <c r="O103" s="168">
        <f t="shared" si="135"/>
        <v>0</v>
      </c>
      <c r="P103" s="168">
        <f t="shared" si="135"/>
        <v>0</v>
      </c>
      <c r="Q103" s="177"/>
      <c r="R103" s="168">
        <f t="shared" ref="R103:S103" si="136">IF(R105=0,0,R104/R105)</f>
        <v>0</v>
      </c>
      <c r="S103" s="168">
        <f t="shared" si="136"/>
        <v>0</v>
      </c>
      <c r="T103" s="181"/>
      <c r="U103" s="168">
        <f t="shared" ref="U103:V103" si="137">IF(U105=0,0,U104/U105)</f>
        <v>0</v>
      </c>
      <c r="V103" s="168">
        <f t="shared" si="137"/>
        <v>0</v>
      </c>
      <c r="W103" s="181"/>
      <c r="X103" s="167">
        <f>H103</f>
        <v>0.95199999999999996</v>
      </c>
      <c r="Y103" s="168">
        <f>IF(Y105=0,0,Y104/Y105)</f>
        <v>0</v>
      </c>
      <c r="Z103" s="185"/>
      <c r="AA103" s="167">
        <f>Y103/X103</f>
        <v>0</v>
      </c>
      <c r="AB103" s="165"/>
      <c r="AC103" s="172" t="e">
        <f>P103/O103</f>
        <v>#DIV/0!</v>
      </c>
      <c r="AD103" s="172" t="e">
        <f>S103/R103</f>
        <v>#DIV/0!</v>
      </c>
      <c r="AE103" s="172" t="e">
        <f>V103/U103</f>
        <v>#DIV/0!</v>
      </c>
      <c r="AF103" s="172">
        <f>Y103/X103</f>
        <v>0</v>
      </c>
      <c r="AG103" s="172">
        <f>P103/G103</f>
        <v>0</v>
      </c>
      <c r="AH103" s="172">
        <f>S103/G103</f>
        <v>0</v>
      </c>
      <c r="AI103" s="172">
        <f>V103/G103</f>
        <v>0</v>
      </c>
      <c r="AJ103" s="172">
        <f>Y103/G103</f>
        <v>0</v>
      </c>
      <c r="AK103" s="173"/>
      <c r="AL103" s="168">
        <f>IF(H103=0,0,P103/H103)</f>
        <v>0</v>
      </c>
      <c r="AM103" s="168">
        <f>IF(H103=0,0,S103/H103)</f>
        <v>0</v>
      </c>
      <c r="AN103" s="168">
        <f>IF(H103=0,0,V103/H103)</f>
        <v>0</v>
      </c>
      <c r="AO103" s="168">
        <f>IF(H103=0,0,Y103/H103)</f>
        <v>0</v>
      </c>
      <c r="AP103" s="174">
        <f t="shared" ref="AP103:AS103" si="138">IF(AL103&lt;=50%,5,IF(AL103&lt;=65%,4,IF(AL103&lt;=75%,3,IF(AL103&lt;=90%,2,1))))</f>
        <v>5</v>
      </c>
      <c r="AQ103" s="174">
        <f t="shared" si="138"/>
        <v>5</v>
      </c>
      <c r="AR103" s="174">
        <f t="shared" si="138"/>
        <v>5</v>
      </c>
      <c r="AS103" s="174">
        <f t="shared" si="138"/>
        <v>5</v>
      </c>
      <c r="AT103" s="173"/>
      <c r="AU103" s="175"/>
      <c r="AV103" s="175"/>
      <c r="AW103" s="175"/>
      <c r="AX103" s="175"/>
      <c r="AY103" s="175"/>
    </row>
    <row r="104" spans="1:51" ht="16.5" customHeight="1" outlineLevel="4" x14ac:dyDescent="0.25">
      <c r="A104" s="205" t="s">
        <v>1769</v>
      </c>
      <c r="B104" s="181" t="str">
        <f>Variables!C24</f>
        <v xml:space="preserve">Jumlah Guru SMP berijazah kualifikasi S-1/D4 </v>
      </c>
      <c r="C104" s="192" t="s">
        <v>1632</v>
      </c>
      <c r="D104" s="188"/>
      <c r="E104" s="188"/>
      <c r="F104" s="188"/>
      <c r="G104" s="188"/>
      <c r="H104" s="188"/>
      <c r="I104" s="188"/>
      <c r="J104" s="188"/>
      <c r="K104" s="192">
        <f>Variables!E24</f>
        <v>683</v>
      </c>
      <c r="L104" s="192">
        <f>Variables!F24</f>
        <v>680</v>
      </c>
      <c r="M104" s="192">
        <f>Variables!G24</f>
        <v>566</v>
      </c>
      <c r="N104" s="192">
        <f>Variables!H24</f>
        <v>614</v>
      </c>
      <c r="O104" s="192">
        <f>Variables!I24</f>
        <v>0</v>
      </c>
      <c r="P104" s="192">
        <f>Variables!J24</f>
        <v>0</v>
      </c>
      <c r="Q104" s="170"/>
      <c r="R104" s="192">
        <f>Variables!K24</f>
        <v>0</v>
      </c>
      <c r="S104" s="192">
        <f>Variables!L24</f>
        <v>0</v>
      </c>
      <c r="T104" s="170"/>
      <c r="U104" s="192">
        <f>Variables!M24</f>
        <v>0</v>
      </c>
      <c r="V104" s="192">
        <f>Variables!N24</f>
        <v>0</v>
      </c>
      <c r="W104" s="170"/>
      <c r="X104" s="192"/>
      <c r="Y104" s="192">
        <f>Variables!P24</f>
        <v>0</v>
      </c>
      <c r="Z104" s="171"/>
      <c r="AA104" s="188"/>
      <c r="AB104" s="181"/>
      <c r="AC104" s="170"/>
      <c r="AD104" s="170"/>
      <c r="AE104" s="170"/>
      <c r="AF104" s="170"/>
      <c r="AG104" s="170"/>
      <c r="AH104" s="170"/>
      <c r="AI104" s="170"/>
      <c r="AJ104" s="170"/>
      <c r="AK104" s="206"/>
      <c r="AL104" s="168"/>
      <c r="AM104" s="168"/>
      <c r="AN104" s="168"/>
      <c r="AO104" s="168"/>
      <c r="AP104" s="174"/>
      <c r="AQ104" s="174"/>
      <c r="AR104" s="174"/>
      <c r="AS104" s="174"/>
      <c r="AT104" s="206"/>
      <c r="AU104" s="207"/>
      <c r="AV104" s="207"/>
      <c r="AW104" s="207"/>
      <c r="AX104" s="207"/>
      <c r="AY104" s="207"/>
    </row>
    <row r="105" spans="1:51" ht="16.5" customHeight="1" outlineLevel="4" x14ac:dyDescent="0.25">
      <c r="A105" s="205" t="s">
        <v>1770</v>
      </c>
      <c r="B105" s="181" t="str">
        <f>Variables!C19</f>
        <v>Jumlah Guru pada jenjang SMP</v>
      </c>
      <c r="C105" s="192" t="s">
        <v>1632</v>
      </c>
      <c r="D105" s="188"/>
      <c r="E105" s="188"/>
      <c r="F105" s="188"/>
      <c r="G105" s="188"/>
      <c r="H105" s="188"/>
      <c r="I105" s="188"/>
      <c r="J105" s="188"/>
      <c r="K105" s="192">
        <f>Variables!E19</f>
        <v>815</v>
      </c>
      <c r="L105" s="192">
        <f>Variables!F19</f>
        <v>719</v>
      </c>
      <c r="M105" s="192">
        <f>Variables!G19</f>
        <v>601</v>
      </c>
      <c r="N105" s="192">
        <f>Variables!H19</f>
        <v>639</v>
      </c>
      <c r="O105" s="192">
        <f>Variables!I19</f>
        <v>0</v>
      </c>
      <c r="P105" s="192">
        <f>Variables!J19</f>
        <v>0</v>
      </c>
      <c r="Q105" s="170"/>
      <c r="R105" s="192">
        <f>Variables!K19</f>
        <v>0</v>
      </c>
      <c r="S105" s="192">
        <f>Variables!L19</f>
        <v>0</v>
      </c>
      <c r="T105" s="170"/>
      <c r="U105" s="192">
        <f>Variables!M19</f>
        <v>0</v>
      </c>
      <c r="V105" s="192">
        <f>Variables!N19</f>
        <v>0</v>
      </c>
      <c r="W105" s="170"/>
      <c r="X105" s="192"/>
      <c r="Y105" s="192">
        <f>Variables!P19</f>
        <v>0</v>
      </c>
      <c r="Z105" s="171"/>
      <c r="AA105" s="188"/>
      <c r="AB105" s="181"/>
      <c r="AC105" s="170"/>
      <c r="AD105" s="170"/>
      <c r="AE105" s="170"/>
      <c r="AF105" s="170"/>
      <c r="AG105" s="170"/>
      <c r="AH105" s="170"/>
      <c r="AI105" s="170"/>
      <c r="AJ105" s="170"/>
      <c r="AK105" s="206"/>
      <c r="AL105" s="168"/>
      <c r="AM105" s="168"/>
      <c r="AN105" s="168"/>
      <c r="AO105" s="168"/>
      <c r="AP105" s="174"/>
      <c r="AQ105" s="174"/>
      <c r="AR105" s="174"/>
      <c r="AS105" s="174"/>
      <c r="AT105" s="206"/>
      <c r="AU105" s="207"/>
      <c r="AV105" s="207"/>
      <c r="AW105" s="207"/>
      <c r="AX105" s="207"/>
      <c r="AY105" s="207"/>
    </row>
    <row r="106" spans="1:51" ht="16.5" customHeight="1" outlineLevel="3" x14ac:dyDescent="0.25">
      <c r="A106" s="164" t="s">
        <v>1771</v>
      </c>
      <c r="B106" s="165" t="s">
        <v>1772</v>
      </c>
      <c r="C106" s="166"/>
      <c r="D106" s="167">
        <v>0.66669999999999996</v>
      </c>
      <c r="E106" s="167">
        <v>0.66969999999999996</v>
      </c>
      <c r="F106" s="167">
        <v>0.67169999999999996</v>
      </c>
      <c r="G106" s="167">
        <v>0.67669999999999997</v>
      </c>
      <c r="H106" s="167">
        <v>0.67969999999999997</v>
      </c>
      <c r="I106" s="167">
        <v>0.68169999999999997</v>
      </c>
      <c r="J106" s="167">
        <v>0.68669999999999998</v>
      </c>
      <c r="K106" s="168">
        <f t="shared" ref="K106:P106" si="139">IF(K108=0,0,K107/K108)</f>
        <v>0.57300613496932518</v>
      </c>
      <c r="L106" s="168">
        <f t="shared" si="139"/>
        <v>0.61613351877607792</v>
      </c>
      <c r="M106" s="168">
        <f t="shared" si="139"/>
        <v>0.76705490848585689</v>
      </c>
      <c r="N106" s="168">
        <f t="shared" si="139"/>
        <v>0.676056338028169</v>
      </c>
      <c r="O106" s="168">
        <f t="shared" si="139"/>
        <v>0</v>
      </c>
      <c r="P106" s="168">
        <f t="shared" si="139"/>
        <v>0</v>
      </c>
      <c r="Q106" s="177"/>
      <c r="R106" s="168">
        <f t="shared" ref="R106:S106" si="140">IF(R108=0,0,R107/R108)</f>
        <v>0</v>
      </c>
      <c r="S106" s="168">
        <f t="shared" si="140"/>
        <v>0</v>
      </c>
      <c r="T106" s="181"/>
      <c r="U106" s="168">
        <f t="shared" ref="U106:V106" si="141">IF(U108=0,0,U107/U108)</f>
        <v>0</v>
      </c>
      <c r="V106" s="168">
        <f t="shared" si="141"/>
        <v>0</v>
      </c>
      <c r="W106" s="181"/>
      <c r="X106" s="167">
        <f>H106</f>
        <v>0.67969999999999997</v>
      </c>
      <c r="Y106" s="168">
        <f>IF(Y108=0,0,Y107/Y108)</f>
        <v>0</v>
      </c>
      <c r="Z106" s="185"/>
      <c r="AA106" s="167">
        <f>Y106/X106</f>
        <v>0</v>
      </c>
      <c r="AB106" s="165"/>
      <c r="AC106" s="172" t="e">
        <f>P106/O106</f>
        <v>#DIV/0!</v>
      </c>
      <c r="AD106" s="172" t="e">
        <f>S106/R106</f>
        <v>#DIV/0!</v>
      </c>
      <c r="AE106" s="172" t="e">
        <f>V106/U106</f>
        <v>#DIV/0!</v>
      </c>
      <c r="AF106" s="172">
        <f>Y106/X106</f>
        <v>0</v>
      </c>
      <c r="AG106" s="172">
        <f>P106/G106</f>
        <v>0</v>
      </c>
      <c r="AH106" s="172">
        <f>S106/G106</f>
        <v>0</v>
      </c>
      <c r="AI106" s="172">
        <f>V106/G106</f>
        <v>0</v>
      </c>
      <c r="AJ106" s="172">
        <f>Y106/G106</f>
        <v>0</v>
      </c>
      <c r="AK106" s="173"/>
      <c r="AL106" s="168">
        <f>IF(H106=0,0,P106/H106)</f>
        <v>0</v>
      </c>
      <c r="AM106" s="168">
        <f>IF(H106=0,0,S106/H106)</f>
        <v>0</v>
      </c>
      <c r="AN106" s="168">
        <f>IF(H106=0,0,V106/H106)</f>
        <v>0</v>
      </c>
      <c r="AO106" s="168">
        <f>IF(H106=0,0,Y106/H106)</f>
        <v>0</v>
      </c>
      <c r="AP106" s="174">
        <f t="shared" ref="AP106:AS106" si="142">IF(AL106&lt;=50%,5,IF(AL106&lt;=65%,4,IF(AL106&lt;=75%,3,IF(AL106&lt;=90%,2,1))))</f>
        <v>5</v>
      </c>
      <c r="AQ106" s="174">
        <f t="shared" si="142"/>
        <v>5</v>
      </c>
      <c r="AR106" s="174">
        <f t="shared" si="142"/>
        <v>5</v>
      </c>
      <c r="AS106" s="174">
        <f t="shared" si="142"/>
        <v>5</v>
      </c>
      <c r="AT106" s="173"/>
      <c r="AU106" s="175"/>
      <c r="AV106" s="175"/>
      <c r="AW106" s="175"/>
      <c r="AX106" s="175"/>
      <c r="AY106" s="175"/>
    </row>
    <row r="107" spans="1:51" ht="16.5" customHeight="1" outlineLevel="4" x14ac:dyDescent="0.25">
      <c r="A107" s="205" t="s">
        <v>1773</v>
      </c>
      <c r="B107" s="181" t="str">
        <f>Variables!C25</f>
        <v>Jumlah Guru SMP yang bersertifikat pendidik</v>
      </c>
      <c r="C107" s="192" t="s">
        <v>1632</v>
      </c>
      <c r="D107" s="188"/>
      <c r="E107" s="188"/>
      <c r="F107" s="188"/>
      <c r="G107" s="188"/>
      <c r="H107" s="188"/>
      <c r="I107" s="188"/>
      <c r="J107" s="188"/>
      <c r="K107" s="192">
        <f>Variables!E25</f>
        <v>467</v>
      </c>
      <c r="L107" s="192">
        <f>Variables!F25</f>
        <v>443</v>
      </c>
      <c r="M107" s="192">
        <f>Variables!G25</f>
        <v>461</v>
      </c>
      <c r="N107" s="192">
        <f>Variables!H25</f>
        <v>432</v>
      </c>
      <c r="O107" s="192">
        <f>Variables!I25</f>
        <v>0</v>
      </c>
      <c r="P107" s="192">
        <f>Variables!J25</f>
        <v>0</v>
      </c>
      <c r="Q107" s="170"/>
      <c r="R107" s="192">
        <f>Variables!K25</f>
        <v>0</v>
      </c>
      <c r="S107" s="192">
        <f>Variables!L25</f>
        <v>0</v>
      </c>
      <c r="T107" s="170"/>
      <c r="U107" s="192">
        <f>Variables!M25</f>
        <v>0</v>
      </c>
      <c r="V107" s="192">
        <f>Variables!N25</f>
        <v>0</v>
      </c>
      <c r="W107" s="170"/>
      <c r="X107" s="192"/>
      <c r="Y107" s="192">
        <f>Variables!P25</f>
        <v>0</v>
      </c>
      <c r="Z107" s="171"/>
      <c r="AA107" s="188"/>
      <c r="AB107" s="181"/>
      <c r="AC107" s="170"/>
      <c r="AD107" s="170"/>
      <c r="AE107" s="170"/>
      <c r="AF107" s="170"/>
      <c r="AG107" s="170"/>
      <c r="AH107" s="170"/>
      <c r="AI107" s="170"/>
      <c r="AJ107" s="170"/>
      <c r="AK107" s="206"/>
      <c r="AL107" s="168"/>
      <c r="AM107" s="168"/>
      <c r="AN107" s="168"/>
      <c r="AO107" s="168"/>
      <c r="AP107" s="174"/>
      <c r="AQ107" s="174"/>
      <c r="AR107" s="174"/>
      <c r="AS107" s="174"/>
      <c r="AT107" s="206"/>
      <c r="AU107" s="207"/>
      <c r="AV107" s="207"/>
      <c r="AW107" s="207"/>
      <c r="AX107" s="207"/>
      <c r="AY107" s="207"/>
    </row>
    <row r="108" spans="1:51" ht="16.5" customHeight="1" outlineLevel="4" x14ac:dyDescent="0.25">
      <c r="A108" s="205" t="s">
        <v>1774</v>
      </c>
      <c r="B108" s="181" t="str">
        <f>Variables!C19</f>
        <v>Jumlah Guru pada jenjang SMP</v>
      </c>
      <c r="C108" s="192" t="s">
        <v>1632</v>
      </c>
      <c r="D108" s="188"/>
      <c r="E108" s="188"/>
      <c r="F108" s="188"/>
      <c r="G108" s="188"/>
      <c r="H108" s="188"/>
      <c r="I108" s="188"/>
      <c r="J108" s="188"/>
      <c r="K108" s="192">
        <f>Variables!E19</f>
        <v>815</v>
      </c>
      <c r="L108" s="192">
        <f>Variables!F19</f>
        <v>719</v>
      </c>
      <c r="M108" s="192">
        <f>Variables!G19</f>
        <v>601</v>
      </c>
      <c r="N108" s="192">
        <f>Variables!H19</f>
        <v>639</v>
      </c>
      <c r="O108" s="192">
        <f>Variables!I19</f>
        <v>0</v>
      </c>
      <c r="P108" s="192">
        <f>Variables!J19</f>
        <v>0</v>
      </c>
      <c r="Q108" s="170"/>
      <c r="R108" s="192">
        <f>Variables!K19</f>
        <v>0</v>
      </c>
      <c r="S108" s="192">
        <f>Variables!L19</f>
        <v>0</v>
      </c>
      <c r="T108" s="170"/>
      <c r="U108" s="192">
        <f>Variables!M19</f>
        <v>0</v>
      </c>
      <c r="V108" s="192">
        <f>Variables!N19</f>
        <v>0</v>
      </c>
      <c r="W108" s="170"/>
      <c r="X108" s="192"/>
      <c r="Y108" s="192">
        <f>Variables!P19</f>
        <v>0</v>
      </c>
      <c r="Z108" s="171"/>
      <c r="AA108" s="188"/>
      <c r="AB108" s="181"/>
      <c r="AC108" s="170"/>
      <c r="AD108" s="170"/>
      <c r="AE108" s="170"/>
      <c r="AF108" s="170"/>
      <c r="AG108" s="170"/>
      <c r="AH108" s="170"/>
      <c r="AI108" s="170"/>
      <c r="AJ108" s="170"/>
      <c r="AK108" s="206"/>
      <c r="AL108" s="168"/>
      <c r="AM108" s="168"/>
      <c r="AN108" s="168"/>
      <c r="AO108" s="168"/>
      <c r="AP108" s="174"/>
      <c r="AQ108" s="174"/>
      <c r="AR108" s="174"/>
      <c r="AS108" s="174"/>
      <c r="AT108" s="206"/>
      <c r="AU108" s="207"/>
      <c r="AV108" s="207"/>
      <c r="AW108" s="207"/>
      <c r="AX108" s="207"/>
      <c r="AY108" s="207"/>
    </row>
    <row r="109" spans="1:51" ht="16.5" customHeight="1" outlineLevel="3" x14ac:dyDescent="0.25">
      <c r="A109" s="164" t="s">
        <v>1775</v>
      </c>
      <c r="B109" s="165" t="s">
        <v>1776</v>
      </c>
      <c r="C109" s="166"/>
      <c r="D109" s="167">
        <v>0.5</v>
      </c>
      <c r="E109" s="167">
        <v>0.55000000000000004</v>
      </c>
      <c r="F109" s="167">
        <v>0.6</v>
      </c>
      <c r="G109" s="191">
        <f>G110/G111</f>
        <v>0.65024630541871919</v>
      </c>
      <c r="H109" s="167">
        <v>0.7</v>
      </c>
      <c r="I109" s="167">
        <v>0.75</v>
      </c>
      <c r="J109" s="167">
        <v>0.8</v>
      </c>
      <c r="K109" s="168">
        <f t="shared" ref="K109:P109" si="143">IF(K111=0,0,K110/K111)</f>
        <v>0.60098522167487689</v>
      </c>
      <c r="L109" s="168">
        <f t="shared" si="143"/>
        <v>0.65024630541871919</v>
      </c>
      <c r="M109" s="168">
        <f t="shared" si="143"/>
        <v>0.68965517241379315</v>
      </c>
      <c r="N109" s="168">
        <f t="shared" si="143"/>
        <v>0.87341772151898733</v>
      </c>
      <c r="O109" s="168">
        <f t="shared" si="143"/>
        <v>0</v>
      </c>
      <c r="P109" s="168">
        <f t="shared" si="143"/>
        <v>0</v>
      </c>
      <c r="Q109" s="177"/>
      <c r="R109" s="168">
        <f t="shared" ref="R109:S109" si="144">IF(R111=0,0,R110/R111)</f>
        <v>0</v>
      </c>
      <c r="S109" s="168">
        <f t="shared" si="144"/>
        <v>0</v>
      </c>
      <c r="T109" s="181"/>
      <c r="U109" s="168">
        <f t="shared" ref="U109:V109" si="145">IF(U111=0,0,U110/U111)</f>
        <v>0</v>
      </c>
      <c r="V109" s="168">
        <f t="shared" si="145"/>
        <v>0</v>
      </c>
      <c r="W109" s="181"/>
      <c r="X109" s="167">
        <f>H109</f>
        <v>0.7</v>
      </c>
      <c r="Y109" s="168">
        <f>IF(Y111=0,0,Y110/Y111)</f>
        <v>0</v>
      </c>
      <c r="Z109" s="185"/>
      <c r="AA109" s="167">
        <f>Y109/X109</f>
        <v>0</v>
      </c>
      <c r="AB109" s="165"/>
      <c r="AC109" s="172" t="e">
        <f>P109/O109</f>
        <v>#DIV/0!</v>
      </c>
      <c r="AD109" s="172" t="e">
        <f>S109/R109</f>
        <v>#DIV/0!</v>
      </c>
      <c r="AE109" s="172" t="e">
        <f>V109/U109</f>
        <v>#DIV/0!</v>
      </c>
      <c r="AF109" s="172">
        <f>Y109/X109</f>
        <v>0</v>
      </c>
      <c r="AG109" s="172">
        <f>P109/G109</f>
        <v>0</v>
      </c>
      <c r="AH109" s="172">
        <f>S109/G109</f>
        <v>0</v>
      </c>
      <c r="AI109" s="172">
        <f>V109/G109</f>
        <v>0</v>
      </c>
      <c r="AJ109" s="172">
        <f>Y109/G109</f>
        <v>0</v>
      </c>
      <c r="AK109" s="173"/>
      <c r="AL109" s="168">
        <f>IF(H109=0,0,P109/H109)</f>
        <v>0</v>
      </c>
      <c r="AM109" s="168">
        <f>IF(H109=0,0,S109/H109)</f>
        <v>0</v>
      </c>
      <c r="AN109" s="168">
        <f>IF(H109=0,0,V109/H109)</f>
        <v>0</v>
      </c>
      <c r="AO109" s="168">
        <f>IF(H109=0,0,Y109/H109)</f>
        <v>0</v>
      </c>
      <c r="AP109" s="174">
        <f t="shared" ref="AP109:AS109" si="146">IF(AL109&lt;=50%,5,IF(AL109&lt;=65%,4,IF(AL109&lt;=75%,3,IF(AL109&lt;=90%,2,1))))</f>
        <v>5</v>
      </c>
      <c r="AQ109" s="174">
        <f t="shared" si="146"/>
        <v>5</v>
      </c>
      <c r="AR109" s="174">
        <f t="shared" si="146"/>
        <v>5</v>
      </c>
      <c r="AS109" s="174">
        <f t="shared" si="146"/>
        <v>5</v>
      </c>
      <c r="AT109" s="173"/>
      <c r="AU109" s="175"/>
      <c r="AV109" s="175"/>
      <c r="AW109" s="175"/>
      <c r="AX109" s="175"/>
      <c r="AY109" s="175"/>
    </row>
    <row r="110" spans="1:51" ht="16.5" customHeight="1" outlineLevel="4" x14ac:dyDescent="0.25">
      <c r="A110" s="205" t="s">
        <v>1777</v>
      </c>
      <c r="B110" s="181" t="str">
        <f>Variables!C16</f>
        <v>Jumlah guru agama yang mendapat fasilitasi dalam pelatihan peningkatan kompetensi</v>
      </c>
      <c r="C110" s="192" t="s">
        <v>1632</v>
      </c>
      <c r="D110" s="188"/>
      <c r="E110" s="188"/>
      <c r="F110" s="188"/>
      <c r="G110" s="192">
        <v>132</v>
      </c>
      <c r="H110" s="188"/>
      <c r="I110" s="188"/>
      <c r="J110" s="188"/>
      <c r="K110" s="192">
        <f>Variables!E16</f>
        <v>122</v>
      </c>
      <c r="L110" s="192">
        <f>Variables!F16</f>
        <v>132</v>
      </c>
      <c r="M110" s="192">
        <f>Variables!G16</f>
        <v>140</v>
      </c>
      <c r="N110" s="192">
        <f>Variables!H16</f>
        <v>138</v>
      </c>
      <c r="O110" s="192">
        <f>Variables!I16</f>
        <v>0</v>
      </c>
      <c r="P110" s="192">
        <f>Variables!J16</f>
        <v>0</v>
      </c>
      <c r="Q110" s="170"/>
      <c r="R110" s="192">
        <f>Variables!K16</f>
        <v>0</v>
      </c>
      <c r="S110" s="192">
        <f>Variables!L16</f>
        <v>0</v>
      </c>
      <c r="T110" s="170"/>
      <c r="U110" s="192">
        <f>Variables!M16</f>
        <v>0</v>
      </c>
      <c r="V110" s="192">
        <f>Variables!N16</f>
        <v>0</v>
      </c>
      <c r="W110" s="170"/>
      <c r="X110" s="192"/>
      <c r="Y110" s="192">
        <f>Variables!P16</f>
        <v>0</v>
      </c>
      <c r="Z110" s="171"/>
      <c r="AA110" s="188"/>
      <c r="AB110" s="181"/>
      <c r="AC110" s="170"/>
      <c r="AD110" s="170"/>
      <c r="AE110" s="170"/>
      <c r="AF110" s="170"/>
      <c r="AG110" s="170"/>
      <c r="AH110" s="170"/>
      <c r="AI110" s="170"/>
      <c r="AJ110" s="170"/>
      <c r="AK110" s="206"/>
      <c r="AL110" s="168"/>
      <c r="AM110" s="168"/>
      <c r="AN110" s="168"/>
      <c r="AO110" s="168"/>
      <c r="AP110" s="174"/>
      <c r="AQ110" s="174"/>
      <c r="AR110" s="174"/>
      <c r="AS110" s="174"/>
      <c r="AT110" s="206"/>
      <c r="AU110" s="207"/>
      <c r="AV110" s="207"/>
      <c r="AW110" s="207"/>
      <c r="AX110" s="207"/>
      <c r="AY110" s="207"/>
    </row>
    <row r="111" spans="1:51" ht="16.5" customHeight="1" outlineLevel="4" x14ac:dyDescent="0.25">
      <c r="A111" s="205" t="s">
        <v>1778</v>
      </c>
      <c r="B111" s="181" t="str">
        <f>Variables!C15</f>
        <v>Jumlah Guru agama</v>
      </c>
      <c r="C111" s="192" t="s">
        <v>1632</v>
      </c>
      <c r="D111" s="188"/>
      <c r="E111" s="188"/>
      <c r="F111" s="188"/>
      <c r="G111" s="192">
        <v>203</v>
      </c>
      <c r="H111" s="188"/>
      <c r="I111" s="188"/>
      <c r="J111" s="188"/>
      <c r="K111" s="192">
        <f>Variables!E15</f>
        <v>203</v>
      </c>
      <c r="L111" s="192">
        <f>Variables!F15</f>
        <v>203</v>
      </c>
      <c r="M111" s="192">
        <f>Variables!G15</f>
        <v>203</v>
      </c>
      <c r="N111" s="192">
        <f>Variables!H15</f>
        <v>158</v>
      </c>
      <c r="O111" s="192">
        <f>Variables!I15</f>
        <v>0</v>
      </c>
      <c r="P111" s="192">
        <f>Variables!J15</f>
        <v>0</v>
      </c>
      <c r="Q111" s="170"/>
      <c r="R111" s="192">
        <f>Variables!K15</f>
        <v>0</v>
      </c>
      <c r="S111" s="192">
        <f>Variables!L15</f>
        <v>0</v>
      </c>
      <c r="T111" s="170"/>
      <c r="U111" s="192">
        <f>Variables!M15</f>
        <v>0</v>
      </c>
      <c r="V111" s="192">
        <f>Variables!N15</f>
        <v>0</v>
      </c>
      <c r="W111" s="170"/>
      <c r="X111" s="192"/>
      <c r="Y111" s="192">
        <f>Variables!P15</f>
        <v>0</v>
      </c>
      <c r="Z111" s="171"/>
      <c r="AA111" s="188"/>
      <c r="AB111" s="181"/>
      <c r="AC111" s="170"/>
      <c r="AD111" s="170"/>
      <c r="AE111" s="170"/>
      <c r="AF111" s="170"/>
      <c r="AG111" s="170"/>
      <c r="AH111" s="170"/>
      <c r="AI111" s="170"/>
      <c r="AJ111" s="170"/>
      <c r="AK111" s="206"/>
      <c r="AL111" s="168"/>
      <c r="AM111" s="168"/>
      <c r="AN111" s="168"/>
      <c r="AO111" s="168"/>
      <c r="AP111" s="174"/>
      <c r="AQ111" s="174"/>
      <c r="AR111" s="174"/>
      <c r="AS111" s="174"/>
      <c r="AT111" s="206"/>
      <c r="AU111" s="207"/>
      <c r="AV111" s="207"/>
      <c r="AW111" s="207"/>
      <c r="AX111" s="207"/>
      <c r="AY111" s="207"/>
    </row>
    <row r="112" spans="1:51" ht="16.5" customHeight="1" outlineLevel="3" x14ac:dyDescent="0.25">
      <c r="A112" s="164" t="s">
        <v>1779</v>
      </c>
      <c r="B112" s="165" t="s">
        <v>1780</v>
      </c>
      <c r="C112" s="166"/>
      <c r="D112" s="167">
        <v>0.5</v>
      </c>
      <c r="E112" s="167">
        <v>0.55000000000000004</v>
      </c>
      <c r="F112" s="167">
        <v>0.6</v>
      </c>
      <c r="G112" s="191">
        <f>G113/G114</f>
        <v>0.64736842105263159</v>
      </c>
      <c r="H112" s="167">
        <v>0.7</v>
      </c>
      <c r="I112" s="167">
        <v>0.75</v>
      </c>
      <c r="J112" s="167">
        <v>0.8</v>
      </c>
      <c r="K112" s="168">
        <f t="shared" ref="K112:P112" si="147">IF(K114=0,0,K113/K114)</f>
        <v>0.55263157894736847</v>
      </c>
      <c r="L112" s="168">
        <f t="shared" si="147"/>
        <v>0.64736842105263159</v>
      </c>
      <c r="M112" s="168">
        <f t="shared" si="147"/>
        <v>0.68421052631578949</v>
      </c>
      <c r="N112" s="168">
        <f t="shared" si="147"/>
        <v>1</v>
      </c>
      <c r="O112" s="168">
        <f t="shared" si="147"/>
        <v>0</v>
      </c>
      <c r="P112" s="168">
        <f t="shared" si="147"/>
        <v>0</v>
      </c>
      <c r="Q112" s="177"/>
      <c r="R112" s="168">
        <f t="shared" ref="R112:S112" si="148">IF(R114=0,0,R113/R114)</f>
        <v>0</v>
      </c>
      <c r="S112" s="168">
        <f t="shared" si="148"/>
        <v>0</v>
      </c>
      <c r="T112" s="181"/>
      <c r="U112" s="168">
        <f t="shared" ref="U112:V112" si="149">IF(U114=0,0,U113/U114)</f>
        <v>0</v>
      </c>
      <c r="V112" s="168">
        <f t="shared" si="149"/>
        <v>0</v>
      </c>
      <c r="W112" s="181"/>
      <c r="X112" s="167">
        <f>H112</f>
        <v>0.7</v>
      </c>
      <c r="Y112" s="168">
        <f>IF(Y114=0,0,Y113/Y114)</f>
        <v>0</v>
      </c>
      <c r="Z112" s="185"/>
      <c r="AA112" s="167">
        <f>Y112/X112</f>
        <v>0</v>
      </c>
      <c r="AB112" s="165"/>
      <c r="AC112" s="172" t="e">
        <f>P112/O112</f>
        <v>#DIV/0!</v>
      </c>
      <c r="AD112" s="172" t="e">
        <f>S112/R112</f>
        <v>#DIV/0!</v>
      </c>
      <c r="AE112" s="172" t="e">
        <f>V112/U112</f>
        <v>#DIV/0!</v>
      </c>
      <c r="AF112" s="172">
        <f>Y112/X112</f>
        <v>0</v>
      </c>
      <c r="AG112" s="172">
        <f>P112/G112</f>
        <v>0</v>
      </c>
      <c r="AH112" s="172">
        <f>S112/G112</f>
        <v>0</v>
      </c>
      <c r="AI112" s="172">
        <f>V112/G112</f>
        <v>0</v>
      </c>
      <c r="AJ112" s="172">
        <f>Y112/G112</f>
        <v>0</v>
      </c>
      <c r="AK112" s="173"/>
      <c r="AL112" s="168">
        <f>IF(H112=0,0,P112/H112)</f>
        <v>0</v>
      </c>
      <c r="AM112" s="168">
        <f>IF(H112=0,0,S112/H112)</f>
        <v>0</v>
      </c>
      <c r="AN112" s="168">
        <f>IF(H112=0,0,V112/H112)</f>
        <v>0</v>
      </c>
      <c r="AO112" s="168">
        <f>IF(H112=0,0,Y112/H112)</f>
        <v>0</v>
      </c>
      <c r="AP112" s="174">
        <f t="shared" ref="AP112:AS112" si="150">IF(AL112&lt;=50%,5,IF(AL112&lt;=65%,4,IF(AL112&lt;=75%,3,IF(AL112&lt;=90%,2,1))))</f>
        <v>5</v>
      </c>
      <c r="AQ112" s="174">
        <f t="shared" si="150"/>
        <v>5</v>
      </c>
      <c r="AR112" s="174">
        <f t="shared" si="150"/>
        <v>5</v>
      </c>
      <c r="AS112" s="174">
        <f t="shared" si="150"/>
        <v>5</v>
      </c>
      <c r="AT112" s="173"/>
      <c r="AU112" s="175"/>
      <c r="AV112" s="175"/>
      <c r="AW112" s="175"/>
      <c r="AX112" s="175"/>
      <c r="AY112" s="175"/>
    </row>
    <row r="113" spans="1:51" ht="16.5" customHeight="1" outlineLevel="4" x14ac:dyDescent="0.25">
      <c r="A113" s="205" t="s">
        <v>1781</v>
      </c>
      <c r="B113" s="181" t="str">
        <f>Variables!C42</f>
        <v>Jumlah PAUD yang telah menerapkan bina suasana</v>
      </c>
      <c r="C113" s="192" t="s">
        <v>1660</v>
      </c>
      <c r="D113" s="188"/>
      <c r="E113" s="188"/>
      <c r="F113" s="188"/>
      <c r="G113" s="192">
        <v>123</v>
      </c>
      <c r="H113" s="188"/>
      <c r="I113" s="188"/>
      <c r="J113" s="188"/>
      <c r="K113" s="192">
        <f>Variables!E42</f>
        <v>105</v>
      </c>
      <c r="L113" s="192">
        <f>Variables!F42</f>
        <v>123</v>
      </c>
      <c r="M113" s="192">
        <f>Variables!G42</f>
        <v>130</v>
      </c>
      <c r="N113" s="192">
        <f>Variables!H42</f>
        <v>190</v>
      </c>
      <c r="O113" s="192">
        <f>Variables!I42</f>
        <v>0</v>
      </c>
      <c r="P113" s="192">
        <f>Variables!J42</f>
        <v>0</v>
      </c>
      <c r="Q113" s="170"/>
      <c r="R113" s="192">
        <f>Variables!K42</f>
        <v>0</v>
      </c>
      <c r="S113" s="192">
        <f>Variables!L42</f>
        <v>0</v>
      </c>
      <c r="T113" s="170"/>
      <c r="U113" s="192">
        <f>Variables!M42</f>
        <v>0</v>
      </c>
      <c r="V113" s="192">
        <f>Variables!N42</f>
        <v>0</v>
      </c>
      <c r="W113" s="170"/>
      <c r="X113" s="192"/>
      <c r="Y113" s="192">
        <f>Variables!P42</f>
        <v>0</v>
      </c>
      <c r="Z113" s="171"/>
      <c r="AA113" s="188"/>
      <c r="AB113" s="181"/>
      <c r="AC113" s="170"/>
      <c r="AD113" s="170"/>
      <c r="AE113" s="170"/>
      <c r="AF113" s="170"/>
      <c r="AG113" s="170"/>
      <c r="AH113" s="170"/>
      <c r="AI113" s="170"/>
      <c r="AJ113" s="170"/>
      <c r="AK113" s="206"/>
      <c r="AL113" s="168"/>
      <c r="AM113" s="168"/>
      <c r="AN113" s="168"/>
      <c r="AO113" s="168"/>
      <c r="AP113" s="174"/>
      <c r="AQ113" s="174"/>
      <c r="AR113" s="174"/>
      <c r="AS113" s="174"/>
      <c r="AT113" s="206"/>
      <c r="AU113" s="207"/>
      <c r="AV113" s="207"/>
      <c r="AW113" s="207"/>
      <c r="AX113" s="207"/>
      <c r="AY113" s="207"/>
    </row>
    <row r="114" spans="1:51" ht="16.5" customHeight="1" outlineLevel="4" x14ac:dyDescent="0.25">
      <c r="A114" s="205" t="s">
        <v>1782</v>
      </c>
      <c r="B114" s="181" t="str">
        <f>Variables!C91</f>
        <v>Jumlah total lembaga PAUD di Kota Magelang</v>
      </c>
      <c r="C114" s="192" t="s">
        <v>1660</v>
      </c>
      <c r="D114" s="188"/>
      <c r="E114" s="188"/>
      <c r="F114" s="188"/>
      <c r="G114" s="192">
        <v>190</v>
      </c>
      <c r="H114" s="188"/>
      <c r="I114" s="188"/>
      <c r="J114" s="188"/>
      <c r="K114" s="192">
        <f>Variables!E91</f>
        <v>190</v>
      </c>
      <c r="L114" s="192">
        <f>Variables!F91</f>
        <v>190</v>
      </c>
      <c r="M114" s="192">
        <f>Variables!G91</f>
        <v>190</v>
      </c>
      <c r="N114" s="192">
        <f>Variables!H91</f>
        <v>190</v>
      </c>
      <c r="O114" s="192">
        <f>Variables!I91</f>
        <v>0</v>
      </c>
      <c r="P114" s="192">
        <f>Variables!J91</f>
        <v>0</v>
      </c>
      <c r="Q114" s="170"/>
      <c r="R114" s="192">
        <f>Variables!K91</f>
        <v>0</v>
      </c>
      <c r="S114" s="192">
        <f>Variables!L91</f>
        <v>0</v>
      </c>
      <c r="T114" s="170"/>
      <c r="U114" s="192">
        <f>Variables!M91</f>
        <v>0</v>
      </c>
      <c r="V114" s="192">
        <f>Variables!N91</f>
        <v>0</v>
      </c>
      <c r="W114" s="170"/>
      <c r="X114" s="192"/>
      <c r="Y114" s="192">
        <f>Variables!P91</f>
        <v>0</v>
      </c>
      <c r="Z114" s="171"/>
      <c r="AA114" s="188"/>
      <c r="AB114" s="181"/>
      <c r="AC114" s="170"/>
      <c r="AD114" s="170"/>
      <c r="AE114" s="170"/>
      <c r="AF114" s="170"/>
      <c r="AG114" s="170"/>
      <c r="AH114" s="170"/>
      <c r="AI114" s="170"/>
      <c r="AJ114" s="170"/>
      <c r="AK114" s="206"/>
      <c r="AL114" s="168"/>
      <c r="AM114" s="168"/>
      <c r="AN114" s="168"/>
      <c r="AO114" s="168"/>
      <c r="AP114" s="174"/>
      <c r="AQ114" s="174"/>
      <c r="AR114" s="174"/>
      <c r="AS114" s="174"/>
      <c r="AT114" s="206"/>
      <c r="AU114" s="207"/>
      <c r="AV114" s="207"/>
      <c r="AW114" s="207"/>
      <c r="AX114" s="207"/>
      <c r="AY114" s="207"/>
    </row>
    <row r="115" spans="1:51" ht="16.5" customHeight="1" outlineLevel="2" x14ac:dyDescent="0.25">
      <c r="A115" s="153" t="s">
        <v>1783</v>
      </c>
      <c r="B115" s="154" t="s">
        <v>1784</v>
      </c>
      <c r="C115" s="155"/>
      <c r="D115" s="155"/>
      <c r="E115" s="155"/>
      <c r="F115" s="155"/>
      <c r="G115" s="155"/>
      <c r="H115" s="155"/>
      <c r="I115" s="155"/>
      <c r="J115" s="155"/>
      <c r="K115" s="155"/>
      <c r="L115" s="155"/>
      <c r="M115" s="155"/>
      <c r="N115" s="155"/>
      <c r="O115" s="155"/>
      <c r="P115" s="155"/>
      <c r="Q115" s="156"/>
      <c r="R115" s="155"/>
      <c r="S115" s="155"/>
      <c r="T115" s="157"/>
      <c r="U115" s="155"/>
      <c r="V115" s="155"/>
      <c r="W115" s="157"/>
      <c r="X115" s="184"/>
      <c r="Y115" s="155"/>
      <c r="Z115" s="158"/>
      <c r="AA115" s="159"/>
      <c r="AB115" s="154"/>
      <c r="AC115" s="160"/>
      <c r="AD115" s="160"/>
      <c r="AE115" s="160"/>
      <c r="AF115" s="160"/>
      <c r="AG115" s="160"/>
      <c r="AH115" s="160"/>
      <c r="AI115" s="160"/>
      <c r="AJ115" s="160"/>
      <c r="AK115" s="161"/>
      <c r="AL115" s="159"/>
      <c r="AM115" s="159"/>
      <c r="AN115" s="159"/>
      <c r="AO115" s="159"/>
      <c r="AP115" s="162"/>
      <c r="AQ115" s="162"/>
      <c r="AR115" s="162"/>
      <c r="AS115" s="162"/>
      <c r="AT115" s="161"/>
      <c r="AU115" s="163"/>
      <c r="AV115" s="163"/>
      <c r="AW115" s="163"/>
      <c r="AX115" s="163"/>
      <c r="AY115" s="163"/>
    </row>
    <row r="116" spans="1:51" ht="16.5" customHeight="1" outlineLevel="3" x14ac:dyDescent="0.25">
      <c r="A116" s="205" t="s">
        <v>1785</v>
      </c>
      <c r="B116" s="181" t="s">
        <v>1786</v>
      </c>
      <c r="C116" s="192"/>
      <c r="D116" s="192">
        <f t="shared" ref="D116:G116" si="151">D117</f>
        <v>1457</v>
      </c>
      <c r="E116" s="192">
        <f t="shared" si="151"/>
        <v>1815</v>
      </c>
      <c r="F116" s="192">
        <f t="shared" si="151"/>
        <v>2000</v>
      </c>
      <c r="G116" s="192">
        <f t="shared" si="151"/>
        <v>2000</v>
      </c>
      <c r="H116" s="192">
        <v>2000</v>
      </c>
      <c r="I116" s="192">
        <v>2000</v>
      </c>
      <c r="J116" s="192">
        <f t="shared" ref="J116:P116" si="152">J117</f>
        <v>2000</v>
      </c>
      <c r="K116" s="208">
        <f t="shared" si="152"/>
        <v>1500</v>
      </c>
      <c r="L116" s="208">
        <f t="shared" si="152"/>
        <v>913</v>
      </c>
      <c r="M116" s="208">
        <f t="shared" si="152"/>
        <v>2476</v>
      </c>
      <c r="N116" s="208">
        <f t="shared" si="152"/>
        <v>2476</v>
      </c>
      <c r="O116" s="192">
        <f t="shared" si="152"/>
        <v>0</v>
      </c>
      <c r="P116" s="192">
        <f t="shared" si="152"/>
        <v>0</v>
      </c>
      <c r="Q116" s="181"/>
      <c r="R116" s="192">
        <f t="shared" ref="R116:S116" si="153">R117</f>
        <v>0</v>
      </c>
      <c r="S116" s="192">
        <f t="shared" si="153"/>
        <v>0</v>
      </c>
      <c r="T116" s="181"/>
      <c r="U116" s="192">
        <f t="shared" ref="U116:V116" si="154">U117</f>
        <v>0</v>
      </c>
      <c r="V116" s="192">
        <f t="shared" si="154"/>
        <v>0</v>
      </c>
      <c r="W116" s="181"/>
      <c r="X116" s="192">
        <f>H116</f>
        <v>2000</v>
      </c>
      <c r="Y116" s="208">
        <f>Y117</f>
        <v>0</v>
      </c>
      <c r="Z116" s="185"/>
      <c r="AA116" s="192">
        <f>Y116/X116</f>
        <v>0</v>
      </c>
      <c r="AB116" s="181"/>
      <c r="AC116" s="170" t="e">
        <f>P116/O116</f>
        <v>#DIV/0!</v>
      </c>
      <c r="AD116" s="170" t="e">
        <f>S116/R116</f>
        <v>#DIV/0!</v>
      </c>
      <c r="AE116" s="170" t="e">
        <f>V116/U116</f>
        <v>#DIV/0!</v>
      </c>
      <c r="AF116" s="170">
        <f>Y116/X116</f>
        <v>0</v>
      </c>
      <c r="AG116" s="170">
        <f>P116/G116</f>
        <v>0</v>
      </c>
      <c r="AH116" s="170">
        <f>S116/G116</f>
        <v>0</v>
      </c>
      <c r="AI116" s="170">
        <f>V116/G116</f>
        <v>0</v>
      </c>
      <c r="AJ116" s="170">
        <f>Y116/G116</f>
        <v>0</v>
      </c>
      <c r="AK116" s="206"/>
      <c r="AL116" s="168">
        <f>IF(H116=0,0,P116/H116)</f>
        <v>0</v>
      </c>
      <c r="AM116" s="168">
        <f>IF(H116=0,0,S116/H116)</f>
        <v>0</v>
      </c>
      <c r="AN116" s="168">
        <f>IF(H116=0,0,V116/H116)</f>
        <v>0</v>
      </c>
      <c r="AO116" s="168">
        <f>IF(H116=0,0,Y116/H116)</f>
        <v>0</v>
      </c>
      <c r="AP116" s="174">
        <f t="shared" ref="AP116:AS116" si="155">IF(AL116&lt;=50%,5,IF(AL116&lt;=65%,4,IF(AL116&lt;=75%,3,IF(AL116&lt;=90%,2,1))))</f>
        <v>5</v>
      </c>
      <c r="AQ116" s="174">
        <f t="shared" si="155"/>
        <v>5</v>
      </c>
      <c r="AR116" s="174">
        <f t="shared" si="155"/>
        <v>5</v>
      </c>
      <c r="AS116" s="174">
        <f t="shared" si="155"/>
        <v>5</v>
      </c>
      <c r="AT116" s="206"/>
      <c r="AU116" s="207"/>
      <c r="AV116" s="207"/>
      <c r="AW116" s="207"/>
      <c r="AX116" s="207"/>
      <c r="AY116" s="207"/>
    </row>
    <row r="117" spans="1:51" ht="16.5" customHeight="1" outlineLevel="4" x14ac:dyDescent="0.25">
      <c r="A117" s="205" t="s">
        <v>1787</v>
      </c>
      <c r="B117" s="181" t="str">
        <f>Variables!C50</f>
        <v>Jumlah pengunjung Desa Buku</v>
      </c>
      <c r="C117" s="192" t="s">
        <v>1632</v>
      </c>
      <c r="D117" s="192">
        <v>1457</v>
      </c>
      <c r="E117" s="192">
        <v>1815</v>
      </c>
      <c r="F117" s="192">
        <v>2000</v>
      </c>
      <c r="G117" s="192">
        <v>2000</v>
      </c>
      <c r="H117" s="192"/>
      <c r="I117" s="192"/>
      <c r="J117" s="192">
        <v>2000</v>
      </c>
      <c r="K117" s="192">
        <f>Variables!E50</f>
        <v>1500</v>
      </c>
      <c r="L117" s="192">
        <f>Variables!F50</f>
        <v>913</v>
      </c>
      <c r="M117" s="192">
        <f>Variables!G50</f>
        <v>2476</v>
      </c>
      <c r="N117" s="192">
        <f>Variables!H50</f>
        <v>2476</v>
      </c>
      <c r="O117" s="192">
        <f>Variables!I50</f>
        <v>0</v>
      </c>
      <c r="P117" s="192">
        <f>Variables!J50</f>
        <v>0</v>
      </c>
      <c r="Q117" s="170"/>
      <c r="R117" s="192">
        <f>Variables!K50</f>
        <v>0</v>
      </c>
      <c r="S117" s="192">
        <f>Variables!L50</f>
        <v>0</v>
      </c>
      <c r="T117" s="170"/>
      <c r="U117" s="192">
        <f>Variables!M50</f>
        <v>0</v>
      </c>
      <c r="V117" s="192">
        <f>Variables!N50</f>
        <v>0</v>
      </c>
      <c r="W117" s="170"/>
      <c r="X117" s="208"/>
      <c r="Y117" s="192">
        <f>Variables!P50</f>
        <v>0</v>
      </c>
      <c r="Z117" s="171"/>
      <c r="AA117" s="188"/>
      <c r="AB117" s="181"/>
      <c r="AC117" s="170"/>
      <c r="AD117" s="170"/>
      <c r="AE117" s="170"/>
      <c r="AF117" s="170"/>
      <c r="AG117" s="170"/>
      <c r="AH117" s="170"/>
      <c r="AI117" s="170"/>
      <c r="AJ117" s="170"/>
      <c r="AK117" s="206"/>
      <c r="AL117" s="168"/>
      <c r="AM117" s="168"/>
      <c r="AN117" s="168"/>
      <c r="AO117" s="168"/>
      <c r="AP117" s="174"/>
      <c r="AQ117" s="174"/>
      <c r="AR117" s="174"/>
      <c r="AS117" s="174"/>
      <c r="AT117" s="206"/>
      <c r="AU117" s="207"/>
      <c r="AV117" s="207"/>
      <c r="AW117" s="207"/>
      <c r="AX117" s="207"/>
      <c r="AY117" s="207"/>
    </row>
    <row r="118" spans="1:51" ht="16.5" customHeight="1" outlineLevel="3" x14ac:dyDescent="0.25">
      <c r="A118" s="164" t="s">
        <v>1788</v>
      </c>
      <c r="B118" s="165" t="s">
        <v>1789</v>
      </c>
      <c r="C118" s="166"/>
      <c r="D118" s="167">
        <v>0.7</v>
      </c>
      <c r="E118" s="167">
        <v>0.75</v>
      </c>
      <c r="F118" s="167">
        <v>0.8</v>
      </c>
      <c r="G118" s="167">
        <v>0.85</v>
      </c>
      <c r="H118" s="167">
        <v>0.9</v>
      </c>
      <c r="I118" s="167">
        <v>0.95</v>
      </c>
      <c r="J118" s="167">
        <v>1</v>
      </c>
      <c r="K118" s="168">
        <f t="shared" ref="K118:M118" si="156">K119/K120</f>
        <v>0.72</v>
      </c>
      <c r="L118" s="168">
        <f t="shared" si="156"/>
        <v>1</v>
      </c>
      <c r="M118" s="168">
        <f t="shared" si="156"/>
        <v>0.95</v>
      </c>
      <c r="N118" s="168">
        <f t="shared" ref="N118:P118" si="157">IF(N120=0,0,N119/N120)</f>
        <v>1</v>
      </c>
      <c r="O118" s="168">
        <f t="shared" si="157"/>
        <v>0</v>
      </c>
      <c r="P118" s="168">
        <f t="shared" si="157"/>
        <v>0</v>
      </c>
      <c r="Q118" s="177"/>
      <c r="R118" s="168">
        <f t="shared" ref="R118:S118" si="158">IF(R120=0,0,R119/R120)</f>
        <v>0</v>
      </c>
      <c r="S118" s="168">
        <f t="shared" si="158"/>
        <v>0</v>
      </c>
      <c r="T118" s="181"/>
      <c r="U118" s="168">
        <f t="shared" ref="U118:V118" si="159">IF(U120=0,0,U119/U120)</f>
        <v>0</v>
      </c>
      <c r="V118" s="168">
        <f t="shared" si="159"/>
        <v>0</v>
      </c>
      <c r="W118" s="181"/>
      <c r="X118" s="167">
        <f>H118</f>
        <v>0.9</v>
      </c>
      <c r="Y118" s="168">
        <f>IF(Y120=0,0,Y119/Y120)</f>
        <v>0</v>
      </c>
      <c r="Z118" s="171"/>
      <c r="AA118" s="167">
        <f>Y118/X118</f>
        <v>0</v>
      </c>
      <c r="AB118" s="165"/>
      <c r="AC118" s="172" t="e">
        <f>P118/O118</f>
        <v>#DIV/0!</v>
      </c>
      <c r="AD118" s="172" t="e">
        <f>S118/R118</f>
        <v>#DIV/0!</v>
      </c>
      <c r="AE118" s="172" t="e">
        <f>V118/U118</f>
        <v>#DIV/0!</v>
      </c>
      <c r="AF118" s="172">
        <f>Y118/X118</f>
        <v>0</v>
      </c>
      <c r="AG118" s="172">
        <f>P118/G118</f>
        <v>0</v>
      </c>
      <c r="AH118" s="172">
        <f>S118/G118</f>
        <v>0</v>
      </c>
      <c r="AI118" s="172">
        <f>V118/G118</f>
        <v>0</v>
      </c>
      <c r="AJ118" s="172">
        <f>Y118/G118</f>
        <v>0</v>
      </c>
      <c r="AK118" s="173"/>
      <c r="AL118" s="168">
        <f>IF(H118=0,0,P118/H118)</f>
        <v>0</v>
      </c>
      <c r="AM118" s="168">
        <f>IF(H118=0,0,S118/H118)</f>
        <v>0</v>
      </c>
      <c r="AN118" s="168">
        <f>IF(H118=0,0,V118/H118)</f>
        <v>0</v>
      </c>
      <c r="AO118" s="168">
        <f>IF(H118=0,0,Y118/H118)</f>
        <v>0</v>
      </c>
      <c r="AP118" s="174">
        <f t="shared" ref="AP118:AS118" si="160">IF(AL118&lt;=50%,5,IF(AL118&lt;=65%,4,IF(AL118&lt;=75%,3,IF(AL118&lt;=90%,2,1))))</f>
        <v>5</v>
      </c>
      <c r="AQ118" s="174">
        <f t="shared" si="160"/>
        <v>5</v>
      </c>
      <c r="AR118" s="174">
        <f t="shared" si="160"/>
        <v>5</v>
      </c>
      <c r="AS118" s="174">
        <f t="shared" si="160"/>
        <v>5</v>
      </c>
      <c r="AT118" s="173"/>
      <c r="AU118" s="175"/>
      <c r="AV118" s="175"/>
      <c r="AW118" s="175"/>
      <c r="AX118" s="175"/>
      <c r="AY118" s="175"/>
    </row>
    <row r="119" spans="1:51" ht="16.5" customHeight="1" outlineLevel="4" x14ac:dyDescent="0.25">
      <c r="A119" s="205" t="s">
        <v>1790</v>
      </c>
      <c r="B119" s="181" t="str">
        <f>Variables!C52</f>
        <v>Jumlah perpustakaan sekolah yang memenuhi standar</v>
      </c>
      <c r="C119" s="192" t="s">
        <v>1660</v>
      </c>
      <c r="D119" s="188"/>
      <c r="E119" s="188"/>
      <c r="F119" s="188"/>
      <c r="G119" s="188"/>
      <c r="H119" s="188"/>
      <c r="I119" s="188"/>
      <c r="J119" s="188"/>
      <c r="K119" s="192">
        <v>72</v>
      </c>
      <c r="L119" s="192">
        <v>100</v>
      </c>
      <c r="M119" s="188">
        <v>95</v>
      </c>
      <c r="N119" s="192">
        <f>Variables!H52</f>
        <v>100</v>
      </c>
      <c r="O119" s="192">
        <f>Variables!I52</f>
        <v>0</v>
      </c>
      <c r="P119" s="192">
        <f>Variables!J52</f>
        <v>0</v>
      </c>
      <c r="Q119" s="170"/>
      <c r="R119" s="192">
        <f>Variables!K52</f>
        <v>0</v>
      </c>
      <c r="S119" s="192">
        <f>Variables!L52</f>
        <v>0</v>
      </c>
      <c r="T119" s="170"/>
      <c r="U119" s="192">
        <f>Variables!M52</f>
        <v>0</v>
      </c>
      <c r="V119" s="192">
        <f>Variables!N52</f>
        <v>0</v>
      </c>
      <c r="W119" s="170"/>
      <c r="X119" s="192"/>
      <c r="Y119" s="192">
        <f>Variables!P52</f>
        <v>0</v>
      </c>
      <c r="Z119" s="171"/>
      <c r="AA119" s="188"/>
      <c r="AB119" s="181"/>
      <c r="AC119" s="170"/>
      <c r="AD119" s="170"/>
      <c r="AE119" s="170"/>
      <c r="AF119" s="170"/>
      <c r="AG119" s="170"/>
      <c r="AH119" s="170"/>
      <c r="AI119" s="170"/>
      <c r="AJ119" s="170"/>
      <c r="AK119" s="206"/>
      <c r="AL119" s="168"/>
      <c r="AM119" s="168"/>
      <c r="AN119" s="168"/>
      <c r="AO119" s="168"/>
      <c r="AP119" s="174"/>
      <c r="AQ119" s="174"/>
      <c r="AR119" s="174"/>
      <c r="AS119" s="174"/>
      <c r="AT119" s="206"/>
      <c r="AU119" s="207"/>
      <c r="AV119" s="207"/>
      <c r="AW119" s="207"/>
      <c r="AX119" s="207"/>
      <c r="AY119" s="207"/>
    </row>
    <row r="120" spans="1:51" ht="16.5" customHeight="1" outlineLevel="4" x14ac:dyDescent="0.25">
      <c r="A120" s="205" t="s">
        <v>1791</v>
      </c>
      <c r="B120" s="181" t="str">
        <f>Variables!C54</f>
        <v>Jumlah SD / SMP</v>
      </c>
      <c r="C120" s="192" t="s">
        <v>1660</v>
      </c>
      <c r="D120" s="188"/>
      <c r="E120" s="188"/>
      <c r="F120" s="188"/>
      <c r="G120" s="188"/>
      <c r="H120" s="188"/>
      <c r="I120" s="188"/>
      <c r="J120" s="188"/>
      <c r="K120" s="192">
        <f t="shared" ref="K120:L120" si="161">K68</f>
        <v>100</v>
      </c>
      <c r="L120" s="192">
        <f t="shared" si="161"/>
        <v>100</v>
      </c>
      <c r="M120" s="188">
        <v>100</v>
      </c>
      <c r="N120" s="192">
        <f>Variables!H54</f>
        <v>100</v>
      </c>
      <c r="O120" s="192">
        <f>Variables!I54</f>
        <v>0</v>
      </c>
      <c r="P120" s="192">
        <f>Variables!J54</f>
        <v>0</v>
      </c>
      <c r="Q120" s="170"/>
      <c r="R120" s="192">
        <f>Variables!K54</f>
        <v>0</v>
      </c>
      <c r="S120" s="192">
        <f>Variables!L54</f>
        <v>0</v>
      </c>
      <c r="T120" s="170"/>
      <c r="U120" s="192">
        <f>Variables!M54</f>
        <v>0</v>
      </c>
      <c r="V120" s="192">
        <f>Variables!N54</f>
        <v>0</v>
      </c>
      <c r="W120" s="170"/>
      <c r="X120" s="192"/>
      <c r="Y120" s="192">
        <f>Variables!P54</f>
        <v>0</v>
      </c>
      <c r="Z120" s="171"/>
      <c r="AA120" s="188"/>
      <c r="AB120" s="181"/>
      <c r="AC120" s="170"/>
      <c r="AD120" s="170"/>
      <c r="AE120" s="170"/>
      <c r="AF120" s="170"/>
      <c r="AG120" s="170"/>
      <c r="AH120" s="170"/>
      <c r="AI120" s="170"/>
      <c r="AJ120" s="170"/>
      <c r="AK120" s="206"/>
      <c r="AL120" s="168"/>
      <c r="AM120" s="168"/>
      <c r="AN120" s="168"/>
      <c r="AO120" s="168"/>
      <c r="AP120" s="174"/>
      <c r="AQ120" s="174"/>
      <c r="AR120" s="174"/>
      <c r="AS120" s="174"/>
      <c r="AT120" s="206"/>
      <c r="AU120" s="207"/>
      <c r="AV120" s="207"/>
      <c r="AW120" s="207"/>
      <c r="AX120" s="207"/>
      <c r="AY120" s="207"/>
    </row>
    <row r="121" spans="1:51" ht="16.5" customHeight="1" outlineLevel="2" x14ac:dyDescent="0.25">
      <c r="A121" s="153" t="s">
        <v>1792</v>
      </c>
      <c r="B121" s="154" t="s">
        <v>1793</v>
      </c>
      <c r="C121" s="155"/>
      <c r="D121" s="155"/>
      <c r="E121" s="155"/>
      <c r="F121" s="155"/>
      <c r="G121" s="155"/>
      <c r="H121" s="155"/>
      <c r="I121" s="155"/>
      <c r="J121" s="155"/>
      <c r="K121" s="155"/>
      <c r="L121" s="155"/>
      <c r="M121" s="155"/>
      <c r="N121" s="155"/>
      <c r="O121" s="155"/>
      <c r="P121" s="155"/>
      <c r="Q121" s="156"/>
      <c r="R121" s="155"/>
      <c r="S121" s="155"/>
      <c r="T121" s="157"/>
      <c r="U121" s="155"/>
      <c r="V121" s="155"/>
      <c r="W121" s="157"/>
      <c r="X121" s="184"/>
      <c r="Y121" s="155"/>
      <c r="Z121" s="158"/>
      <c r="AA121" s="159"/>
      <c r="AB121" s="154"/>
      <c r="AC121" s="160"/>
      <c r="AD121" s="160"/>
      <c r="AE121" s="160"/>
      <c r="AF121" s="160"/>
      <c r="AG121" s="160"/>
      <c r="AH121" s="160"/>
      <c r="AI121" s="160"/>
      <c r="AJ121" s="160"/>
      <c r="AK121" s="161"/>
      <c r="AL121" s="159"/>
      <c r="AM121" s="159"/>
      <c r="AN121" s="159"/>
      <c r="AO121" s="159"/>
      <c r="AP121" s="162"/>
      <c r="AQ121" s="162"/>
      <c r="AR121" s="162"/>
      <c r="AS121" s="162"/>
      <c r="AT121" s="161"/>
      <c r="AU121" s="163"/>
      <c r="AV121" s="163"/>
      <c r="AW121" s="163"/>
      <c r="AX121" s="163"/>
      <c r="AY121" s="163"/>
    </row>
    <row r="122" spans="1:51" ht="16.5" customHeight="1" outlineLevel="3" x14ac:dyDescent="0.25">
      <c r="A122" s="205" t="s">
        <v>1794</v>
      </c>
      <c r="B122" s="181" t="s">
        <v>1795</v>
      </c>
      <c r="C122" s="192"/>
      <c r="D122" s="192">
        <f>D123+D123</f>
        <v>56</v>
      </c>
      <c r="E122" s="192">
        <f t="shared" ref="E122:P122" si="162">E123+E124</f>
        <v>42</v>
      </c>
      <c r="F122" s="192">
        <f t="shared" si="162"/>
        <v>44</v>
      </c>
      <c r="G122" s="192">
        <f t="shared" si="162"/>
        <v>46</v>
      </c>
      <c r="H122" s="192">
        <f t="shared" si="162"/>
        <v>48</v>
      </c>
      <c r="I122" s="192">
        <f t="shared" si="162"/>
        <v>50</v>
      </c>
      <c r="J122" s="192">
        <f t="shared" si="162"/>
        <v>52</v>
      </c>
      <c r="K122" s="192">
        <f t="shared" si="162"/>
        <v>43</v>
      </c>
      <c r="L122" s="192">
        <f t="shared" si="162"/>
        <v>17</v>
      </c>
      <c r="M122" s="192">
        <f t="shared" si="162"/>
        <v>34</v>
      </c>
      <c r="N122" s="192">
        <f t="shared" si="162"/>
        <v>23</v>
      </c>
      <c r="O122" s="192">
        <f t="shared" si="162"/>
        <v>0</v>
      </c>
      <c r="P122" s="192">
        <f t="shared" si="162"/>
        <v>0</v>
      </c>
      <c r="Q122" s="181"/>
      <c r="R122" s="192">
        <f t="shared" ref="R122:S122" si="163">R123+R124</f>
        <v>0</v>
      </c>
      <c r="S122" s="192">
        <f t="shared" si="163"/>
        <v>0</v>
      </c>
      <c r="T122" s="181"/>
      <c r="U122" s="192">
        <f t="shared" ref="U122:V122" si="164">U123+U124</f>
        <v>0</v>
      </c>
      <c r="V122" s="192">
        <f t="shared" si="164"/>
        <v>0</v>
      </c>
      <c r="W122" s="181"/>
      <c r="X122" s="192">
        <f>H122</f>
        <v>48</v>
      </c>
      <c r="Y122" s="192">
        <f>Y123+Y124</f>
        <v>0</v>
      </c>
      <c r="Z122" s="182"/>
      <c r="AA122" s="192">
        <f>Y122/X122</f>
        <v>0</v>
      </c>
      <c r="AB122" s="181"/>
      <c r="AC122" s="170" t="e">
        <f>P122/O122</f>
        <v>#DIV/0!</v>
      </c>
      <c r="AD122" s="170" t="e">
        <f>S122/R122</f>
        <v>#DIV/0!</v>
      </c>
      <c r="AE122" s="170" t="e">
        <f>V122/U122</f>
        <v>#DIV/0!</v>
      </c>
      <c r="AF122" s="170">
        <f>Y122/X122</f>
        <v>0</v>
      </c>
      <c r="AG122" s="170">
        <f>P122/G122</f>
        <v>0</v>
      </c>
      <c r="AH122" s="170">
        <f>S122/G122</f>
        <v>0</v>
      </c>
      <c r="AI122" s="170">
        <f>V122/G122</f>
        <v>0</v>
      </c>
      <c r="AJ122" s="170">
        <f>Y122/G122</f>
        <v>0</v>
      </c>
      <c r="AK122" s="206"/>
      <c r="AL122" s="168">
        <f>IF(H122=0,0,P122/H122)</f>
        <v>0</v>
      </c>
      <c r="AM122" s="168">
        <f>IF(H122=0,0,S122/H122)</f>
        <v>0</v>
      </c>
      <c r="AN122" s="168">
        <f>IF(H122=0,0,V122/H122)</f>
        <v>0</v>
      </c>
      <c r="AO122" s="168">
        <f>IF(H122=0,0,Y122/H122)</f>
        <v>0</v>
      </c>
      <c r="AP122" s="174">
        <f t="shared" ref="AP122:AS122" si="165">IF(AL122&lt;=50%,5,IF(AL122&lt;=65%,4,IF(AL122&lt;=75%,3,IF(AL122&lt;=90%,2,1))))</f>
        <v>5</v>
      </c>
      <c r="AQ122" s="174">
        <f t="shared" si="165"/>
        <v>5</v>
      </c>
      <c r="AR122" s="174">
        <f t="shared" si="165"/>
        <v>5</v>
      </c>
      <c r="AS122" s="174">
        <f t="shared" si="165"/>
        <v>5</v>
      </c>
      <c r="AT122" s="206"/>
      <c r="AU122" s="207"/>
      <c r="AV122" s="207"/>
      <c r="AW122" s="207"/>
      <c r="AX122" s="207"/>
      <c r="AY122" s="207"/>
    </row>
    <row r="123" spans="1:51" ht="16.5" customHeight="1" outlineLevel="4" x14ac:dyDescent="0.25">
      <c r="A123" s="205" t="s">
        <v>1796</v>
      </c>
      <c r="B123" s="181" t="str">
        <f>Variables!C44</f>
        <v>Jumlah pelajar yang berprestasi pada ajang Provinsi</v>
      </c>
      <c r="C123" s="192" t="s">
        <v>1632</v>
      </c>
      <c r="D123" s="192">
        <v>28</v>
      </c>
      <c r="E123" s="192">
        <v>29</v>
      </c>
      <c r="F123" s="192">
        <v>30</v>
      </c>
      <c r="G123" s="188">
        <v>31</v>
      </c>
      <c r="H123" s="192">
        <v>32</v>
      </c>
      <c r="I123" s="192">
        <v>33</v>
      </c>
      <c r="J123" s="188">
        <v>34</v>
      </c>
      <c r="K123" s="192">
        <f>Variables!E44</f>
        <v>29</v>
      </c>
      <c r="L123" s="192">
        <f>Variables!F44</f>
        <v>14</v>
      </c>
      <c r="M123" s="192">
        <f>Variables!G44</f>
        <v>22</v>
      </c>
      <c r="N123" s="192">
        <f>Variables!H44</f>
        <v>21</v>
      </c>
      <c r="O123" s="192">
        <f>Variables!I44</f>
        <v>0</v>
      </c>
      <c r="P123" s="192">
        <f>Variables!J44</f>
        <v>0</v>
      </c>
      <c r="Q123" s="170"/>
      <c r="R123" s="192">
        <f>Variables!K44</f>
        <v>0</v>
      </c>
      <c r="S123" s="192">
        <f>Variables!L44</f>
        <v>0</v>
      </c>
      <c r="T123" s="170"/>
      <c r="U123" s="192">
        <f>Variables!M44</f>
        <v>0</v>
      </c>
      <c r="V123" s="192">
        <f>Variables!N44</f>
        <v>0</v>
      </c>
      <c r="W123" s="170"/>
      <c r="X123" s="208"/>
      <c r="Y123" s="192">
        <f>Variables!P44</f>
        <v>0</v>
      </c>
      <c r="Z123" s="171"/>
      <c r="AA123" s="188"/>
      <c r="AB123" s="181"/>
      <c r="AC123" s="170"/>
      <c r="AD123" s="170"/>
      <c r="AE123" s="170"/>
      <c r="AF123" s="170"/>
      <c r="AG123" s="170"/>
      <c r="AH123" s="170"/>
      <c r="AI123" s="170"/>
      <c r="AJ123" s="170"/>
      <c r="AK123" s="206"/>
      <c r="AL123" s="168"/>
      <c r="AM123" s="168"/>
      <c r="AN123" s="168"/>
      <c r="AO123" s="168"/>
      <c r="AP123" s="174"/>
      <c r="AQ123" s="174"/>
      <c r="AR123" s="174"/>
      <c r="AS123" s="174"/>
      <c r="AT123" s="206"/>
      <c r="AU123" s="207"/>
      <c r="AV123" s="207"/>
      <c r="AW123" s="207"/>
      <c r="AX123" s="207"/>
      <c r="AY123" s="207"/>
    </row>
    <row r="124" spans="1:51" ht="16.5" customHeight="1" outlineLevel="4" x14ac:dyDescent="0.25">
      <c r="A124" s="205" t="s">
        <v>1797</v>
      </c>
      <c r="B124" s="181" t="str">
        <f>Variables!C43</f>
        <v>Jumlah pelajar yang berprestasi pada ajang Nasional</v>
      </c>
      <c r="C124" s="192" t="s">
        <v>1632</v>
      </c>
      <c r="D124" s="192">
        <v>12</v>
      </c>
      <c r="E124" s="192">
        <v>13</v>
      </c>
      <c r="F124" s="192">
        <v>14</v>
      </c>
      <c r="G124" s="188">
        <v>15</v>
      </c>
      <c r="H124" s="192">
        <v>16</v>
      </c>
      <c r="I124" s="192">
        <v>17</v>
      </c>
      <c r="J124" s="188">
        <v>18</v>
      </c>
      <c r="K124" s="192">
        <f>Variables!E43</f>
        <v>14</v>
      </c>
      <c r="L124" s="192">
        <f>Variables!F43</f>
        <v>3</v>
      </c>
      <c r="M124" s="192">
        <f>Variables!G43</f>
        <v>12</v>
      </c>
      <c r="N124" s="192">
        <f>Variables!H43</f>
        <v>2</v>
      </c>
      <c r="O124" s="192">
        <f>Variables!I43</f>
        <v>0</v>
      </c>
      <c r="P124" s="192">
        <f>Variables!J43</f>
        <v>0</v>
      </c>
      <c r="Q124" s="170"/>
      <c r="R124" s="192">
        <f>Variables!K43</f>
        <v>0</v>
      </c>
      <c r="S124" s="192">
        <f>Variables!L43</f>
        <v>0</v>
      </c>
      <c r="T124" s="170"/>
      <c r="U124" s="192">
        <f>Variables!M43</f>
        <v>0</v>
      </c>
      <c r="V124" s="192">
        <f>Variables!N43</f>
        <v>0</v>
      </c>
      <c r="W124" s="170"/>
      <c r="X124" s="208"/>
      <c r="Y124" s="192">
        <f>Variables!P43</f>
        <v>0</v>
      </c>
      <c r="Z124" s="171"/>
      <c r="AA124" s="188"/>
      <c r="AB124" s="181"/>
      <c r="AC124" s="170"/>
      <c r="AD124" s="170"/>
      <c r="AE124" s="170"/>
      <c r="AF124" s="170"/>
      <c r="AG124" s="170"/>
      <c r="AH124" s="170"/>
      <c r="AI124" s="170"/>
      <c r="AJ124" s="170"/>
      <c r="AK124" s="206"/>
      <c r="AL124" s="168"/>
      <c r="AM124" s="168"/>
      <c r="AN124" s="168"/>
      <c r="AO124" s="168"/>
      <c r="AP124" s="174"/>
      <c r="AQ124" s="174"/>
      <c r="AR124" s="174"/>
      <c r="AS124" s="174"/>
      <c r="AT124" s="206"/>
      <c r="AU124" s="207"/>
      <c r="AV124" s="207"/>
      <c r="AW124" s="207"/>
      <c r="AX124" s="207"/>
      <c r="AY124" s="207"/>
    </row>
    <row r="125" spans="1:51" ht="16.5" customHeight="1" outlineLevel="3" x14ac:dyDescent="0.25">
      <c r="A125" s="164" t="s">
        <v>1798</v>
      </c>
      <c r="B125" s="165" t="s">
        <v>1799</v>
      </c>
      <c r="C125" s="166"/>
      <c r="D125" s="167">
        <v>0.81</v>
      </c>
      <c r="E125" s="167">
        <v>0.83</v>
      </c>
      <c r="F125" s="167">
        <v>0.88</v>
      </c>
      <c r="G125" s="167">
        <v>0.9</v>
      </c>
      <c r="H125" s="167">
        <v>0.92</v>
      </c>
      <c r="I125" s="167">
        <v>0.94</v>
      </c>
      <c r="J125" s="167">
        <v>0.97</v>
      </c>
      <c r="K125" s="168">
        <f t="shared" ref="K125:P125" si="166">IF(K127=0,0,K126/K127)</f>
        <v>0.97402597402597402</v>
      </c>
      <c r="L125" s="168">
        <f t="shared" si="166"/>
        <v>0.88311688311688308</v>
      </c>
      <c r="M125" s="168">
        <f t="shared" si="166"/>
        <v>1</v>
      </c>
      <c r="N125" s="168">
        <f t="shared" si="166"/>
        <v>0.96153846153846156</v>
      </c>
      <c r="O125" s="168">
        <f t="shared" si="166"/>
        <v>0</v>
      </c>
      <c r="P125" s="168">
        <f t="shared" si="166"/>
        <v>0</v>
      </c>
      <c r="Q125" s="177"/>
      <c r="R125" s="168">
        <f t="shared" ref="R125:S125" si="167">IF(R127=0,0,R126/R127)</f>
        <v>0</v>
      </c>
      <c r="S125" s="168">
        <f t="shared" si="167"/>
        <v>0</v>
      </c>
      <c r="T125" s="181"/>
      <c r="U125" s="168">
        <f t="shared" ref="U125:V125" si="168">IF(U127=0,0,U126/U127)</f>
        <v>0</v>
      </c>
      <c r="V125" s="168">
        <f t="shared" si="168"/>
        <v>0</v>
      </c>
      <c r="W125" s="181"/>
      <c r="X125" s="167">
        <f>H125</f>
        <v>0.92</v>
      </c>
      <c r="Y125" s="168">
        <f>IF(Y127=0,0,Y126/Y127)</f>
        <v>0</v>
      </c>
      <c r="Z125" s="185"/>
      <c r="AA125" s="167">
        <f>Y125/X125</f>
        <v>0</v>
      </c>
      <c r="AB125" s="165"/>
      <c r="AC125" s="172" t="e">
        <f>P125/O125</f>
        <v>#DIV/0!</v>
      </c>
      <c r="AD125" s="172" t="e">
        <f>S125/R125</f>
        <v>#DIV/0!</v>
      </c>
      <c r="AE125" s="172" t="e">
        <f>V125/U125</f>
        <v>#DIV/0!</v>
      </c>
      <c r="AF125" s="172">
        <f>Y125/X125</f>
        <v>0</v>
      </c>
      <c r="AG125" s="172">
        <f>P125/G125</f>
        <v>0</v>
      </c>
      <c r="AH125" s="172">
        <f>S125/G125</f>
        <v>0</v>
      </c>
      <c r="AI125" s="172">
        <f>V125/G125</f>
        <v>0</v>
      </c>
      <c r="AJ125" s="172">
        <f>Y125/G125</f>
        <v>0</v>
      </c>
      <c r="AK125" s="173"/>
      <c r="AL125" s="168">
        <f>IF(H125=0,0,P125/H125)</f>
        <v>0</v>
      </c>
      <c r="AM125" s="168">
        <f>IF(H125=0,0,S125/H125)</f>
        <v>0</v>
      </c>
      <c r="AN125" s="168">
        <f>IF(H125=0,0,V125/H125)</f>
        <v>0</v>
      </c>
      <c r="AO125" s="168">
        <f>IF(H125=0,0,Y125/H125)</f>
        <v>0</v>
      </c>
      <c r="AP125" s="174">
        <f t="shared" ref="AP125:AS125" si="169">IF(AL125&lt;=50%,5,IF(AL125&lt;=65%,4,IF(AL125&lt;=75%,3,IF(AL125&lt;=90%,2,1))))</f>
        <v>5</v>
      </c>
      <c r="AQ125" s="174">
        <f t="shared" si="169"/>
        <v>5</v>
      </c>
      <c r="AR125" s="174">
        <f t="shared" si="169"/>
        <v>5</v>
      </c>
      <c r="AS125" s="174">
        <f t="shared" si="169"/>
        <v>5</v>
      </c>
      <c r="AT125" s="173"/>
      <c r="AU125" s="175"/>
      <c r="AV125" s="175"/>
      <c r="AW125" s="175"/>
      <c r="AX125" s="175"/>
      <c r="AY125" s="175"/>
    </row>
    <row r="126" spans="1:51" ht="16.5" customHeight="1" outlineLevel="4" x14ac:dyDescent="0.25">
      <c r="A126" s="205" t="s">
        <v>1800</v>
      </c>
      <c r="B126" s="181" t="str">
        <f>Variables!C57</f>
        <v>Jumlah SD/MI berakreditasi B dan A</v>
      </c>
      <c r="C126" s="192" t="s">
        <v>1660</v>
      </c>
      <c r="D126" s="188"/>
      <c r="E126" s="188"/>
      <c r="F126" s="188"/>
      <c r="G126" s="188"/>
      <c r="H126" s="188"/>
      <c r="I126" s="188"/>
      <c r="J126" s="188"/>
      <c r="K126" s="192">
        <f>Variables!E57</f>
        <v>75</v>
      </c>
      <c r="L126" s="192">
        <f>Variables!F57</f>
        <v>68</v>
      </c>
      <c r="M126" s="192">
        <f>Variables!G57</f>
        <v>77</v>
      </c>
      <c r="N126" s="192">
        <f>Variables!H57</f>
        <v>75</v>
      </c>
      <c r="O126" s="192">
        <f>Variables!I57</f>
        <v>0</v>
      </c>
      <c r="P126" s="192">
        <f>Variables!J57</f>
        <v>0</v>
      </c>
      <c r="Q126" s="170"/>
      <c r="R126" s="192">
        <f>Variables!K57</f>
        <v>0</v>
      </c>
      <c r="S126" s="192">
        <f>Variables!L57</f>
        <v>0</v>
      </c>
      <c r="T126" s="170"/>
      <c r="U126" s="192">
        <f>Variables!M57</f>
        <v>0</v>
      </c>
      <c r="V126" s="192">
        <f>Variables!N57</f>
        <v>0</v>
      </c>
      <c r="W126" s="170"/>
      <c r="X126" s="192"/>
      <c r="Y126" s="192">
        <f>Variables!P57</f>
        <v>0</v>
      </c>
      <c r="Z126" s="171"/>
      <c r="AA126" s="188"/>
      <c r="AB126" s="181"/>
      <c r="AC126" s="170"/>
      <c r="AD126" s="170"/>
      <c r="AE126" s="170"/>
      <c r="AF126" s="170"/>
      <c r="AG126" s="170"/>
      <c r="AH126" s="170"/>
      <c r="AI126" s="170"/>
      <c r="AJ126" s="170"/>
      <c r="AK126" s="206"/>
      <c r="AL126" s="168"/>
      <c r="AM126" s="168"/>
      <c r="AN126" s="168"/>
      <c r="AO126" s="168"/>
      <c r="AP126" s="174"/>
      <c r="AQ126" s="174"/>
      <c r="AR126" s="174"/>
      <c r="AS126" s="174"/>
      <c r="AT126" s="206"/>
      <c r="AU126" s="207"/>
      <c r="AV126" s="207"/>
      <c r="AW126" s="207"/>
      <c r="AX126" s="207"/>
      <c r="AY126" s="207"/>
    </row>
    <row r="127" spans="1:51" ht="16.5" customHeight="1" outlineLevel="4" x14ac:dyDescent="0.25">
      <c r="A127" s="205" t="s">
        <v>1801</v>
      </c>
      <c r="B127" s="181" t="str">
        <f>Variables!C62</f>
        <v>Jumlah sekolah SD dan MI</v>
      </c>
      <c r="C127" s="192" t="s">
        <v>1660</v>
      </c>
      <c r="D127" s="188"/>
      <c r="E127" s="188"/>
      <c r="F127" s="188"/>
      <c r="G127" s="188"/>
      <c r="H127" s="188"/>
      <c r="I127" s="188"/>
      <c r="J127" s="188"/>
      <c r="K127" s="192">
        <f>Variables!E62</f>
        <v>77</v>
      </c>
      <c r="L127" s="192">
        <f>Variables!F62</f>
        <v>77</v>
      </c>
      <c r="M127" s="192">
        <f>Variables!G62</f>
        <v>77</v>
      </c>
      <c r="N127" s="192">
        <f>Variables!H62</f>
        <v>78</v>
      </c>
      <c r="O127" s="192">
        <f>Variables!I62</f>
        <v>0</v>
      </c>
      <c r="P127" s="192">
        <f>Variables!J62</f>
        <v>0</v>
      </c>
      <c r="Q127" s="170"/>
      <c r="R127" s="192">
        <f>Variables!K62</f>
        <v>0</v>
      </c>
      <c r="S127" s="192">
        <f>Variables!L62</f>
        <v>0</v>
      </c>
      <c r="T127" s="170"/>
      <c r="U127" s="192">
        <f>Variables!M62</f>
        <v>0</v>
      </c>
      <c r="V127" s="192">
        <f>Variables!N62</f>
        <v>0</v>
      </c>
      <c r="W127" s="170"/>
      <c r="X127" s="192"/>
      <c r="Y127" s="192">
        <f>Variables!P62</f>
        <v>0</v>
      </c>
      <c r="Z127" s="171"/>
      <c r="AA127" s="188"/>
      <c r="AB127" s="181"/>
      <c r="AC127" s="170"/>
      <c r="AD127" s="170"/>
      <c r="AE127" s="170"/>
      <c r="AF127" s="170"/>
      <c r="AG127" s="170"/>
      <c r="AH127" s="170"/>
      <c r="AI127" s="170"/>
      <c r="AJ127" s="170"/>
      <c r="AK127" s="206"/>
      <c r="AL127" s="168"/>
      <c r="AM127" s="168"/>
      <c r="AN127" s="168"/>
      <c r="AO127" s="168"/>
      <c r="AP127" s="174"/>
      <c r="AQ127" s="174"/>
      <c r="AR127" s="174"/>
      <c r="AS127" s="174"/>
      <c r="AT127" s="206"/>
      <c r="AU127" s="207"/>
      <c r="AV127" s="207"/>
      <c r="AW127" s="207"/>
      <c r="AX127" s="207"/>
      <c r="AY127" s="207"/>
    </row>
    <row r="128" spans="1:51" ht="16.5" customHeight="1" outlineLevel="3" x14ac:dyDescent="0.25">
      <c r="A128" s="164" t="s">
        <v>1802</v>
      </c>
      <c r="B128" s="165" t="s">
        <v>1803</v>
      </c>
      <c r="C128" s="166"/>
      <c r="D128" s="168">
        <f t="shared" ref="D128:E128" si="170">D129/D130</f>
        <v>0.95652173913043481</v>
      </c>
      <c r="E128" s="168">
        <f t="shared" si="170"/>
        <v>0.95652173913043481</v>
      </c>
      <c r="F128" s="167">
        <v>0.96</v>
      </c>
      <c r="G128" s="167">
        <v>0.97</v>
      </c>
      <c r="H128" s="168">
        <v>0.98</v>
      </c>
      <c r="I128" s="168">
        <v>0.99</v>
      </c>
      <c r="J128" s="167">
        <v>1</v>
      </c>
      <c r="K128" s="168">
        <f t="shared" ref="K128:P128" si="171">IF(K130=0,0,K129/K130)</f>
        <v>0.86956521739130432</v>
      </c>
      <c r="L128" s="168">
        <f t="shared" si="171"/>
        <v>0.95652173913043481</v>
      </c>
      <c r="M128" s="168">
        <f t="shared" si="171"/>
        <v>1</v>
      </c>
      <c r="N128" s="168">
        <f t="shared" si="171"/>
        <v>0.95652173913043481</v>
      </c>
      <c r="O128" s="168">
        <f t="shared" si="171"/>
        <v>0</v>
      </c>
      <c r="P128" s="168">
        <f t="shared" si="171"/>
        <v>0</v>
      </c>
      <c r="Q128" s="177"/>
      <c r="R128" s="168">
        <f t="shared" ref="R128:S128" si="172">IF(R130=0,0,R129/R130)</f>
        <v>0</v>
      </c>
      <c r="S128" s="168">
        <f t="shared" si="172"/>
        <v>0</v>
      </c>
      <c r="T128" s="181"/>
      <c r="U128" s="168">
        <f t="shared" ref="U128:V128" si="173">IF(U130=0,0,U129/U130)</f>
        <v>0</v>
      </c>
      <c r="V128" s="168">
        <f t="shared" si="173"/>
        <v>0</v>
      </c>
      <c r="W128" s="181"/>
      <c r="X128" s="167">
        <f>H128</f>
        <v>0.98</v>
      </c>
      <c r="Y128" s="168">
        <f>IF(Y130=0,0,Y129/Y130)</f>
        <v>0</v>
      </c>
      <c r="Z128" s="185"/>
      <c r="AA128" s="167">
        <f>Y128/X128</f>
        <v>0</v>
      </c>
      <c r="AB128" s="165"/>
      <c r="AC128" s="172" t="e">
        <f>P128/O128</f>
        <v>#DIV/0!</v>
      </c>
      <c r="AD128" s="172" t="e">
        <f>S128/R128</f>
        <v>#DIV/0!</v>
      </c>
      <c r="AE128" s="172" t="e">
        <f>V128/U128</f>
        <v>#DIV/0!</v>
      </c>
      <c r="AF128" s="172">
        <f>Y128/X128</f>
        <v>0</v>
      </c>
      <c r="AG128" s="172">
        <f>P128/G128</f>
        <v>0</v>
      </c>
      <c r="AH128" s="172">
        <f>S128/G128</f>
        <v>0</v>
      </c>
      <c r="AI128" s="172">
        <f>V128/G128</f>
        <v>0</v>
      </c>
      <c r="AJ128" s="172">
        <f>Y128/G128</f>
        <v>0</v>
      </c>
      <c r="AK128" s="173"/>
      <c r="AL128" s="168">
        <f>IF(H128=0,0,P128/H128)</f>
        <v>0</v>
      </c>
      <c r="AM128" s="168">
        <f>IF(H128=0,0,S128/H128)</f>
        <v>0</v>
      </c>
      <c r="AN128" s="168">
        <f>IF(H128=0,0,V128/H128)</f>
        <v>0</v>
      </c>
      <c r="AO128" s="168">
        <f>IF(H128=0,0,Y128/H128)</f>
        <v>0</v>
      </c>
      <c r="AP128" s="174">
        <f t="shared" ref="AP128:AS128" si="174">IF(AL128&lt;=50%,5,IF(AL128&lt;=65%,4,IF(AL128&lt;=75%,3,IF(AL128&lt;=90%,2,1))))</f>
        <v>5</v>
      </c>
      <c r="AQ128" s="174">
        <f t="shared" si="174"/>
        <v>5</v>
      </c>
      <c r="AR128" s="174">
        <f t="shared" si="174"/>
        <v>5</v>
      </c>
      <c r="AS128" s="174">
        <f t="shared" si="174"/>
        <v>5</v>
      </c>
      <c r="AT128" s="173"/>
      <c r="AU128" s="175"/>
      <c r="AV128" s="175"/>
      <c r="AW128" s="175"/>
      <c r="AX128" s="175"/>
      <c r="AY128" s="175"/>
    </row>
    <row r="129" spans="1:51" ht="16.5" customHeight="1" outlineLevel="4" x14ac:dyDescent="0.25">
      <c r="A129" s="205" t="s">
        <v>1804</v>
      </c>
      <c r="B129" s="181" t="str">
        <f>Variables!C89</f>
        <v>Jumlah SMP dan MTs berakreditasi B dan A</v>
      </c>
      <c r="C129" s="192" t="s">
        <v>1660</v>
      </c>
      <c r="D129" s="192">
        <v>22</v>
      </c>
      <c r="E129" s="192">
        <v>22</v>
      </c>
      <c r="F129" s="188"/>
      <c r="G129" s="188"/>
      <c r="H129" s="192"/>
      <c r="I129" s="192"/>
      <c r="J129" s="188"/>
      <c r="K129" s="192">
        <f>Variables!E89</f>
        <v>20</v>
      </c>
      <c r="L129" s="192">
        <f>Variables!F89</f>
        <v>22</v>
      </c>
      <c r="M129" s="192">
        <f>Variables!G89</f>
        <v>23</v>
      </c>
      <c r="N129" s="192">
        <f>Variables!H89</f>
        <v>22</v>
      </c>
      <c r="O129" s="192">
        <f>Variables!I89</f>
        <v>0</v>
      </c>
      <c r="P129" s="192">
        <f>Variables!J89</f>
        <v>0</v>
      </c>
      <c r="Q129" s="170"/>
      <c r="R129" s="192">
        <f>Variables!K89</f>
        <v>0</v>
      </c>
      <c r="S129" s="192">
        <f>Variables!L89</f>
        <v>0</v>
      </c>
      <c r="T129" s="170"/>
      <c r="U129" s="192">
        <f>Variables!M89</f>
        <v>0</v>
      </c>
      <c r="V129" s="192">
        <f>Variables!N89</f>
        <v>0</v>
      </c>
      <c r="W129" s="170"/>
      <c r="X129" s="192"/>
      <c r="Y129" s="192">
        <f>Variables!P89</f>
        <v>0</v>
      </c>
      <c r="Z129" s="171"/>
      <c r="AA129" s="188"/>
      <c r="AB129" s="181"/>
      <c r="AC129" s="170"/>
      <c r="AD129" s="170"/>
      <c r="AE129" s="170"/>
      <c r="AF129" s="170"/>
      <c r="AG129" s="170"/>
      <c r="AH129" s="170"/>
      <c r="AI129" s="170"/>
      <c r="AJ129" s="170"/>
      <c r="AK129" s="206"/>
      <c r="AL129" s="168"/>
      <c r="AM129" s="168"/>
      <c r="AN129" s="168"/>
      <c r="AO129" s="168"/>
      <c r="AP129" s="174"/>
      <c r="AQ129" s="174"/>
      <c r="AR129" s="174"/>
      <c r="AS129" s="174"/>
      <c r="AT129" s="206"/>
      <c r="AU129" s="207"/>
      <c r="AV129" s="207"/>
      <c r="AW129" s="207"/>
      <c r="AX129" s="207"/>
      <c r="AY129" s="207"/>
    </row>
    <row r="130" spans="1:51" ht="16.5" customHeight="1" outlineLevel="4" x14ac:dyDescent="0.25">
      <c r="A130" s="205" t="s">
        <v>1805</v>
      </c>
      <c r="B130" s="181" t="str">
        <f>Variables!C88</f>
        <v>Jumlah SMP dan MTS</v>
      </c>
      <c r="C130" s="192" t="s">
        <v>1660</v>
      </c>
      <c r="D130" s="192">
        <v>23</v>
      </c>
      <c r="E130" s="192">
        <v>23</v>
      </c>
      <c r="F130" s="188"/>
      <c r="G130" s="188"/>
      <c r="H130" s="192"/>
      <c r="I130" s="192"/>
      <c r="J130" s="188"/>
      <c r="K130" s="192">
        <f>Variables!E88</f>
        <v>23</v>
      </c>
      <c r="L130" s="192">
        <f>Variables!F88</f>
        <v>23</v>
      </c>
      <c r="M130" s="192">
        <f>Variables!G88</f>
        <v>23</v>
      </c>
      <c r="N130" s="192">
        <f>Variables!H88</f>
        <v>23</v>
      </c>
      <c r="O130" s="192">
        <f>Variables!I88</f>
        <v>0</v>
      </c>
      <c r="P130" s="192">
        <f>Variables!J88</f>
        <v>0</v>
      </c>
      <c r="Q130" s="170"/>
      <c r="R130" s="192">
        <f>Variables!K88</f>
        <v>0</v>
      </c>
      <c r="S130" s="192">
        <f>Variables!L88</f>
        <v>0</v>
      </c>
      <c r="T130" s="170"/>
      <c r="U130" s="192">
        <f>Variables!M88</f>
        <v>0</v>
      </c>
      <c r="V130" s="192">
        <f>Variables!N88</f>
        <v>0</v>
      </c>
      <c r="W130" s="170"/>
      <c r="X130" s="192"/>
      <c r="Y130" s="192">
        <f>Variables!P88</f>
        <v>0</v>
      </c>
      <c r="Z130" s="171"/>
      <c r="AA130" s="188"/>
      <c r="AB130" s="181"/>
      <c r="AC130" s="170"/>
      <c r="AD130" s="170"/>
      <c r="AE130" s="170"/>
      <c r="AF130" s="170"/>
      <c r="AG130" s="170"/>
      <c r="AH130" s="170"/>
      <c r="AI130" s="170"/>
      <c r="AJ130" s="170"/>
      <c r="AK130" s="206"/>
      <c r="AL130" s="168"/>
      <c r="AM130" s="168"/>
      <c r="AN130" s="168"/>
      <c r="AO130" s="168"/>
      <c r="AP130" s="174"/>
      <c r="AQ130" s="174"/>
      <c r="AR130" s="174"/>
      <c r="AS130" s="174"/>
      <c r="AT130" s="206"/>
      <c r="AU130" s="207"/>
      <c r="AV130" s="207"/>
      <c r="AW130" s="207"/>
      <c r="AX130" s="207"/>
      <c r="AY130" s="207"/>
    </row>
    <row r="131" spans="1:51" ht="16.5" customHeight="1" outlineLevel="3" x14ac:dyDescent="0.25">
      <c r="A131" s="164" t="s">
        <v>1806</v>
      </c>
      <c r="B131" s="165" t="s">
        <v>1807</v>
      </c>
      <c r="C131" s="166"/>
      <c r="D131" s="167">
        <v>0</v>
      </c>
      <c r="E131" s="167">
        <v>0.15</v>
      </c>
      <c r="F131" s="167">
        <v>0.3</v>
      </c>
      <c r="G131" s="167">
        <v>0.45</v>
      </c>
      <c r="H131" s="167">
        <v>0.6</v>
      </c>
      <c r="I131" s="167">
        <v>0.75</v>
      </c>
      <c r="J131" s="167">
        <v>0.9</v>
      </c>
      <c r="K131" s="168">
        <f t="shared" ref="K131:P131" si="175">IF(K133=0,0,K132/K133)</f>
        <v>0</v>
      </c>
      <c r="L131" s="168">
        <f t="shared" si="175"/>
        <v>1</v>
      </c>
      <c r="M131" s="168">
        <f t="shared" si="175"/>
        <v>1</v>
      </c>
      <c r="N131" s="168">
        <f t="shared" si="175"/>
        <v>1</v>
      </c>
      <c r="O131" s="168">
        <f t="shared" si="175"/>
        <v>0</v>
      </c>
      <c r="P131" s="168">
        <f t="shared" si="175"/>
        <v>0</v>
      </c>
      <c r="Q131" s="177"/>
      <c r="R131" s="168">
        <f t="shared" ref="R131:S131" si="176">IF(R133=0,0,R132/R133)</f>
        <v>0</v>
      </c>
      <c r="S131" s="168">
        <f t="shared" si="176"/>
        <v>0</v>
      </c>
      <c r="T131" s="181"/>
      <c r="U131" s="168">
        <f t="shared" ref="U131:V131" si="177">IF(U133=0,0,U132/U133)</f>
        <v>0</v>
      </c>
      <c r="V131" s="168">
        <f t="shared" si="177"/>
        <v>0</v>
      </c>
      <c r="W131" s="181"/>
      <c r="X131" s="167">
        <f>H131</f>
        <v>0.6</v>
      </c>
      <c r="Y131" s="168">
        <f>IF(Y133=0,0,Y132/Y133)</f>
        <v>0</v>
      </c>
      <c r="Z131" s="185"/>
      <c r="AA131" s="167">
        <f>Y131/X131</f>
        <v>0</v>
      </c>
      <c r="AB131" s="165"/>
      <c r="AC131" s="172" t="e">
        <f>P131/O131</f>
        <v>#DIV/0!</v>
      </c>
      <c r="AD131" s="172" t="e">
        <f>S131/R131</f>
        <v>#DIV/0!</v>
      </c>
      <c r="AE131" s="172" t="e">
        <f>V131/U131</f>
        <v>#DIV/0!</v>
      </c>
      <c r="AF131" s="172">
        <f>Y131/X131</f>
        <v>0</v>
      </c>
      <c r="AG131" s="172">
        <f>P131/G131</f>
        <v>0</v>
      </c>
      <c r="AH131" s="172">
        <f>S131/G131</f>
        <v>0</v>
      </c>
      <c r="AI131" s="172">
        <f>V131/G131</f>
        <v>0</v>
      </c>
      <c r="AJ131" s="172">
        <f>Y131/G131</f>
        <v>0</v>
      </c>
      <c r="AK131" s="173"/>
      <c r="AL131" s="168">
        <f>IF(H131=0,0,P131/H131)</f>
        <v>0</v>
      </c>
      <c r="AM131" s="168">
        <f>IF(H131=0,0,S131/H131)</f>
        <v>0</v>
      </c>
      <c r="AN131" s="168">
        <f>IF(H131=0,0,V131/H131)</f>
        <v>0</v>
      </c>
      <c r="AO131" s="168">
        <f>IF(H131=0,0,Y131/H131)</f>
        <v>0</v>
      </c>
      <c r="AP131" s="174">
        <f t="shared" ref="AP131:AS131" si="178">IF(AL131&lt;=50%,5,IF(AL131&lt;=65%,4,IF(AL131&lt;=75%,3,IF(AL131&lt;=90%,2,1))))</f>
        <v>5</v>
      </c>
      <c r="AQ131" s="174">
        <f t="shared" si="178"/>
        <v>5</v>
      </c>
      <c r="AR131" s="174">
        <f t="shared" si="178"/>
        <v>5</v>
      </c>
      <c r="AS131" s="174">
        <f t="shared" si="178"/>
        <v>5</v>
      </c>
      <c r="AT131" s="173"/>
      <c r="AU131" s="175"/>
      <c r="AV131" s="175"/>
      <c r="AW131" s="175"/>
      <c r="AX131" s="175"/>
      <c r="AY131" s="175"/>
    </row>
    <row r="132" spans="1:51" ht="16.5" customHeight="1" outlineLevel="4" x14ac:dyDescent="0.25">
      <c r="A132" s="205" t="s">
        <v>1808</v>
      </c>
      <c r="B132" s="181" t="str">
        <f>Variables!C59</f>
        <v>Jumlah sekolah melaksanakan CBT SMP/MTs</v>
      </c>
      <c r="C132" s="192" t="s">
        <v>1660</v>
      </c>
      <c r="D132" s="188"/>
      <c r="E132" s="188"/>
      <c r="F132" s="188"/>
      <c r="G132" s="188"/>
      <c r="H132" s="188"/>
      <c r="I132" s="188"/>
      <c r="J132" s="188"/>
      <c r="K132" s="192">
        <f>Variables!E59</f>
        <v>0</v>
      </c>
      <c r="L132" s="192">
        <f>Variables!F59</f>
        <v>23</v>
      </c>
      <c r="M132" s="192">
        <f>Variables!G59</f>
        <v>23</v>
      </c>
      <c r="N132" s="192">
        <f>Variables!H59</f>
        <v>23</v>
      </c>
      <c r="O132" s="192">
        <f>Variables!I59</f>
        <v>0</v>
      </c>
      <c r="P132" s="192">
        <f>Variables!J59</f>
        <v>0</v>
      </c>
      <c r="Q132" s="170"/>
      <c r="R132" s="192">
        <f>Variables!K59</f>
        <v>0</v>
      </c>
      <c r="S132" s="192">
        <f>Variables!L59</f>
        <v>0</v>
      </c>
      <c r="T132" s="170"/>
      <c r="U132" s="192">
        <f>Variables!M59</f>
        <v>0</v>
      </c>
      <c r="V132" s="192">
        <f>Variables!N59</f>
        <v>0</v>
      </c>
      <c r="W132" s="170"/>
      <c r="X132" s="192"/>
      <c r="Y132" s="192">
        <f>Variables!P59</f>
        <v>0</v>
      </c>
      <c r="Z132" s="171"/>
      <c r="AA132" s="188"/>
      <c r="AB132" s="181"/>
      <c r="AC132" s="170"/>
      <c r="AD132" s="170"/>
      <c r="AE132" s="170"/>
      <c r="AF132" s="170"/>
      <c r="AG132" s="170"/>
      <c r="AH132" s="170"/>
      <c r="AI132" s="170"/>
      <c r="AJ132" s="170"/>
      <c r="AK132" s="206"/>
      <c r="AL132" s="168"/>
      <c r="AM132" s="168"/>
      <c r="AN132" s="168"/>
      <c r="AO132" s="168"/>
      <c r="AP132" s="174"/>
      <c r="AQ132" s="174"/>
      <c r="AR132" s="174"/>
      <c r="AS132" s="174"/>
      <c r="AT132" s="206"/>
      <c r="AU132" s="207"/>
      <c r="AV132" s="207"/>
      <c r="AW132" s="207"/>
      <c r="AX132" s="207"/>
      <c r="AY132" s="207"/>
    </row>
    <row r="133" spans="1:51" ht="16.5" customHeight="1" outlineLevel="4" x14ac:dyDescent="0.25">
      <c r="A133" s="205" t="s">
        <v>1809</v>
      </c>
      <c r="B133" s="181" t="str">
        <f>Variables!C88</f>
        <v>Jumlah SMP dan MTS</v>
      </c>
      <c r="C133" s="192" t="s">
        <v>1660</v>
      </c>
      <c r="D133" s="188"/>
      <c r="E133" s="188"/>
      <c r="F133" s="188"/>
      <c r="G133" s="188"/>
      <c r="H133" s="188"/>
      <c r="I133" s="188"/>
      <c r="J133" s="188"/>
      <c r="K133" s="192">
        <f>Variables!E88</f>
        <v>23</v>
      </c>
      <c r="L133" s="192">
        <f>Variables!F88</f>
        <v>23</v>
      </c>
      <c r="M133" s="192">
        <f>Variables!G88</f>
        <v>23</v>
      </c>
      <c r="N133" s="192">
        <f>Variables!H88</f>
        <v>23</v>
      </c>
      <c r="O133" s="192">
        <f>Variables!I88</f>
        <v>0</v>
      </c>
      <c r="P133" s="192">
        <f>Variables!J88</f>
        <v>0</v>
      </c>
      <c r="Q133" s="170"/>
      <c r="R133" s="192">
        <f>Variables!K88</f>
        <v>0</v>
      </c>
      <c r="S133" s="192">
        <f>Variables!L88</f>
        <v>0</v>
      </c>
      <c r="T133" s="170"/>
      <c r="U133" s="192">
        <f>Variables!M88</f>
        <v>0</v>
      </c>
      <c r="V133" s="192">
        <f>Variables!N88</f>
        <v>0</v>
      </c>
      <c r="W133" s="170"/>
      <c r="X133" s="192"/>
      <c r="Y133" s="192">
        <f>Variables!P88</f>
        <v>0</v>
      </c>
      <c r="Z133" s="171"/>
      <c r="AA133" s="188"/>
      <c r="AB133" s="181"/>
      <c r="AC133" s="170"/>
      <c r="AD133" s="170"/>
      <c r="AE133" s="170"/>
      <c r="AF133" s="170"/>
      <c r="AG133" s="170"/>
      <c r="AH133" s="170"/>
      <c r="AI133" s="170"/>
      <c r="AJ133" s="170"/>
      <c r="AK133" s="206"/>
      <c r="AL133" s="168"/>
      <c r="AM133" s="168"/>
      <c r="AN133" s="168"/>
      <c r="AO133" s="168"/>
      <c r="AP133" s="174"/>
      <c r="AQ133" s="174"/>
      <c r="AR133" s="174"/>
      <c r="AS133" s="174"/>
      <c r="AT133" s="206"/>
      <c r="AU133" s="207"/>
      <c r="AV133" s="207"/>
      <c r="AW133" s="207"/>
      <c r="AX133" s="207"/>
      <c r="AY133" s="207"/>
    </row>
    <row r="134" spans="1:51" ht="16.5" customHeight="1" outlineLevel="3" x14ac:dyDescent="0.25">
      <c r="A134" s="164" t="s">
        <v>1810</v>
      </c>
      <c r="B134" s="165" t="s">
        <v>1811</v>
      </c>
      <c r="C134" s="166"/>
      <c r="D134" s="167">
        <v>0</v>
      </c>
      <c r="E134" s="167">
        <v>0</v>
      </c>
      <c r="F134" s="167">
        <v>0.2</v>
      </c>
      <c r="G134" s="167">
        <v>0.35</v>
      </c>
      <c r="H134" s="167">
        <v>0.5</v>
      </c>
      <c r="I134" s="167">
        <v>0.65</v>
      </c>
      <c r="J134" s="167">
        <v>0.85</v>
      </c>
      <c r="K134" s="168">
        <f t="shared" ref="K134:P134" si="179">IF(K136=0,0,K135/K136)</f>
        <v>0</v>
      </c>
      <c r="L134" s="168">
        <f t="shared" si="179"/>
        <v>1</v>
      </c>
      <c r="M134" s="168">
        <f t="shared" si="179"/>
        <v>1</v>
      </c>
      <c r="N134" s="168">
        <f t="shared" si="179"/>
        <v>1</v>
      </c>
      <c r="O134" s="168">
        <f t="shared" si="179"/>
        <v>0</v>
      </c>
      <c r="P134" s="168">
        <f t="shared" si="179"/>
        <v>0</v>
      </c>
      <c r="Q134" s="177"/>
      <c r="R134" s="168">
        <f t="shared" ref="R134:S134" si="180">IF(R136=0,0,R135/R136)</f>
        <v>0</v>
      </c>
      <c r="S134" s="168">
        <f t="shared" si="180"/>
        <v>0</v>
      </c>
      <c r="T134" s="181"/>
      <c r="U134" s="168">
        <f t="shared" ref="U134:V134" si="181">IF(U136=0,0,U135/U136)</f>
        <v>0</v>
      </c>
      <c r="V134" s="168">
        <f t="shared" si="181"/>
        <v>0</v>
      </c>
      <c r="W134" s="181"/>
      <c r="X134" s="167">
        <f>H134</f>
        <v>0.5</v>
      </c>
      <c r="Y134" s="168">
        <f>IF(Y136=0,0,Y135/Y136)</f>
        <v>0</v>
      </c>
      <c r="Z134" s="185"/>
      <c r="AA134" s="167">
        <f>Y134/X134</f>
        <v>0</v>
      </c>
      <c r="AB134" s="165"/>
      <c r="AC134" s="172" t="e">
        <f>P134/O134</f>
        <v>#DIV/0!</v>
      </c>
      <c r="AD134" s="172" t="e">
        <f>S134/R134</f>
        <v>#DIV/0!</v>
      </c>
      <c r="AE134" s="172" t="e">
        <f>V134/U134</f>
        <v>#DIV/0!</v>
      </c>
      <c r="AF134" s="172">
        <f>Y134/X134</f>
        <v>0</v>
      </c>
      <c r="AG134" s="172">
        <f>P134/G134</f>
        <v>0</v>
      </c>
      <c r="AH134" s="172">
        <f>S134/G134</f>
        <v>0</v>
      </c>
      <c r="AI134" s="172">
        <f>V134/G134</f>
        <v>0</v>
      </c>
      <c r="AJ134" s="172">
        <f>Y134/G134</f>
        <v>0</v>
      </c>
      <c r="AK134" s="173"/>
      <c r="AL134" s="168">
        <f>IF(H134=0,0,P134/H134)</f>
        <v>0</v>
      </c>
      <c r="AM134" s="168">
        <f>IF(H134=0,0,S134/H134)</f>
        <v>0</v>
      </c>
      <c r="AN134" s="168">
        <f>IF(H134=0,0,V134/H134)</f>
        <v>0</v>
      </c>
      <c r="AO134" s="168">
        <f>IF(H134=0,0,Y134/H134)</f>
        <v>0</v>
      </c>
      <c r="AP134" s="174">
        <f t="shared" ref="AP134:AS134" si="182">IF(AL134&lt;=50%,5,IF(AL134&lt;=65%,4,IF(AL134&lt;=75%,3,IF(AL134&lt;=90%,2,1))))</f>
        <v>5</v>
      </c>
      <c r="AQ134" s="174">
        <f t="shared" si="182"/>
        <v>5</v>
      </c>
      <c r="AR134" s="174">
        <f t="shared" si="182"/>
        <v>5</v>
      </c>
      <c r="AS134" s="174">
        <f t="shared" si="182"/>
        <v>5</v>
      </c>
      <c r="AT134" s="173"/>
      <c r="AU134" s="175"/>
      <c r="AV134" s="175"/>
      <c r="AW134" s="175"/>
      <c r="AX134" s="175"/>
      <c r="AY134" s="175"/>
    </row>
    <row r="135" spans="1:51" ht="16.5" customHeight="1" outlineLevel="4" x14ac:dyDescent="0.25">
      <c r="A135" s="205" t="s">
        <v>1812</v>
      </c>
      <c r="B135" s="181" t="str">
        <f>Variables!C60</f>
        <v>Jumlah sekolah melaksanakan pembelajaran dengan teknologi informasi</v>
      </c>
      <c r="C135" s="192" t="s">
        <v>1660</v>
      </c>
      <c r="D135" s="188"/>
      <c r="E135" s="188"/>
      <c r="F135" s="188"/>
      <c r="G135" s="188"/>
      <c r="H135" s="188"/>
      <c r="I135" s="188"/>
      <c r="J135" s="188"/>
      <c r="K135" s="192">
        <f>Variables!E60</f>
        <v>0</v>
      </c>
      <c r="L135" s="192">
        <f>Variables!F60</f>
        <v>100</v>
      </c>
      <c r="M135" s="192">
        <f>Variables!G60</f>
        <v>100</v>
      </c>
      <c r="N135" s="192">
        <f>Variables!H60</f>
        <v>100</v>
      </c>
      <c r="O135" s="192">
        <f>Variables!I60</f>
        <v>0</v>
      </c>
      <c r="P135" s="192">
        <f>Variables!J60</f>
        <v>0</v>
      </c>
      <c r="Q135" s="170"/>
      <c r="R135" s="192">
        <f>Variables!K60</f>
        <v>0</v>
      </c>
      <c r="S135" s="192">
        <f>Variables!L60</f>
        <v>0</v>
      </c>
      <c r="T135" s="170"/>
      <c r="U135" s="192">
        <f>Variables!M60</f>
        <v>0</v>
      </c>
      <c r="V135" s="192">
        <f>Variables!N60</f>
        <v>0</v>
      </c>
      <c r="W135" s="170"/>
      <c r="X135" s="192"/>
      <c r="Y135" s="192">
        <f>Variables!P60</f>
        <v>0</v>
      </c>
      <c r="Z135" s="171"/>
      <c r="AA135" s="188"/>
      <c r="AB135" s="181"/>
      <c r="AC135" s="170"/>
      <c r="AD135" s="170"/>
      <c r="AE135" s="170"/>
      <c r="AF135" s="170"/>
      <c r="AG135" s="170"/>
      <c r="AH135" s="170"/>
      <c r="AI135" s="170"/>
      <c r="AJ135" s="170"/>
      <c r="AK135" s="206"/>
      <c r="AL135" s="168"/>
      <c r="AM135" s="168"/>
      <c r="AN135" s="168"/>
      <c r="AO135" s="168"/>
      <c r="AP135" s="174"/>
      <c r="AQ135" s="174"/>
      <c r="AR135" s="174"/>
      <c r="AS135" s="174"/>
      <c r="AT135" s="206"/>
      <c r="AU135" s="207"/>
      <c r="AV135" s="207"/>
      <c r="AW135" s="207"/>
      <c r="AX135" s="207"/>
      <c r="AY135" s="207"/>
    </row>
    <row r="136" spans="1:51" ht="16.5" customHeight="1" outlineLevel="4" x14ac:dyDescent="0.25">
      <c r="A136" s="205" t="s">
        <v>1813</v>
      </c>
      <c r="B136" s="181" t="str">
        <f>Variables!C54</f>
        <v>Jumlah SD / SMP</v>
      </c>
      <c r="C136" s="192" t="s">
        <v>1660</v>
      </c>
      <c r="D136" s="188"/>
      <c r="E136" s="188"/>
      <c r="F136" s="188"/>
      <c r="G136" s="188"/>
      <c r="H136" s="188"/>
      <c r="I136" s="188"/>
      <c r="J136" s="188"/>
      <c r="K136" s="192">
        <f>Variables!E54</f>
        <v>100</v>
      </c>
      <c r="L136" s="192">
        <f>Variables!F54</f>
        <v>100</v>
      </c>
      <c r="M136" s="192">
        <f>Variables!G54</f>
        <v>100</v>
      </c>
      <c r="N136" s="192">
        <f>Variables!H54</f>
        <v>100</v>
      </c>
      <c r="O136" s="192">
        <f>Variables!I54</f>
        <v>0</v>
      </c>
      <c r="P136" s="192">
        <f>Variables!J54</f>
        <v>0</v>
      </c>
      <c r="Q136" s="170"/>
      <c r="R136" s="192">
        <f>Variables!K54</f>
        <v>0</v>
      </c>
      <c r="S136" s="192">
        <f>Variables!L54</f>
        <v>0</v>
      </c>
      <c r="T136" s="170"/>
      <c r="U136" s="192">
        <f>Variables!M54</f>
        <v>0</v>
      </c>
      <c r="V136" s="192">
        <f>Variables!N54</f>
        <v>0</v>
      </c>
      <c r="W136" s="170"/>
      <c r="X136" s="192"/>
      <c r="Y136" s="192">
        <f>Variables!P54</f>
        <v>0</v>
      </c>
      <c r="Z136" s="182"/>
      <c r="AA136" s="188"/>
      <c r="AB136" s="181"/>
      <c r="AC136" s="170"/>
      <c r="AD136" s="170"/>
      <c r="AE136" s="170"/>
      <c r="AF136" s="170"/>
      <c r="AG136" s="170"/>
      <c r="AH136" s="170"/>
      <c r="AI136" s="170"/>
      <c r="AJ136" s="170"/>
      <c r="AK136" s="206"/>
      <c r="AL136" s="168"/>
      <c r="AM136" s="168"/>
      <c r="AN136" s="168"/>
      <c r="AO136" s="168"/>
      <c r="AP136" s="174"/>
      <c r="AQ136" s="174"/>
      <c r="AR136" s="174"/>
      <c r="AS136" s="174"/>
      <c r="AT136" s="206"/>
      <c r="AU136" s="207"/>
      <c r="AV136" s="207"/>
      <c r="AW136" s="207"/>
      <c r="AX136" s="207"/>
      <c r="AY136" s="207"/>
    </row>
    <row r="137" spans="1:51" ht="16.5" customHeight="1" outlineLevel="2" x14ac:dyDescent="0.25">
      <c r="A137" s="153" t="s">
        <v>1814</v>
      </c>
      <c r="B137" s="154" t="s">
        <v>1815</v>
      </c>
      <c r="C137" s="155"/>
      <c r="D137" s="155"/>
      <c r="E137" s="155"/>
      <c r="F137" s="155"/>
      <c r="G137" s="155"/>
      <c r="H137" s="155"/>
      <c r="I137" s="155"/>
      <c r="J137" s="155"/>
      <c r="K137" s="155"/>
      <c r="L137" s="155"/>
      <c r="M137" s="155"/>
      <c r="N137" s="155"/>
      <c r="O137" s="155"/>
      <c r="P137" s="155"/>
      <c r="Q137" s="156"/>
      <c r="R137" s="155"/>
      <c r="S137" s="155"/>
      <c r="T137" s="157"/>
      <c r="U137" s="155"/>
      <c r="V137" s="155"/>
      <c r="W137" s="157"/>
      <c r="X137" s="184"/>
      <c r="Y137" s="155"/>
      <c r="Z137" s="158"/>
      <c r="AA137" s="159"/>
      <c r="AB137" s="154"/>
      <c r="AC137" s="160"/>
      <c r="AD137" s="160"/>
      <c r="AE137" s="160"/>
      <c r="AF137" s="160"/>
      <c r="AG137" s="160"/>
      <c r="AH137" s="160"/>
      <c r="AI137" s="160"/>
      <c r="AJ137" s="160"/>
      <c r="AK137" s="161"/>
      <c r="AL137" s="159"/>
      <c r="AM137" s="159"/>
      <c r="AN137" s="159"/>
      <c r="AO137" s="159"/>
      <c r="AP137" s="162"/>
      <c r="AQ137" s="162"/>
      <c r="AR137" s="162"/>
      <c r="AS137" s="162"/>
      <c r="AT137" s="161"/>
      <c r="AU137" s="163"/>
      <c r="AV137" s="163"/>
      <c r="AW137" s="163"/>
      <c r="AX137" s="163"/>
      <c r="AY137" s="163"/>
    </row>
    <row r="138" spans="1:51" ht="16.5" customHeight="1" outlineLevel="3" x14ac:dyDescent="0.25">
      <c r="A138" s="164" t="s">
        <v>1816</v>
      </c>
      <c r="B138" s="165" t="s">
        <v>1817</v>
      </c>
      <c r="C138" s="166"/>
      <c r="D138" s="167">
        <f t="shared" ref="D138:G138" si="183">D139/D140</f>
        <v>0.23762376237623761</v>
      </c>
      <c r="E138" s="167">
        <f t="shared" si="183"/>
        <v>0.39933993399339934</v>
      </c>
      <c r="F138" s="167">
        <f t="shared" si="183"/>
        <v>0.6633663366336634</v>
      </c>
      <c r="G138" s="167">
        <f t="shared" si="183"/>
        <v>0.9273927392739274</v>
      </c>
      <c r="H138" s="167">
        <v>1</v>
      </c>
      <c r="I138" s="167">
        <v>1</v>
      </c>
      <c r="J138" s="167">
        <v>1</v>
      </c>
      <c r="K138" s="168">
        <f t="shared" ref="K138:P138" si="184">IF(K140=0,0,K139/K140)</f>
        <v>0.35027898326100432</v>
      </c>
      <c r="L138" s="168">
        <f t="shared" si="184"/>
        <v>0.64972101673899563</v>
      </c>
      <c r="M138" s="168">
        <f t="shared" si="184"/>
        <v>0.60081466395112015</v>
      </c>
      <c r="N138" s="168">
        <f t="shared" si="184"/>
        <v>0.74652777777777779</v>
      </c>
      <c r="O138" s="168">
        <f t="shared" si="184"/>
        <v>0</v>
      </c>
      <c r="P138" s="168">
        <f t="shared" si="184"/>
        <v>0</v>
      </c>
      <c r="Q138" s="177"/>
      <c r="R138" s="168">
        <f t="shared" ref="R138:S138" si="185">IF(R140=0,0,R139/R140)</f>
        <v>0</v>
      </c>
      <c r="S138" s="168">
        <f t="shared" si="185"/>
        <v>0</v>
      </c>
      <c r="T138" s="181"/>
      <c r="U138" s="168">
        <f t="shared" ref="U138:V138" si="186">IF(U140=0,0,U139/U140)</f>
        <v>0</v>
      </c>
      <c r="V138" s="168">
        <f t="shared" si="186"/>
        <v>0</v>
      </c>
      <c r="W138" s="181"/>
      <c r="X138" s="167">
        <f>H138</f>
        <v>1</v>
      </c>
      <c r="Y138" s="168">
        <f>IF(Y140=0,0,Y139/Y140)</f>
        <v>0</v>
      </c>
      <c r="Z138" s="185"/>
      <c r="AA138" s="167">
        <f>Y138/X138</f>
        <v>0</v>
      </c>
      <c r="AB138" s="165"/>
      <c r="AC138" s="172" t="e">
        <f>P138/O138</f>
        <v>#DIV/0!</v>
      </c>
      <c r="AD138" s="172" t="e">
        <f>S138/R138</f>
        <v>#DIV/0!</v>
      </c>
      <c r="AE138" s="172" t="e">
        <f>V138/U138</f>
        <v>#DIV/0!</v>
      </c>
      <c r="AF138" s="172">
        <f>Y138/X138</f>
        <v>0</v>
      </c>
      <c r="AG138" s="172">
        <f>P138/G138</f>
        <v>0</v>
      </c>
      <c r="AH138" s="172">
        <f>S138/G138</f>
        <v>0</v>
      </c>
      <c r="AI138" s="172">
        <f>V138/G138</f>
        <v>0</v>
      </c>
      <c r="AJ138" s="172">
        <f>Y138/G138</f>
        <v>0</v>
      </c>
      <c r="AK138" s="173"/>
      <c r="AL138" s="168">
        <f>IF(H138=0,0,P138/H138)</f>
        <v>0</v>
      </c>
      <c r="AM138" s="168">
        <f>IF(H138=0,0,S138/H138)</f>
        <v>0</v>
      </c>
      <c r="AN138" s="168">
        <f>IF(H138=0,0,V138/H138)</f>
        <v>0</v>
      </c>
      <c r="AO138" s="168">
        <f>IF(H138=0,0,Y138/H138)</f>
        <v>0</v>
      </c>
      <c r="AP138" s="174">
        <f t="shared" ref="AP138:AS138" si="187">IF(AL138&lt;=50%,5,IF(AL138&lt;=65%,4,IF(AL138&lt;=75%,3,IF(AL138&lt;=90%,2,1))))</f>
        <v>5</v>
      </c>
      <c r="AQ138" s="174">
        <f t="shared" si="187"/>
        <v>5</v>
      </c>
      <c r="AR138" s="174">
        <f t="shared" si="187"/>
        <v>5</v>
      </c>
      <c r="AS138" s="174">
        <f t="shared" si="187"/>
        <v>5</v>
      </c>
      <c r="AT138" s="173"/>
      <c r="AU138" s="175"/>
      <c r="AV138" s="175"/>
      <c r="AW138" s="175"/>
      <c r="AX138" s="175"/>
      <c r="AY138" s="175"/>
    </row>
    <row r="139" spans="1:51" ht="16.5" customHeight="1" outlineLevel="4" x14ac:dyDescent="0.25">
      <c r="A139" s="205" t="s">
        <v>1818</v>
      </c>
      <c r="B139" s="181" t="str">
        <f>Variables!C48</f>
        <v>Jumlah pembina pramuka yang sudah mengikuti kursus mahir dasar</v>
      </c>
      <c r="C139" s="192" t="s">
        <v>1632</v>
      </c>
      <c r="D139" s="188">
        <v>72</v>
      </c>
      <c r="E139" s="188">
        <f>72+83-34</f>
        <v>121</v>
      </c>
      <c r="F139" s="188">
        <f>72+83-34+80</f>
        <v>201</v>
      </c>
      <c r="G139" s="188">
        <f>72+83-34+80+80</f>
        <v>281</v>
      </c>
      <c r="H139" s="188"/>
      <c r="I139" s="188"/>
      <c r="J139" s="188"/>
      <c r="K139" s="192">
        <f>Variables!E48</f>
        <v>565</v>
      </c>
      <c r="L139" s="192">
        <f>Variables!F48</f>
        <v>1048</v>
      </c>
      <c r="M139" s="192">
        <f>Variables!G48</f>
        <v>885</v>
      </c>
      <c r="N139" s="192">
        <f>Variables!H48</f>
        <v>1075</v>
      </c>
      <c r="O139" s="192">
        <f>Variables!I48</f>
        <v>0</v>
      </c>
      <c r="P139" s="192">
        <f>Variables!J48</f>
        <v>0</v>
      </c>
      <c r="Q139" s="170"/>
      <c r="R139" s="192">
        <f>Variables!K48</f>
        <v>0</v>
      </c>
      <c r="S139" s="192">
        <f>Variables!L48</f>
        <v>0</v>
      </c>
      <c r="T139" s="170"/>
      <c r="U139" s="192">
        <f>Variables!M48</f>
        <v>0</v>
      </c>
      <c r="V139" s="192">
        <f>Variables!N48</f>
        <v>0</v>
      </c>
      <c r="W139" s="170"/>
      <c r="X139" s="192"/>
      <c r="Y139" s="192">
        <f>Variables!P48</f>
        <v>0</v>
      </c>
      <c r="Z139" s="171"/>
      <c r="AA139" s="188"/>
      <c r="AB139" s="181"/>
      <c r="AC139" s="170"/>
      <c r="AD139" s="170"/>
      <c r="AE139" s="170"/>
      <c r="AF139" s="170"/>
      <c r="AG139" s="170"/>
      <c r="AH139" s="170"/>
      <c r="AI139" s="170"/>
      <c r="AJ139" s="170"/>
      <c r="AK139" s="206"/>
      <c r="AL139" s="168"/>
      <c r="AM139" s="168"/>
      <c r="AN139" s="168"/>
      <c r="AO139" s="168"/>
      <c r="AP139" s="174"/>
      <c r="AQ139" s="174"/>
      <c r="AR139" s="174"/>
      <c r="AS139" s="174"/>
      <c r="AT139" s="206"/>
      <c r="AU139" s="207"/>
      <c r="AV139" s="207"/>
      <c r="AW139" s="207"/>
      <c r="AX139" s="207"/>
      <c r="AY139" s="207"/>
    </row>
    <row r="140" spans="1:51" ht="16.5" customHeight="1" outlineLevel="4" x14ac:dyDescent="0.25">
      <c r="A140" s="205" t="s">
        <v>1819</v>
      </c>
      <c r="B140" s="181" t="str">
        <f>Variables!C47</f>
        <v>Jumlah pembina pramuka</v>
      </c>
      <c r="C140" s="192" t="s">
        <v>1632</v>
      </c>
      <c r="D140" s="188">
        <v>303</v>
      </c>
      <c r="E140" s="188">
        <v>303</v>
      </c>
      <c r="F140" s="188">
        <v>303</v>
      </c>
      <c r="G140" s="188">
        <v>303</v>
      </c>
      <c r="H140" s="188"/>
      <c r="I140" s="188"/>
      <c r="J140" s="188"/>
      <c r="K140" s="192">
        <f>Variables!E47</f>
        <v>1613</v>
      </c>
      <c r="L140" s="192">
        <f>Variables!F47</f>
        <v>1613</v>
      </c>
      <c r="M140" s="192">
        <f>Variables!G47</f>
        <v>1473</v>
      </c>
      <c r="N140" s="192">
        <f>Variables!H47</f>
        <v>1440</v>
      </c>
      <c r="O140" s="192">
        <f>Variables!I47</f>
        <v>0</v>
      </c>
      <c r="P140" s="192">
        <f>Variables!J47</f>
        <v>0</v>
      </c>
      <c r="Q140" s="170"/>
      <c r="R140" s="192">
        <f>Variables!K47</f>
        <v>0</v>
      </c>
      <c r="S140" s="192">
        <f>Variables!L47</f>
        <v>0</v>
      </c>
      <c r="T140" s="170"/>
      <c r="U140" s="192">
        <f>Variables!M47</f>
        <v>0</v>
      </c>
      <c r="V140" s="192">
        <f>Variables!N47</f>
        <v>0</v>
      </c>
      <c r="W140" s="170"/>
      <c r="X140" s="192"/>
      <c r="Y140" s="192">
        <f>Variables!P47</f>
        <v>0</v>
      </c>
      <c r="Z140" s="182"/>
      <c r="AA140" s="188"/>
      <c r="AB140" s="181"/>
      <c r="AC140" s="170"/>
      <c r="AD140" s="170"/>
      <c r="AE140" s="170"/>
      <c r="AF140" s="170"/>
      <c r="AG140" s="170"/>
      <c r="AH140" s="170"/>
      <c r="AI140" s="170"/>
      <c r="AJ140" s="170"/>
      <c r="AK140" s="206"/>
      <c r="AL140" s="168"/>
      <c r="AM140" s="168"/>
      <c r="AN140" s="168"/>
      <c r="AO140" s="168"/>
      <c r="AP140" s="174"/>
      <c r="AQ140" s="174"/>
      <c r="AR140" s="174"/>
      <c r="AS140" s="174"/>
      <c r="AT140" s="206"/>
      <c r="AU140" s="207"/>
      <c r="AV140" s="207"/>
      <c r="AW140" s="207"/>
      <c r="AX140" s="207"/>
      <c r="AY140" s="207"/>
    </row>
    <row r="141" spans="1:51" ht="16.5" customHeight="1" outlineLevel="2" x14ac:dyDescent="0.25">
      <c r="A141" s="153" t="s">
        <v>1820</v>
      </c>
      <c r="B141" s="154" t="s">
        <v>1821</v>
      </c>
      <c r="C141" s="155"/>
      <c r="D141" s="155"/>
      <c r="E141" s="155"/>
      <c r="F141" s="155"/>
      <c r="G141" s="155"/>
      <c r="H141" s="155"/>
      <c r="I141" s="155"/>
      <c r="J141" s="155"/>
      <c r="K141" s="155"/>
      <c r="L141" s="155"/>
      <c r="M141" s="155"/>
      <c r="N141" s="155"/>
      <c r="O141" s="155"/>
      <c r="P141" s="155"/>
      <c r="Q141" s="156"/>
      <c r="R141" s="155"/>
      <c r="S141" s="155"/>
      <c r="T141" s="157"/>
      <c r="U141" s="155"/>
      <c r="V141" s="155"/>
      <c r="W141" s="157"/>
      <c r="X141" s="184"/>
      <c r="Y141" s="155"/>
      <c r="Z141" s="158"/>
      <c r="AA141" s="159"/>
      <c r="AB141" s="154"/>
      <c r="AC141" s="160"/>
      <c r="AD141" s="160"/>
      <c r="AE141" s="160"/>
      <c r="AF141" s="160"/>
      <c r="AG141" s="160"/>
      <c r="AH141" s="160"/>
      <c r="AI141" s="160"/>
      <c r="AJ141" s="160"/>
      <c r="AK141" s="161"/>
      <c r="AL141" s="159"/>
      <c r="AM141" s="159"/>
      <c r="AN141" s="159"/>
      <c r="AO141" s="159"/>
      <c r="AP141" s="162"/>
      <c r="AQ141" s="162"/>
      <c r="AR141" s="162"/>
      <c r="AS141" s="162"/>
      <c r="AT141" s="161"/>
      <c r="AU141" s="163"/>
      <c r="AV141" s="163"/>
      <c r="AW141" s="163"/>
      <c r="AX141" s="163"/>
      <c r="AY141" s="163"/>
    </row>
    <row r="142" spans="1:51" ht="16.5" customHeight="1" outlineLevel="3" x14ac:dyDescent="0.25">
      <c r="A142" s="164" t="s">
        <v>1822</v>
      </c>
      <c r="B142" s="165" t="s">
        <v>1823</v>
      </c>
      <c r="C142" s="166"/>
      <c r="D142" s="167">
        <v>0.3</v>
      </c>
      <c r="E142" s="167">
        <v>0.35</v>
      </c>
      <c r="F142" s="167">
        <v>0.4</v>
      </c>
      <c r="G142" s="167">
        <v>0.45</v>
      </c>
      <c r="H142" s="167">
        <v>0.5</v>
      </c>
      <c r="I142" s="167">
        <v>0.55000000000000004</v>
      </c>
      <c r="J142" s="167">
        <v>0.6</v>
      </c>
      <c r="K142" s="168">
        <f t="shared" ref="K142:P142" si="188">IF(K144=0,0,K143/K144)</f>
        <v>0.30006199628022318</v>
      </c>
      <c r="L142" s="168">
        <f t="shared" si="188"/>
        <v>0.74953502789832605</v>
      </c>
      <c r="M142" s="168">
        <f t="shared" si="188"/>
        <v>0.71215207060420904</v>
      </c>
      <c r="N142" s="168">
        <f t="shared" si="188"/>
        <v>0.65173000567214978</v>
      </c>
      <c r="O142" s="168">
        <f t="shared" si="188"/>
        <v>0</v>
      </c>
      <c r="P142" s="168">
        <f t="shared" si="188"/>
        <v>0</v>
      </c>
      <c r="Q142" s="177"/>
      <c r="R142" s="168">
        <f t="shared" ref="R142:S142" si="189">IF(R144=0,0,R143/R144)</f>
        <v>0</v>
      </c>
      <c r="S142" s="168">
        <f t="shared" si="189"/>
        <v>0</v>
      </c>
      <c r="T142" s="181"/>
      <c r="U142" s="168">
        <f t="shared" ref="U142:V142" si="190">IF(U144=0,0,U143/U144)</f>
        <v>0</v>
      </c>
      <c r="V142" s="168">
        <f t="shared" si="190"/>
        <v>0</v>
      </c>
      <c r="W142" s="181"/>
      <c r="X142" s="167">
        <f>H142</f>
        <v>0.5</v>
      </c>
      <c r="Y142" s="168">
        <f>IF(Y144=0,0,Y143/Y144)</f>
        <v>0</v>
      </c>
      <c r="Z142" s="185"/>
      <c r="AA142" s="167">
        <f>Y142/X142</f>
        <v>0</v>
      </c>
      <c r="AB142" s="165"/>
      <c r="AC142" s="172" t="e">
        <f>P142/O142</f>
        <v>#DIV/0!</v>
      </c>
      <c r="AD142" s="172" t="e">
        <f>S142/R142</f>
        <v>#DIV/0!</v>
      </c>
      <c r="AE142" s="172" t="e">
        <f>V142/U142</f>
        <v>#DIV/0!</v>
      </c>
      <c r="AF142" s="172">
        <f>Y142/X142</f>
        <v>0</v>
      </c>
      <c r="AG142" s="172">
        <f>P142/G142</f>
        <v>0</v>
      </c>
      <c r="AH142" s="172">
        <f>S142/G142</f>
        <v>0</v>
      </c>
      <c r="AI142" s="172">
        <f>V142/G142</f>
        <v>0</v>
      </c>
      <c r="AJ142" s="172">
        <f>Y142/G142</f>
        <v>0</v>
      </c>
      <c r="AK142" s="173"/>
      <c r="AL142" s="168">
        <f>IF(H142=0,0,P142/H142)</f>
        <v>0</v>
      </c>
      <c r="AM142" s="168">
        <f>IF(H142=0,0,S142/H142)</f>
        <v>0</v>
      </c>
      <c r="AN142" s="168">
        <f>IF(H142=0,0,V142/H142)</f>
        <v>0</v>
      </c>
      <c r="AO142" s="168">
        <f>IF(H142=0,0,Y142/H142)</f>
        <v>0</v>
      </c>
      <c r="AP142" s="174">
        <f t="shared" ref="AP142:AS142" si="191">IF(AL142&lt;=50%,5,IF(AL142&lt;=65%,4,IF(AL142&lt;=75%,3,IF(AL142&lt;=90%,2,1))))</f>
        <v>5</v>
      </c>
      <c r="AQ142" s="174">
        <f t="shared" si="191"/>
        <v>5</v>
      </c>
      <c r="AR142" s="174">
        <f t="shared" si="191"/>
        <v>5</v>
      </c>
      <c r="AS142" s="174">
        <f t="shared" si="191"/>
        <v>5</v>
      </c>
      <c r="AT142" s="173"/>
      <c r="AU142" s="175"/>
      <c r="AV142" s="175"/>
      <c r="AW142" s="175"/>
      <c r="AX142" s="175"/>
      <c r="AY142" s="175"/>
    </row>
    <row r="143" spans="1:51" ht="16.5" customHeight="1" outlineLevel="4" x14ac:dyDescent="0.25">
      <c r="A143" s="205" t="s">
        <v>1824</v>
      </c>
      <c r="B143" s="181" t="str">
        <f>Variables!C26</f>
        <v>Jumlah guru yang mengikuti pelatihan spiritual teaching</v>
      </c>
      <c r="C143" s="192" t="s">
        <v>1632</v>
      </c>
      <c r="D143" s="188"/>
      <c r="E143" s="188"/>
      <c r="F143" s="188"/>
      <c r="G143" s="188"/>
      <c r="H143" s="188"/>
      <c r="I143" s="188"/>
      <c r="J143" s="188"/>
      <c r="K143" s="192">
        <f>Variables!E26</f>
        <v>484</v>
      </c>
      <c r="L143" s="192">
        <f>Variables!F26</f>
        <v>1209</v>
      </c>
      <c r="M143" s="192">
        <f>Variables!G26</f>
        <v>1049</v>
      </c>
      <c r="N143" s="192">
        <f>Variables!H26</f>
        <v>1149</v>
      </c>
      <c r="O143" s="192">
        <f>Variables!I26</f>
        <v>0</v>
      </c>
      <c r="P143" s="192">
        <f>Variables!J26</f>
        <v>0</v>
      </c>
      <c r="Q143" s="170"/>
      <c r="R143" s="192">
        <f>Variables!K26</f>
        <v>0</v>
      </c>
      <c r="S143" s="192">
        <f>Variables!L26</f>
        <v>0</v>
      </c>
      <c r="T143" s="170"/>
      <c r="U143" s="192">
        <f>Variables!M26</f>
        <v>0</v>
      </c>
      <c r="V143" s="192">
        <f>Variables!N26</f>
        <v>0</v>
      </c>
      <c r="W143" s="170"/>
      <c r="X143" s="192"/>
      <c r="Y143" s="192">
        <f>Variables!P26</f>
        <v>0</v>
      </c>
      <c r="Z143" s="171"/>
      <c r="AA143" s="188"/>
      <c r="AB143" s="181"/>
      <c r="AC143" s="170"/>
      <c r="AD143" s="170"/>
      <c r="AE143" s="170"/>
      <c r="AF143" s="170"/>
      <c r="AG143" s="170"/>
      <c r="AH143" s="170"/>
      <c r="AI143" s="170"/>
      <c r="AJ143" s="170"/>
      <c r="AK143" s="206"/>
      <c r="AL143" s="168"/>
      <c r="AM143" s="168"/>
      <c r="AN143" s="168"/>
      <c r="AO143" s="168"/>
      <c r="AP143" s="174"/>
      <c r="AQ143" s="174"/>
      <c r="AR143" s="174"/>
      <c r="AS143" s="174"/>
      <c r="AT143" s="206"/>
      <c r="AU143" s="207"/>
      <c r="AV143" s="207"/>
      <c r="AW143" s="207"/>
      <c r="AX143" s="207"/>
      <c r="AY143" s="207"/>
    </row>
    <row r="144" spans="1:51" ht="16.5" customHeight="1" outlineLevel="4" x14ac:dyDescent="0.25">
      <c r="A144" s="205" t="s">
        <v>1825</v>
      </c>
      <c r="B144" s="181" t="str">
        <f>Variables!C14</f>
        <v>Jumlah guru</v>
      </c>
      <c r="C144" s="192" t="s">
        <v>1632</v>
      </c>
      <c r="D144" s="188"/>
      <c r="E144" s="188"/>
      <c r="F144" s="188"/>
      <c r="G144" s="188"/>
      <c r="H144" s="188"/>
      <c r="I144" s="188"/>
      <c r="J144" s="188"/>
      <c r="K144" s="192">
        <f>Variables!E14</f>
        <v>1613</v>
      </c>
      <c r="L144" s="192">
        <f>Variables!F14</f>
        <v>1613</v>
      </c>
      <c r="M144" s="192">
        <f>Variables!G14</f>
        <v>1473</v>
      </c>
      <c r="N144" s="192">
        <f>Variables!H14</f>
        <v>1763</v>
      </c>
      <c r="O144" s="192">
        <f>Variables!I14</f>
        <v>0</v>
      </c>
      <c r="P144" s="192">
        <f>Variables!J14</f>
        <v>0</v>
      </c>
      <c r="Q144" s="170"/>
      <c r="R144" s="192">
        <f>Variables!K14</f>
        <v>0</v>
      </c>
      <c r="S144" s="192">
        <f>Variables!L14</f>
        <v>0</v>
      </c>
      <c r="T144" s="170"/>
      <c r="U144" s="192">
        <f>Variables!M14</f>
        <v>0</v>
      </c>
      <c r="V144" s="192">
        <f>Variables!N14</f>
        <v>0</v>
      </c>
      <c r="W144" s="170"/>
      <c r="X144" s="192"/>
      <c r="Y144" s="192">
        <f>Variables!P14</f>
        <v>0</v>
      </c>
      <c r="Z144" s="171"/>
      <c r="AA144" s="188"/>
      <c r="AB144" s="181"/>
      <c r="AC144" s="170"/>
      <c r="AD144" s="170"/>
      <c r="AE144" s="170"/>
      <c r="AF144" s="170"/>
      <c r="AG144" s="170"/>
      <c r="AH144" s="170"/>
      <c r="AI144" s="170"/>
      <c r="AJ144" s="170"/>
      <c r="AK144" s="206"/>
      <c r="AL144" s="168"/>
      <c r="AM144" s="168"/>
      <c r="AN144" s="168"/>
      <c r="AO144" s="168"/>
      <c r="AP144" s="174"/>
      <c r="AQ144" s="174"/>
      <c r="AR144" s="174"/>
      <c r="AS144" s="174"/>
      <c r="AT144" s="206"/>
      <c r="AU144" s="207"/>
      <c r="AV144" s="207"/>
      <c r="AW144" s="207"/>
      <c r="AX144" s="207"/>
      <c r="AY144" s="207"/>
    </row>
    <row r="145" spans="1:51" ht="16.5" customHeight="1" outlineLevel="2" x14ac:dyDescent="0.25">
      <c r="A145" s="164" t="s">
        <v>1826</v>
      </c>
      <c r="B145" s="195" t="s">
        <v>1827</v>
      </c>
      <c r="C145" s="196"/>
      <c r="D145" s="196"/>
      <c r="E145" s="196"/>
      <c r="F145" s="196"/>
      <c r="G145" s="196"/>
      <c r="H145" s="196"/>
      <c r="I145" s="196"/>
      <c r="J145" s="196"/>
      <c r="K145" s="196"/>
      <c r="L145" s="196"/>
      <c r="M145" s="196"/>
      <c r="N145" s="196"/>
      <c r="O145" s="196"/>
      <c r="P145" s="196"/>
      <c r="Q145" s="169"/>
      <c r="R145" s="196"/>
      <c r="S145" s="196"/>
      <c r="T145" s="170"/>
      <c r="U145" s="196"/>
      <c r="V145" s="196"/>
      <c r="W145" s="170"/>
      <c r="X145" s="197"/>
      <c r="Y145" s="196"/>
      <c r="Z145" s="171"/>
      <c r="AA145" s="168"/>
      <c r="AB145" s="195"/>
      <c r="AC145" s="172"/>
      <c r="AD145" s="172"/>
      <c r="AE145" s="172"/>
      <c r="AF145" s="172"/>
      <c r="AG145" s="172"/>
      <c r="AH145" s="172"/>
      <c r="AI145" s="172"/>
      <c r="AJ145" s="172"/>
      <c r="AK145" s="173"/>
      <c r="AL145" s="168"/>
      <c r="AM145" s="168"/>
      <c r="AN145" s="168"/>
      <c r="AO145" s="168"/>
      <c r="AP145" s="174"/>
      <c r="AQ145" s="174"/>
      <c r="AR145" s="174"/>
      <c r="AS145" s="174"/>
      <c r="AT145" s="173"/>
      <c r="AU145" s="175"/>
      <c r="AV145" s="175"/>
      <c r="AW145" s="175"/>
      <c r="AX145" s="175"/>
      <c r="AY145" s="175"/>
    </row>
    <row r="146" spans="1:51" ht="16.5" customHeight="1" outlineLevel="1" x14ac:dyDescent="0.25">
      <c r="A146" s="140" t="s">
        <v>12</v>
      </c>
      <c r="B146" s="141" t="s">
        <v>1828</v>
      </c>
      <c r="C146" s="142"/>
      <c r="D146" s="142"/>
      <c r="E146" s="142"/>
      <c r="F146" s="142"/>
      <c r="G146" s="209"/>
      <c r="H146" s="142"/>
      <c r="I146" s="142"/>
      <c r="J146" s="209"/>
      <c r="K146" s="209"/>
      <c r="L146" s="209"/>
      <c r="M146" s="209"/>
      <c r="N146" s="209"/>
      <c r="O146" s="142"/>
      <c r="P146" s="209"/>
      <c r="Q146" s="210">
        <f>SUBTOTAL(9,Q147:Q284)</f>
        <v>0</v>
      </c>
      <c r="R146" s="142"/>
      <c r="S146" s="209"/>
      <c r="T146" s="210">
        <f>SUBTOTAL(9,T147:T284)</f>
        <v>0</v>
      </c>
      <c r="U146" s="209"/>
      <c r="V146" s="209"/>
      <c r="W146" s="210">
        <f>SUBTOTAL(9,W147:W284)</f>
        <v>0</v>
      </c>
      <c r="X146" s="211"/>
      <c r="Y146" s="209"/>
      <c r="Z146" s="210">
        <f>SUBTOTAL(9,Z147:Z284)</f>
        <v>0</v>
      </c>
      <c r="AA146" s="149"/>
      <c r="AB146" s="146"/>
      <c r="AC146" s="147" t="e">
        <f t="shared" ref="AC146:AH146" si="192">AVERAGE(AC147:AC284)</f>
        <v>#DIV/0!</v>
      </c>
      <c r="AD146" s="147" t="e">
        <f t="shared" si="192"/>
        <v>#DIV/0!</v>
      </c>
      <c r="AE146" s="147" t="e">
        <f t="shared" si="192"/>
        <v>#DIV/0!</v>
      </c>
      <c r="AF146" s="147" t="e">
        <f t="shared" si="192"/>
        <v>#DIV/0!</v>
      </c>
      <c r="AG146" s="147" t="e">
        <f t="shared" si="192"/>
        <v>#DIV/0!</v>
      </c>
      <c r="AH146" s="147" t="e">
        <f t="shared" si="192"/>
        <v>#DIV/0!</v>
      </c>
      <c r="AI146" s="147"/>
      <c r="AJ146" s="147"/>
      <c r="AK146" s="148"/>
      <c r="AL146" s="149"/>
      <c r="AM146" s="149"/>
      <c r="AN146" s="149"/>
      <c r="AO146" s="149"/>
      <c r="AP146" s="150"/>
      <c r="AQ146" s="150"/>
      <c r="AR146" s="150"/>
      <c r="AS146" s="150"/>
      <c r="AT146" s="151"/>
      <c r="AU146" s="152">
        <f>COUNTIF(AS147:AS284,5)</f>
        <v>33</v>
      </c>
      <c r="AV146" s="152">
        <f>COUNTIF(AS147:AS284,4)</f>
        <v>0</v>
      </c>
      <c r="AW146" s="152">
        <f>COUNTIF(AS147:AS284,3)</f>
        <v>0</v>
      </c>
      <c r="AX146" s="152">
        <f>COUNTIF(AS147:AS284,2)</f>
        <v>0</v>
      </c>
      <c r="AY146" s="152">
        <f>COUNTIF(AS147:AS284,1)</f>
        <v>8</v>
      </c>
    </row>
    <row r="147" spans="1:51" ht="16.5" customHeight="1" outlineLevel="2" x14ac:dyDescent="0.25">
      <c r="A147" s="153" t="s">
        <v>1829</v>
      </c>
      <c r="B147" s="154" t="s">
        <v>1830</v>
      </c>
      <c r="C147" s="155"/>
      <c r="D147" s="155"/>
      <c r="E147" s="155"/>
      <c r="F147" s="155"/>
      <c r="G147" s="155"/>
      <c r="H147" s="155"/>
      <c r="I147" s="155"/>
      <c r="J147" s="155"/>
      <c r="K147" s="155"/>
      <c r="L147" s="155"/>
      <c r="M147" s="155"/>
      <c r="N147" s="155"/>
      <c r="O147" s="155"/>
      <c r="P147" s="155"/>
      <c r="Q147" s="212"/>
      <c r="R147" s="155"/>
      <c r="S147" s="155"/>
      <c r="T147" s="157"/>
      <c r="U147" s="155"/>
      <c r="V147" s="155"/>
      <c r="W147" s="158"/>
      <c r="X147" s="213"/>
      <c r="Y147" s="155"/>
      <c r="Z147" s="158"/>
      <c r="AA147" s="159"/>
      <c r="AB147" s="154"/>
      <c r="AC147" s="160"/>
      <c r="AD147" s="160"/>
      <c r="AE147" s="160"/>
      <c r="AF147" s="160"/>
      <c r="AG147" s="160"/>
      <c r="AH147" s="160"/>
      <c r="AI147" s="160"/>
      <c r="AJ147" s="160"/>
      <c r="AK147" s="161"/>
      <c r="AL147" s="159"/>
      <c r="AM147" s="159"/>
      <c r="AN147" s="159"/>
      <c r="AO147" s="159"/>
      <c r="AP147" s="162"/>
      <c r="AQ147" s="162"/>
      <c r="AR147" s="162"/>
      <c r="AS147" s="162"/>
      <c r="AT147" s="161"/>
      <c r="AU147" s="163"/>
      <c r="AV147" s="163"/>
      <c r="AW147" s="163"/>
      <c r="AX147" s="163"/>
      <c r="AY147" s="163"/>
    </row>
    <row r="148" spans="1:51" ht="16.5" customHeight="1" outlineLevel="3" x14ac:dyDescent="0.25">
      <c r="A148" s="214" t="s">
        <v>1831</v>
      </c>
      <c r="B148" s="165" t="s">
        <v>1832</v>
      </c>
      <c r="C148" s="166"/>
      <c r="D148" s="167">
        <v>0.93</v>
      </c>
      <c r="E148" s="167">
        <v>1</v>
      </c>
      <c r="F148" s="167">
        <v>1</v>
      </c>
      <c r="G148" s="168">
        <v>1</v>
      </c>
      <c r="H148" s="167">
        <v>1</v>
      </c>
      <c r="I148" s="167">
        <v>1</v>
      </c>
      <c r="J148" s="168">
        <v>1</v>
      </c>
      <c r="K148" s="168">
        <f t="shared" ref="K148:P148" si="193">IF(K150=0,0,K149/K150)</f>
        <v>1</v>
      </c>
      <c r="L148" s="168">
        <f t="shared" si="193"/>
        <v>1</v>
      </c>
      <c r="M148" s="168">
        <f t="shared" si="193"/>
        <v>1</v>
      </c>
      <c r="N148" s="168">
        <f t="shared" si="193"/>
        <v>1</v>
      </c>
      <c r="O148" s="168">
        <f t="shared" si="193"/>
        <v>1</v>
      </c>
      <c r="P148" s="168">
        <f t="shared" si="193"/>
        <v>1</v>
      </c>
      <c r="Q148" s="169"/>
      <c r="R148" s="168">
        <f t="shared" ref="R148:S148" si="194">IF(R150=0,0,R149/R150)</f>
        <v>1</v>
      </c>
      <c r="S148" s="168">
        <f t="shared" si="194"/>
        <v>0</v>
      </c>
      <c r="T148" s="170"/>
      <c r="U148" s="168">
        <f t="shared" ref="U148:V148" si="195">IF(U150=0,0,U149/U150)</f>
        <v>1</v>
      </c>
      <c r="V148" s="168">
        <f t="shared" si="195"/>
        <v>0</v>
      </c>
      <c r="W148" s="170"/>
      <c r="X148" s="167">
        <f>H148</f>
        <v>1</v>
      </c>
      <c r="Y148" s="168">
        <f>IF(Y150=0,0,Y149/Y150)</f>
        <v>0</v>
      </c>
      <c r="Z148" s="170"/>
      <c r="AA148" s="167">
        <f>Y148/X148</f>
        <v>0</v>
      </c>
      <c r="AB148" s="165"/>
      <c r="AC148" s="172">
        <f>P148/O148</f>
        <v>1</v>
      </c>
      <c r="AD148" s="172">
        <f>S148/R148</f>
        <v>0</v>
      </c>
      <c r="AE148" s="172">
        <f>V148/U148</f>
        <v>0</v>
      </c>
      <c r="AF148" s="172">
        <f>Y148/X148</f>
        <v>0</v>
      </c>
      <c r="AG148" s="172">
        <f>P148/G148</f>
        <v>1</v>
      </c>
      <c r="AH148" s="172">
        <f>S148/G148</f>
        <v>0</v>
      </c>
      <c r="AI148" s="172">
        <f>V148/G148</f>
        <v>0</v>
      </c>
      <c r="AJ148" s="172">
        <f>Y148/G148</f>
        <v>0</v>
      </c>
      <c r="AK148" s="173"/>
      <c r="AL148" s="168">
        <f>IF(H148=0,0,P148/H148)</f>
        <v>1</v>
      </c>
      <c r="AM148" s="168">
        <f>IF(H148=0,0,S148/H148)</f>
        <v>0</v>
      </c>
      <c r="AN148" s="168">
        <f>IF(H148=0,0,V148/H148)</f>
        <v>0</v>
      </c>
      <c r="AO148" s="168">
        <f>IF(H148=0,0,Y148/H148)</f>
        <v>0</v>
      </c>
      <c r="AP148" s="174">
        <f t="shared" ref="AP148:AS148" si="196">IF(AL148&lt;=50%,5,IF(AL148&lt;=65%,4,IF(AL148&lt;=75%,3,IF(AL148&lt;=90%,2,1))))</f>
        <v>1</v>
      </c>
      <c r="AQ148" s="174">
        <f t="shared" si="196"/>
        <v>5</v>
      </c>
      <c r="AR148" s="174">
        <f t="shared" si="196"/>
        <v>5</v>
      </c>
      <c r="AS148" s="174">
        <f t="shared" si="196"/>
        <v>5</v>
      </c>
      <c r="AT148" s="173"/>
      <c r="AU148" s="175"/>
      <c r="AV148" s="175"/>
      <c r="AW148" s="175"/>
      <c r="AX148" s="175"/>
      <c r="AY148" s="175"/>
    </row>
    <row r="149" spans="1:51" ht="16.5" customHeight="1" outlineLevel="4" x14ac:dyDescent="0.25">
      <c r="A149" s="215" t="s">
        <v>1833</v>
      </c>
      <c r="B149" s="181" t="str">
        <f>Variables!C115</f>
        <v>Jumlah kesediaan obat dan vaksin di puskesmas</v>
      </c>
      <c r="C149" s="192" t="s">
        <v>1834</v>
      </c>
      <c r="D149" s="192"/>
      <c r="E149" s="192"/>
      <c r="F149" s="192"/>
      <c r="G149" s="188"/>
      <c r="H149" s="192"/>
      <c r="I149" s="192"/>
      <c r="J149" s="188"/>
      <c r="K149" s="192">
        <f>Variables!E115</f>
        <v>89</v>
      </c>
      <c r="L149" s="192">
        <f>Variables!F115</f>
        <v>89</v>
      </c>
      <c r="M149" s="192">
        <f>Variables!G115</f>
        <v>20</v>
      </c>
      <c r="N149" s="192">
        <f>Variables!H115</f>
        <v>20</v>
      </c>
      <c r="O149" s="192">
        <f>Variables!I115</f>
        <v>20</v>
      </c>
      <c r="P149" s="192">
        <f>Variables!J115</f>
        <v>20</v>
      </c>
      <c r="Q149" s="170"/>
      <c r="R149" s="192">
        <f>Variables!K115</f>
        <v>20</v>
      </c>
      <c r="S149" s="192">
        <f>Variables!L115</f>
        <v>0</v>
      </c>
      <c r="T149" s="170"/>
      <c r="U149" s="192">
        <f>Variables!M115</f>
        <v>20</v>
      </c>
      <c r="V149" s="192">
        <f>Variables!N115</f>
        <v>0</v>
      </c>
      <c r="W149" s="170"/>
      <c r="X149" s="188"/>
      <c r="Y149" s="192">
        <f>Variables!P115</f>
        <v>0</v>
      </c>
      <c r="Z149" s="170"/>
      <c r="AA149" s="188"/>
      <c r="AB149" s="181"/>
      <c r="AC149" s="170"/>
      <c r="AD149" s="170"/>
      <c r="AE149" s="170"/>
      <c r="AF149" s="170"/>
      <c r="AG149" s="170"/>
      <c r="AH149" s="170"/>
      <c r="AI149" s="170"/>
      <c r="AJ149" s="170"/>
      <c r="AK149" s="206"/>
      <c r="AL149" s="186"/>
      <c r="AM149" s="186"/>
      <c r="AN149" s="186"/>
      <c r="AO149" s="186"/>
      <c r="AP149" s="174"/>
      <c r="AQ149" s="174"/>
      <c r="AR149" s="174"/>
      <c r="AS149" s="174"/>
      <c r="AT149" s="206"/>
      <c r="AU149" s="207"/>
      <c r="AV149" s="207"/>
      <c r="AW149" s="207"/>
      <c r="AX149" s="207"/>
      <c r="AY149" s="207"/>
    </row>
    <row r="150" spans="1:51" ht="16.5" customHeight="1" outlineLevel="4" x14ac:dyDescent="0.25">
      <c r="A150" s="215" t="s">
        <v>1835</v>
      </c>
      <c r="B150" s="181" t="str">
        <f>Variables!C111</f>
        <v>Jumlah kebutuhan obat dan vaksin</v>
      </c>
      <c r="C150" s="192" t="s">
        <v>1834</v>
      </c>
      <c r="D150" s="192"/>
      <c r="E150" s="192"/>
      <c r="F150" s="192"/>
      <c r="G150" s="188"/>
      <c r="H150" s="192"/>
      <c r="I150" s="192"/>
      <c r="J150" s="188"/>
      <c r="K150" s="192">
        <f>Variables!E111</f>
        <v>89</v>
      </c>
      <c r="L150" s="192">
        <f>Variables!F111</f>
        <v>89</v>
      </c>
      <c r="M150" s="192">
        <f>Variables!G111</f>
        <v>20</v>
      </c>
      <c r="N150" s="192">
        <f>Variables!H111</f>
        <v>20</v>
      </c>
      <c r="O150" s="192">
        <f>Variables!I111</f>
        <v>20</v>
      </c>
      <c r="P150" s="192">
        <f>Variables!J111</f>
        <v>20</v>
      </c>
      <c r="Q150" s="170"/>
      <c r="R150" s="192">
        <f>Variables!K111</f>
        <v>20</v>
      </c>
      <c r="S150" s="192">
        <f>Variables!L111</f>
        <v>0</v>
      </c>
      <c r="T150" s="170"/>
      <c r="U150" s="192">
        <f>Variables!M111</f>
        <v>20</v>
      </c>
      <c r="V150" s="192">
        <f>Variables!N111</f>
        <v>0</v>
      </c>
      <c r="W150" s="170"/>
      <c r="X150" s="188"/>
      <c r="Y150" s="192">
        <f>Variables!P111</f>
        <v>0</v>
      </c>
      <c r="Z150" s="170"/>
      <c r="AA150" s="188"/>
      <c r="AB150" s="181"/>
      <c r="AC150" s="170"/>
      <c r="AD150" s="170"/>
      <c r="AE150" s="170"/>
      <c r="AF150" s="170"/>
      <c r="AG150" s="170"/>
      <c r="AH150" s="170"/>
      <c r="AI150" s="170"/>
      <c r="AJ150" s="170"/>
      <c r="AK150" s="206"/>
      <c r="AL150" s="186"/>
      <c r="AM150" s="186"/>
      <c r="AN150" s="186"/>
      <c r="AO150" s="186"/>
      <c r="AP150" s="174"/>
      <c r="AQ150" s="174"/>
      <c r="AR150" s="174"/>
      <c r="AS150" s="174"/>
      <c r="AT150" s="206"/>
      <c r="AU150" s="207"/>
      <c r="AV150" s="207"/>
      <c r="AW150" s="207"/>
      <c r="AX150" s="207"/>
      <c r="AY150" s="207"/>
    </row>
    <row r="151" spans="1:51" ht="16.5" customHeight="1" outlineLevel="2" x14ac:dyDescent="0.25">
      <c r="A151" s="153" t="s">
        <v>1836</v>
      </c>
      <c r="B151" s="154" t="s">
        <v>1837</v>
      </c>
      <c r="C151" s="155"/>
      <c r="D151" s="155"/>
      <c r="E151" s="155"/>
      <c r="F151" s="155"/>
      <c r="G151" s="155"/>
      <c r="H151" s="155"/>
      <c r="I151" s="155"/>
      <c r="J151" s="155"/>
      <c r="K151" s="155"/>
      <c r="L151" s="155"/>
      <c r="M151" s="155"/>
      <c r="N151" s="155"/>
      <c r="O151" s="155"/>
      <c r="P151" s="155"/>
      <c r="Q151" s="212"/>
      <c r="R151" s="155"/>
      <c r="S151" s="155"/>
      <c r="T151" s="157"/>
      <c r="U151" s="155"/>
      <c r="V151" s="155"/>
      <c r="W151" s="158"/>
      <c r="X151" s="213"/>
      <c r="Y151" s="155"/>
      <c r="Z151" s="158"/>
      <c r="AA151" s="159"/>
      <c r="AB151" s="154"/>
      <c r="AC151" s="160"/>
      <c r="AD151" s="160"/>
      <c r="AE151" s="160"/>
      <c r="AF151" s="160"/>
      <c r="AG151" s="160"/>
      <c r="AH151" s="160"/>
      <c r="AI151" s="160"/>
      <c r="AJ151" s="160"/>
      <c r="AK151" s="161"/>
      <c r="AL151" s="159"/>
      <c r="AM151" s="159"/>
      <c r="AN151" s="159"/>
      <c r="AO151" s="159"/>
      <c r="AP151" s="162"/>
      <c r="AQ151" s="162"/>
      <c r="AR151" s="162"/>
      <c r="AS151" s="162"/>
      <c r="AT151" s="161"/>
      <c r="AU151" s="163"/>
      <c r="AV151" s="163"/>
      <c r="AW151" s="163"/>
      <c r="AX151" s="163"/>
      <c r="AY151" s="163"/>
    </row>
    <row r="152" spans="1:51" ht="16.5" customHeight="1" outlineLevel="3" x14ac:dyDescent="0.25">
      <c r="A152" s="164" t="s">
        <v>1838</v>
      </c>
      <c r="B152" s="165" t="s">
        <v>1839</v>
      </c>
      <c r="C152" s="166"/>
      <c r="D152" s="168">
        <f>D153/D154</f>
        <v>1</v>
      </c>
      <c r="E152" s="167">
        <v>1</v>
      </c>
      <c r="F152" s="167">
        <v>1</v>
      </c>
      <c r="G152" s="168">
        <v>1</v>
      </c>
      <c r="H152" s="168">
        <v>1</v>
      </c>
      <c r="I152" s="168">
        <v>1</v>
      </c>
      <c r="J152" s="168">
        <v>1</v>
      </c>
      <c r="K152" s="168">
        <f t="shared" ref="K152:P152" si="197">IF(K154=0,0,K153/K154)</f>
        <v>0.9882352941176471</v>
      </c>
      <c r="L152" s="168">
        <f t="shared" si="197"/>
        <v>1</v>
      </c>
      <c r="M152" s="168">
        <f t="shared" si="197"/>
        <v>1</v>
      </c>
      <c r="N152" s="168">
        <f t="shared" si="197"/>
        <v>1</v>
      </c>
      <c r="O152" s="168">
        <f t="shared" si="197"/>
        <v>0</v>
      </c>
      <c r="P152" s="168">
        <f t="shared" si="197"/>
        <v>0</v>
      </c>
      <c r="Q152" s="169"/>
      <c r="R152" s="168">
        <f t="shared" ref="R152:S152" si="198">IF(R154=0,0,R153/R154)</f>
        <v>0</v>
      </c>
      <c r="S152" s="168">
        <f t="shared" si="198"/>
        <v>0</v>
      </c>
      <c r="T152" s="170"/>
      <c r="U152" s="168">
        <f t="shared" ref="U152:V152" si="199">IF(U154=0,0,U153/U154)</f>
        <v>0</v>
      </c>
      <c r="V152" s="168">
        <f t="shared" si="199"/>
        <v>0</v>
      </c>
      <c r="W152" s="170"/>
      <c r="X152" s="167">
        <f>H152</f>
        <v>1</v>
      </c>
      <c r="Y152" s="168">
        <f>IF(Y154=0,0,Y153/Y154)</f>
        <v>0</v>
      </c>
      <c r="Z152" s="170"/>
      <c r="AA152" s="167">
        <f>Y152/X152</f>
        <v>0</v>
      </c>
      <c r="AB152" s="165"/>
      <c r="AC152" s="172" t="e">
        <f>P152/O152</f>
        <v>#DIV/0!</v>
      </c>
      <c r="AD152" s="172" t="e">
        <f>S152/R152</f>
        <v>#DIV/0!</v>
      </c>
      <c r="AE152" s="172" t="e">
        <f>V152/U152</f>
        <v>#DIV/0!</v>
      </c>
      <c r="AF152" s="172">
        <f>Y152/X152</f>
        <v>0</v>
      </c>
      <c r="AG152" s="172">
        <f>P152/G152</f>
        <v>0</v>
      </c>
      <c r="AH152" s="172">
        <f>S152/G152</f>
        <v>0</v>
      </c>
      <c r="AI152" s="172">
        <f>V152/G152</f>
        <v>0</v>
      </c>
      <c r="AJ152" s="172">
        <f>Y152/G152</f>
        <v>0</v>
      </c>
      <c r="AK152" s="173"/>
      <c r="AL152" s="168">
        <f>IF(H152=0,0,P152/H152)</f>
        <v>0</v>
      </c>
      <c r="AM152" s="168">
        <f>IF(H152=0,0,S152/H152)</f>
        <v>0</v>
      </c>
      <c r="AN152" s="168">
        <f>IF(H152=0,0,V152/H152)</f>
        <v>0</v>
      </c>
      <c r="AO152" s="168">
        <f>IF(H152=0,0,Y152/H152)</f>
        <v>0</v>
      </c>
      <c r="AP152" s="174">
        <f t="shared" ref="AP152:AS152" si="200">IF(AL152&lt;=50%,5,IF(AL152&lt;=65%,4,IF(AL152&lt;=75%,3,IF(AL152&lt;=90%,2,1))))</f>
        <v>5</v>
      </c>
      <c r="AQ152" s="174">
        <f t="shared" si="200"/>
        <v>5</v>
      </c>
      <c r="AR152" s="174">
        <f t="shared" si="200"/>
        <v>5</v>
      </c>
      <c r="AS152" s="174">
        <f t="shared" si="200"/>
        <v>5</v>
      </c>
      <c r="AT152" s="173"/>
      <c r="AU152" s="175"/>
      <c r="AV152" s="175"/>
      <c r="AW152" s="175"/>
      <c r="AX152" s="175"/>
      <c r="AY152" s="175"/>
    </row>
    <row r="153" spans="1:51" ht="16.5" customHeight="1" outlineLevel="4" x14ac:dyDescent="0.25">
      <c r="A153" s="205" t="s">
        <v>1840</v>
      </c>
      <c r="B153" s="181" t="str">
        <f>Variables!C97</f>
        <v>Jumlah alat laboratorium terkalibrasi</v>
      </c>
      <c r="C153" s="192" t="s">
        <v>1841</v>
      </c>
      <c r="D153" s="192">
        <v>32</v>
      </c>
      <c r="E153" s="192"/>
      <c r="F153" s="192"/>
      <c r="G153" s="188"/>
      <c r="H153" s="192"/>
      <c r="I153" s="192"/>
      <c r="J153" s="188"/>
      <c r="K153" s="192">
        <f>Variables!E97</f>
        <v>84</v>
      </c>
      <c r="L153" s="192">
        <f>Variables!F97</f>
        <v>30</v>
      </c>
      <c r="M153" s="192">
        <f>Variables!G97</f>
        <v>29</v>
      </c>
      <c r="N153" s="192">
        <f>Variables!H97</f>
        <v>29</v>
      </c>
      <c r="O153" s="192">
        <f>Variables!I97</f>
        <v>0</v>
      </c>
      <c r="P153" s="192">
        <f>Variables!J97</f>
        <v>0</v>
      </c>
      <c r="Q153" s="170"/>
      <c r="R153" s="192">
        <f>Variables!K97</f>
        <v>0</v>
      </c>
      <c r="S153" s="192">
        <f>Variables!L97</f>
        <v>0</v>
      </c>
      <c r="T153" s="170"/>
      <c r="U153" s="192">
        <f>Variables!M97</f>
        <v>0</v>
      </c>
      <c r="V153" s="192">
        <f>Variables!N97</f>
        <v>0</v>
      </c>
      <c r="W153" s="170"/>
      <c r="X153" s="216"/>
      <c r="Y153" s="192">
        <f>Variables!P97</f>
        <v>0</v>
      </c>
      <c r="Z153" s="170"/>
      <c r="AA153" s="188"/>
      <c r="AB153" s="181"/>
      <c r="AC153" s="170"/>
      <c r="AD153" s="170"/>
      <c r="AE153" s="170"/>
      <c r="AF153" s="170"/>
      <c r="AG153" s="170"/>
      <c r="AH153" s="170"/>
      <c r="AI153" s="170"/>
      <c r="AJ153" s="170"/>
      <c r="AK153" s="206"/>
      <c r="AL153" s="168"/>
      <c r="AM153" s="168"/>
      <c r="AN153" s="168"/>
      <c r="AO153" s="168"/>
      <c r="AP153" s="174"/>
      <c r="AQ153" s="174"/>
      <c r="AR153" s="174"/>
      <c r="AS153" s="174"/>
      <c r="AT153" s="206"/>
      <c r="AU153" s="207"/>
      <c r="AV153" s="207"/>
      <c r="AW153" s="207"/>
      <c r="AX153" s="207"/>
      <c r="AY153" s="207"/>
    </row>
    <row r="154" spans="1:51" ht="16.5" customHeight="1" outlineLevel="4" x14ac:dyDescent="0.25">
      <c r="A154" s="205" t="s">
        <v>1842</v>
      </c>
      <c r="B154" s="181" t="str">
        <f>Variables!C98</f>
        <v>Jumlah alat laboratorium</v>
      </c>
      <c r="C154" s="192" t="s">
        <v>1841</v>
      </c>
      <c r="D154" s="192">
        <v>32</v>
      </c>
      <c r="E154" s="192"/>
      <c r="F154" s="192"/>
      <c r="G154" s="188"/>
      <c r="H154" s="192"/>
      <c r="I154" s="192"/>
      <c r="J154" s="188"/>
      <c r="K154" s="192">
        <f>Variables!E98</f>
        <v>85</v>
      </c>
      <c r="L154" s="192">
        <f>Variables!F98</f>
        <v>30</v>
      </c>
      <c r="M154" s="192">
        <f>Variables!G98</f>
        <v>29</v>
      </c>
      <c r="N154" s="192">
        <f>Variables!H98</f>
        <v>29</v>
      </c>
      <c r="O154" s="192">
        <f>Variables!I98</f>
        <v>29</v>
      </c>
      <c r="P154" s="192">
        <f>Variables!J98</f>
        <v>29</v>
      </c>
      <c r="Q154" s="170"/>
      <c r="R154" s="192">
        <f>Variables!K98</f>
        <v>29</v>
      </c>
      <c r="S154" s="192">
        <f>Variables!L98</f>
        <v>0</v>
      </c>
      <c r="T154" s="170"/>
      <c r="U154" s="192">
        <f>Variables!M98</f>
        <v>29</v>
      </c>
      <c r="V154" s="192">
        <f>Variables!N98</f>
        <v>0</v>
      </c>
      <c r="W154" s="170"/>
      <c r="X154" s="216"/>
      <c r="Y154" s="192">
        <f>Variables!P98</f>
        <v>0</v>
      </c>
      <c r="Z154" s="170"/>
      <c r="AA154" s="188"/>
      <c r="AB154" s="181"/>
      <c r="AC154" s="170"/>
      <c r="AD154" s="170"/>
      <c r="AE154" s="170"/>
      <c r="AF154" s="170"/>
      <c r="AG154" s="170"/>
      <c r="AH154" s="170"/>
      <c r="AI154" s="170"/>
      <c r="AJ154" s="170"/>
      <c r="AK154" s="206"/>
      <c r="AL154" s="168"/>
      <c r="AM154" s="168"/>
      <c r="AN154" s="168"/>
      <c r="AO154" s="168"/>
      <c r="AP154" s="174"/>
      <c r="AQ154" s="174"/>
      <c r="AR154" s="174"/>
      <c r="AS154" s="174"/>
      <c r="AT154" s="206"/>
      <c r="AU154" s="207"/>
      <c r="AV154" s="207"/>
      <c r="AW154" s="207"/>
      <c r="AX154" s="207"/>
      <c r="AY154" s="207"/>
    </row>
    <row r="155" spans="1:51" ht="16.5" customHeight="1" outlineLevel="3" x14ac:dyDescent="0.25">
      <c r="A155" s="164" t="s">
        <v>1843</v>
      </c>
      <c r="B155" s="165" t="s">
        <v>1844</v>
      </c>
      <c r="C155" s="166"/>
      <c r="D155" s="167">
        <v>0.38030000000000003</v>
      </c>
      <c r="E155" s="167">
        <v>0.2</v>
      </c>
      <c r="F155" s="167">
        <v>0.2</v>
      </c>
      <c r="G155" s="168">
        <v>0.2</v>
      </c>
      <c r="H155" s="167">
        <v>0.2</v>
      </c>
      <c r="I155" s="167">
        <v>0.2</v>
      </c>
      <c r="J155" s="168">
        <v>0.2</v>
      </c>
      <c r="K155" s="168">
        <f t="shared" ref="K155:P155" si="201">IF(K157=0,0,K156/K157)</f>
        <v>0.67811092123660088</v>
      </c>
      <c r="L155" s="168">
        <f t="shared" si="201"/>
        <v>1.5914370807863454E-2</v>
      </c>
      <c r="M155" s="168">
        <f t="shared" si="201"/>
        <v>1.8046029722279616E-2</v>
      </c>
      <c r="N155" s="168">
        <f t="shared" si="201"/>
        <v>2.3966672112399934E-2</v>
      </c>
      <c r="O155" s="168">
        <f t="shared" si="201"/>
        <v>0</v>
      </c>
      <c r="P155" s="168">
        <f t="shared" si="201"/>
        <v>5.2976741112726308E-2</v>
      </c>
      <c r="Q155" s="169"/>
      <c r="R155" s="168">
        <f t="shared" ref="R155:S155" si="202">IF(R157=0,0,R156/R157)</f>
        <v>0</v>
      </c>
      <c r="S155" s="168">
        <f t="shared" si="202"/>
        <v>0</v>
      </c>
      <c r="T155" s="170"/>
      <c r="U155" s="168">
        <f t="shared" ref="U155:V155" si="203">IF(U157=0,0,U156/U157)</f>
        <v>0</v>
      </c>
      <c r="V155" s="168">
        <f t="shared" si="203"/>
        <v>0</v>
      </c>
      <c r="W155" s="170"/>
      <c r="X155" s="167">
        <f>H155</f>
        <v>0.2</v>
      </c>
      <c r="Y155" s="168">
        <f>IF(Y157=0,0,Y156/Y157)</f>
        <v>0</v>
      </c>
      <c r="Z155" s="170"/>
      <c r="AA155" s="167">
        <f>Y155/X155</f>
        <v>0</v>
      </c>
      <c r="AB155" s="165"/>
      <c r="AC155" s="172" t="e">
        <f>P155/O155</f>
        <v>#DIV/0!</v>
      </c>
      <c r="AD155" s="172" t="e">
        <f>S155/R155</f>
        <v>#DIV/0!</v>
      </c>
      <c r="AE155" s="172" t="e">
        <f>V155/U155</f>
        <v>#DIV/0!</v>
      </c>
      <c r="AF155" s="172">
        <f>Y155/X155</f>
        <v>0</v>
      </c>
      <c r="AG155" s="172">
        <f>P155/G155</f>
        <v>0.2648837055636315</v>
      </c>
      <c r="AH155" s="172">
        <f>S155/G155</f>
        <v>0</v>
      </c>
      <c r="AI155" s="172">
        <f>V155/G155</f>
        <v>0</v>
      </c>
      <c r="AJ155" s="172">
        <f>Y155/G155</f>
        <v>0</v>
      </c>
      <c r="AK155" s="173"/>
      <c r="AL155" s="168">
        <f>(2*H155-P155)/H155</f>
        <v>1.7351162944363685</v>
      </c>
      <c r="AM155" s="186">
        <f>(2*H155-S155)/H155</f>
        <v>2</v>
      </c>
      <c r="AN155" s="168">
        <f>(2*H155-V155)/H155</f>
        <v>2</v>
      </c>
      <c r="AO155" s="168">
        <f>(2*H155-Y155)/H155</f>
        <v>2</v>
      </c>
      <c r="AP155" s="174">
        <f t="shared" ref="AP155:AS155" si="204">IF(AL155&lt;=50%,5,IF(AL155&lt;=65%,4,IF(AL155&lt;=75%,3,IF(AL155&lt;=90%,2,1))))</f>
        <v>1</v>
      </c>
      <c r="AQ155" s="174">
        <f t="shared" si="204"/>
        <v>1</v>
      </c>
      <c r="AR155" s="174">
        <f t="shared" si="204"/>
        <v>1</v>
      </c>
      <c r="AS155" s="174">
        <f t="shared" si="204"/>
        <v>1</v>
      </c>
      <c r="AT155" s="173"/>
      <c r="AU155" s="175"/>
      <c r="AV155" s="175"/>
      <c r="AW155" s="175"/>
      <c r="AX155" s="175"/>
      <c r="AY155" s="175"/>
    </row>
    <row r="156" spans="1:51" ht="16.5" customHeight="1" outlineLevel="4" x14ac:dyDescent="0.25">
      <c r="A156" s="205" t="s">
        <v>1845</v>
      </c>
      <c r="B156" s="181" t="str">
        <f>Variables!C109</f>
        <v>Jumlah kasus hipertensi</v>
      </c>
      <c r="C156" s="192" t="s">
        <v>1702</v>
      </c>
      <c r="D156" s="192"/>
      <c r="E156" s="192"/>
      <c r="F156" s="192"/>
      <c r="G156" s="188"/>
      <c r="H156" s="192"/>
      <c r="I156" s="192"/>
      <c r="J156" s="188"/>
      <c r="K156" s="192">
        <f>Variables!E109</f>
        <v>4365</v>
      </c>
      <c r="L156" s="192">
        <f>Variables!F109</f>
        <v>3158</v>
      </c>
      <c r="M156" s="192">
        <f>Variables!G109</f>
        <v>3581</v>
      </c>
      <c r="N156" s="192">
        <f>Variables!H109</f>
        <v>5868</v>
      </c>
      <c r="O156" s="192">
        <f>Variables!I109</f>
        <v>0</v>
      </c>
      <c r="P156" s="192">
        <f>Variables!J109</f>
        <v>3207</v>
      </c>
      <c r="Q156" s="170"/>
      <c r="R156" s="192">
        <f>Variables!K109</f>
        <v>0</v>
      </c>
      <c r="S156" s="192">
        <f>Variables!L109</f>
        <v>0</v>
      </c>
      <c r="T156" s="170"/>
      <c r="U156" s="192">
        <f>Variables!M109</f>
        <v>0</v>
      </c>
      <c r="V156" s="192">
        <f>Variables!N109</f>
        <v>0</v>
      </c>
      <c r="W156" s="170"/>
      <c r="X156" s="216"/>
      <c r="Y156" s="192">
        <f>Variables!P109</f>
        <v>0</v>
      </c>
      <c r="Z156" s="170"/>
      <c r="AA156" s="188"/>
      <c r="AB156" s="181"/>
      <c r="AC156" s="170"/>
      <c r="AD156" s="170"/>
      <c r="AE156" s="170"/>
      <c r="AF156" s="170"/>
      <c r="AG156" s="170"/>
      <c r="AH156" s="170"/>
      <c r="AI156" s="170"/>
      <c r="AJ156" s="170"/>
      <c r="AK156" s="206"/>
      <c r="AL156" s="168"/>
      <c r="AM156" s="168"/>
      <c r="AN156" s="168"/>
      <c r="AO156" s="168"/>
      <c r="AP156" s="174"/>
      <c r="AQ156" s="174"/>
      <c r="AR156" s="174"/>
      <c r="AS156" s="174"/>
      <c r="AT156" s="206"/>
      <c r="AU156" s="207"/>
      <c r="AV156" s="207"/>
      <c r="AW156" s="207"/>
      <c r="AX156" s="207"/>
      <c r="AY156" s="207"/>
    </row>
    <row r="157" spans="1:51" ht="16.5" customHeight="1" outlineLevel="4" x14ac:dyDescent="0.25">
      <c r="A157" s="205" t="s">
        <v>1846</v>
      </c>
      <c r="B157" s="181" t="str">
        <f>Variables!C154</f>
        <v>Jumlah total kasus (penyakit menular dan tidak menular)</v>
      </c>
      <c r="C157" s="192" t="s">
        <v>1702</v>
      </c>
      <c r="D157" s="192"/>
      <c r="E157" s="192"/>
      <c r="F157" s="192"/>
      <c r="G157" s="188"/>
      <c r="H157" s="192"/>
      <c r="I157" s="192"/>
      <c r="J157" s="188"/>
      <c r="K157" s="192">
        <f>Variables!E154</f>
        <v>6437</v>
      </c>
      <c r="L157" s="192">
        <f>Variables!F154</f>
        <v>198437</v>
      </c>
      <c r="M157" s="192">
        <f>Variables!G154</f>
        <v>198437</v>
      </c>
      <c r="N157" s="192">
        <f>Variables!H154</f>
        <v>244840</v>
      </c>
      <c r="O157" s="192">
        <f>Variables!I154</f>
        <v>60536</v>
      </c>
      <c r="P157" s="192">
        <f>Variables!J154</f>
        <v>60536</v>
      </c>
      <c r="Q157" s="170"/>
      <c r="R157" s="192">
        <f>Variables!K154</f>
        <v>0</v>
      </c>
      <c r="S157" s="192">
        <f>Variables!L154</f>
        <v>0</v>
      </c>
      <c r="T157" s="170"/>
      <c r="U157" s="192">
        <f>Variables!M154</f>
        <v>0</v>
      </c>
      <c r="V157" s="192">
        <f>Variables!N154</f>
        <v>0</v>
      </c>
      <c r="W157" s="170"/>
      <c r="X157" s="216"/>
      <c r="Y157" s="192">
        <f>Variables!P154</f>
        <v>0</v>
      </c>
      <c r="Z157" s="170"/>
      <c r="AA157" s="188"/>
      <c r="AB157" s="181"/>
      <c r="AC157" s="170"/>
      <c r="AD157" s="170"/>
      <c r="AE157" s="170"/>
      <c r="AF157" s="170"/>
      <c r="AG157" s="170"/>
      <c r="AH157" s="170"/>
      <c r="AI157" s="170"/>
      <c r="AJ157" s="170"/>
      <c r="AK157" s="206"/>
      <c r="AL157" s="168"/>
      <c r="AM157" s="168"/>
      <c r="AN157" s="168"/>
      <c r="AO157" s="168"/>
      <c r="AP157" s="174"/>
      <c r="AQ157" s="174"/>
      <c r="AR157" s="174"/>
      <c r="AS157" s="174"/>
      <c r="AT157" s="206"/>
      <c r="AU157" s="207"/>
      <c r="AV157" s="207"/>
      <c r="AW157" s="207"/>
      <c r="AX157" s="207"/>
      <c r="AY157" s="207"/>
    </row>
    <row r="158" spans="1:51" ht="16.5" customHeight="1" outlineLevel="3" x14ac:dyDescent="0.25">
      <c r="A158" s="164" t="s">
        <v>1847</v>
      </c>
      <c r="B158" s="165" t="s">
        <v>1848</v>
      </c>
      <c r="C158" s="166"/>
      <c r="D158" s="167">
        <v>0.24640000000000001</v>
      </c>
      <c r="E158" s="167">
        <v>0.45</v>
      </c>
      <c r="F158" s="167">
        <v>0.45</v>
      </c>
      <c r="G158" s="168">
        <v>0.45</v>
      </c>
      <c r="H158" s="167">
        <v>0.45</v>
      </c>
      <c r="I158" s="167">
        <v>0.45</v>
      </c>
      <c r="J158" s="168">
        <v>0.45</v>
      </c>
      <c r="K158" s="168">
        <f t="shared" ref="K158:P158" si="205">IF(K160=0,0,K159/K160)</f>
        <v>0.11884418207239397</v>
      </c>
      <c r="L158" s="168" t="e">
        <f t="shared" si="205"/>
        <v>#N/A</v>
      </c>
      <c r="M158" s="168">
        <f t="shared" si="205"/>
        <v>4.5102475848758043E-3</v>
      </c>
      <c r="N158" s="168">
        <f t="shared" si="205"/>
        <v>7.1230191145237702E-3</v>
      </c>
      <c r="O158" s="168">
        <f t="shared" si="205"/>
        <v>0</v>
      </c>
      <c r="P158" s="168">
        <f t="shared" si="205"/>
        <v>1.8071891106118673E-2</v>
      </c>
      <c r="Q158" s="169"/>
      <c r="R158" s="168">
        <f t="shared" ref="R158:S158" si="206">IF(R160=0,0,R159/R160)</f>
        <v>0</v>
      </c>
      <c r="S158" s="168">
        <f t="shared" si="206"/>
        <v>0</v>
      </c>
      <c r="T158" s="170"/>
      <c r="U158" s="168">
        <f t="shared" ref="U158:V158" si="207">IF(U160=0,0,U159/U160)</f>
        <v>0</v>
      </c>
      <c r="V158" s="168">
        <f t="shared" si="207"/>
        <v>0</v>
      </c>
      <c r="W158" s="170"/>
      <c r="X158" s="167">
        <f>H158</f>
        <v>0.45</v>
      </c>
      <c r="Y158" s="168">
        <f>IF(Y160=0,0,Y159/Y160)</f>
        <v>0</v>
      </c>
      <c r="Z158" s="170"/>
      <c r="AA158" s="167">
        <f>Y158/X158</f>
        <v>0</v>
      </c>
      <c r="AB158" s="165"/>
      <c r="AC158" s="172" t="e">
        <f>P158/O158</f>
        <v>#DIV/0!</v>
      </c>
      <c r="AD158" s="172" t="e">
        <f>S158/R158</f>
        <v>#DIV/0!</v>
      </c>
      <c r="AE158" s="172" t="e">
        <f>V158/U158</f>
        <v>#DIV/0!</v>
      </c>
      <c r="AF158" s="172">
        <f>Y158/X158</f>
        <v>0</v>
      </c>
      <c r="AG158" s="172">
        <f>P158/G158</f>
        <v>4.0159758013597051E-2</v>
      </c>
      <c r="AH158" s="172">
        <f>S158/G158</f>
        <v>0</v>
      </c>
      <c r="AI158" s="172">
        <f>V158/G158</f>
        <v>0</v>
      </c>
      <c r="AJ158" s="172">
        <f>Y158/G158</f>
        <v>0</v>
      </c>
      <c r="AK158" s="173"/>
      <c r="AL158" s="168">
        <f>(2*H158-P158)/H158</f>
        <v>1.9598402419864032</v>
      </c>
      <c r="AM158" s="186">
        <f>(2*H158-S158)/H158</f>
        <v>2</v>
      </c>
      <c r="AN158" s="168">
        <f>(2*H158-V158)/H158</f>
        <v>2</v>
      </c>
      <c r="AO158" s="168">
        <f>(2*H158-Y158)/H158</f>
        <v>2</v>
      </c>
      <c r="AP158" s="174">
        <f t="shared" ref="AP158:AS158" si="208">IF(AL158&lt;=50%,5,IF(AL158&lt;=65%,4,IF(AL158&lt;=75%,3,IF(AL158&lt;=90%,2,1))))</f>
        <v>1</v>
      </c>
      <c r="AQ158" s="174">
        <f t="shared" si="208"/>
        <v>1</v>
      </c>
      <c r="AR158" s="174">
        <f t="shared" si="208"/>
        <v>1</v>
      </c>
      <c r="AS158" s="174">
        <f t="shared" si="208"/>
        <v>1</v>
      </c>
      <c r="AT158" s="173"/>
      <c r="AU158" s="175"/>
      <c r="AV158" s="175"/>
      <c r="AW158" s="175"/>
      <c r="AX158" s="175"/>
      <c r="AY158" s="175"/>
    </row>
    <row r="159" spans="1:51" ht="16.5" customHeight="1" outlineLevel="4" x14ac:dyDescent="0.25">
      <c r="A159" s="205" t="s">
        <v>1849</v>
      </c>
      <c r="B159" s="181" t="str">
        <f>Variables!C108</f>
        <v>Jumlah kasus Diabetes Mellitus</v>
      </c>
      <c r="C159" s="192" t="s">
        <v>1702</v>
      </c>
      <c r="D159" s="192"/>
      <c r="E159" s="192"/>
      <c r="F159" s="192"/>
      <c r="G159" s="188"/>
      <c r="H159" s="192"/>
      <c r="I159" s="192"/>
      <c r="J159" s="188"/>
      <c r="K159" s="192">
        <f>Variables!E108</f>
        <v>765</v>
      </c>
      <c r="L159" s="192" t="e">
        <f>Variables!F108</f>
        <v>#N/A</v>
      </c>
      <c r="M159" s="192">
        <f>Variables!G108</f>
        <v>895</v>
      </c>
      <c r="N159" s="192">
        <f>Variables!H108</f>
        <v>1744</v>
      </c>
      <c r="O159" s="192">
        <f>Variables!I108</f>
        <v>0</v>
      </c>
      <c r="P159" s="192">
        <f>Variables!J108</f>
        <v>1094</v>
      </c>
      <c r="Q159" s="170"/>
      <c r="R159" s="192">
        <f>Variables!K108</f>
        <v>0</v>
      </c>
      <c r="S159" s="192">
        <f>Variables!L108</f>
        <v>0</v>
      </c>
      <c r="T159" s="170"/>
      <c r="U159" s="192">
        <f>Variables!M108</f>
        <v>0</v>
      </c>
      <c r="V159" s="192">
        <f>Variables!N108</f>
        <v>0</v>
      </c>
      <c r="W159" s="170"/>
      <c r="X159" s="216"/>
      <c r="Y159" s="192">
        <f>Variables!P108</f>
        <v>0</v>
      </c>
      <c r="Z159" s="170"/>
      <c r="AA159" s="188"/>
      <c r="AB159" s="181"/>
      <c r="AC159" s="170"/>
      <c r="AD159" s="170"/>
      <c r="AE159" s="170"/>
      <c r="AF159" s="170"/>
      <c r="AG159" s="170"/>
      <c r="AH159" s="170"/>
      <c r="AI159" s="170"/>
      <c r="AJ159" s="170"/>
      <c r="AK159" s="206"/>
      <c r="AL159" s="168"/>
      <c r="AM159" s="168"/>
      <c r="AN159" s="168"/>
      <c r="AO159" s="168"/>
      <c r="AP159" s="174"/>
      <c r="AQ159" s="174"/>
      <c r="AR159" s="174"/>
      <c r="AS159" s="174"/>
      <c r="AT159" s="206"/>
      <c r="AU159" s="207"/>
      <c r="AV159" s="207"/>
      <c r="AW159" s="207"/>
      <c r="AX159" s="207"/>
      <c r="AY159" s="207"/>
    </row>
    <row r="160" spans="1:51" ht="16.5" customHeight="1" outlineLevel="4" x14ac:dyDescent="0.25">
      <c r="A160" s="205" t="s">
        <v>1850</v>
      </c>
      <c r="B160" s="181" t="str">
        <f>Variables!C154</f>
        <v>Jumlah total kasus (penyakit menular dan tidak menular)</v>
      </c>
      <c r="C160" s="192" t="s">
        <v>1702</v>
      </c>
      <c r="D160" s="192"/>
      <c r="E160" s="192"/>
      <c r="F160" s="192"/>
      <c r="G160" s="188"/>
      <c r="H160" s="192"/>
      <c r="I160" s="192"/>
      <c r="J160" s="188"/>
      <c r="K160" s="192">
        <f>Variables!E154</f>
        <v>6437</v>
      </c>
      <c r="L160" s="192">
        <f>Variables!F154</f>
        <v>198437</v>
      </c>
      <c r="M160" s="192">
        <f>Variables!G154</f>
        <v>198437</v>
      </c>
      <c r="N160" s="192">
        <f>Variables!H154</f>
        <v>244840</v>
      </c>
      <c r="O160" s="192">
        <f>Variables!I154</f>
        <v>60536</v>
      </c>
      <c r="P160" s="192">
        <f>Variables!J154</f>
        <v>60536</v>
      </c>
      <c r="Q160" s="170"/>
      <c r="R160" s="192">
        <f>Variables!K154</f>
        <v>0</v>
      </c>
      <c r="S160" s="192">
        <f>Variables!L154</f>
        <v>0</v>
      </c>
      <c r="T160" s="170"/>
      <c r="U160" s="192">
        <f>Variables!M154</f>
        <v>0</v>
      </c>
      <c r="V160" s="192">
        <f>Variables!N154</f>
        <v>0</v>
      </c>
      <c r="W160" s="170"/>
      <c r="X160" s="216"/>
      <c r="Y160" s="192">
        <f>Variables!P154</f>
        <v>0</v>
      </c>
      <c r="Z160" s="170"/>
      <c r="AA160" s="188"/>
      <c r="AB160" s="181"/>
      <c r="AC160" s="170"/>
      <c r="AD160" s="170"/>
      <c r="AE160" s="170"/>
      <c r="AF160" s="170"/>
      <c r="AG160" s="170"/>
      <c r="AH160" s="170"/>
      <c r="AI160" s="170"/>
      <c r="AJ160" s="170"/>
      <c r="AK160" s="206"/>
      <c r="AL160" s="168"/>
      <c r="AM160" s="168"/>
      <c r="AN160" s="168"/>
      <c r="AO160" s="168"/>
      <c r="AP160" s="174"/>
      <c r="AQ160" s="174"/>
      <c r="AR160" s="174"/>
      <c r="AS160" s="174"/>
      <c r="AT160" s="206"/>
      <c r="AU160" s="207"/>
      <c r="AV160" s="207"/>
      <c r="AW160" s="207"/>
      <c r="AX160" s="207"/>
      <c r="AY160" s="207"/>
    </row>
    <row r="161" spans="1:51" ht="16.5" customHeight="1" outlineLevel="3" x14ac:dyDescent="0.25">
      <c r="A161" s="164" t="s">
        <v>1851</v>
      </c>
      <c r="B161" s="165" t="s">
        <v>1852</v>
      </c>
      <c r="C161" s="166"/>
      <c r="D161" s="167">
        <v>9.7299999999999998E-2</v>
      </c>
      <c r="E161" s="167">
        <v>0.154</v>
      </c>
      <c r="F161" s="167">
        <v>0.154</v>
      </c>
      <c r="G161" s="168">
        <v>0.154</v>
      </c>
      <c r="H161" s="168">
        <v>0.154</v>
      </c>
      <c r="I161" s="168">
        <v>0.154</v>
      </c>
      <c r="J161" s="168">
        <v>0.154</v>
      </c>
      <c r="K161" s="168">
        <f t="shared" ref="K161:P161" si="209">IF(K163=0,0,K162/K163)</f>
        <v>1.5255530129672007E-3</v>
      </c>
      <c r="L161" s="168">
        <f t="shared" si="209"/>
        <v>1.9146665550649731E-3</v>
      </c>
      <c r="M161" s="168">
        <f t="shared" si="209"/>
        <v>1.4975704881648837E-3</v>
      </c>
      <c r="N161" s="168">
        <f t="shared" si="209"/>
        <v>1.4620959513616425E-3</v>
      </c>
      <c r="O161" s="168">
        <f t="shared" si="209"/>
        <v>0</v>
      </c>
      <c r="P161" s="168">
        <f t="shared" si="209"/>
        <v>0</v>
      </c>
      <c r="Q161" s="167"/>
      <c r="R161" s="168">
        <f t="shared" ref="R161:S161" si="210">IF(R163=0,0,R162/R163)</f>
        <v>0</v>
      </c>
      <c r="S161" s="168">
        <f t="shared" si="210"/>
        <v>0</v>
      </c>
      <c r="T161" s="170"/>
      <c r="U161" s="168">
        <f t="shared" ref="U161:V161" si="211">IF(U163=0,0,U162/U163)</f>
        <v>0</v>
      </c>
      <c r="V161" s="168">
        <f t="shared" si="211"/>
        <v>0</v>
      </c>
      <c r="W161" s="170"/>
      <c r="X161" s="167">
        <f>H161</f>
        <v>0.154</v>
      </c>
      <c r="Y161" s="168">
        <f>IF(Y163=0,0,Y162/Y163)</f>
        <v>0</v>
      </c>
      <c r="Z161" s="170"/>
      <c r="AA161" s="167">
        <f>Y161/X161</f>
        <v>0</v>
      </c>
      <c r="AB161" s="165"/>
      <c r="AC161" s="172" t="e">
        <f>1/(P161/O161)</f>
        <v>#DIV/0!</v>
      </c>
      <c r="AD161" s="172" t="e">
        <f>1/(S161/R161)</f>
        <v>#DIV/0!</v>
      </c>
      <c r="AE161" s="172" t="e">
        <f>1/(V161/U161)</f>
        <v>#DIV/0!</v>
      </c>
      <c r="AF161" s="172" t="e">
        <f>1/(Y161/X161)</f>
        <v>#DIV/0!</v>
      </c>
      <c r="AG161" s="172" t="e">
        <f>1/(P161/G161)</f>
        <v>#DIV/0!</v>
      </c>
      <c r="AH161" s="172" t="e">
        <f>1/(S161/G161)</f>
        <v>#DIV/0!</v>
      </c>
      <c r="AI161" s="172" t="e">
        <f>1/(V161/G161)</f>
        <v>#DIV/0!</v>
      </c>
      <c r="AJ161" s="172" t="e">
        <f>1/(Y161/G161)</f>
        <v>#DIV/0!</v>
      </c>
      <c r="AK161" s="173"/>
      <c r="AL161" s="168">
        <f>(2*H161-P161)/H161</f>
        <v>2</v>
      </c>
      <c r="AM161" s="186">
        <f>(2*H161-S161)/H161</f>
        <v>2</v>
      </c>
      <c r="AN161" s="168">
        <f>(2*H161-V161)/H161</f>
        <v>2</v>
      </c>
      <c r="AO161" s="168">
        <f>(2*H161-Y161)/H161</f>
        <v>2</v>
      </c>
      <c r="AP161" s="174">
        <f t="shared" ref="AP161:AS161" si="212">IF(AL161&lt;=50%,5,IF(AL161&lt;=65%,4,IF(AL161&lt;=75%,3,IF(AL161&lt;=90%,2,1))))</f>
        <v>1</v>
      </c>
      <c r="AQ161" s="174">
        <f t="shared" si="212"/>
        <v>1</v>
      </c>
      <c r="AR161" s="174">
        <f t="shared" si="212"/>
        <v>1</v>
      </c>
      <c r="AS161" s="174">
        <f t="shared" si="212"/>
        <v>1</v>
      </c>
      <c r="AT161" s="173"/>
      <c r="AU161" s="175"/>
      <c r="AV161" s="175"/>
      <c r="AW161" s="175"/>
      <c r="AX161" s="175"/>
      <c r="AY161" s="175"/>
    </row>
    <row r="162" spans="1:51" ht="16.5" customHeight="1" outlineLevel="4" x14ac:dyDescent="0.25">
      <c r="A162" s="205" t="s">
        <v>1853</v>
      </c>
      <c r="B162" s="181" t="str">
        <f>Variables!C129</f>
        <v>Jumlah penduduk usia &gt;18 tahun yang mengalami obesitas</v>
      </c>
      <c r="C162" s="192" t="s">
        <v>1632</v>
      </c>
      <c r="D162" s="192"/>
      <c r="E162" s="192"/>
      <c r="F162" s="192"/>
      <c r="G162" s="188"/>
      <c r="H162" s="192"/>
      <c r="I162" s="192"/>
      <c r="J162" s="188"/>
      <c r="K162" s="192">
        <f>Variables!E129</f>
        <v>148</v>
      </c>
      <c r="L162" s="192">
        <f>Variables!F129</f>
        <v>183</v>
      </c>
      <c r="M162" s="192">
        <f>Variables!G129</f>
        <v>139</v>
      </c>
      <c r="N162" s="192">
        <f>Variables!H129</f>
        <v>139</v>
      </c>
      <c r="O162" s="192">
        <f>Variables!I129</f>
        <v>0</v>
      </c>
      <c r="P162" s="192">
        <f>Variables!J129</f>
        <v>268</v>
      </c>
      <c r="Q162" s="170"/>
      <c r="R162" s="192">
        <f>Variables!K129</f>
        <v>0</v>
      </c>
      <c r="S162" s="192">
        <f>Variables!L129</f>
        <v>0</v>
      </c>
      <c r="T162" s="170"/>
      <c r="U162" s="192">
        <f>Variables!M129</f>
        <v>0</v>
      </c>
      <c r="V162" s="192">
        <f>Variables!N129</f>
        <v>0</v>
      </c>
      <c r="W162" s="170"/>
      <c r="X162" s="188"/>
      <c r="Y162" s="192">
        <f>Variables!P129</f>
        <v>0</v>
      </c>
      <c r="Z162" s="170"/>
      <c r="AA162" s="188"/>
      <c r="AB162" s="181"/>
      <c r="AC162" s="170"/>
      <c r="AD162" s="170"/>
      <c r="AE162" s="170"/>
      <c r="AF162" s="170"/>
      <c r="AG162" s="170"/>
      <c r="AH162" s="170"/>
      <c r="AI162" s="170"/>
      <c r="AJ162" s="170"/>
      <c r="AK162" s="206"/>
      <c r="AL162" s="168"/>
      <c r="AM162" s="168"/>
      <c r="AN162" s="168"/>
      <c r="AO162" s="168"/>
      <c r="AP162" s="174"/>
      <c r="AQ162" s="174"/>
      <c r="AR162" s="174"/>
      <c r="AS162" s="174"/>
      <c r="AT162" s="206"/>
      <c r="AU162" s="207"/>
      <c r="AV162" s="207"/>
      <c r="AW162" s="207"/>
      <c r="AX162" s="207"/>
      <c r="AY162" s="207"/>
    </row>
    <row r="163" spans="1:51" ht="16.5" customHeight="1" outlineLevel="4" x14ac:dyDescent="0.25">
      <c r="A163" s="205" t="s">
        <v>1854</v>
      </c>
      <c r="B163" s="181" t="str">
        <f>Variables!C435</f>
        <v>Jumlah penduduk usia &gt;18 tahun</v>
      </c>
      <c r="C163" s="192" t="s">
        <v>1632</v>
      </c>
      <c r="D163" s="192"/>
      <c r="E163" s="192"/>
      <c r="F163" s="192"/>
      <c r="G163" s="188"/>
      <c r="H163" s="192"/>
      <c r="I163" s="192"/>
      <c r="J163" s="188"/>
      <c r="K163" s="192">
        <f>Variables!E435</f>
        <v>97014</v>
      </c>
      <c r="L163" s="192">
        <f>Variables!F435</f>
        <v>95578</v>
      </c>
      <c r="M163" s="192">
        <f>Variables!G435</f>
        <v>92817</v>
      </c>
      <c r="N163" s="192">
        <f>Variables!H435</f>
        <v>95069</v>
      </c>
      <c r="O163" s="192">
        <f>Variables!I435</f>
        <v>0</v>
      </c>
      <c r="P163" s="192">
        <f>Variables!J435</f>
        <v>0</v>
      </c>
      <c r="Q163" s="192"/>
      <c r="R163" s="192">
        <f>Variables!K435</f>
        <v>0</v>
      </c>
      <c r="S163" s="192">
        <f>Variables!L435</f>
        <v>0</v>
      </c>
      <c r="T163" s="170"/>
      <c r="U163" s="192">
        <f>Variables!M435</f>
        <v>0</v>
      </c>
      <c r="V163" s="192">
        <f>Variables!N435</f>
        <v>0</v>
      </c>
      <c r="W163" s="170"/>
      <c r="X163" s="216"/>
      <c r="Y163" s="192">
        <f>Variables!P435</f>
        <v>0</v>
      </c>
      <c r="Z163" s="170"/>
      <c r="AA163" s="188"/>
      <c r="AB163" s="181"/>
      <c r="AC163" s="170"/>
      <c r="AD163" s="170"/>
      <c r="AE163" s="170"/>
      <c r="AF163" s="170"/>
      <c r="AG163" s="170"/>
      <c r="AH163" s="170"/>
      <c r="AI163" s="170"/>
      <c r="AJ163" s="170"/>
      <c r="AK163" s="206"/>
      <c r="AL163" s="168"/>
      <c r="AM163" s="168"/>
      <c r="AN163" s="168"/>
      <c r="AO163" s="168"/>
      <c r="AP163" s="174"/>
      <c r="AQ163" s="174"/>
      <c r="AR163" s="174"/>
      <c r="AS163" s="174"/>
      <c r="AT163" s="206"/>
      <c r="AU163" s="207"/>
      <c r="AV163" s="207"/>
      <c r="AW163" s="207"/>
      <c r="AX163" s="207"/>
      <c r="AY163" s="207"/>
    </row>
    <row r="164" spans="1:51" ht="16.5" customHeight="1" outlineLevel="2" x14ac:dyDescent="0.25">
      <c r="A164" s="153" t="s">
        <v>1855</v>
      </c>
      <c r="B164" s="154" t="s">
        <v>1856</v>
      </c>
      <c r="C164" s="155"/>
      <c r="D164" s="155"/>
      <c r="E164" s="155"/>
      <c r="F164" s="155"/>
      <c r="G164" s="155"/>
      <c r="H164" s="155"/>
      <c r="I164" s="155"/>
      <c r="J164" s="155"/>
      <c r="K164" s="155"/>
      <c r="L164" s="155"/>
      <c r="M164" s="155"/>
      <c r="N164" s="155"/>
      <c r="O164" s="155"/>
      <c r="P164" s="155"/>
      <c r="Q164" s="186"/>
      <c r="R164" s="155"/>
      <c r="S164" s="155"/>
      <c r="T164" s="157"/>
      <c r="U164" s="155"/>
      <c r="V164" s="155"/>
      <c r="W164" s="157"/>
      <c r="X164" s="213"/>
      <c r="Y164" s="155"/>
      <c r="Z164" s="158"/>
      <c r="AA164" s="159"/>
      <c r="AB164" s="154"/>
      <c r="AC164" s="172"/>
      <c r="AD164" s="172"/>
      <c r="AE164" s="172"/>
      <c r="AF164" s="172"/>
      <c r="AG164" s="172"/>
      <c r="AH164" s="172"/>
      <c r="AI164" s="172"/>
      <c r="AJ164" s="172"/>
      <c r="AK164" s="161"/>
      <c r="AL164" s="159"/>
      <c r="AM164" s="159"/>
      <c r="AN164" s="159"/>
      <c r="AO164" s="159"/>
      <c r="AP164" s="162"/>
      <c r="AQ164" s="162"/>
      <c r="AR164" s="162"/>
      <c r="AS164" s="162"/>
      <c r="AT164" s="161"/>
      <c r="AU164" s="163"/>
      <c r="AV164" s="163"/>
      <c r="AW164" s="163"/>
      <c r="AX164" s="163"/>
      <c r="AY164" s="163"/>
    </row>
    <row r="165" spans="1:51" ht="16.5" customHeight="1" outlineLevel="3" x14ac:dyDescent="0.25">
      <c r="A165" s="214" t="s">
        <v>1857</v>
      </c>
      <c r="B165" s="165" t="s">
        <v>1858</v>
      </c>
      <c r="C165" s="166"/>
      <c r="D165" s="167">
        <v>0.66</v>
      </c>
      <c r="E165" s="167">
        <v>0.66</v>
      </c>
      <c r="F165" s="167">
        <v>0.68</v>
      </c>
      <c r="G165" s="168">
        <v>0.7</v>
      </c>
      <c r="H165" s="167">
        <v>0.72</v>
      </c>
      <c r="I165" s="167">
        <v>0.74</v>
      </c>
      <c r="J165" s="168">
        <v>0.75</v>
      </c>
      <c r="K165" s="168">
        <f t="shared" ref="K165:P165" si="213">IF(K167=0,0,K166/K167)</f>
        <v>0.79800000000000004</v>
      </c>
      <c r="L165" s="168">
        <f t="shared" si="213"/>
        <v>1</v>
      </c>
      <c r="M165" s="168">
        <f t="shared" si="213"/>
        <v>1</v>
      </c>
      <c r="N165" s="168">
        <f t="shared" si="213"/>
        <v>1</v>
      </c>
      <c r="O165" s="168">
        <f t="shared" si="213"/>
        <v>0</v>
      </c>
      <c r="P165" s="168">
        <f t="shared" si="213"/>
        <v>0</v>
      </c>
      <c r="Q165" s="169"/>
      <c r="R165" s="168">
        <f t="shared" ref="R165:S165" si="214">IF(R167=0,0,R166/R167)</f>
        <v>0</v>
      </c>
      <c r="S165" s="168">
        <f t="shared" si="214"/>
        <v>0</v>
      </c>
      <c r="T165" s="170"/>
      <c r="U165" s="168">
        <f t="shared" ref="U165:V165" si="215">IF(U167=0,0,U166/U167)</f>
        <v>0</v>
      </c>
      <c r="V165" s="168">
        <f t="shared" si="215"/>
        <v>0</v>
      </c>
      <c r="W165" s="170"/>
      <c r="X165" s="167">
        <f>H165</f>
        <v>0.72</v>
      </c>
      <c r="Y165" s="168">
        <f>IF(Y167=0,0,Y166/Y167)</f>
        <v>0</v>
      </c>
      <c r="Z165" s="170"/>
      <c r="AA165" s="167">
        <f>Y165/X165</f>
        <v>0</v>
      </c>
      <c r="AB165" s="165"/>
      <c r="AC165" s="172" t="e">
        <f>P165/O165</f>
        <v>#DIV/0!</v>
      </c>
      <c r="AD165" s="172" t="e">
        <f>S165/R165</f>
        <v>#DIV/0!</v>
      </c>
      <c r="AE165" s="172" t="e">
        <f>V165/U165</f>
        <v>#DIV/0!</v>
      </c>
      <c r="AF165" s="172">
        <f>Y165/X165</f>
        <v>0</v>
      </c>
      <c r="AG165" s="172">
        <f>P165/G165</f>
        <v>0</v>
      </c>
      <c r="AH165" s="172">
        <f>S165/G165</f>
        <v>0</v>
      </c>
      <c r="AI165" s="172">
        <f>V165/G165</f>
        <v>0</v>
      </c>
      <c r="AJ165" s="172">
        <f>Y165/G165</f>
        <v>0</v>
      </c>
      <c r="AK165" s="173"/>
      <c r="AL165" s="168">
        <f>IF(H165=0,0,P165/H165)</f>
        <v>0</v>
      </c>
      <c r="AM165" s="168">
        <f>IF(H165=0,0,S165/H165)</f>
        <v>0</v>
      </c>
      <c r="AN165" s="168">
        <f>IF(H165=0,0,V165/H165)</f>
        <v>0</v>
      </c>
      <c r="AO165" s="168">
        <f>IF(H165=0,0,Y165/H165)</f>
        <v>0</v>
      </c>
      <c r="AP165" s="174">
        <f t="shared" ref="AP165:AS165" si="216">IF(AL165&lt;=50%,5,IF(AL165&lt;=65%,4,IF(AL165&lt;=75%,3,IF(AL165&lt;=90%,2,1))))</f>
        <v>5</v>
      </c>
      <c r="AQ165" s="174">
        <f t="shared" si="216"/>
        <v>5</v>
      </c>
      <c r="AR165" s="174">
        <f t="shared" si="216"/>
        <v>5</v>
      </c>
      <c r="AS165" s="174">
        <f t="shared" si="216"/>
        <v>5</v>
      </c>
      <c r="AT165" s="173"/>
      <c r="AU165" s="175"/>
      <c r="AV165" s="175"/>
      <c r="AW165" s="175"/>
      <c r="AX165" s="175"/>
      <c r="AY165" s="175"/>
    </row>
    <row r="166" spans="1:51" ht="16.5" customHeight="1" outlineLevel="4" x14ac:dyDescent="0.25">
      <c r="A166" s="215" t="s">
        <v>1859</v>
      </c>
      <c r="B166" s="181" t="str">
        <f>Variables!C124</f>
        <v xml:space="preserve">Jumlah obat dan makanan yang diuji </v>
      </c>
      <c r="C166" s="192" t="s">
        <v>1834</v>
      </c>
      <c r="D166" s="192"/>
      <c r="E166" s="192"/>
      <c r="F166" s="192"/>
      <c r="G166" s="188"/>
      <c r="H166" s="192"/>
      <c r="I166" s="192"/>
      <c r="J166" s="188"/>
      <c r="K166" s="192">
        <f>Variables!E124</f>
        <v>399</v>
      </c>
      <c r="L166" s="192">
        <f>Variables!F124</f>
        <v>500</v>
      </c>
      <c r="M166" s="192">
        <f>Variables!G124</f>
        <v>500</v>
      </c>
      <c r="N166" s="192">
        <f>Variables!H124</f>
        <v>550</v>
      </c>
      <c r="O166" s="192">
        <f>Variables!I124</f>
        <v>0</v>
      </c>
      <c r="P166" s="192">
        <f>Variables!J124</f>
        <v>0</v>
      </c>
      <c r="Q166" s="170"/>
      <c r="R166" s="192">
        <f>Variables!K124</f>
        <v>0</v>
      </c>
      <c r="S166" s="192">
        <f>Variables!L124</f>
        <v>0</v>
      </c>
      <c r="T166" s="170"/>
      <c r="U166" s="192">
        <f>Variables!M124</f>
        <v>0</v>
      </c>
      <c r="V166" s="192">
        <f>Variables!N124</f>
        <v>0</v>
      </c>
      <c r="W166" s="170"/>
      <c r="X166" s="217"/>
      <c r="Y166" s="192">
        <f>Variables!P124</f>
        <v>0</v>
      </c>
      <c r="Z166" s="170"/>
      <c r="AA166" s="188"/>
      <c r="AB166" s="181"/>
      <c r="AC166" s="170"/>
      <c r="AD166" s="170"/>
      <c r="AE166" s="170"/>
      <c r="AF166" s="170"/>
      <c r="AG166" s="170"/>
      <c r="AH166" s="170"/>
      <c r="AI166" s="170"/>
      <c r="AJ166" s="170"/>
      <c r="AK166" s="206"/>
      <c r="AL166" s="218"/>
      <c r="AM166" s="218"/>
      <c r="AN166" s="188"/>
      <c r="AO166" s="218"/>
      <c r="AP166" s="188"/>
      <c r="AQ166" s="188"/>
      <c r="AR166" s="188"/>
      <c r="AS166" s="188"/>
      <c r="AT166" s="206"/>
      <c r="AU166" s="207"/>
      <c r="AV166" s="207"/>
      <c r="AW166" s="207"/>
      <c r="AX166" s="207"/>
      <c r="AY166" s="207"/>
    </row>
    <row r="167" spans="1:51" ht="16.5" customHeight="1" outlineLevel="4" x14ac:dyDescent="0.25">
      <c r="A167" s="215" t="s">
        <v>1860</v>
      </c>
      <c r="B167" s="181" t="str">
        <f>Variables!C149</f>
        <v>Jumlah seluruh obat dan makanan yang beredar</v>
      </c>
      <c r="C167" s="192" t="s">
        <v>1834</v>
      </c>
      <c r="D167" s="192"/>
      <c r="E167" s="192"/>
      <c r="F167" s="192"/>
      <c r="G167" s="188"/>
      <c r="H167" s="192"/>
      <c r="I167" s="192"/>
      <c r="J167" s="188"/>
      <c r="K167" s="192">
        <f>Variables!E149</f>
        <v>500</v>
      </c>
      <c r="L167" s="192">
        <f>Variables!F149</f>
        <v>500</v>
      </c>
      <c r="M167" s="192">
        <f>Variables!G149</f>
        <v>500</v>
      </c>
      <c r="N167" s="192">
        <f>Variables!H149</f>
        <v>550</v>
      </c>
      <c r="O167" s="192">
        <f>Variables!I149</f>
        <v>0</v>
      </c>
      <c r="P167" s="192">
        <f>Variables!J149</f>
        <v>0</v>
      </c>
      <c r="Q167" s="170"/>
      <c r="R167" s="192">
        <f>Variables!K149</f>
        <v>0</v>
      </c>
      <c r="S167" s="192">
        <f>Variables!L149</f>
        <v>0</v>
      </c>
      <c r="T167" s="170"/>
      <c r="U167" s="192">
        <f>Variables!M149</f>
        <v>0</v>
      </c>
      <c r="V167" s="192">
        <f>Variables!N149</f>
        <v>0</v>
      </c>
      <c r="W167" s="170"/>
      <c r="X167" s="217"/>
      <c r="Y167" s="192">
        <f>Variables!P149</f>
        <v>0</v>
      </c>
      <c r="Z167" s="170"/>
      <c r="AA167" s="188"/>
      <c r="AB167" s="181"/>
      <c r="AC167" s="170"/>
      <c r="AD167" s="170"/>
      <c r="AE167" s="170"/>
      <c r="AF167" s="170"/>
      <c r="AG167" s="170"/>
      <c r="AH167" s="170"/>
      <c r="AI167" s="170"/>
      <c r="AJ167" s="170"/>
      <c r="AK167" s="206"/>
      <c r="AL167" s="218"/>
      <c r="AM167" s="218"/>
      <c r="AN167" s="188"/>
      <c r="AO167" s="218"/>
      <c r="AP167" s="188"/>
      <c r="AQ167" s="188"/>
      <c r="AR167" s="188"/>
      <c r="AS167" s="188"/>
      <c r="AT167" s="206"/>
      <c r="AU167" s="207"/>
      <c r="AV167" s="207"/>
      <c r="AW167" s="207"/>
      <c r="AX167" s="207"/>
      <c r="AY167" s="207"/>
    </row>
    <row r="168" spans="1:51" ht="16.5" customHeight="1" outlineLevel="2" x14ac:dyDescent="0.25">
      <c r="A168" s="153" t="s">
        <v>1861</v>
      </c>
      <c r="B168" s="154" t="s">
        <v>1862</v>
      </c>
      <c r="C168" s="155"/>
      <c r="D168" s="155"/>
      <c r="E168" s="155"/>
      <c r="F168" s="155"/>
      <c r="G168" s="155"/>
      <c r="H168" s="155"/>
      <c r="I168" s="155"/>
      <c r="J168" s="155"/>
      <c r="K168" s="155"/>
      <c r="L168" s="155"/>
      <c r="M168" s="155"/>
      <c r="N168" s="155"/>
      <c r="O168" s="155"/>
      <c r="P168" s="155"/>
      <c r="Q168" s="212"/>
      <c r="R168" s="155"/>
      <c r="S168" s="155"/>
      <c r="T168" s="157"/>
      <c r="U168" s="155"/>
      <c r="V168" s="155"/>
      <c r="W168" s="157"/>
      <c r="X168" s="213"/>
      <c r="Y168" s="155"/>
      <c r="Z168" s="158"/>
      <c r="AA168" s="159"/>
      <c r="AB168" s="154"/>
      <c r="AC168" s="160"/>
      <c r="AD168" s="160"/>
      <c r="AE168" s="160"/>
      <c r="AF168" s="160"/>
      <c r="AG168" s="160"/>
      <c r="AH168" s="160"/>
      <c r="AI168" s="160"/>
      <c r="AJ168" s="160"/>
      <c r="AK168" s="161"/>
      <c r="AL168" s="159"/>
      <c r="AM168" s="159"/>
      <c r="AN168" s="159"/>
      <c r="AO168" s="159"/>
      <c r="AP168" s="162"/>
      <c r="AQ168" s="162"/>
      <c r="AR168" s="162"/>
      <c r="AS168" s="162"/>
      <c r="AT168" s="161"/>
      <c r="AU168" s="163"/>
      <c r="AV168" s="163"/>
      <c r="AW168" s="163"/>
      <c r="AX168" s="163"/>
      <c r="AY168" s="163"/>
    </row>
    <row r="169" spans="1:51" ht="16.5" customHeight="1" outlineLevel="3" x14ac:dyDescent="0.25">
      <c r="A169" s="214" t="s">
        <v>1863</v>
      </c>
      <c r="B169" s="165" t="s">
        <v>1864</v>
      </c>
      <c r="C169" s="166"/>
      <c r="D169" s="167">
        <v>0.96</v>
      </c>
      <c r="E169" s="167">
        <v>0.96</v>
      </c>
      <c r="F169" s="167">
        <v>0.97</v>
      </c>
      <c r="G169" s="168">
        <v>0.97</v>
      </c>
      <c r="H169" s="167">
        <v>0.98</v>
      </c>
      <c r="I169" s="167">
        <v>0.98</v>
      </c>
      <c r="J169" s="168">
        <v>0.98</v>
      </c>
      <c r="K169" s="168">
        <f t="shared" ref="K169:P169" si="217">IF(K171=0,0,K170/K171)</f>
        <v>0.70250546181378704</v>
      </c>
      <c r="L169" s="168">
        <f t="shared" si="217"/>
        <v>0.67742760191512108</v>
      </c>
      <c r="M169" s="168">
        <f t="shared" si="217"/>
        <v>0.97990060392551581</v>
      </c>
      <c r="N169" s="168">
        <f t="shared" si="217"/>
        <v>0.64892228050484457</v>
      </c>
      <c r="O169" s="168">
        <f t="shared" si="217"/>
        <v>0</v>
      </c>
      <c r="P169" s="168">
        <f t="shared" si="217"/>
        <v>0</v>
      </c>
      <c r="Q169" s="169"/>
      <c r="R169" s="168">
        <f t="shared" ref="R169:S169" si="218">IF(R171=0,0,R170/R171)</f>
        <v>0</v>
      </c>
      <c r="S169" s="168">
        <f t="shared" si="218"/>
        <v>0</v>
      </c>
      <c r="T169" s="170"/>
      <c r="U169" s="168">
        <f t="shared" ref="U169:V169" si="219">IF(U171=0,0,U170/U171)</f>
        <v>0</v>
      </c>
      <c r="V169" s="168">
        <f t="shared" si="219"/>
        <v>0</v>
      </c>
      <c r="W169" s="170"/>
      <c r="X169" s="167">
        <f>H169</f>
        <v>0.98</v>
      </c>
      <c r="Y169" s="168">
        <f>IF(Y171=0,0,Y170/Y171)</f>
        <v>0</v>
      </c>
      <c r="Z169" s="170"/>
      <c r="AA169" s="167">
        <f>Y169/X169</f>
        <v>0</v>
      </c>
      <c r="AB169" s="165"/>
      <c r="AC169" s="172" t="e">
        <f>P169/O169</f>
        <v>#DIV/0!</v>
      </c>
      <c r="AD169" s="172" t="e">
        <f>S169/R169</f>
        <v>#DIV/0!</v>
      </c>
      <c r="AE169" s="172" t="e">
        <f>V169/U169</f>
        <v>#DIV/0!</v>
      </c>
      <c r="AF169" s="172">
        <f>Y169/X169</f>
        <v>0</v>
      </c>
      <c r="AG169" s="172">
        <f>P169/G169</f>
        <v>0</v>
      </c>
      <c r="AH169" s="172">
        <f>S169/G169</f>
        <v>0</v>
      </c>
      <c r="AI169" s="172">
        <f>V169/G169</f>
        <v>0</v>
      </c>
      <c r="AJ169" s="172">
        <f>Y169/G169</f>
        <v>0</v>
      </c>
      <c r="AK169" s="173"/>
      <c r="AL169" s="168">
        <f>IF(H169=0,0,P169/H169)</f>
        <v>0</v>
      </c>
      <c r="AM169" s="168">
        <f>IF(H169=0,0,S169/H169)</f>
        <v>0</v>
      </c>
      <c r="AN169" s="168">
        <f>IF(H169=0,0,V169/H169)</f>
        <v>0</v>
      </c>
      <c r="AO169" s="168">
        <f>IF(H169=0,0,Y169/H169)</f>
        <v>0</v>
      </c>
      <c r="AP169" s="174">
        <f t="shared" ref="AP169:AS169" si="220">IF(AL169&lt;=50%,5,IF(AL169&lt;=65%,4,IF(AL169&lt;=75%,3,IF(AL169&lt;=90%,2,1))))</f>
        <v>5</v>
      </c>
      <c r="AQ169" s="174">
        <f t="shared" si="220"/>
        <v>5</v>
      </c>
      <c r="AR169" s="174">
        <f t="shared" si="220"/>
        <v>5</v>
      </c>
      <c r="AS169" s="174">
        <f t="shared" si="220"/>
        <v>5</v>
      </c>
      <c r="AT169" s="173"/>
      <c r="AU169" s="175"/>
      <c r="AV169" s="175"/>
      <c r="AW169" s="175"/>
      <c r="AX169" s="175"/>
      <c r="AY169" s="175"/>
    </row>
    <row r="170" spans="1:51" ht="16.5" customHeight="1" outlineLevel="4" x14ac:dyDescent="0.25">
      <c r="A170" s="215" t="s">
        <v>1865</v>
      </c>
      <c r="B170" s="181" t="str">
        <f>Variables!C138</f>
        <v>Jumlah rumah tangga ber PHBS</v>
      </c>
      <c r="C170" s="192" t="s">
        <v>1866</v>
      </c>
      <c r="D170" s="192"/>
      <c r="E170" s="192"/>
      <c r="F170" s="192"/>
      <c r="G170" s="188"/>
      <c r="H170" s="192"/>
      <c r="I170" s="192"/>
      <c r="J170" s="188"/>
      <c r="K170" s="192">
        <f>Variables!E138</f>
        <v>30226</v>
      </c>
      <c r="L170" s="192">
        <f>Variables!F138</f>
        <v>29147</v>
      </c>
      <c r="M170" s="192">
        <f>Variables!G138</f>
        <v>31153</v>
      </c>
      <c r="N170" s="192">
        <f>Variables!H138</f>
        <v>28330</v>
      </c>
      <c r="O170" s="192">
        <f>Variables!I138</f>
        <v>0</v>
      </c>
      <c r="P170" s="192">
        <f>Variables!J138</f>
        <v>0</v>
      </c>
      <c r="Q170" s="170"/>
      <c r="R170" s="192">
        <f>Variables!K138</f>
        <v>0</v>
      </c>
      <c r="S170" s="192">
        <f>Variables!L138</f>
        <v>0</v>
      </c>
      <c r="T170" s="170"/>
      <c r="U170" s="192">
        <f>Variables!M138</f>
        <v>0</v>
      </c>
      <c r="V170" s="192">
        <f>Variables!N138</f>
        <v>0</v>
      </c>
      <c r="W170" s="170"/>
      <c r="X170" s="216"/>
      <c r="Y170" s="192">
        <f>Variables!P138</f>
        <v>0</v>
      </c>
      <c r="Z170" s="170"/>
      <c r="AA170" s="188"/>
      <c r="AB170" s="181"/>
      <c r="AC170" s="170"/>
      <c r="AD170" s="170"/>
      <c r="AE170" s="170"/>
      <c r="AF170" s="170"/>
      <c r="AG170" s="170"/>
      <c r="AH170" s="170"/>
      <c r="AI170" s="170"/>
      <c r="AJ170" s="170"/>
      <c r="AK170" s="206"/>
      <c r="AL170" s="168"/>
      <c r="AM170" s="168"/>
      <c r="AN170" s="168"/>
      <c r="AO170" s="168"/>
      <c r="AP170" s="174"/>
      <c r="AQ170" s="174"/>
      <c r="AR170" s="174"/>
      <c r="AS170" s="174"/>
      <c r="AT170" s="206"/>
      <c r="AU170" s="207"/>
      <c r="AV170" s="207"/>
      <c r="AW170" s="207"/>
      <c r="AX170" s="207"/>
      <c r="AY170" s="207"/>
    </row>
    <row r="171" spans="1:51" ht="16.5" customHeight="1" outlineLevel="4" x14ac:dyDescent="0.25">
      <c r="A171" s="215" t="s">
        <v>1867</v>
      </c>
      <c r="B171" s="181" t="str">
        <f>Variables!C437</f>
        <v>Jumlah seluruh rumah tangga</v>
      </c>
      <c r="C171" s="192" t="s">
        <v>1866</v>
      </c>
      <c r="D171" s="192"/>
      <c r="E171" s="192"/>
      <c r="F171" s="192"/>
      <c r="G171" s="188"/>
      <c r="H171" s="192"/>
      <c r="I171" s="192"/>
      <c r="J171" s="188"/>
      <c r="K171" s="192">
        <f>Variables!E437</f>
        <v>43026</v>
      </c>
      <c r="L171" s="192">
        <f>Variables!F437</f>
        <v>43026</v>
      </c>
      <c r="M171" s="192">
        <f>Variables!G437</f>
        <v>31792</v>
      </c>
      <c r="N171" s="192">
        <f>Variables!H437</f>
        <v>43657</v>
      </c>
      <c r="O171" s="192">
        <f>Variables!I437</f>
        <v>0</v>
      </c>
      <c r="P171" s="192">
        <f>Variables!J437</f>
        <v>0</v>
      </c>
      <c r="Q171" s="170"/>
      <c r="R171" s="192">
        <f>Variables!K437</f>
        <v>0</v>
      </c>
      <c r="S171" s="192">
        <f>Variables!L437</f>
        <v>0</v>
      </c>
      <c r="T171" s="170"/>
      <c r="U171" s="192">
        <f>Variables!M437</f>
        <v>0</v>
      </c>
      <c r="V171" s="192">
        <f>Variables!N437</f>
        <v>0</v>
      </c>
      <c r="W171" s="170"/>
      <c r="X171" s="216"/>
      <c r="Y171" s="192">
        <f>Variables!P437</f>
        <v>0</v>
      </c>
      <c r="Z171" s="170"/>
      <c r="AA171" s="188"/>
      <c r="AB171" s="181"/>
      <c r="AC171" s="170"/>
      <c r="AD171" s="170"/>
      <c r="AE171" s="170"/>
      <c r="AF171" s="170"/>
      <c r="AG171" s="170"/>
      <c r="AH171" s="170"/>
      <c r="AI171" s="170"/>
      <c r="AJ171" s="170"/>
      <c r="AK171" s="206"/>
      <c r="AL171" s="168"/>
      <c r="AM171" s="168"/>
      <c r="AN171" s="168"/>
      <c r="AO171" s="168"/>
      <c r="AP171" s="174"/>
      <c r="AQ171" s="174"/>
      <c r="AR171" s="174"/>
      <c r="AS171" s="174"/>
      <c r="AT171" s="206"/>
      <c r="AU171" s="207"/>
      <c r="AV171" s="207"/>
      <c r="AW171" s="207"/>
      <c r="AX171" s="207"/>
      <c r="AY171" s="207"/>
    </row>
    <row r="172" spans="1:51" ht="16.5" customHeight="1" outlineLevel="2" x14ac:dyDescent="0.25">
      <c r="A172" s="153" t="s">
        <v>1868</v>
      </c>
      <c r="B172" s="154" t="s">
        <v>1869</v>
      </c>
      <c r="C172" s="155"/>
      <c r="D172" s="155"/>
      <c r="E172" s="155"/>
      <c r="F172" s="155"/>
      <c r="G172" s="155"/>
      <c r="H172" s="155"/>
      <c r="I172" s="155"/>
      <c r="J172" s="155"/>
      <c r="K172" s="155"/>
      <c r="L172" s="155"/>
      <c r="M172" s="155"/>
      <c r="N172" s="155"/>
      <c r="O172" s="155"/>
      <c r="P172" s="155"/>
      <c r="Q172" s="212"/>
      <c r="R172" s="155"/>
      <c r="S172" s="155"/>
      <c r="T172" s="157"/>
      <c r="U172" s="155"/>
      <c r="V172" s="155"/>
      <c r="W172" s="158"/>
      <c r="X172" s="213"/>
      <c r="Y172" s="155"/>
      <c r="Z172" s="158"/>
      <c r="AA172" s="159"/>
      <c r="AB172" s="154"/>
      <c r="AC172" s="160"/>
      <c r="AD172" s="160"/>
      <c r="AE172" s="160"/>
      <c r="AF172" s="160"/>
      <c r="AG172" s="160"/>
      <c r="AH172" s="160"/>
      <c r="AI172" s="160"/>
      <c r="AJ172" s="160"/>
      <c r="AK172" s="161"/>
      <c r="AL172" s="168"/>
      <c r="AM172" s="168"/>
      <c r="AN172" s="168"/>
      <c r="AO172" s="168"/>
      <c r="AP172" s="162"/>
      <c r="AQ172" s="162"/>
      <c r="AR172" s="162"/>
      <c r="AS172" s="162"/>
      <c r="AT172" s="161"/>
      <c r="AU172" s="163"/>
      <c r="AV172" s="163"/>
      <c r="AW172" s="163"/>
      <c r="AX172" s="163"/>
      <c r="AY172" s="163"/>
    </row>
    <row r="173" spans="1:51" ht="16.5" customHeight="1" outlineLevel="3" x14ac:dyDescent="0.25">
      <c r="A173" s="164" t="s">
        <v>1870</v>
      </c>
      <c r="B173" s="165" t="s">
        <v>1871</v>
      </c>
      <c r="C173" s="166"/>
      <c r="D173" s="167">
        <v>1</v>
      </c>
      <c r="E173" s="167">
        <v>1</v>
      </c>
      <c r="F173" s="167">
        <v>1</v>
      </c>
      <c r="G173" s="168">
        <v>1</v>
      </c>
      <c r="H173" s="167">
        <v>1</v>
      </c>
      <c r="I173" s="167">
        <v>1</v>
      </c>
      <c r="J173" s="168">
        <v>1</v>
      </c>
      <c r="K173" s="168" t="e">
        <f t="shared" ref="K173:P173" si="221">IF(K175=0,0,K174/K175)</f>
        <v>#N/A</v>
      </c>
      <c r="L173" s="168" t="e">
        <f t="shared" si="221"/>
        <v>#N/A</v>
      </c>
      <c r="M173" s="168" t="e">
        <f t="shared" si="221"/>
        <v>#N/A</v>
      </c>
      <c r="N173" s="168">
        <f t="shared" si="221"/>
        <v>0</v>
      </c>
      <c r="O173" s="168">
        <f t="shared" si="221"/>
        <v>0</v>
      </c>
      <c r="P173" s="168">
        <f t="shared" si="221"/>
        <v>0</v>
      </c>
      <c r="Q173" s="169"/>
      <c r="R173" s="168">
        <f t="shared" ref="R173:S173" si="222">IF(R175=0,0,R174/R175)</f>
        <v>0</v>
      </c>
      <c r="S173" s="168">
        <f t="shared" si="222"/>
        <v>0</v>
      </c>
      <c r="T173" s="170"/>
      <c r="U173" s="168">
        <f t="shared" ref="U173:V173" si="223">IF(U175=0,0,U174/U175)</f>
        <v>0</v>
      </c>
      <c r="V173" s="168">
        <f t="shared" si="223"/>
        <v>0</v>
      </c>
      <c r="W173" s="170"/>
      <c r="X173" s="167">
        <f>H173</f>
        <v>1</v>
      </c>
      <c r="Y173" s="168">
        <f>IF(Y175=0,0,Y174/Y175)</f>
        <v>0</v>
      </c>
      <c r="Z173" s="170"/>
      <c r="AA173" s="167">
        <f>Y173/X173</f>
        <v>0</v>
      </c>
      <c r="AB173" s="165"/>
      <c r="AC173" s="172" t="e">
        <f>P173/O173</f>
        <v>#DIV/0!</v>
      </c>
      <c r="AD173" s="172" t="e">
        <f>S173/R173</f>
        <v>#DIV/0!</v>
      </c>
      <c r="AE173" s="172" t="e">
        <f>V173/U173</f>
        <v>#DIV/0!</v>
      </c>
      <c r="AF173" s="172">
        <f>Y173/X173</f>
        <v>0</v>
      </c>
      <c r="AG173" s="172">
        <f>P173/G173</f>
        <v>0</v>
      </c>
      <c r="AH173" s="172">
        <f>S173/G173</f>
        <v>0</v>
      </c>
      <c r="AI173" s="172">
        <f>V173/G173</f>
        <v>0</v>
      </c>
      <c r="AJ173" s="172">
        <f>Y173/G173</f>
        <v>0</v>
      </c>
      <c r="AK173" s="173"/>
      <c r="AL173" s="168">
        <f>IF(H173=0,0,P173/H173)</f>
        <v>0</v>
      </c>
      <c r="AM173" s="168">
        <f>IF(H173=0,0,S173/H173)</f>
        <v>0</v>
      </c>
      <c r="AN173" s="168">
        <f>IF(H173=0,0,V173/H173)</f>
        <v>0</v>
      </c>
      <c r="AO173" s="168">
        <f>IF(H173=0,0,Y173/H173)</f>
        <v>0</v>
      </c>
      <c r="AP173" s="174">
        <f t="shared" ref="AP173:AS173" si="224">IF(AL173&lt;=50%,5,IF(AL173&lt;=65%,4,IF(AL173&lt;=75%,3,IF(AL173&lt;=90%,2,1))))</f>
        <v>5</v>
      </c>
      <c r="AQ173" s="174">
        <f t="shared" si="224"/>
        <v>5</v>
      </c>
      <c r="AR173" s="174">
        <f t="shared" si="224"/>
        <v>5</v>
      </c>
      <c r="AS173" s="174">
        <f t="shared" si="224"/>
        <v>5</v>
      </c>
      <c r="AT173" s="173"/>
      <c r="AU173" s="175"/>
      <c r="AV173" s="175"/>
      <c r="AW173" s="175"/>
      <c r="AX173" s="175"/>
      <c r="AY173" s="175"/>
    </row>
    <row r="174" spans="1:51" ht="16.5" customHeight="1" outlineLevel="4" x14ac:dyDescent="0.25">
      <c r="A174" s="205" t="s">
        <v>1872</v>
      </c>
      <c r="B174" s="181" t="str">
        <f>Variables!C100</f>
        <v>Jumlah anak usia 6-24 bulan keluarga miskin yang mendapat MP-ASI</v>
      </c>
      <c r="C174" s="192" t="s">
        <v>1873</v>
      </c>
      <c r="D174" s="192"/>
      <c r="E174" s="192"/>
      <c r="F174" s="192"/>
      <c r="G174" s="188"/>
      <c r="H174" s="192"/>
      <c r="I174" s="192"/>
      <c r="J174" s="188"/>
      <c r="K174" s="192" t="e">
        <f>Variables!E100</f>
        <v>#N/A</v>
      </c>
      <c r="L174" s="192" t="e">
        <f>Variables!F100</f>
        <v>#N/A</v>
      </c>
      <c r="M174" s="192" t="e">
        <f>Variables!G100</f>
        <v>#N/A</v>
      </c>
      <c r="N174" s="192">
        <f>Variables!H100</f>
        <v>263</v>
      </c>
      <c r="O174" s="192">
        <f>Variables!I100</f>
        <v>0</v>
      </c>
      <c r="P174" s="192">
        <f>Variables!J100</f>
        <v>0</v>
      </c>
      <c r="Q174" s="170"/>
      <c r="R174" s="192">
        <f>Variables!K100</f>
        <v>0</v>
      </c>
      <c r="S174" s="192">
        <f>Variables!L100</f>
        <v>0</v>
      </c>
      <c r="T174" s="170"/>
      <c r="U174" s="192">
        <f>Variables!M100</f>
        <v>0</v>
      </c>
      <c r="V174" s="192">
        <f>Variables!N100</f>
        <v>0</v>
      </c>
      <c r="W174" s="170"/>
      <c r="X174" s="216"/>
      <c r="Y174" s="192">
        <f>Variables!P100</f>
        <v>0</v>
      </c>
      <c r="Z174" s="170"/>
      <c r="AA174" s="188"/>
      <c r="AB174" s="181"/>
      <c r="AC174" s="170"/>
      <c r="AD174" s="170"/>
      <c r="AE174" s="170"/>
      <c r="AF174" s="170"/>
      <c r="AG174" s="170"/>
      <c r="AH174" s="170"/>
      <c r="AI174" s="170"/>
      <c r="AJ174" s="170"/>
      <c r="AK174" s="206"/>
      <c r="AL174" s="168"/>
      <c r="AM174" s="168"/>
      <c r="AN174" s="168"/>
      <c r="AO174" s="168"/>
      <c r="AP174" s="174"/>
      <c r="AQ174" s="174"/>
      <c r="AR174" s="174"/>
      <c r="AS174" s="174"/>
      <c r="AT174" s="206"/>
      <c r="AU174" s="207"/>
      <c r="AV174" s="207"/>
      <c r="AW174" s="207"/>
      <c r="AX174" s="207"/>
      <c r="AY174" s="207"/>
    </row>
    <row r="175" spans="1:51" ht="16.5" customHeight="1" outlineLevel="4" x14ac:dyDescent="0.25">
      <c r="A175" s="205" t="s">
        <v>1874</v>
      </c>
      <c r="B175" s="181" t="str">
        <f>Variables!C313</f>
        <v>Jumlah seluruh anak usia 6-24 bulan warga miskin</v>
      </c>
      <c r="C175" s="192" t="s">
        <v>1873</v>
      </c>
      <c r="D175" s="192"/>
      <c r="E175" s="192"/>
      <c r="F175" s="192"/>
      <c r="G175" s="188"/>
      <c r="H175" s="192"/>
      <c r="I175" s="192"/>
      <c r="J175" s="188"/>
      <c r="K175" s="188" t="e">
        <f>Variables!E313</f>
        <v>#N/A</v>
      </c>
      <c r="L175" s="188" t="e">
        <f>Variables!F313</f>
        <v>#N/A</v>
      </c>
      <c r="M175" s="188" t="e">
        <f>Variables!G313</f>
        <v>#N/A</v>
      </c>
      <c r="N175" s="188">
        <f>Variables!H313</f>
        <v>0</v>
      </c>
      <c r="O175" s="188">
        <f>Variables!I313</f>
        <v>0</v>
      </c>
      <c r="P175" s="188">
        <f>Variables!J313</f>
        <v>0</v>
      </c>
      <c r="Q175" s="170"/>
      <c r="R175" s="188">
        <f>Variables!K313</f>
        <v>0</v>
      </c>
      <c r="S175" s="188">
        <f>Variables!L313</f>
        <v>0</v>
      </c>
      <c r="T175" s="170"/>
      <c r="U175" s="188">
        <f>Variables!M313</f>
        <v>0</v>
      </c>
      <c r="V175" s="188">
        <f>Variables!N313</f>
        <v>0</v>
      </c>
      <c r="W175" s="170"/>
      <c r="X175" s="216"/>
      <c r="Y175" s="188">
        <f>Variables!P313</f>
        <v>0</v>
      </c>
      <c r="Z175" s="170"/>
      <c r="AA175" s="188"/>
      <c r="AB175" s="181"/>
      <c r="AC175" s="170"/>
      <c r="AD175" s="170"/>
      <c r="AE175" s="170"/>
      <c r="AF175" s="170"/>
      <c r="AG175" s="170"/>
      <c r="AH175" s="170"/>
      <c r="AI175" s="170"/>
      <c r="AJ175" s="170"/>
      <c r="AK175" s="206"/>
      <c r="AL175" s="168"/>
      <c r="AM175" s="168"/>
      <c r="AN175" s="168"/>
      <c r="AO175" s="168"/>
      <c r="AP175" s="174"/>
      <c r="AQ175" s="174"/>
      <c r="AR175" s="174"/>
      <c r="AS175" s="174"/>
      <c r="AT175" s="206"/>
      <c r="AU175" s="207"/>
      <c r="AV175" s="207"/>
      <c r="AW175" s="207"/>
      <c r="AX175" s="207"/>
      <c r="AY175" s="207"/>
    </row>
    <row r="176" spans="1:51" ht="16.5" customHeight="1" outlineLevel="3" x14ac:dyDescent="0.25">
      <c r="A176" s="164" t="s">
        <v>1875</v>
      </c>
      <c r="B176" s="165" t="s">
        <v>1876</v>
      </c>
      <c r="C176" s="166"/>
      <c r="D176" s="167">
        <v>1</v>
      </c>
      <c r="E176" s="167">
        <v>1</v>
      </c>
      <c r="F176" s="167">
        <v>1</v>
      </c>
      <c r="G176" s="168">
        <v>1</v>
      </c>
      <c r="H176" s="167">
        <v>1</v>
      </c>
      <c r="I176" s="167">
        <v>1</v>
      </c>
      <c r="J176" s="168">
        <v>1</v>
      </c>
      <c r="K176" s="168">
        <f t="shared" ref="K176:P176" si="225">IF(K178=0,0,K177/K178)</f>
        <v>1</v>
      </c>
      <c r="L176" s="168">
        <f t="shared" si="225"/>
        <v>1</v>
      </c>
      <c r="M176" s="168">
        <f t="shared" si="225"/>
        <v>1</v>
      </c>
      <c r="N176" s="168">
        <f t="shared" si="225"/>
        <v>1</v>
      </c>
      <c r="O176" s="168">
        <f t="shared" si="225"/>
        <v>0</v>
      </c>
      <c r="P176" s="168">
        <f t="shared" si="225"/>
        <v>1</v>
      </c>
      <c r="Q176" s="169"/>
      <c r="R176" s="168">
        <f t="shared" ref="R176:S176" si="226">IF(R178=0,0,R177/R178)</f>
        <v>0</v>
      </c>
      <c r="S176" s="168">
        <f t="shared" si="226"/>
        <v>0</v>
      </c>
      <c r="T176" s="170"/>
      <c r="U176" s="168">
        <f t="shared" ref="U176:V176" si="227">IF(U178=0,0,U177/U178)</f>
        <v>0</v>
      </c>
      <c r="V176" s="168">
        <f t="shared" si="227"/>
        <v>0</v>
      </c>
      <c r="W176" s="170"/>
      <c r="X176" s="167">
        <f>H176</f>
        <v>1</v>
      </c>
      <c r="Y176" s="168">
        <f>IF(Y178=0,0,Y177/Y178)</f>
        <v>0</v>
      </c>
      <c r="Z176" s="170"/>
      <c r="AA176" s="167">
        <f>Y176/X176</f>
        <v>0</v>
      </c>
      <c r="AB176" s="165"/>
      <c r="AC176" s="172" t="e">
        <f>P176/O176</f>
        <v>#DIV/0!</v>
      </c>
      <c r="AD176" s="172" t="e">
        <f>S176/R176</f>
        <v>#DIV/0!</v>
      </c>
      <c r="AE176" s="172" t="e">
        <f>V176/U176</f>
        <v>#DIV/0!</v>
      </c>
      <c r="AF176" s="172">
        <f>Y176/X176</f>
        <v>0</v>
      </c>
      <c r="AG176" s="172">
        <f>P176/G176</f>
        <v>1</v>
      </c>
      <c r="AH176" s="172">
        <f>S176/G176</f>
        <v>0</v>
      </c>
      <c r="AI176" s="172">
        <f>V176/G176</f>
        <v>0</v>
      </c>
      <c r="AJ176" s="172">
        <f>Y176/G176</f>
        <v>0</v>
      </c>
      <c r="AK176" s="173"/>
      <c r="AL176" s="168">
        <f>IF(H176=0,0,P176/H176)</f>
        <v>1</v>
      </c>
      <c r="AM176" s="168">
        <f>IF(H176=0,0,S176/H176)</f>
        <v>0</v>
      </c>
      <c r="AN176" s="168">
        <f>IF(H176=0,0,V176/H176)</f>
        <v>0</v>
      </c>
      <c r="AO176" s="168">
        <f>IF(H176=0,0,Y176/H176)</f>
        <v>0</v>
      </c>
      <c r="AP176" s="174">
        <f t="shared" ref="AP176:AS176" si="228">IF(AL176&lt;=50%,5,IF(AL176&lt;=65%,4,IF(AL176&lt;=75%,3,IF(AL176&lt;=90%,2,1))))</f>
        <v>1</v>
      </c>
      <c r="AQ176" s="174">
        <f t="shared" si="228"/>
        <v>5</v>
      </c>
      <c r="AR176" s="174">
        <f t="shared" si="228"/>
        <v>5</v>
      </c>
      <c r="AS176" s="174">
        <f t="shared" si="228"/>
        <v>5</v>
      </c>
      <c r="AT176" s="173"/>
      <c r="AU176" s="175"/>
      <c r="AV176" s="175"/>
      <c r="AW176" s="175"/>
      <c r="AX176" s="175"/>
      <c r="AY176" s="175"/>
    </row>
    <row r="177" spans="1:51" ht="16.5" customHeight="1" outlineLevel="4" x14ac:dyDescent="0.25">
      <c r="A177" s="205" t="s">
        <v>1877</v>
      </c>
      <c r="B177" s="181" t="str">
        <f>Variables!C101</f>
        <v>Jumlah balita gizi buruk yang dirawat</v>
      </c>
      <c r="C177" s="192" t="s">
        <v>1873</v>
      </c>
      <c r="D177" s="192"/>
      <c r="E177" s="192"/>
      <c r="F177" s="192"/>
      <c r="G177" s="188"/>
      <c r="H177" s="192"/>
      <c r="I177" s="192"/>
      <c r="J177" s="188"/>
      <c r="K177" s="192">
        <f>Variables!E101</f>
        <v>15</v>
      </c>
      <c r="L177" s="192">
        <f>Variables!F101</f>
        <v>20</v>
      </c>
      <c r="M177" s="192">
        <f>Variables!G101</f>
        <v>16</v>
      </c>
      <c r="N177" s="192">
        <f>Variables!H101</f>
        <v>10</v>
      </c>
      <c r="O177" s="192">
        <f>Variables!I101</f>
        <v>0</v>
      </c>
      <c r="P177" s="192">
        <f>Variables!J101</f>
        <v>7</v>
      </c>
      <c r="Q177" s="170"/>
      <c r="R177" s="192">
        <f>Variables!K101</f>
        <v>0</v>
      </c>
      <c r="S177" s="192">
        <f>Variables!L101</f>
        <v>0</v>
      </c>
      <c r="T177" s="170"/>
      <c r="U177" s="192">
        <f>Variables!M101</f>
        <v>0</v>
      </c>
      <c r="V177" s="192">
        <f>Variables!N101</f>
        <v>0</v>
      </c>
      <c r="W177" s="170"/>
      <c r="X177" s="216"/>
      <c r="Y177" s="192">
        <f>Variables!P101</f>
        <v>0</v>
      </c>
      <c r="Z177" s="170"/>
      <c r="AA177" s="188"/>
      <c r="AB177" s="181"/>
      <c r="AC177" s="170"/>
      <c r="AD177" s="170"/>
      <c r="AE177" s="170"/>
      <c r="AF177" s="170"/>
      <c r="AG177" s="170"/>
      <c r="AH177" s="170"/>
      <c r="AI177" s="170"/>
      <c r="AJ177" s="170"/>
      <c r="AK177" s="206"/>
      <c r="AL177" s="168"/>
      <c r="AM177" s="168"/>
      <c r="AN177" s="168"/>
      <c r="AO177" s="168"/>
      <c r="AP177" s="174"/>
      <c r="AQ177" s="174"/>
      <c r="AR177" s="174"/>
      <c r="AS177" s="174"/>
      <c r="AT177" s="206"/>
      <c r="AU177" s="207"/>
      <c r="AV177" s="207"/>
      <c r="AW177" s="207"/>
      <c r="AX177" s="207"/>
      <c r="AY177" s="207"/>
    </row>
    <row r="178" spans="1:51" ht="16.5" customHeight="1" outlineLevel="4" x14ac:dyDescent="0.25">
      <c r="A178" s="205" t="s">
        <v>1878</v>
      </c>
      <c r="B178" s="181" t="str">
        <f>Variables!C102</f>
        <v>Jumlah balita gizi buruk yang ditemukan</v>
      </c>
      <c r="C178" s="192" t="s">
        <v>1873</v>
      </c>
      <c r="D178" s="192"/>
      <c r="E178" s="192"/>
      <c r="F178" s="192"/>
      <c r="G178" s="188"/>
      <c r="H178" s="192"/>
      <c r="I178" s="192"/>
      <c r="J178" s="188"/>
      <c r="K178" s="192">
        <f>Variables!E102</f>
        <v>15</v>
      </c>
      <c r="L178" s="192">
        <f>Variables!F102</f>
        <v>20</v>
      </c>
      <c r="M178" s="192">
        <f>Variables!G102</f>
        <v>16</v>
      </c>
      <c r="N178" s="192">
        <f>Variables!H102</f>
        <v>10</v>
      </c>
      <c r="O178" s="192">
        <f>Variables!I102</f>
        <v>0</v>
      </c>
      <c r="P178" s="192">
        <f>Variables!J102</f>
        <v>7</v>
      </c>
      <c r="Q178" s="170"/>
      <c r="R178" s="192">
        <f>Variables!K102</f>
        <v>0</v>
      </c>
      <c r="S178" s="192">
        <f>Variables!L102</f>
        <v>0</v>
      </c>
      <c r="T178" s="170"/>
      <c r="U178" s="192">
        <f>Variables!M102</f>
        <v>0</v>
      </c>
      <c r="V178" s="192">
        <f>Variables!N102</f>
        <v>0</v>
      </c>
      <c r="W178" s="170"/>
      <c r="X178" s="216"/>
      <c r="Y178" s="192">
        <f>Variables!P102</f>
        <v>0</v>
      </c>
      <c r="Z178" s="170"/>
      <c r="AA178" s="188"/>
      <c r="AB178" s="181"/>
      <c r="AC178" s="170"/>
      <c r="AD178" s="170"/>
      <c r="AE178" s="170"/>
      <c r="AF178" s="170"/>
      <c r="AG178" s="170"/>
      <c r="AH178" s="170"/>
      <c r="AI178" s="170"/>
      <c r="AJ178" s="170"/>
      <c r="AK178" s="206"/>
      <c r="AL178" s="168"/>
      <c r="AM178" s="168"/>
      <c r="AN178" s="168"/>
      <c r="AO178" s="168"/>
      <c r="AP178" s="174"/>
      <c r="AQ178" s="174"/>
      <c r="AR178" s="174"/>
      <c r="AS178" s="174"/>
      <c r="AT178" s="206"/>
      <c r="AU178" s="207"/>
      <c r="AV178" s="207"/>
      <c r="AW178" s="207"/>
      <c r="AX178" s="207"/>
      <c r="AY178" s="207"/>
    </row>
    <row r="179" spans="1:51" ht="16.5" customHeight="1" outlineLevel="3" x14ac:dyDescent="0.25">
      <c r="A179" s="153" t="s">
        <v>1879</v>
      </c>
      <c r="B179" s="219" t="s">
        <v>1880</v>
      </c>
      <c r="C179" s="220"/>
      <c r="D179" s="221">
        <v>3.0999999999999999E-3</v>
      </c>
      <c r="E179" s="221">
        <v>3.0999999999999999E-3</v>
      </c>
      <c r="F179" s="221">
        <v>3.0999999999999999E-3</v>
      </c>
      <c r="G179" s="159">
        <v>3.0999999999999999E-3</v>
      </c>
      <c r="H179" s="159">
        <v>3.0999999999999999E-3</v>
      </c>
      <c r="I179" s="159">
        <v>3.0999999999999999E-3</v>
      </c>
      <c r="J179" s="159">
        <v>3.0999999999999999E-3</v>
      </c>
      <c r="K179" s="168">
        <f t="shared" ref="K179:P179" si="229">IF(K181=0,0,K180/K181)</f>
        <v>3.2988783813503409E-3</v>
      </c>
      <c r="L179" s="168">
        <f t="shared" si="229"/>
        <v>4.2337002540220152E-3</v>
      </c>
      <c r="M179" s="168">
        <f t="shared" si="229"/>
        <v>2.4668516805427072E-3</v>
      </c>
      <c r="N179" s="168">
        <f t="shared" si="229"/>
        <v>1.8726591760299626E-3</v>
      </c>
      <c r="O179" s="168">
        <f t="shared" si="229"/>
        <v>0</v>
      </c>
      <c r="P179" s="168">
        <f t="shared" si="229"/>
        <v>1.2526843235504653E-3</v>
      </c>
      <c r="Q179" s="156"/>
      <c r="R179" s="168">
        <f t="shared" ref="R179:S179" si="230">IF(R181=0,0,R180/R181)</f>
        <v>0</v>
      </c>
      <c r="S179" s="168">
        <f t="shared" si="230"/>
        <v>0</v>
      </c>
      <c r="T179" s="157"/>
      <c r="U179" s="168">
        <f t="shared" ref="U179:V179" si="231">IF(U181=0,0,U180/U181)</f>
        <v>0</v>
      </c>
      <c r="V179" s="168">
        <f t="shared" si="231"/>
        <v>0</v>
      </c>
      <c r="W179" s="157"/>
      <c r="X179" s="167">
        <f>H179</f>
        <v>3.0999999999999999E-3</v>
      </c>
      <c r="Y179" s="168">
        <f>IF(Y181=0,0,Y180/Y181)</f>
        <v>0</v>
      </c>
      <c r="Z179" s="157"/>
      <c r="AA179" s="167">
        <f>Y179/X179</f>
        <v>0</v>
      </c>
      <c r="AB179" s="219"/>
      <c r="AC179" s="172" t="e">
        <f>1/(P179/O179)</f>
        <v>#DIV/0!</v>
      </c>
      <c r="AD179" s="172" t="e">
        <f>1/(S179/R179)</f>
        <v>#DIV/0!</v>
      </c>
      <c r="AE179" s="172" t="e">
        <f>1/(V179/U179)</f>
        <v>#DIV/0!</v>
      </c>
      <c r="AF179" s="172" t="e">
        <f>1/(Y179/X179)</f>
        <v>#DIV/0!</v>
      </c>
      <c r="AG179" s="172">
        <f>1/(P179/G179)</f>
        <v>2.4746857142857142</v>
      </c>
      <c r="AH179" s="172" t="e">
        <f>1/(S179/G179)</f>
        <v>#DIV/0!</v>
      </c>
      <c r="AI179" s="172" t="e">
        <f>1/(V179/G179)</f>
        <v>#DIV/0!</v>
      </c>
      <c r="AJ179" s="172" t="e">
        <f>1/(Y179/G179)</f>
        <v>#DIV/0!</v>
      </c>
      <c r="AK179" s="173"/>
      <c r="AL179" s="168">
        <f>(2*H179-P179)/H179</f>
        <v>1.5959082827256563</v>
      </c>
      <c r="AM179" s="186">
        <f>(2*H179-S179)/H179</f>
        <v>2</v>
      </c>
      <c r="AN179" s="168">
        <f>(2*H179-V179)/H179</f>
        <v>2</v>
      </c>
      <c r="AO179" s="168">
        <f>(2*H179-Y179)/H179</f>
        <v>2</v>
      </c>
      <c r="AP179" s="174">
        <f t="shared" ref="AP179:AS179" si="232">IF(AL179&lt;=50%,5,IF(AL179&lt;=65%,4,IF(AL179&lt;=75%,3,IF(AL179&lt;=90%,2,1))))</f>
        <v>1</v>
      </c>
      <c r="AQ179" s="174">
        <f t="shared" si="232"/>
        <v>1</v>
      </c>
      <c r="AR179" s="174">
        <f t="shared" si="232"/>
        <v>1</v>
      </c>
      <c r="AS179" s="174">
        <f t="shared" si="232"/>
        <v>1</v>
      </c>
      <c r="AT179" s="161"/>
      <c r="AU179" s="163"/>
      <c r="AV179" s="163"/>
      <c r="AW179" s="163"/>
      <c r="AX179" s="163"/>
      <c r="AY179" s="163"/>
    </row>
    <row r="180" spans="1:51" ht="16.5" customHeight="1" outlineLevel="4" x14ac:dyDescent="0.25">
      <c r="A180" s="222" t="s">
        <v>1881</v>
      </c>
      <c r="B180" s="181" t="str">
        <f>Variables!C102</f>
        <v>Jumlah balita gizi buruk yang ditemukan</v>
      </c>
      <c r="C180" s="223" t="s">
        <v>1873</v>
      </c>
      <c r="D180" s="223"/>
      <c r="E180" s="223"/>
      <c r="F180" s="223"/>
      <c r="G180" s="224"/>
      <c r="H180" s="223"/>
      <c r="I180" s="223"/>
      <c r="J180" s="224"/>
      <c r="K180" s="223">
        <f>Variables!E102</f>
        <v>15</v>
      </c>
      <c r="L180" s="223">
        <f>Variables!F102</f>
        <v>20</v>
      </c>
      <c r="M180" s="223">
        <f>Variables!G102</f>
        <v>16</v>
      </c>
      <c r="N180" s="223">
        <f>Variables!H102</f>
        <v>10</v>
      </c>
      <c r="O180" s="223">
        <f>Variables!I102</f>
        <v>0</v>
      </c>
      <c r="P180" s="223">
        <f>Variables!J102</f>
        <v>7</v>
      </c>
      <c r="Q180" s="157"/>
      <c r="R180" s="223">
        <f>Variables!K102</f>
        <v>0</v>
      </c>
      <c r="S180" s="223">
        <f>Variables!L102</f>
        <v>0</v>
      </c>
      <c r="T180" s="157"/>
      <c r="U180" s="223">
        <f>Variables!M102</f>
        <v>0</v>
      </c>
      <c r="V180" s="223">
        <f>Variables!N102</f>
        <v>0</v>
      </c>
      <c r="W180" s="157"/>
      <c r="X180" s="225"/>
      <c r="Y180" s="223">
        <f>Variables!P102</f>
        <v>0</v>
      </c>
      <c r="Z180" s="157"/>
      <c r="AA180" s="224"/>
      <c r="AB180" s="226"/>
      <c r="AC180" s="157"/>
      <c r="AD180" s="157"/>
      <c r="AE180" s="157"/>
      <c r="AF180" s="157"/>
      <c r="AG180" s="157"/>
      <c r="AH180" s="157"/>
      <c r="AI180" s="157"/>
      <c r="AJ180" s="157"/>
      <c r="AK180" s="227"/>
      <c r="AL180" s="159"/>
      <c r="AM180" s="159"/>
      <c r="AN180" s="159"/>
      <c r="AO180" s="159"/>
      <c r="AP180" s="162"/>
      <c r="AQ180" s="162"/>
      <c r="AR180" s="162"/>
      <c r="AS180" s="162"/>
      <c r="AT180" s="227"/>
      <c r="AU180" s="228"/>
      <c r="AV180" s="228"/>
      <c r="AW180" s="228"/>
      <c r="AX180" s="228"/>
      <c r="AY180" s="228"/>
    </row>
    <row r="181" spans="1:51" ht="16.5" customHeight="1" outlineLevel="4" x14ac:dyDescent="0.25">
      <c r="A181" s="222" t="s">
        <v>1882</v>
      </c>
      <c r="B181" s="181" t="str">
        <f>Variables!C144</f>
        <v>Jumlah seluruh balita yang ditimbang</v>
      </c>
      <c r="C181" s="223" t="s">
        <v>1873</v>
      </c>
      <c r="D181" s="223"/>
      <c r="E181" s="223"/>
      <c r="F181" s="223"/>
      <c r="G181" s="224"/>
      <c r="H181" s="223"/>
      <c r="I181" s="223"/>
      <c r="J181" s="224"/>
      <c r="K181" s="223">
        <f>Variables!E144</f>
        <v>4547</v>
      </c>
      <c r="L181" s="223">
        <f>Variables!F144</f>
        <v>4724</v>
      </c>
      <c r="M181" s="223">
        <f>Variables!G144</f>
        <v>6486</v>
      </c>
      <c r="N181" s="223">
        <f>Variables!H144</f>
        <v>5340</v>
      </c>
      <c r="O181" s="223">
        <f>Variables!I144</f>
        <v>5588</v>
      </c>
      <c r="P181" s="223">
        <f>Variables!J144</f>
        <v>5588</v>
      </c>
      <c r="Q181" s="157"/>
      <c r="R181" s="223">
        <f>Variables!K144</f>
        <v>0</v>
      </c>
      <c r="S181" s="223">
        <f>Variables!L144</f>
        <v>0</v>
      </c>
      <c r="T181" s="157"/>
      <c r="U181" s="223">
        <f>Variables!M144</f>
        <v>0</v>
      </c>
      <c r="V181" s="223">
        <f>Variables!N144</f>
        <v>0</v>
      </c>
      <c r="W181" s="157"/>
      <c r="X181" s="225"/>
      <c r="Y181" s="223">
        <f>Variables!P144</f>
        <v>0</v>
      </c>
      <c r="Z181" s="157"/>
      <c r="AA181" s="224"/>
      <c r="AB181" s="226"/>
      <c r="AC181" s="157"/>
      <c r="AD181" s="157"/>
      <c r="AE181" s="157"/>
      <c r="AF181" s="157"/>
      <c r="AG181" s="157"/>
      <c r="AH181" s="157"/>
      <c r="AI181" s="157"/>
      <c r="AJ181" s="157"/>
      <c r="AK181" s="227"/>
      <c r="AL181" s="159"/>
      <c r="AM181" s="159"/>
      <c r="AN181" s="159"/>
      <c r="AO181" s="159"/>
      <c r="AP181" s="162"/>
      <c r="AQ181" s="162"/>
      <c r="AR181" s="162"/>
      <c r="AS181" s="162"/>
      <c r="AT181" s="227"/>
      <c r="AU181" s="228"/>
      <c r="AV181" s="228"/>
      <c r="AW181" s="228"/>
      <c r="AX181" s="228"/>
      <c r="AY181" s="228"/>
    </row>
    <row r="182" spans="1:51" ht="16.5" customHeight="1" outlineLevel="2" x14ac:dyDescent="0.25">
      <c r="A182" s="153" t="s">
        <v>1883</v>
      </c>
      <c r="B182" s="154" t="s">
        <v>1884</v>
      </c>
      <c r="C182" s="155"/>
      <c r="D182" s="155"/>
      <c r="E182" s="155"/>
      <c r="F182" s="155"/>
      <c r="G182" s="155"/>
      <c r="H182" s="155"/>
      <c r="I182" s="155"/>
      <c r="J182" s="155"/>
      <c r="K182" s="155"/>
      <c r="L182" s="155"/>
      <c r="M182" s="155"/>
      <c r="N182" s="155"/>
      <c r="O182" s="155"/>
      <c r="P182" s="155"/>
      <c r="Q182" s="212"/>
      <c r="R182" s="155"/>
      <c r="S182" s="155"/>
      <c r="T182" s="157"/>
      <c r="U182" s="155"/>
      <c r="V182" s="155"/>
      <c r="W182" s="157"/>
      <c r="X182" s="213"/>
      <c r="Y182" s="155"/>
      <c r="Z182" s="158"/>
      <c r="AA182" s="159"/>
      <c r="AB182" s="154"/>
      <c r="AC182" s="160"/>
      <c r="AD182" s="160"/>
      <c r="AE182" s="160"/>
      <c r="AF182" s="160"/>
      <c r="AG182" s="160"/>
      <c r="AH182" s="160"/>
      <c r="AI182" s="160"/>
      <c r="AJ182" s="160"/>
      <c r="AK182" s="161"/>
      <c r="AL182" s="159"/>
      <c r="AM182" s="159"/>
      <c r="AN182" s="159"/>
      <c r="AO182" s="159"/>
      <c r="AP182" s="162"/>
      <c r="AQ182" s="162"/>
      <c r="AR182" s="162"/>
      <c r="AS182" s="162"/>
      <c r="AT182" s="161"/>
      <c r="AU182" s="163"/>
      <c r="AV182" s="163"/>
      <c r="AW182" s="163"/>
      <c r="AX182" s="163"/>
      <c r="AY182" s="163"/>
    </row>
    <row r="183" spans="1:51" ht="16.5" customHeight="1" outlineLevel="3" x14ac:dyDescent="0.25">
      <c r="A183" s="214" t="s">
        <v>1885</v>
      </c>
      <c r="B183" s="165" t="s">
        <v>1886</v>
      </c>
      <c r="C183" s="166"/>
      <c r="D183" s="167">
        <v>0.83430000000000004</v>
      </c>
      <c r="E183" s="167" t="s">
        <v>1887</v>
      </c>
      <c r="F183" s="167">
        <v>0.84</v>
      </c>
      <c r="G183" s="168">
        <v>0.84299999999999997</v>
      </c>
      <c r="H183" s="167">
        <v>0.84799999999999998</v>
      </c>
      <c r="I183" s="167">
        <v>0.85</v>
      </c>
      <c r="J183" s="168">
        <v>0.86099999999999999</v>
      </c>
      <c r="K183" s="168">
        <f t="shared" ref="K183:P183" si="233">IF(K185=0,0,K184/K185)</f>
        <v>0.8634172319076181</v>
      </c>
      <c r="L183" s="168">
        <f t="shared" si="233"/>
        <v>0.72286670384829899</v>
      </c>
      <c r="M183" s="168">
        <f t="shared" si="233"/>
        <v>0.85208257675224186</v>
      </c>
      <c r="N183" s="168">
        <f t="shared" si="233"/>
        <v>0.86295520794843372</v>
      </c>
      <c r="O183" s="168">
        <f t="shared" si="233"/>
        <v>0</v>
      </c>
      <c r="P183" s="168">
        <f t="shared" si="233"/>
        <v>0</v>
      </c>
      <c r="Q183" s="169"/>
      <c r="R183" s="168">
        <f t="shared" ref="R183:S183" si="234">IF(R185=0,0,R184/R185)</f>
        <v>0</v>
      </c>
      <c r="S183" s="168">
        <f t="shared" si="234"/>
        <v>0</v>
      </c>
      <c r="T183" s="170"/>
      <c r="U183" s="168">
        <f t="shared" ref="U183:V183" si="235">IF(U185=0,0,U184/U185)</f>
        <v>0</v>
      </c>
      <c r="V183" s="168">
        <f t="shared" si="235"/>
        <v>0</v>
      </c>
      <c r="W183" s="170"/>
      <c r="X183" s="167">
        <f>H183</f>
        <v>0.84799999999999998</v>
      </c>
      <c r="Y183" s="168">
        <f>IF(Y185=0,0,Y184/Y185)</f>
        <v>0</v>
      </c>
      <c r="Z183" s="170"/>
      <c r="AA183" s="167">
        <f>Y183/X183</f>
        <v>0</v>
      </c>
      <c r="AB183" s="165"/>
      <c r="AC183" s="172" t="e">
        <f>P183/O183</f>
        <v>#DIV/0!</v>
      </c>
      <c r="AD183" s="172" t="e">
        <f>S183/R183</f>
        <v>#DIV/0!</v>
      </c>
      <c r="AE183" s="172" t="e">
        <f>V183/U183</f>
        <v>#DIV/0!</v>
      </c>
      <c r="AF183" s="172">
        <f>Y183/X183</f>
        <v>0</v>
      </c>
      <c r="AG183" s="172">
        <f>P183/G183</f>
        <v>0</v>
      </c>
      <c r="AH183" s="172">
        <f>S183/G183</f>
        <v>0</v>
      </c>
      <c r="AI183" s="172">
        <f>V183/G183</f>
        <v>0</v>
      </c>
      <c r="AJ183" s="172">
        <f>Y183/G183</f>
        <v>0</v>
      </c>
      <c r="AK183" s="173"/>
      <c r="AL183" s="168">
        <f>IF(H183=0,0,P183/H183)</f>
        <v>0</v>
      </c>
      <c r="AM183" s="168">
        <f>IF(H183=0,0,S183/H183)</f>
        <v>0</v>
      </c>
      <c r="AN183" s="168">
        <f>IF(H183=0,0,V183/H183)</f>
        <v>0</v>
      </c>
      <c r="AO183" s="168">
        <f>IF(H183=0,0,Y183/H183)</f>
        <v>0</v>
      </c>
      <c r="AP183" s="174">
        <f t="shared" ref="AP183:AS183" si="236">IF(AL183&lt;=50%,5,IF(AL183&lt;=65%,4,IF(AL183&lt;=75%,3,IF(AL183&lt;=90%,2,1))))</f>
        <v>5</v>
      </c>
      <c r="AQ183" s="174">
        <f t="shared" si="236"/>
        <v>5</v>
      </c>
      <c r="AR183" s="174">
        <f t="shared" si="236"/>
        <v>5</v>
      </c>
      <c r="AS183" s="174">
        <f t="shared" si="236"/>
        <v>5</v>
      </c>
      <c r="AT183" s="173"/>
      <c r="AU183" s="175"/>
      <c r="AV183" s="175"/>
      <c r="AW183" s="175"/>
      <c r="AX183" s="175"/>
      <c r="AY183" s="175"/>
    </row>
    <row r="184" spans="1:51" ht="16.5" customHeight="1" outlineLevel="4" x14ac:dyDescent="0.25">
      <c r="A184" s="215" t="s">
        <v>1888</v>
      </c>
      <c r="B184" s="181" t="str">
        <f>Variables!C137</f>
        <v>Jumlah rumah sehat</v>
      </c>
      <c r="C184" s="192" t="s">
        <v>1889</v>
      </c>
      <c r="D184" s="192"/>
      <c r="E184" s="192"/>
      <c r="F184" s="192"/>
      <c r="G184" s="188"/>
      <c r="H184" s="192"/>
      <c r="I184" s="192"/>
      <c r="J184" s="188"/>
      <c r="K184" s="188">
        <f>Variables!E137</f>
        <v>30805</v>
      </c>
      <c r="L184" s="188">
        <f>Variables!F137</f>
        <v>25922</v>
      </c>
      <c r="M184" s="188">
        <f>Variables!G137</f>
        <v>30502</v>
      </c>
      <c r="N184" s="188">
        <f>Variables!H137</f>
        <v>21019</v>
      </c>
      <c r="O184" s="188">
        <f>Variables!I137</f>
        <v>0</v>
      </c>
      <c r="P184" s="188">
        <f>Variables!J137</f>
        <v>0</v>
      </c>
      <c r="Q184" s="170"/>
      <c r="R184" s="188">
        <f>Variables!K137</f>
        <v>0</v>
      </c>
      <c r="S184" s="188">
        <f>Variables!L137</f>
        <v>0</v>
      </c>
      <c r="T184" s="170"/>
      <c r="U184" s="188">
        <f>Variables!M137</f>
        <v>0</v>
      </c>
      <c r="V184" s="188">
        <f>Variables!N137</f>
        <v>0</v>
      </c>
      <c r="W184" s="170"/>
      <c r="X184" s="224"/>
      <c r="Y184" s="188">
        <f>Variables!P137</f>
        <v>0</v>
      </c>
      <c r="Z184" s="170"/>
      <c r="AA184" s="188"/>
      <c r="AB184" s="181"/>
      <c r="AC184" s="170"/>
      <c r="AD184" s="170"/>
      <c r="AE184" s="170"/>
      <c r="AF184" s="170"/>
      <c r="AG184" s="170"/>
      <c r="AH184" s="170"/>
      <c r="AI184" s="170"/>
      <c r="AJ184" s="170"/>
      <c r="AK184" s="206"/>
      <c r="AL184" s="168"/>
      <c r="AM184" s="168"/>
      <c r="AN184" s="168"/>
      <c r="AO184" s="168"/>
      <c r="AP184" s="174"/>
      <c r="AQ184" s="174"/>
      <c r="AR184" s="174"/>
      <c r="AS184" s="174"/>
      <c r="AT184" s="206"/>
      <c r="AU184" s="207"/>
      <c r="AV184" s="207"/>
      <c r="AW184" s="207"/>
      <c r="AX184" s="207"/>
      <c r="AY184" s="207"/>
    </row>
    <row r="185" spans="1:51" ht="16.5" customHeight="1" outlineLevel="4" x14ac:dyDescent="0.25">
      <c r="A185" s="215" t="s">
        <v>1890</v>
      </c>
      <c r="B185" s="181" t="str">
        <f>Variables!C139</f>
        <v>Jumlah rumah yang diambil sampelnya</v>
      </c>
      <c r="C185" s="192" t="s">
        <v>1889</v>
      </c>
      <c r="D185" s="192"/>
      <c r="E185" s="192"/>
      <c r="F185" s="192"/>
      <c r="G185" s="188"/>
      <c r="H185" s="192"/>
      <c r="I185" s="192"/>
      <c r="J185" s="188"/>
      <c r="K185" s="188">
        <f>Variables!E139</f>
        <v>35678</v>
      </c>
      <c r="L185" s="188">
        <f>Variables!F139</f>
        <v>35860</v>
      </c>
      <c r="M185" s="188">
        <f>Variables!G139</f>
        <v>35797</v>
      </c>
      <c r="N185" s="188">
        <f>Variables!H139</f>
        <v>24357</v>
      </c>
      <c r="O185" s="188">
        <f>Variables!I139</f>
        <v>0</v>
      </c>
      <c r="P185" s="188">
        <f>Variables!J139</f>
        <v>0</v>
      </c>
      <c r="Q185" s="170"/>
      <c r="R185" s="188">
        <f>Variables!K139</f>
        <v>0</v>
      </c>
      <c r="S185" s="188">
        <f>Variables!L139</f>
        <v>0</v>
      </c>
      <c r="T185" s="170"/>
      <c r="U185" s="188">
        <f>Variables!M139</f>
        <v>0</v>
      </c>
      <c r="V185" s="188">
        <f>Variables!N139</f>
        <v>0</v>
      </c>
      <c r="W185" s="170"/>
      <c r="X185" s="224"/>
      <c r="Y185" s="188">
        <f>Variables!P139</f>
        <v>0</v>
      </c>
      <c r="Z185" s="170"/>
      <c r="AA185" s="188"/>
      <c r="AB185" s="181"/>
      <c r="AC185" s="170"/>
      <c r="AD185" s="170"/>
      <c r="AE185" s="170"/>
      <c r="AF185" s="170"/>
      <c r="AG185" s="170"/>
      <c r="AH185" s="170"/>
      <c r="AI185" s="170"/>
      <c r="AJ185" s="170"/>
      <c r="AK185" s="206"/>
      <c r="AL185" s="168"/>
      <c r="AM185" s="168"/>
      <c r="AN185" s="168"/>
      <c r="AO185" s="168"/>
      <c r="AP185" s="174"/>
      <c r="AQ185" s="174"/>
      <c r="AR185" s="174"/>
      <c r="AS185" s="174"/>
      <c r="AT185" s="206"/>
      <c r="AU185" s="207"/>
      <c r="AV185" s="207"/>
      <c r="AW185" s="207"/>
      <c r="AX185" s="207"/>
      <c r="AY185" s="207"/>
    </row>
    <row r="186" spans="1:51" ht="16.5" customHeight="1" outlineLevel="2" x14ac:dyDescent="0.25">
      <c r="A186" s="153" t="s">
        <v>1891</v>
      </c>
      <c r="B186" s="154" t="s">
        <v>1892</v>
      </c>
      <c r="C186" s="155"/>
      <c r="D186" s="155"/>
      <c r="E186" s="155"/>
      <c r="F186" s="155"/>
      <c r="G186" s="155"/>
      <c r="H186" s="155"/>
      <c r="I186" s="155"/>
      <c r="J186" s="155"/>
      <c r="K186" s="155"/>
      <c r="L186" s="155"/>
      <c r="M186" s="155"/>
      <c r="N186" s="155"/>
      <c r="O186" s="155"/>
      <c r="P186" s="155"/>
      <c r="Q186" s="212"/>
      <c r="R186" s="155"/>
      <c r="S186" s="155"/>
      <c r="T186" s="157"/>
      <c r="U186" s="155"/>
      <c r="V186" s="155"/>
      <c r="W186" s="158"/>
      <c r="X186" s="213"/>
      <c r="Y186" s="155"/>
      <c r="Z186" s="158"/>
      <c r="AA186" s="159"/>
      <c r="AB186" s="154"/>
      <c r="AC186" s="160"/>
      <c r="AD186" s="160"/>
      <c r="AE186" s="160"/>
      <c r="AF186" s="160"/>
      <c r="AG186" s="160"/>
      <c r="AH186" s="160"/>
      <c r="AI186" s="160"/>
      <c r="AJ186" s="160"/>
      <c r="AK186" s="161"/>
      <c r="AL186" s="159"/>
      <c r="AM186" s="159"/>
      <c r="AN186" s="159"/>
      <c r="AO186" s="159"/>
      <c r="AP186" s="162"/>
      <c r="AQ186" s="162"/>
      <c r="AR186" s="162"/>
      <c r="AS186" s="162"/>
      <c r="AT186" s="161"/>
      <c r="AU186" s="163"/>
      <c r="AV186" s="163"/>
      <c r="AW186" s="163"/>
      <c r="AX186" s="163"/>
      <c r="AY186" s="163"/>
    </row>
    <row r="187" spans="1:51" ht="16.5" customHeight="1" outlineLevel="3" x14ac:dyDescent="0.25">
      <c r="A187" s="164" t="s">
        <v>1893</v>
      </c>
      <c r="B187" s="165" t="s">
        <v>1894</v>
      </c>
      <c r="C187" s="166"/>
      <c r="D187" s="167">
        <v>1</v>
      </c>
      <c r="E187" s="167">
        <v>1</v>
      </c>
      <c r="F187" s="167">
        <v>1</v>
      </c>
      <c r="G187" s="168">
        <v>1</v>
      </c>
      <c r="H187" s="167">
        <v>1</v>
      </c>
      <c r="I187" s="167">
        <v>1</v>
      </c>
      <c r="J187" s="168">
        <v>1</v>
      </c>
      <c r="K187" s="168">
        <f t="shared" ref="K187:P187" si="237">IF(K189=0,0,K188/K189)</f>
        <v>1</v>
      </c>
      <c r="L187" s="168">
        <f t="shared" si="237"/>
        <v>1</v>
      </c>
      <c r="M187" s="168">
        <f t="shared" si="237"/>
        <v>1</v>
      </c>
      <c r="N187" s="168">
        <f t="shared" si="237"/>
        <v>1</v>
      </c>
      <c r="O187" s="168">
        <f t="shared" si="237"/>
        <v>0</v>
      </c>
      <c r="P187" s="168">
        <f t="shared" si="237"/>
        <v>0</v>
      </c>
      <c r="Q187" s="169"/>
      <c r="R187" s="168">
        <f t="shared" ref="R187:S187" si="238">IF(R189=0,0,R188/R189)</f>
        <v>0</v>
      </c>
      <c r="S187" s="168">
        <f t="shared" si="238"/>
        <v>0</v>
      </c>
      <c r="T187" s="170"/>
      <c r="U187" s="168">
        <f t="shared" ref="U187:V187" si="239">IF(U189=0,0,U188/U189)</f>
        <v>0</v>
      </c>
      <c r="V187" s="168">
        <f t="shared" si="239"/>
        <v>0</v>
      </c>
      <c r="W187" s="170"/>
      <c r="X187" s="167">
        <f>H187</f>
        <v>1</v>
      </c>
      <c r="Y187" s="168">
        <f>IF(Y189=0,0,Y188/Y189)</f>
        <v>0</v>
      </c>
      <c r="Z187" s="170"/>
      <c r="AA187" s="167">
        <f>Y187/X187</f>
        <v>0</v>
      </c>
      <c r="AB187" s="165"/>
      <c r="AC187" s="172" t="e">
        <f>P187/O187</f>
        <v>#DIV/0!</v>
      </c>
      <c r="AD187" s="172" t="e">
        <f>S187/R187</f>
        <v>#DIV/0!</v>
      </c>
      <c r="AE187" s="172" t="e">
        <f>V187/U187</f>
        <v>#DIV/0!</v>
      </c>
      <c r="AF187" s="172">
        <f>Y187/X187</f>
        <v>0</v>
      </c>
      <c r="AG187" s="172">
        <f>P187/G187</f>
        <v>0</v>
      </c>
      <c r="AH187" s="172">
        <f>S187/G187</f>
        <v>0</v>
      </c>
      <c r="AI187" s="172">
        <f>V187/G187</f>
        <v>0</v>
      </c>
      <c r="AJ187" s="172">
        <f>Y187/G187</f>
        <v>0</v>
      </c>
      <c r="AK187" s="173"/>
      <c r="AL187" s="168">
        <f>IF(H187=0,0,P187/H187)</f>
        <v>0</v>
      </c>
      <c r="AM187" s="168">
        <f>IF(H187=0,0,S187/H187)</f>
        <v>0</v>
      </c>
      <c r="AN187" s="168">
        <f>IF(H187=0,0,V187/H187)</f>
        <v>0</v>
      </c>
      <c r="AO187" s="168">
        <f>IF(H187=0,0,Y187/H187)</f>
        <v>0</v>
      </c>
      <c r="AP187" s="174">
        <f t="shared" ref="AP187:AS187" si="240">IF(AL187&lt;=50%,5,IF(AL187&lt;=65%,4,IF(AL187&lt;=75%,3,IF(AL187&lt;=90%,2,1))))</f>
        <v>5</v>
      </c>
      <c r="AQ187" s="174">
        <f t="shared" si="240"/>
        <v>5</v>
      </c>
      <c r="AR187" s="174">
        <f t="shared" si="240"/>
        <v>5</v>
      </c>
      <c r="AS187" s="174">
        <f t="shared" si="240"/>
        <v>5</v>
      </c>
      <c r="AT187" s="173"/>
      <c r="AU187" s="175"/>
      <c r="AV187" s="175"/>
      <c r="AW187" s="175"/>
      <c r="AX187" s="175"/>
      <c r="AY187" s="175"/>
    </row>
    <row r="188" spans="1:51" ht="16.5" customHeight="1" outlineLevel="4" x14ac:dyDescent="0.25">
      <c r="A188" s="164" t="s">
        <v>1895</v>
      </c>
      <c r="B188" s="177" t="str">
        <f>Variables!C114</f>
        <v>Jumlah kelurahan yang telah memenuhi UCI</v>
      </c>
      <c r="C188" s="166" t="s">
        <v>1896</v>
      </c>
      <c r="D188" s="166"/>
      <c r="E188" s="166"/>
      <c r="F188" s="166"/>
      <c r="G188" s="196"/>
      <c r="H188" s="166"/>
      <c r="I188" s="166"/>
      <c r="J188" s="196"/>
      <c r="K188" s="229">
        <f>Variables!E114</f>
        <v>17</v>
      </c>
      <c r="L188" s="229">
        <f>Variables!F114</f>
        <v>17</v>
      </c>
      <c r="M188" s="229">
        <f>Variables!G114</f>
        <v>17</v>
      </c>
      <c r="N188" s="229">
        <f>Variables!H114</f>
        <v>17</v>
      </c>
      <c r="O188" s="229">
        <f>Variables!I114</f>
        <v>17</v>
      </c>
      <c r="P188" s="229">
        <f>Variables!J114</f>
        <v>13</v>
      </c>
      <c r="Q188" s="169"/>
      <c r="R188" s="229">
        <f>Variables!K114</f>
        <v>0</v>
      </c>
      <c r="S188" s="229">
        <f>Variables!L114</f>
        <v>0</v>
      </c>
      <c r="T188" s="170"/>
      <c r="U188" s="229">
        <f>Variables!M114</f>
        <v>0</v>
      </c>
      <c r="V188" s="229">
        <f>Variables!N114</f>
        <v>0</v>
      </c>
      <c r="W188" s="170"/>
      <c r="X188" s="230"/>
      <c r="Y188" s="229">
        <f>Variables!P114</f>
        <v>0</v>
      </c>
      <c r="Z188" s="170"/>
      <c r="AA188" s="168"/>
      <c r="AB188" s="165"/>
      <c r="AC188" s="172"/>
      <c r="AD188" s="172"/>
      <c r="AE188" s="172"/>
      <c r="AF188" s="172"/>
      <c r="AG188" s="172"/>
      <c r="AH188" s="172"/>
      <c r="AI188" s="172"/>
      <c r="AJ188" s="172"/>
      <c r="AK188" s="173"/>
      <c r="AL188" s="168"/>
      <c r="AM188" s="168"/>
      <c r="AN188" s="168"/>
      <c r="AO188" s="168"/>
      <c r="AP188" s="174"/>
      <c r="AQ188" s="174"/>
      <c r="AR188" s="174"/>
      <c r="AS188" s="174"/>
      <c r="AT188" s="173"/>
      <c r="AU188" s="175"/>
      <c r="AV188" s="175"/>
      <c r="AW188" s="175"/>
      <c r="AX188" s="175"/>
      <c r="AY188" s="175"/>
    </row>
    <row r="189" spans="1:51" ht="16.5" customHeight="1" outlineLevel="4" x14ac:dyDescent="0.25">
      <c r="A189" s="164" t="s">
        <v>1897</v>
      </c>
      <c r="B189" s="177" t="str">
        <f>Variables!C658</f>
        <v>Jumlah kelurahan</v>
      </c>
      <c r="C189" s="166" t="s">
        <v>1896</v>
      </c>
      <c r="D189" s="166">
        <v>17</v>
      </c>
      <c r="E189" s="166">
        <v>17</v>
      </c>
      <c r="F189" s="166">
        <v>17</v>
      </c>
      <c r="G189" s="166">
        <v>17</v>
      </c>
      <c r="H189" s="166"/>
      <c r="I189" s="166"/>
      <c r="J189" s="166">
        <v>17</v>
      </c>
      <c r="K189" s="231">
        <f>Variables!E658</f>
        <v>17</v>
      </c>
      <c r="L189" s="231">
        <f>Variables!F658</f>
        <v>17</v>
      </c>
      <c r="M189" s="231">
        <f>Variables!G658</f>
        <v>17</v>
      </c>
      <c r="N189" s="231">
        <f>Variables!H658</f>
        <v>17</v>
      </c>
      <c r="O189" s="231">
        <f>Variables!I658</f>
        <v>0</v>
      </c>
      <c r="P189" s="231">
        <f>Variables!J658</f>
        <v>0</v>
      </c>
      <c r="Q189" s="169"/>
      <c r="R189" s="231">
        <f>Variables!K658</f>
        <v>0</v>
      </c>
      <c r="S189" s="231">
        <f>Variables!L658</f>
        <v>0</v>
      </c>
      <c r="T189" s="170"/>
      <c r="U189" s="231">
        <f>Variables!M658</f>
        <v>0</v>
      </c>
      <c r="V189" s="231">
        <f>Variables!N658</f>
        <v>0</v>
      </c>
      <c r="W189" s="170"/>
      <c r="X189" s="196"/>
      <c r="Y189" s="231">
        <f>Variables!P658</f>
        <v>0</v>
      </c>
      <c r="Z189" s="170"/>
      <c r="AA189" s="168"/>
      <c r="AB189" s="165"/>
      <c r="AC189" s="172"/>
      <c r="AD189" s="172"/>
      <c r="AE189" s="172"/>
      <c r="AF189" s="172"/>
      <c r="AG189" s="172"/>
      <c r="AH189" s="172"/>
      <c r="AI189" s="172"/>
      <c r="AJ189" s="172"/>
      <c r="AK189" s="173"/>
      <c r="AL189" s="168"/>
      <c r="AM189" s="168"/>
      <c r="AN189" s="168"/>
      <c r="AO189" s="168"/>
      <c r="AP189" s="174"/>
      <c r="AQ189" s="174"/>
      <c r="AR189" s="174"/>
      <c r="AS189" s="174"/>
      <c r="AT189" s="173"/>
      <c r="AU189" s="175"/>
      <c r="AV189" s="175"/>
      <c r="AW189" s="175"/>
      <c r="AX189" s="175"/>
      <c r="AY189" s="175"/>
    </row>
    <row r="190" spans="1:51" ht="16.5" customHeight="1" outlineLevel="3" x14ac:dyDescent="0.25">
      <c r="A190" s="164" t="s">
        <v>1898</v>
      </c>
      <c r="B190" s="165" t="s">
        <v>1899</v>
      </c>
      <c r="C190" s="166"/>
      <c r="D190" s="167">
        <f>D191/D192</f>
        <v>1</v>
      </c>
      <c r="E190" s="167">
        <v>1</v>
      </c>
      <c r="F190" s="167">
        <v>1</v>
      </c>
      <c r="G190" s="168">
        <v>1</v>
      </c>
      <c r="H190" s="167">
        <v>1</v>
      </c>
      <c r="I190" s="167">
        <v>1</v>
      </c>
      <c r="J190" s="168">
        <v>1</v>
      </c>
      <c r="K190" s="168">
        <f t="shared" ref="K190:P190" si="241">IF(K192=0,0,K191/K192)</f>
        <v>1</v>
      </c>
      <c r="L190" s="168">
        <f t="shared" si="241"/>
        <v>1</v>
      </c>
      <c r="M190" s="168">
        <f t="shared" si="241"/>
        <v>1</v>
      </c>
      <c r="N190" s="168">
        <f t="shared" si="241"/>
        <v>1</v>
      </c>
      <c r="O190" s="168">
        <f t="shared" si="241"/>
        <v>1</v>
      </c>
      <c r="P190" s="168">
        <f t="shared" si="241"/>
        <v>1</v>
      </c>
      <c r="Q190" s="169"/>
      <c r="R190" s="168">
        <f t="shared" ref="R190:S190" si="242">IF(R192=0,0,R191/R192)</f>
        <v>0</v>
      </c>
      <c r="S190" s="168">
        <f t="shared" si="242"/>
        <v>0</v>
      </c>
      <c r="T190" s="170"/>
      <c r="U190" s="168">
        <f t="shared" ref="U190:V190" si="243">IF(U192=0,0,U191/U192)</f>
        <v>0</v>
      </c>
      <c r="V190" s="168">
        <f t="shared" si="243"/>
        <v>0</v>
      </c>
      <c r="W190" s="170"/>
      <c r="X190" s="167">
        <f>H190</f>
        <v>1</v>
      </c>
      <c r="Y190" s="168">
        <f>IF(Y192=0,0,Y191/Y192)</f>
        <v>0</v>
      </c>
      <c r="Z190" s="170"/>
      <c r="AA190" s="167">
        <f>Y190/X190</f>
        <v>0</v>
      </c>
      <c r="AB190" s="165"/>
      <c r="AC190" s="172">
        <f>P190/O190</f>
        <v>1</v>
      </c>
      <c r="AD190" s="172" t="e">
        <f>S190/R190</f>
        <v>#DIV/0!</v>
      </c>
      <c r="AE190" s="172" t="e">
        <f>V190/U190</f>
        <v>#DIV/0!</v>
      </c>
      <c r="AF190" s="172">
        <f>Y190/X190</f>
        <v>0</v>
      </c>
      <c r="AG190" s="172">
        <f>P190/G190</f>
        <v>1</v>
      </c>
      <c r="AH190" s="172">
        <f>S190/G190</f>
        <v>0</v>
      </c>
      <c r="AI190" s="172">
        <f>V190/G190</f>
        <v>0</v>
      </c>
      <c r="AJ190" s="172">
        <f>Y190/G190</f>
        <v>0</v>
      </c>
      <c r="AK190" s="173"/>
      <c r="AL190" s="168">
        <f>IF(H190=0,0,P190/H190)</f>
        <v>1</v>
      </c>
      <c r="AM190" s="168">
        <f>IF(H190=0,0,S190/H190)</f>
        <v>0</v>
      </c>
      <c r="AN190" s="168">
        <f>IF(H190=0,0,V190/H190)</f>
        <v>0</v>
      </c>
      <c r="AO190" s="168">
        <f>IF(H190=0,0,Y190/H190)</f>
        <v>0</v>
      </c>
      <c r="AP190" s="174">
        <f t="shared" ref="AP190:AS190" si="244">IF(AL190&lt;=50%,5,IF(AL190&lt;=65%,4,IF(AL190&lt;=75%,3,IF(AL190&lt;=90%,2,1))))</f>
        <v>1</v>
      </c>
      <c r="AQ190" s="174">
        <f t="shared" si="244"/>
        <v>5</v>
      </c>
      <c r="AR190" s="174">
        <f t="shared" si="244"/>
        <v>5</v>
      </c>
      <c r="AS190" s="174">
        <f t="shared" si="244"/>
        <v>5</v>
      </c>
      <c r="AT190" s="173"/>
      <c r="AU190" s="175"/>
      <c r="AV190" s="175"/>
      <c r="AW190" s="175"/>
      <c r="AX190" s="175"/>
      <c r="AY190" s="175"/>
    </row>
    <row r="191" spans="1:51" ht="16.5" customHeight="1" outlineLevel="4" x14ac:dyDescent="0.25">
      <c r="A191" s="164" t="s">
        <v>1900</v>
      </c>
      <c r="B191" s="177" t="str">
        <f>Variables!C127</f>
        <v>Jumlah penderita DBD yang ditangani sesuai SOP</v>
      </c>
      <c r="C191" s="166" t="s">
        <v>1632</v>
      </c>
      <c r="D191" s="166">
        <v>158</v>
      </c>
      <c r="E191" s="166"/>
      <c r="F191" s="166"/>
      <c r="G191" s="196"/>
      <c r="H191" s="166"/>
      <c r="I191" s="166"/>
      <c r="J191" s="196"/>
      <c r="K191" s="229">
        <f>Variables!E127</f>
        <v>87</v>
      </c>
      <c r="L191" s="229">
        <f>Variables!F127</f>
        <v>66</v>
      </c>
      <c r="M191" s="229">
        <f>Variables!G127</f>
        <v>52</v>
      </c>
      <c r="N191" s="229">
        <f>Variables!H127</f>
        <v>76</v>
      </c>
      <c r="O191" s="229">
        <f>Variables!I127</f>
        <v>7</v>
      </c>
      <c r="P191" s="229">
        <f>Variables!J127</f>
        <v>7</v>
      </c>
      <c r="Q191" s="169"/>
      <c r="R191" s="229">
        <f>Variables!K127</f>
        <v>0</v>
      </c>
      <c r="S191" s="229">
        <f>Variables!L127</f>
        <v>0</v>
      </c>
      <c r="T191" s="170"/>
      <c r="U191" s="229">
        <f>Variables!M127</f>
        <v>0</v>
      </c>
      <c r="V191" s="229">
        <f>Variables!N127</f>
        <v>0</v>
      </c>
      <c r="W191" s="170"/>
      <c r="X191" s="230"/>
      <c r="Y191" s="229">
        <f>Variables!P127</f>
        <v>0</v>
      </c>
      <c r="Z191" s="170"/>
      <c r="AA191" s="168"/>
      <c r="AB191" s="165"/>
      <c r="AC191" s="172"/>
      <c r="AD191" s="172"/>
      <c r="AE191" s="172"/>
      <c r="AF191" s="172"/>
      <c r="AG191" s="172"/>
      <c r="AH191" s="172"/>
      <c r="AI191" s="172"/>
      <c r="AJ191" s="172"/>
      <c r="AK191" s="173"/>
      <c r="AL191" s="168"/>
      <c r="AM191" s="168"/>
      <c r="AN191" s="168"/>
      <c r="AO191" s="168"/>
      <c r="AP191" s="174"/>
      <c r="AQ191" s="174"/>
      <c r="AR191" s="174"/>
      <c r="AS191" s="174"/>
      <c r="AT191" s="173"/>
      <c r="AU191" s="175"/>
      <c r="AV191" s="175"/>
      <c r="AW191" s="175"/>
      <c r="AX191" s="175"/>
      <c r="AY191" s="175"/>
    </row>
    <row r="192" spans="1:51" ht="16.5" customHeight="1" outlineLevel="4" x14ac:dyDescent="0.25">
      <c r="A192" s="164" t="s">
        <v>1901</v>
      </c>
      <c r="B192" s="177" t="str">
        <f>Variables!C128</f>
        <v>Jumlah penderita DBD yang ditemukan</v>
      </c>
      <c r="C192" s="166" t="s">
        <v>1632</v>
      </c>
      <c r="D192" s="166">
        <v>158</v>
      </c>
      <c r="E192" s="166"/>
      <c r="F192" s="166"/>
      <c r="G192" s="196"/>
      <c r="H192" s="166"/>
      <c r="I192" s="166"/>
      <c r="J192" s="196"/>
      <c r="K192" s="229">
        <f>Variables!E128</f>
        <v>87</v>
      </c>
      <c r="L192" s="229">
        <f>Variables!F128</f>
        <v>66</v>
      </c>
      <c r="M192" s="229">
        <f>Variables!G128</f>
        <v>52</v>
      </c>
      <c r="N192" s="229">
        <f>Variables!H128</f>
        <v>76</v>
      </c>
      <c r="O192" s="229">
        <f>Variables!I128</f>
        <v>7</v>
      </c>
      <c r="P192" s="229">
        <f>Variables!J128</f>
        <v>7</v>
      </c>
      <c r="Q192" s="169"/>
      <c r="R192" s="229">
        <f>Variables!K128</f>
        <v>0</v>
      </c>
      <c r="S192" s="229">
        <f>Variables!L128</f>
        <v>0</v>
      </c>
      <c r="T192" s="170"/>
      <c r="U192" s="229">
        <f>Variables!M128</f>
        <v>0</v>
      </c>
      <c r="V192" s="229">
        <f>Variables!N128</f>
        <v>0</v>
      </c>
      <c r="W192" s="170"/>
      <c r="X192" s="230"/>
      <c r="Y192" s="229">
        <f>Variables!P128</f>
        <v>0</v>
      </c>
      <c r="Z192" s="170"/>
      <c r="AA192" s="168"/>
      <c r="AB192" s="165"/>
      <c r="AC192" s="172"/>
      <c r="AD192" s="172"/>
      <c r="AE192" s="172"/>
      <c r="AF192" s="172"/>
      <c r="AG192" s="172"/>
      <c r="AH192" s="172"/>
      <c r="AI192" s="172"/>
      <c r="AJ192" s="172"/>
      <c r="AK192" s="173"/>
      <c r="AL192" s="168"/>
      <c r="AM192" s="168"/>
      <c r="AN192" s="168"/>
      <c r="AO192" s="168"/>
      <c r="AP192" s="174"/>
      <c r="AQ192" s="174"/>
      <c r="AR192" s="174"/>
      <c r="AS192" s="174"/>
      <c r="AT192" s="173"/>
      <c r="AU192" s="175"/>
      <c r="AV192" s="175"/>
      <c r="AW192" s="175"/>
      <c r="AX192" s="175"/>
      <c r="AY192" s="175"/>
    </row>
    <row r="193" spans="1:51" ht="16.5" customHeight="1" outlineLevel="3" x14ac:dyDescent="0.25">
      <c r="A193" s="205" t="s">
        <v>1902</v>
      </c>
      <c r="B193" s="181" t="s">
        <v>1903</v>
      </c>
      <c r="C193" s="192"/>
      <c r="D193" s="188">
        <v>130.82</v>
      </c>
      <c r="E193" s="192">
        <v>50</v>
      </c>
      <c r="F193" s="192">
        <v>50</v>
      </c>
      <c r="G193" s="188">
        <v>50</v>
      </c>
      <c r="H193" s="188">
        <v>50</v>
      </c>
      <c r="I193" s="188">
        <v>50</v>
      </c>
      <c r="J193" s="188">
        <v>50</v>
      </c>
      <c r="K193" s="188">
        <f t="shared" ref="K193:P193" si="245">IF(K195=0,0,K194/K195*100000)</f>
        <v>65.678222007488827</v>
      </c>
      <c r="L193" s="188">
        <f t="shared" si="245"/>
        <v>49.657289464378422</v>
      </c>
      <c r="M193" s="188">
        <f t="shared" si="245"/>
        <v>39.990771360455277</v>
      </c>
      <c r="N193" s="188">
        <f t="shared" si="245"/>
        <v>58.331862244702165</v>
      </c>
      <c r="O193" s="188">
        <f t="shared" si="245"/>
        <v>0</v>
      </c>
      <c r="P193" s="188">
        <f t="shared" si="245"/>
        <v>0</v>
      </c>
      <c r="Q193" s="170"/>
      <c r="R193" s="188">
        <f t="shared" ref="R193:S193" si="246">IF(R195=0,0,R194/R195*100000)</f>
        <v>0</v>
      </c>
      <c r="S193" s="188">
        <f t="shared" si="246"/>
        <v>0</v>
      </c>
      <c r="T193" s="170"/>
      <c r="U193" s="188">
        <f t="shared" ref="U193:V193" si="247">IF(U195=0,0,U194/U195*100000)</f>
        <v>0</v>
      </c>
      <c r="V193" s="188">
        <f t="shared" si="247"/>
        <v>0</v>
      </c>
      <c r="W193" s="170"/>
      <c r="X193" s="192">
        <f>H193</f>
        <v>50</v>
      </c>
      <c r="Y193" s="188">
        <f>IF(Y195=0,0,Y194/Y195*100000)</f>
        <v>0</v>
      </c>
      <c r="Z193" s="170"/>
      <c r="AA193" s="167">
        <f>Y193/X193</f>
        <v>0</v>
      </c>
      <c r="AB193" s="181"/>
      <c r="AC193" s="172" t="e">
        <f>1/(P193/O193)</f>
        <v>#DIV/0!</v>
      </c>
      <c r="AD193" s="172" t="e">
        <f>1/(S193/R193)</f>
        <v>#DIV/0!</v>
      </c>
      <c r="AE193" s="172" t="e">
        <f>1/(V193/U193)</f>
        <v>#DIV/0!</v>
      </c>
      <c r="AF193" s="172" t="e">
        <f>1/(Y193/X193)</f>
        <v>#DIV/0!</v>
      </c>
      <c r="AG193" s="172" t="e">
        <f>1/(P193/G193)</f>
        <v>#DIV/0!</v>
      </c>
      <c r="AH193" s="172" t="e">
        <f>1/(S193/G193)</f>
        <v>#DIV/0!</v>
      </c>
      <c r="AI193" s="172" t="e">
        <f>1/(V193/G193)</f>
        <v>#DIV/0!</v>
      </c>
      <c r="AJ193" s="172" t="e">
        <f>1/(Y193/G193)</f>
        <v>#DIV/0!</v>
      </c>
      <c r="AK193" s="173"/>
      <c r="AL193" s="168">
        <f>(2*H193-P193)/H193</f>
        <v>2</v>
      </c>
      <c r="AM193" s="186">
        <f>(2*H193-S193)/H193</f>
        <v>2</v>
      </c>
      <c r="AN193" s="168">
        <f>(2*H193-V193)/H193</f>
        <v>2</v>
      </c>
      <c r="AO193" s="168">
        <f>(2*H193-Y193)/H193</f>
        <v>2</v>
      </c>
      <c r="AP193" s="174">
        <f t="shared" ref="AP193:AS193" si="248">IF(AL193&lt;=50%,5,IF(AL193&lt;=65%,4,IF(AL193&lt;=75%,3,IF(AL193&lt;=90%,2,1))))</f>
        <v>1</v>
      </c>
      <c r="AQ193" s="174">
        <f t="shared" si="248"/>
        <v>1</v>
      </c>
      <c r="AR193" s="174">
        <f t="shared" si="248"/>
        <v>1</v>
      </c>
      <c r="AS193" s="174">
        <f t="shared" si="248"/>
        <v>1</v>
      </c>
      <c r="AT193" s="206"/>
      <c r="AU193" s="207"/>
      <c r="AV193" s="207"/>
      <c r="AW193" s="207"/>
      <c r="AX193" s="207"/>
      <c r="AY193" s="207"/>
    </row>
    <row r="194" spans="1:51" ht="16.5" customHeight="1" outlineLevel="4" x14ac:dyDescent="0.25">
      <c r="A194" s="205" t="s">
        <v>1904</v>
      </c>
      <c r="B194" s="181" t="str">
        <f>Variables!C128</f>
        <v>Jumlah penderita DBD yang ditemukan</v>
      </c>
      <c r="C194" s="192" t="s">
        <v>1632</v>
      </c>
      <c r="D194" s="192">
        <v>158</v>
      </c>
      <c r="E194" s="192"/>
      <c r="F194" s="192"/>
      <c r="G194" s="188"/>
      <c r="H194" s="192"/>
      <c r="I194" s="192"/>
      <c r="J194" s="188"/>
      <c r="K194" s="188">
        <f>Variables!E128</f>
        <v>87</v>
      </c>
      <c r="L194" s="188">
        <f>Variables!F128</f>
        <v>66</v>
      </c>
      <c r="M194" s="188">
        <f>Variables!G128</f>
        <v>52</v>
      </c>
      <c r="N194" s="188">
        <f>Variables!H128</f>
        <v>76</v>
      </c>
      <c r="O194" s="188">
        <f>Variables!I128</f>
        <v>7</v>
      </c>
      <c r="P194" s="188">
        <f>Variables!J128</f>
        <v>7</v>
      </c>
      <c r="Q194" s="170"/>
      <c r="R194" s="188">
        <f>Variables!K128</f>
        <v>0</v>
      </c>
      <c r="S194" s="188">
        <f>Variables!L128</f>
        <v>0</v>
      </c>
      <c r="T194" s="170"/>
      <c r="U194" s="188">
        <f>Variables!M128</f>
        <v>0</v>
      </c>
      <c r="V194" s="188">
        <f>Variables!N128</f>
        <v>0</v>
      </c>
      <c r="W194" s="170"/>
      <c r="X194" s="188"/>
      <c r="Y194" s="188">
        <f>Variables!P128</f>
        <v>0</v>
      </c>
      <c r="Z194" s="170"/>
      <c r="AA194" s="188"/>
      <c r="AB194" s="181"/>
      <c r="AC194" s="170"/>
      <c r="AD194" s="170"/>
      <c r="AE194" s="170"/>
      <c r="AF194" s="170"/>
      <c r="AG194" s="170"/>
      <c r="AH194" s="170"/>
      <c r="AI194" s="170"/>
      <c r="AJ194" s="170"/>
      <c r="AK194" s="206"/>
      <c r="AL194" s="168"/>
      <c r="AM194" s="168"/>
      <c r="AN194" s="168"/>
      <c r="AO194" s="168"/>
      <c r="AP194" s="174"/>
      <c r="AQ194" s="174"/>
      <c r="AR194" s="174"/>
      <c r="AS194" s="174"/>
      <c r="AT194" s="206"/>
      <c r="AU194" s="207"/>
      <c r="AV194" s="207"/>
      <c r="AW194" s="207"/>
      <c r="AX194" s="207"/>
      <c r="AY194" s="207"/>
    </row>
    <row r="195" spans="1:51" ht="16.5" customHeight="1" outlineLevel="4" x14ac:dyDescent="0.25">
      <c r="A195" s="205" t="s">
        <v>1905</v>
      </c>
      <c r="B195" s="181" t="str">
        <f>Variables!C438</f>
        <v>Jumlah penduduk</v>
      </c>
      <c r="C195" s="192" t="s">
        <v>1632</v>
      </c>
      <c r="D195" s="192">
        <v>132261</v>
      </c>
      <c r="E195" s="192"/>
      <c r="F195" s="192"/>
      <c r="G195" s="188"/>
      <c r="H195" s="192"/>
      <c r="I195" s="192"/>
      <c r="J195" s="188"/>
      <c r="K195" s="188">
        <f>Variables!E438</f>
        <v>132464</v>
      </c>
      <c r="L195" s="188">
        <f>Variables!F438</f>
        <v>132911</v>
      </c>
      <c r="M195" s="188">
        <f>Variables!G438</f>
        <v>130030</v>
      </c>
      <c r="N195" s="188">
        <f>Variables!H438</f>
        <v>130289</v>
      </c>
      <c r="O195" s="188">
        <f>Variables!I438</f>
        <v>0</v>
      </c>
      <c r="P195" s="188">
        <f>Variables!J438</f>
        <v>0</v>
      </c>
      <c r="Q195" s="170"/>
      <c r="R195" s="188">
        <f>Variables!K438</f>
        <v>0</v>
      </c>
      <c r="S195" s="188">
        <f>Variables!L438</f>
        <v>0</v>
      </c>
      <c r="T195" s="170"/>
      <c r="U195" s="188">
        <f>Variables!M438</f>
        <v>0</v>
      </c>
      <c r="V195" s="188">
        <f>Variables!N438</f>
        <v>0</v>
      </c>
      <c r="W195" s="170"/>
      <c r="X195" s="188"/>
      <c r="Y195" s="188">
        <f>Variables!P438</f>
        <v>0</v>
      </c>
      <c r="Z195" s="170"/>
      <c r="AA195" s="188"/>
      <c r="AB195" s="181"/>
      <c r="AC195" s="170"/>
      <c r="AD195" s="170"/>
      <c r="AE195" s="170"/>
      <c r="AF195" s="170"/>
      <c r="AG195" s="170"/>
      <c r="AH195" s="170"/>
      <c r="AI195" s="170"/>
      <c r="AJ195" s="170"/>
      <c r="AK195" s="206"/>
      <c r="AL195" s="168"/>
      <c r="AM195" s="168"/>
      <c r="AN195" s="168"/>
      <c r="AO195" s="168"/>
      <c r="AP195" s="174"/>
      <c r="AQ195" s="174"/>
      <c r="AR195" s="174"/>
      <c r="AS195" s="174"/>
      <c r="AT195" s="206"/>
      <c r="AU195" s="207"/>
      <c r="AV195" s="207"/>
      <c r="AW195" s="207"/>
      <c r="AX195" s="207"/>
      <c r="AY195" s="207"/>
    </row>
    <row r="196" spans="1:51" ht="16.5" customHeight="1" outlineLevel="3" x14ac:dyDescent="0.25">
      <c r="A196" s="164" t="s">
        <v>1906</v>
      </c>
      <c r="B196" s="165" t="s">
        <v>1907</v>
      </c>
      <c r="C196" s="166"/>
      <c r="D196" s="232">
        <v>128.33000000000001</v>
      </c>
      <c r="E196" s="232">
        <v>106</v>
      </c>
      <c r="F196" s="232">
        <v>105</v>
      </c>
      <c r="G196" s="233">
        <v>104</v>
      </c>
      <c r="H196" s="232">
        <v>103</v>
      </c>
      <c r="I196" s="232">
        <v>102</v>
      </c>
      <c r="J196" s="233">
        <v>101</v>
      </c>
      <c r="K196" s="232">
        <f t="shared" ref="K196:P196" si="249">IF(K198=0,0,K197/K198*100000)</f>
        <v>111.72846962193502</v>
      </c>
      <c r="L196" s="232">
        <f t="shared" si="249"/>
        <v>153.48616743535149</v>
      </c>
      <c r="M196" s="232">
        <f t="shared" si="249"/>
        <v>151.50349919249405</v>
      </c>
      <c r="N196" s="232">
        <f t="shared" si="249"/>
        <v>174.22806223088671</v>
      </c>
      <c r="O196" s="232">
        <f t="shared" si="249"/>
        <v>0</v>
      </c>
      <c r="P196" s="232">
        <f t="shared" si="249"/>
        <v>0</v>
      </c>
      <c r="Q196" s="169"/>
      <c r="R196" s="232">
        <f t="shared" ref="R196:S196" si="250">IF(R198=0,0,R197/R198*100000)</f>
        <v>0</v>
      </c>
      <c r="S196" s="232">
        <f t="shared" si="250"/>
        <v>0</v>
      </c>
      <c r="T196" s="170"/>
      <c r="U196" s="232">
        <f t="shared" ref="U196:V196" si="251">IF(U198=0,0,U197/U198*100000)</f>
        <v>0</v>
      </c>
      <c r="V196" s="232">
        <f t="shared" si="251"/>
        <v>0</v>
      </c>
      <c r="W196" s="170"/>
      <c r="X196" s="192">
        <f>H196</f>
        <v>103</v>
      </c>
      <c r="Y196" s="232">
        <f>IF(Y198=0,0,Y197/Y198*100000)</f>
        <v>0</v>
      </c>
      <c r="Z196" s="170"/>
      <c r="AA196" s="167">
        <f>Y196/X196</f>
        <v>0</v>
      </c>
      <c r="AB196" s="165"/>
      <c r="AC196" s="172" t="e">
        <f>1/(P196/O196)</f>
        <v>#DIV/0!</v>
      </c>
      <c r="AD196" s="172" t="e">
        <f>1/(S196/R196)</f>
        <v>#DIV/0!</v>
      </c>
      <c r="AE196" s="172" t="e">
        <f>1/(V196/U196)</f>
        <v>#DIV/0!</v>
      </c>
      <c r="AF196" s="172" t="e">
        <f>1/(Y196/X196)</f>
        <v>#DIV/0!</v>
      </c>
      <c r="AG196" s="172" t="e">
        <f>1/(P196/G196)</f>
        <v>#DIV/0!</v>
      </c>
      <c r="AH196" s="172" t="e">
        <f>1/(S196/G196)</f>
        <v>#DIV/0!</v>
      </c>
      <c r="AI196" s="172" t="e">
        <f>1/(V196/G196)</f>
        <v>#DIV/0!</v>
      </c>
      <c r="AJ196" s="172" t="e">
        <f>1/(Y196/G196)</f>
        <v>#DIV/0!</v>
      </c>
      <c r="AK196" s="173"/>
      <c r="AL196" s="168">
        <f>(2*H196-P196)/H196</f>
        <v>2</v>
      </c>
      <c r="AM196" s="186">
        <f>(2*H196-S196)/H196</f>
        <v>2</v>
      </c>
      <c r="AN196" s="168">
        <f>(2*H196-V196)/H196</f>
        <v>2</v>
      </c>
      <c r="AO196" s="168">
        <f>(2*H196-Y196)/H196</f>
        <v>2</v>
      </c>
      <c r="AP196" s="174">
        <f t="shared" ref="AP196:AS196" si="252">IF(AL196&lt;=50%,5,IF(AL196&lt;=65%,4,IF(AL196&lt;=75%,3,IF(AL196&lt;=90%,2,1))))</f>
        <v>1</v>
      </c>
      <c r="AQ196" s="174">
        <f t="shared" si="252"/>
        <v>1</v>
      </c>
      <c r="AR196" s="174">
        <f t="shared" si="252"/>
        <v>1</v>
      </c>
      <c r="AS196" s="174">
        <f t="shared" si="252"/>
        <v>1</v>
      </c>
      <c r="AT196" s="173"/>
      <c r="AU196" s="175"/>
      <c r="AV196" s="175"/>
      <c r="AW196" s="175"/>
      <c r="AX196" s="175"/>
      <c r="AY196" s="175"/>
    </row>
    <row r="197" spans="1:51" ht="16.5" customHeight="1" outlineLevel="4" x14ac:dyDescent="0.25">
      <c r="A197" s="205" t="s">
        <v>1908</v>
      </c>
      <c r="B197" s="181" t="str">
        <f>Variables!C131</f>
        <v>Jumlah penduduk yang terinfeksi TB</v>
      </c>
      <c r="C197" s="192" t="s">
        <v>1632</v>
      </c>
      <c r="D197" s="192">
        <v>29</v>
      </c>
      <c r="E197" s="192"/>
      <c r="F197" s="192"/>
      <c r="G197" s="188"/>
      <c r="H197" s="192"/>
      <c r="I197" s="192"/>
      <c r="J197" s="188"/>
      <c r="K197" s="188">
        <f>Variables!E131</f>
        <v>148</v>
      </c>
      <c r="L197" s="188">
        <f>Variables!F131</f>
        <v>204</v>
      </c>
      <c r="M197" s="188">
        <f>Variables!G131</f>
        <v>197</v>
      </c>
      <c r="N197" s="188">
        <f>Variables!H131</f>
        <v>227</v>
      </c>
      <c r="O197" s="188">
        <f>Variables!I131</f>
        <v>0</v>
      </c>
      <c r="P197" s="188">
        <f>Variables!J131</f>
        <v>211</v>
      </c>
      <c r="Q197" s="188"/>
      <c r="R197" s="188">
        <f>Variables!K131</f>
        <v>0</v>
      </c>
      <c r="S197" s="188">
        <f>Variables!L131</f>
        <v>0</v>
      </c>
      <c r="T197" s="170"/>
      <c r="U197" s="188">
        <f>Variables!M131</f>
        <v>0</v>
      </c>
      <c r="V197" s="188">
        <f>Variables!N131</f>
        <v>0</v>
      </c>
      <c r="W197" s="170"/>
      <c r="X197" s="216"/>
      <c r="Y197" s="188">
        <f>Variables!P131</f>
        <v>0</v>
      </c>
      <c r="Z197" s="170"/>
      <c r="AA197" s="188"/>
      <c r="AB197" s="181"/>
      <c r="AC197" s="170"/>
      <c r="AD197" s="170"/>
      <c r="AE197" s="170"/>
      <c r="AF197" s="170"/>
      <c r="AG197" s="170"/>
      <c r="AH197" s="170"/>
      <c r="AI197" s="170"/>
      <c r="AJ197" s="170"/>
      <c r="AK197" s="206"/>
      <c r="AL197" s="168"/>
      <c r="AM197" s="168"/>
      <c r="AN197" s="168"/>
      <c r="AO197" s="168"/>
      <c r="AP197" s="174"/>
      <c r="AQ197" s="174"/>
      <c r="AR197" s="174"/>
      <c r="AS197" s="174"/>
      <c r="AT197" s="206"/>
      <c r="AU197" s="207"/>
      <c r="AV197" s="207"/>
      <c r="AW197" s="207"/>
      <c r="AX197" s="207"/>
      <c r="AY197" s="207"/>
    </row>
    <row r="198" spans="1:51" ht="16.5" customHeight="1" outlineLevel="4" x14ac:dyDescent="0.25">
      <c r="A198" s="205" t="s">
        <v>1909</v>
      </c>
      <c r="B198" s="181" t="str">
        <f>Variables!C438</f>
        <v>Jumlah penduduk</v>
      </c>
      <c r="C198" s="192" t="s">
        <v>1632</v>
      </c>
      <c r="D198" s="192">
        <v>132261</v>
      </c>
      <c r="E198" s="192"/>
      <c r="F198" s="192"/>
      <c r="G198" s="188"/>
      <c r="H198" s="192"/>
      <c r="I198" s="192"/>
      <c r="J198" s="188"/>
      <c r="K198" s="188">
        <f>Variables!E438</f>
        <v>132464</v>
      </c>
      <c r="L198" s="188">
        <f>Variables!F438</f>
        <v>132911</v>
      </c>
      <c r="M198" s="188">
        <f>Variables!G438</f>
        <v>130030</v>
      </c>
      <c r="N198" s="188">
        <f>Variables!H438</f>
        <v>130289</v>
      </c>
      <c r="O198" s="188">
        <f>Variables!I438</f>
        <v>0</v>
      </c>
      <c r="P198" s="188">
        <f>Variables!J438</f>
        <v>0</v>
      </c>
      <c r="Q198" s="188"/>
      <c r="R198" s="188">
        <f>Variables!K438</f>
        <v>0</v>
      </c>
      <c r="S198" s="188">
        <f>Variables!L438</f>
        <v>0</v>
      </c>
      <c r="T198" s="170"/>
      <c r="U198" s="188">
        <f>Variables!M438</f>
        <v>0</v>
      </c>
      <c r="V198" s="188">
        <f>Variables!N438</f>
        <v>0</v>
      </c>
      <c r="W198" s="170"/>
      <c r="X198" s="216"/>
      <c r="Y198" s="188">
        <f>Variables!P438</f>
        <v>0</v>
      </c>
      <c r="Z198" s="170"/>
      <c r="AA198" s="188"/>
      <c r="AB198" s="181"/>
      <c r="AC198" s="170"/>
      <c r="AD198" s="170"/>
      <c r="AE198" s="170"/>
      <c r="AF198" s="170"/>
      <c r="AG198" s="170"/>
      <c r="AH198" s="170"/>
      <c r="AI198" s="170"/>
      <c r="AJ198" s="170"/>
      <c r="AK198" s="206"/>
      <c r="AL198" s="168"/>
      <c r="AM198" s="168"/>
      <c r="AN198" s="168"/>
      <c r="AO198" s="168"/>
      <c r="AP198" s="174"/>
      <c r="AQ198" s="174"/>
      <c r="AR198" s="174"/>
      <c r="AS198" s="174"/>
      <c r="AT198" s="206"/>
      <c r="AU198" s="207"/>
      <c r="AV198" s="207"/>
      <c r="AW198" s="207"/>
      <c r="AX198" s="207"/>
      <c r="AY198" s="207"/>
    </row>
    <row r="199" spans="1:51" ht="16.5" customHeight="1" outlineLevel="3" x14ac:dyDescent="0.25">
      <c r="A199" s="164" t="s">
        <v>1910</v>
      </c>
      <c r="B199" s="165" t="s">
        <v>1911</v>
      </c>
      <c r="C199" s="166"/>
      <c r="D199" s="168">
        <v>1.2016</v>
      </c>
      <c r="E199" s="167">
        <v>0.9</v>
      </c>
      <c r="F199" s="167">
        <v>0.9</v>
      </c>
      <c r="G199" s="168">
        <v>0.9</v>
      </c>
      <c r="H199" s="168">
        <v>0.9</v>
      </c>
      <c r="I199" s="168">
        <v>0.9</v>
      </c>
      <c r="J199" s="168">
        <v>0.9</v>
      </c>
      <c r="K199" s="168">
        <f t="shared" ref="K199:P199" si="253">IF(K201=0,0,K200/K201)</f>
        <v>0.59285714285714286</v>
      </c>
      <c r="L199" s="168">
        <f t="shared" si="253"/>
        <v>0.47142857142857142</v>
      </c>
      <c r="M199" s="168">
        <f t="shared" si="253"/>
        <v>0.59285714285714286</v>
      </c>
      <c r="N199" s="168">
        <f t="shared" si="253"/>
        <v>0.8848920863309353</v>
      </c>
      <c r="O199" s="168">
        <f t="shared" si="253"/>
        <v>0</v>
      </c>
      <c r="P199" s="168">
        <f t="shared" si="253"/>
        <v>0.7</v>
      </c>
      <c r="Q199" s="169"/>
      <c r="R199" s="168">
        <f t="shared" ref="R199:S199" si="254">IF(R201=0,0,R200/R201)</f>
        <v>0</v>
      </c>
      <c r="S199" s="168">
        <f t="shared" si="254"/>
        <v>0</v>
      </c>
      <c r="T199" s="170"/>
      <c r="U199" s="168">
        <f>IF(U201=0,0,U200/U201)</f>
        <v>0</v>
      </c>
      <c r="V199" s="168">
        <v>0.42859999999999998</v>
      </c>
      <c r="W199" s="170"/>
      <c r="X199" s="167">
        <f>H199</f>
        <v>0.9</v>
      </c>
      <c r="Y199" s="168">
        <f>IF(Y201=0,0,Y200/Y201)</f>
        <v>0</v>
      </c>
      <c r="Z199" s="170"/>
      <c r="AA199" s="167">
        <f>Y199/X199</f>
        <v>0</v>
      </c>
      <c r="AB199" s="165"/>
      <c r="AC199" s="172" t="e">
        <f>1/(P199/O199)</f>
        <v>#DIV/0!</v>
      </c>
      <c r="AD199" s="172" t="e">
        <f>1/(S199/R199)</f>
        <v>#DIV/0!</v>
      </c>
      <c r="AE199" s="172" t="e">
        <f>1/(V199/U199)</f>
        <v>#DIV/0!</v>
      </c>
      <c r="AF199" s="172" t="e">
        <f>1/(Y199/X199)</f>
        <v>#DIV/0!</v>
      </c>
      <c r="AG199" s="172">
        <f>1/(P199/G199)</f>
        <v>1.2857142857142858</v>
      </c>
      <c r="AH199" s="172" t="e">
        <f>1/(S199/G199)</f>
        <v>#DIV/0!</v>
      </c>
      <c r="AI199" s="172">
        <f>1/(V199/G199)</f>
        <v>2.0998600093327111</v>
      </c>
      <c r="AJ199" s="172" t="e">
        <f>1/(Y199/G199)</f>
        <v>#DIV/0!</v>
      </c>
      <c r="AK199" s="173"/>
      <c r="AL199" s="168">
        <f>IF(H199=0,0,P199/H199)</f>
        <v>0.77777777777777768</v>
      </c>
      <c r="AM199" s="168">
        <f>IF(H199=0,0,S199/H199)</f>
        <v>0</v>
      </c>
      <c r="AN199" s="168">
        <f>IF(H199=0,0,V199/H199)</f>
        <v>0.47622222222222221</v>
      </c>
      <c r="AO199" s="168">
        <f>IF(H199=0,0,Y199/H199)</f>
        <v>0</v>
      </c>
      <c r="AP199" s="174">
        <f t="shared" ref="AP199:AS199" si="255">IF(AL199&lt;=50%,5,IF(AL199&lt;=65%,4,IF(AL199&lt;=75%,3,IF(AL199&lt;=90%,2,1))))</f>
        <v>2</v>
      </c>
      <c r="AQ199" s="174">
        <f t="shared" si="255"/>
        <v>5</v>
      </c>
      <c r="AR199" s="174">
        <f t="shared" si="255"/>
        <v>5</v>
      </c>
      <c r="AS199" s="174">
        <f t="shared" si="255"/>
        <v>5</v>
      </c>
      <c r="AT199" s="173"/>
      <c r="AU199" s="175"/>
      <c r="AV199" s="175"/>
      <c r="AW199" s="175"/>
      <c r="AX199" s="175"/>
      <c r="AY199" s="175"/>
    </row>
    <row r="200" spans="1:51" ht="16.5" customHeight="1" outlineLevel="4" x14ac:dyDescent="0.25">
      <c r="A200" s="205" t="s">
        <v>1912</v>
      </c>
      <c r="B200" s="181" t="str">
        <f>Variables!C125</f>
        <v>Jumlah pasien baru TB Paru BTA positif yang ditemukan</v>
      </c>
      <c r="C200" s="192" t="s">
        <v>1632</v>
      </c>
      <c r="D200" s="192">
        <v>155</v>
      </c>
      <c r="E200" s="192"/>
      <c r="F200" s="192"/>
      <c r="G200" s="188"/>
      <c r="H200" s="192"/>
      <c r="I200" s="192"/>
      <c r="J200" s="188"/>
      <c r="K200" s="188">
        <f>Variables!E125</f>
        <v>83</v>
      </c>
      <c r="L200" s="188">
        <f>Variables!F125</f>
        <v>66</v>
      </c>
      <c r="M200" s="188">
        <f>Variables!G125</f>
        <v>83</v>
      </c>
      <c r="N200" s="188">
        <f>Variables!H125</f>
        <v>123</v>
      </c>
      <c r="O200" s="188">
        <f>Variables!I125</f>
        <v>0</v>
      </c>
      <c r="P200" s="188">
        <f>Variables!J125</f>
        <v>98</v>
      </c>
      <c r="Q200" s="170"/>
      <c r="R200" s="188">
        <f>Variables!K125</f>
        <v>0</v>
      </c>
      <c r="S200" s="188">
        <f>Variables!L125</f>
        <v>0</v>
      </c>
      <c r="T200" s="170"/>
      <c r="U200" s="188">
        <f>Variables!M125</f>
        <v>0</v>
      </c>
      <c r="V200" s="188">
        <f>Variables!N125</f>
        <v>0</v>
      </c>
      <c r="W200" s="170"/>
      <c r="X200" s="216"/>
      <c r="Y200" s="188">
        <f>Variables!P125</f>
        <v>0</v>
      </c>
      <c r="Z200" s="170"/>
      <c r="AA200" s="188"/>
      <c r="AB200" s="181"/>
      <c r="AC200" s="170"/>
      <c r="AD200" s="170"/>
      <c r="AE200" s="170"/>
      <c r="AF200" s="170"/>
      <c r="AG200" s="170"/>
      <c r="AH200" s="170"/>
      <c r="AI200" s="170"/>
      <c r="AJ200" s="170"/>
      <c r="AK200" s="206"/>
      <c r="AL200" s="168"/>
      <c r="AM200" s="168"/>
      <c r="AN200" s="168"/>
      <c r="AO200" s="168"/>
      <c r="AP200" s="174"/>
      <c r="AQ200" s="174"/>
      <c r="AR200" s="174"/>
      <c r="AS200" s="174"/>
      <c r="AT200" s="206"/>
      <c r="AU200" s="207"/>
      <c r="AV200" s="207"/>
      <c r="AW200" s="207"/>
      <c r="AX200" s="207"/>
      <c r="AY200" s="207"/>
    </row>
    <row r="201" spans="1:51" ht="16.5" customHeight="1" outlineLevel="4" x14ac:dyDescent="0.25">
      <c r="A201" s="205" t="s">
        <v>1913</v>
      </c>
      <c r="B201" s="181" t="str">
        <f>Variables!C153</f>
        <v>Jumlah TB Paru positif yang diperkirakan ada dalam wilayah tersebut</v>
      </c>
      <c r="C201" s="192" t="s">
        <v>1632</v>
      </c>
      <c r="D201" s="192">
        <v>140</v>
      </c>
      <c r="E201" s="192"/>
      <c r="F201" s="192"/>
      <c r="G201" s="188"/>
      <c r="H201" s="192"/>
      <c r="I201" s="192"/>
      <c r="J201" s="188"/>
      <c r="K201" s="188">
        <f>Variables!E153</f>
        <v>140</v>
      </c>
      <c r="L201" s="188">
        <f>Variables!F153</f>
        <v>140</v>
      </c>
      <c r="M201" s="188">
        <f>Variables!G153</f>
        <v>140</v>
      </c>
      <c r="N201" s="188">
        <f>Variables!H153</f>
        <v>139</v>
      </c>
      <c r="O201" s="188">
        <f>Variables!I153</f>
        <v>0</v>
      </c>
      <c r="P201" s="188">
        <f>Variables!J153</f>
        <v>140</v>
      </c>
      <c r="Q201" s="170"/>
      <c r="R201" s="188">
        <f>Variables!K153</f>
        <v>0</v>
      </c>
      <c r="S201" s="188">
        <f>Variables!L153</f>
        <v>0</v>
      </c>
      <c r="T201" s="170"/>
      <c r="U201" s="188">
        <f>Variables!M153</f>
        <v>0</v>
      </c>
      <c r="V201" s="188">
        <f>Variables!N153</f>
        <v>0</v>
      </c>
      <c r="W201" s="170"/>
      <c r="X201" s="216"/>
      <c r="Y201" s="188">
        <f>Variables!P153</f>
        <v>0</v>
      </c>
      <c r="Z201" s="170"/>
      <c r="AA201" s="188"/>
      <c r="AB201" s="181"/>
      <c r="AC201" s="170"/>
      <c r="AD201" s="170"/>
      <c r="AE201" s="170"/>
      <c r="AF201" s="170"/>
      <c r="AG201" s="170"/>
      <c r="AH201" s="170"/>
      <c r="AI201" s="170"/>
      <c r="AJ201" s="170"/>
      <c r="AK201" s="206"/>
      <c r="AL201" s="168"/>
      <c r="AM201" s="168"/>
      <c r="AN201" s="168"/>
      <c r="AO201" s="168"/>
      <c r="AP201" s="174"/>
      <c r="AQ201" s="174"/>
      <c r="AR201" s="174"/>
      <c r="AS201" s="174"/>
      <c r="AT201" s="206"/>
      <c r="AU201" s="207"/>
      <c r="AV201" s="207"/>
      <c r="AW201" s="207"/>
      <c r="AX201" s="207"/>
      <c r="AY201" s="207"/>
    </row>
    <row r="202" spans="1:51" ht="16.5" customHeight="1" outlineLevel="3" x14ac:dyDescent="0.25">
      <c r="A202" s="164" t="s">
        <v>1914</v>
      </c>
      <c r="B202" s="165" t="s">
        <v>1915</v>
      </c>
      <c r="C202" s="166"/>
      <c r="D202" s="168">
        <v>3.6999999999999999E-4</v>
      </c>
      <c r="E202" s="167">
        <v>5.0000000000000001E-3</v>
      </c>
      <c r="F202" s="167">
        <v>5.0000000000000001E-3</v>
      </c>
      <c r="G202" s="168">
        <v>5.0000000000000001E-3</v>
      </c>
      <c r="H202" s="168">
        <v>5.0000000000000001E-3</v>
      </c>
      <c r="I202" s="168">
        <v>5.0000000000000001E-3</v>
      </c>
      <c r="J202" s="168">
        <v>5.0000000000000001E-3</v>
      </c>
      <c r="K202" s="168">
        <f t="shared" ref="K202:P202" si="256">IF(K204=0,0,K203/K204)</f>
        <v>2.1153574954167254E-4</v>
      </c>
      <c r="L202" s="168">
        <f t="shared" si="256"/>
        <v>2.6879058384144186E-4</v>
      </c>
      <c r="M202" s="168">
        <f t="shared" si="256"/>
        <v>1.7408965617292905E-4</v>
      </c>
      <c r="N202" s="168">
        <f t="shared" si="256"/>
        <v>1.481766858802436E-4</v>
      </c>
      <c r="O202" s="168">
        <f t="shared" si="256"/>
        <v>0</v>
      </c>
      <c r="P202" s="168">
        <f t="shared" si="256"/>
        <v>0</v>
      </c>
      <c r="Q202" s="169"/>
      <c r="R202" s="168">
        <f t="shared" ref="R202:S202" si="257">IF(R204=0,0,R203/R204)</f>
        <v>0</v>
      </c>
      <c r="S202" s="168">
        <f t="shared" si="257"/>
        <v>0</v>
      </c>
      <c r="T202" s="170"/>
      <c r="U202" s="168">
        <f t="shared" ref="U202:V202" si="258">IF(U204=0,0,U203/U204)</f>
        <v>0</v>
      </c>
      <c r="V202" s="168">
        <f t="shared" si="258"/>
        <v>0</v>
      </c>
      <c r="W202" s="170"/>
      <c r="X202" s="167">
        <f>H202</f>
        <v>5.0000000000000001E-3</v>
      </c>
      <c r="Y202" s="168">
        <f>IF(Y204=0,0,Y203/Y204)</f>
        <v>0</v>
      </c>
      <c r="Z202" s="170"/>
      <c r="AA202" s="167">
        <f>Y202/X202</f>
        <v>0</v>
      </c>
      <c r="AB202" s="165"/>
      <c r="AC202" s="172" t="e">
        <f>1/(P202/O202)</f>
        <v>#DIV/0!</v>
      </c>
      <c r="AD202" s="172" t="e">
        <f>1/(S202/R202)</f>
        <v>#DIV/0!</v>
      </c>
      <c r="AE202" s="172" t="e">
        <f>1/(V202/U202)</f>
        <v>#DIV/0!</v>
      </c>
      <c r="AF202" s="172" t="e">
        <f>1/(Y202/X202)</f>
        <v>#DIV/0!</v>
      </c>
      <c r="AG202" s="172" t="e">
        <f>1/(P202/G202)</f>
        <v>#DIV/0!</v>
      </c>
      <c r="AH202" s="172" t="e">
        <f>1/(S202/G202)</f>
        <v>#DIV/0!</v>
      </c>
      <c r="AI202" s="172" t="e">
        <f>1/(V202/G202)</f>
        <v>#DIV/0!</v>
      </c>
      <c r="AJ202" s="172" t="e">
        <f>1/(Y202/G202)</f>
        <v>#DIV/0!</v>
      </c>
      <c r="AK202" s="173"/>
      <c r="AL202" s="168">
        <f>(2*H202-P202)/H202</f>
        <v>2</v>
      </c>
      <c r="AM202" s="186">
        <f>(2*H202-S202)/H202</f>
        <v>2</v>
      </c>
      <c r="AN202" s="168">
        <f>(2*H202-V202)/H202</f>
        <v>2</v>
      </c>
      <c r="AO202" s="168">
        <f>(2*H202-Y202)/H202</f>
        <v>2</v>
      </c>
      <c r="AP202" s="174">
        <f t="shared" ref="AP202:AS202" si="259">IF(AL202&lt;=50%,5,IF(AL202&lt;=65%,4,IF(AL202&lt;=75%,3,IF(AL202&lt;=90%,2,1))))</f>
        <v>1</v>
      </c>
      <c r="AQ202" s="174">
        <f t="shared" si="259"/>
        <v>1</v>
      </c>
      <c r="AR202" s="174">
        <f t="shared" si="259"/>
        <v>1</v>
      </c>
      <c r="AS202" s="174">
        <f t="shared" si="259"/>
        <v>1</v>
      </c>
      <c r="AT202" s="173"/>
      <c r="AU202" s="175"/>
      <c r="AV202" s="175"/>
      <c r="AW202" s="175"/>
      <c r="AX202" s="175"/>
      <c r="AY202" s="175"/>
    </row>
    <row r="203" spans="1:51" ht="16.5" customHeight="1" outlineLevel="4" x14ac:dyDescent="0.25">
      <c r="A203" s="205" t="s">
        <v>1916</v>
      </c>
      <c r="B203" s="181" t="s">
        <v>220</v>
      </c>
      <c r="C203" s="192" t="s">
        <v>1702</v>
      </c>
      <c r="D203" s="192">
        <v>21</v>
      </c>
      <c r="E203" s="192"/>
      <c r="F203" s="192"/>
      <c r="G203" s="188"/>
      <c r="H203" s="192"/>
      <c r="I203" s="192"/>
      <c r="J203" s="188"/>
      <c r="K203" s="188">
        <f>Variables!E110</f>
        <v>15</v>
      </c>
      <c r="L203" s="188">
        <f>Variables!F110</f>
        <v>19</v>
      </c>
      <c r="M203" s="188">
        <f>Variables!G110</f>
        <v>12</v>
      </c>
      <c r="N203" s="188">
        <f>Variables!H110</f>
        <v>10</v>
      </c>
      <c r="O203" s="188">
        <f>Variables!I110</f>
        <v>0</v>
      </c>
      <c r="P203" s="188">
        <f>Variables!J110</f>
        <v>5</v>
      </c>
      <c r="Q203" s="170"/>
      <c r="R203" s="188">
        <f>Variables!K110</f>
        <v>0</v>
      </c>
      <c r="S203" s="188">
        <f>Variables!L110</f>
        <v>0</v>
      </c>
      <c r="T203" s="170"/>
      <c r="U203" s="188">
        <f>Variables!M110</f>
        <v>0</v>
      </c>
      <c r="V203" s="188">
        <f>Variables!N110</f>
        <v>0</v>
      </c>
      <c r="W203" s="170"/>
      <c r="X203" s="216"/>
      <c r="Y203" s="188">
        <f>Variables!P110</f>
        <v>0</v>
      </c>
      <c r="Z203" s="170"/>
      <c r="AA203" s="188"/>
      <c r="AB203" s="181"/>
      <c r="AC203" s="170"/>
      <c r="AD203" s="170"/>
      <c r="AE203" s="170"/>
      <c r="AF203" s="170"/>
      <c r="AG203" s="170"/>
      <c r="AH203" s="170"/>
      <c r="AI203" s="170"/>
      <c r="AJ203" s="170"/>
      <c r="AK203" s="206"/>
      <c r="AL203" s="168"/>
      <c r="AM203" s="168"/>
      <c r="AN203" s="168"/>
      <c r="AO203" s="168"/>
      <c r="AP203" s="174"/>
      <c r="AQ203" s="174"/>
      <c r="AR203" s="174"/>
      <c r="AS203" s="174"/>
      <c r="AT203" s="206"/>
      <c r="AU203" s="207"/>
      <c r="AV203" s="207"/>
      <c r="AW203" s="207"/>
      <c r="AX203" s="207"/>
      <c r="AY203" s="207"/>
    </row>
    <row r="204" spans="1:51" ht="16.5" customHeight="1" outlineLevel="4" x14ac:dyDescent="0.25">
      <c r="A204" s="205" t="s">
        <v>1917</v>
      </c>
      <c r="B204" s="181" t="str">
        <f>Variables!C439</f>
        <v>Jumlah penduduk usia 15-49 tahun</v>
      </c>
      <c r="C204" s="192" t="s">
        <v>1632</v>
      </c>
      <c r="D204" s="192">
        <v>63773</v>
      </c>
      <c r="E204" s="192"/>
      <c r="F204" s="192"/>
      <c r="G204" s="188"/>
      <c r="H204" s="192"/>
      <c r="I204" s="192"/>
      <c r="J204" s="188"/>
      <c r="K204" s="188">
        <f>Variables!E439</f>
        <v>70910</v>
      </c>
      <c r="L204" s="188">
        <f>Variables!F439</f>
        <v>70687</v>
      </c>
      <c r="M204" s="188">
        <f>Variables!G439</f>
        <v>68930</v>
      </c>
      <c r="N204" s="188">
        <f>Variables!H439</f>
        <v>67487</v>
      </c>
      <c r="O204" s="188">
        <f>Variables!I439</f>
        <v>0</v>
      </c>
      <c r="P204" s="188">
        <f>Variables!J439</f>
        <v>0</v>
      </c>
      <c r="Q204" s="170"/>
      <c r="R204" s="188">
        <f>Variables!K439</f>
        <v>0</v>
      </c>
      <c r="S204" s="188">
        <f>Variables!L439</f>
        <v>0</v>
      </c>
      <c r="T204" s="170"/>
      <c r="U204" s="188">
        <f>Variables!M439</f>
        <v>0</v>
      </c>
      <c r="V204" s="188">
        <f>Variables!N439</f>
        <v>0</v>
      </c>
      <c r="W204" s="170"/>
      <c r="X204" s="216"/>
      <c r="Y204" s="188">
        <f>Variables!P439</f>
        <v>0</v>
      </c>
      <c r="Z204" s="170"/>
      <c r="AA204" s="188"/>
      <c r="AB204" s="181"/>
      <c r="AC204" s="170"/>
      <c r="AD204" s="170"/>
      <c r="AE204" s="170"/>
      <c r="AF204" s="170"/>
      <c r="AG204" s="170"/>
      <c r="AH204" s="170"/>
      <c r="AI204" s="170"/>
      <c r="AJ204" s="170"/>
      <c r="AK204" s="206"/>
      <c r="AL204" s="168"/>
      <c r="AM204" s="168"/>
      <c r="AN204" s="168"/>
      <c r="AO204" s="168"/>
      <c r="AP204" s="174"/>
      <c r="AQ204" s="174"/>
      <c r="AR204" s="174"/>
      <c r="AS204" s="174"/>
      <c r="AT204" s="206"/>
      <c r="AU204" s="207"/>
      <c r="AV204" s="207"/>
      <c r="AW204" s="207"/>
      <c r="AX204" s="207"/>
      <c r="AY204" s="207"/>
    </row>
    <row r="205" spans="1:51" ht="16.5" customHeight="1" outlineLevel="3" x14ac:dyDescent="0.25">
      <c r="A205" s="164" t="s">
        <v>1918</v>
      </c>
      <c r="B205" s="165" t="s">
        <v>1919</v>
      </c>
      <c r="C205" s="166"/>
      <c r="D205" s="168">
        <f>D206/D207</f>
        <v>1</v>
      </c>
      <c r="E205" s="167">
        <v>1</v>
      </c>
      <c r="F205" s="167">
        <v>1</v>
      </c>
      <c r="G205" s="168">
        <v>1</v>
      </c>
      <c r="H205" s="168">
        <v>1</v>
      </c>
      <c r="I205" s="168">
        <v>1</v>
      </c>
      <c r="J205" s="168">
        <v>1</v>
      </c>
      <c r="K205" s="168">
        <f t="shared" ref="K205:P205" si="260">IF(K207=0,0,K206/K207)</f>
        <v>1</v>
      </c>
      <c r="L205" s="168">
        <f t="shared" si="260"/>
        <v>1</v>
      </c>
      <c r="M205" s="168">
        <f t="shared" si="260"/>
        <v>1</v>
      </c>
      <c r="N205" s="168">
        <f t="shared" si="260"/>
        <v>1</v>
      </c>
      <c r="O205" s="168">
        <f t="shared" si="260"/>
        <v>0</v>
      </c>
      <c r="P205" s="168">
        <f t="shared" si="260"/>
        <v>1</v>
      </c>
      <c r="Q205" s="169"/>
      <c r="R205" s="168">
        <f t="shared" ref="R205:S205" si="261">IF(R207=0,0,R206/R207)</f>
        <v>0</v>
      </c>
      <c r="S205" s="168">
        <f t="shared" si="261"/>
        <v>0</v>
      </c>
      <c r="T205" s="170"/>
      <c r="U205" s="168">
        <f t="shared" ref="U205:V205" si="262">IF(U207=0,0,U206/U207)</f>
        <v>0</v>
      </c>
      <c r="V205" s="168">
        <f t="shared" si="262"/>
        <v>0</v>
      </c>
      <c r="W205" s="170"/>
      <c r="X205" s="167">
        <f>H205</f>
        <v>1</v>
      </c>
      <c r="Y205" s="168">
        <f>IF(Y207=0,0,Y206/Y207)</f>
        <v>0</v>
      </c>
      <c r="Z205" s="170"/>
      <c r="AA205" s="167">
        <f>Y205/X205</f>
        <v>0</v>
      </c>
      <c r="AB205" s="165"/>
      <c r="AC205" s="172" t="e">
        <f>P205/O205</f>
        <v>#DIV/0!</v>
      </c>
      <c r="AD205" s="172" t="e">
        <f>S205/R205</f>
        <v>#DIV/0!</v>
      </c>
      <c r="AE205" s="172" t="e">
        <f>V205/U205</f>
        <v>#DIV/0!</v>
      </c>
      <c r="AF205" s="172">
        <f>Y205/X205</f>
        <v>0</v>
      </c>
      <c r="AG205" s="172">
        <f>P205/G205</f>
        <v>1</v>
      </c>
      <c r="AH205" s="172">
        <f>S205/G205</f>
        <v>0</v>
      </c>
      <c r="AI205" s="172">
        <f>V205/G205</f>
        <v>0</v>
      </c>
      <c r="AJ205" s="172">
        <f>Y205/G205</f>
        <v>0</v>
      </c>
      <c r="AK205" s="173"/>
      <c r="AL205" s="168">
        <f>IF(H205=0,0,P205/H205)</f>
        <v>1</v>
      </c>
      <c r="AM205" s="168">
        <f>IF(H205=0,0,S205/H205)</f>
        <v>0</v>
      </c>
      <c r="AN205" s="168">
        <f>IF(H205=0,0,V205/H205)</f>
        <v>0</v>
      </c>
      <c r="AO205" s="168">
        <f>IF(H205=0,0,Y205/H205)</f>
        <v>0</v>
      </c>
      <c r="AP205" s="174">
        <f t="shared" ref="AP205:AS205" si="263">IF(AL205&lt;=50%,5,IF(AL205&lt;=65%,4,IF(AL205&lt;=75%,3,IF(AL205&lt;=90%,2,1))))</f>
        <v>1</v>
      </c>
      <c r="AQ205" s="174">
        <f t="shared" si="263"/>
        <v>5</v>
      </c>
      <c r="AR205" s="174">
        <f t="shared" si="263"/>
        <v>5</v>
      </c>
      <c r="AS205" s="174">
        <f t="shared" si="263"/>
        <v>5</v>
      </c>
      <c r="AT205" s="173"/>
      <c r="AU205" s="175"/>
      <c r="AV205" s="175"/>
      <c r="AW205" s="175"/>
      <c r="AX205" s="175"/>
      <c r="AY205" s="175"/>
    </row>
    <row r="206" spans="1:51" ht="16.5" customHeight="1" outlineLevel="4" x14ac:dyDescent="0.25">
      <c r="A206" s="205" t="s">
        <v>1920</v>
      </c>
      <c r="B206" s="181" t="str">
        <f>Variables!C116</f>
        <v>Jumlah klien HIV-AIDS yang mendapatkan penanganan HIV-AIDS dalam kurun waktu 1 th</v>
      </c>
      <c r="C206" s="192" t="s">
        <v>1632</v>
      </c>
      <c r="D206" s="192">
        <v>24</v>
      </c>
      <c r="E206" s="192"/>
      <c r="F206" s="192"/>
      <c r="G206" s="188"/>
      <c r="H206" s="192"/>
      <c r="I206" s="192"/>
      <c r="J206" s="188"/>
      <c r="K206" s="188">
        <f>Variables!E116</f>
        <v>16</v>
      </c>
      <c r="L206" s="188">
        <f>Variables!F116</f>
        <v>20</v>
      </c>
      <c r="M206" s="188">
        <f>Variables!G116</f>
        <v>15</v>
      </c>
      <c r="N206" s="188">
        <f>Variables!H116</f>
        <v>13</v>
      </c>
      <c r="O206" s="188">
        <f>Variables!I116</f>
        <v>0</v>
      </c>
      <c r="P206" s="188">
        <f>Variables!J116</f>
        <v>5</v>
      </c>
      <c r="Q206" s="170"/>
      <c r="R206" s="188">
        <f>Variables!K116</f>
        <v>0</v>
      </c>
      <c r="S206" s="188">
        <f>Variables!L116</f>
        <v>0</v>
      </c>
      <c r="T206" s="170"/>
      <c r="U206" s="188">
        <f>Variables!M116</f>
        <v>0</v>
      </c>
      <c r="V206" s="188">
        <f>Variables!N116</f>
        <v>0</v>
      </c>
      <c r="W206" s="170"/>
      <c r="X206" s="216"/>
      <c r="Y206" s="188">
        <f>Variables!P116</f>
        <v>0</v>
      </c>
      <c r="Z206" s="170"/>
      <c r="AA206" s="188"/>
      <c r="AB206" s="181"/>
      <c r="AC206" s="170"/>
      <c r="AD206" s="170"/>
      <c r="AE206" s="170"/>
      <c r="AF206" s="170"/>
      <c r="AG206" s="170"/>
      <c r="AH206" s="170"/>
      <c r="AI206" s="170"/>
      <c r="AJ206" s="170"/>
      <c r="AK206" s="206"/>
      <c r="AL206" s="168"/>
      <c r="AM206" s="168"/>
      <c r="AN206" s="168"/>
      <c r="AO206" s="168"/>
      <c r="AP206" s="174"/>
      <c r="AQ206" s="174"/>
      <c r="AR206" s="174"/>
      <c r="AS206" s="174"/>
      <c r="AT206" s="206"/>
      <c r="AU206" s="207"/>
      <c r="AV206" s="207"/>
      <c r="AW206" s="207"/>
      <c r="AX206" s="207"/>
      <c r="AY206" s="207"/>
    </row>
    <row r="207" spans="1:51" ht="16.5" customHeight="1" outlineLevel="4" x14ac:dyDescent="0.25">
      <c r="A207" s="205" t="s">
        <v>1921</v>
      </c>
      <c r="B207" s="181" t="str">
        <f>Variables!C147</f>
        <v>Jumlah seluruh klien HIV-AIDS yang datang ke Sarkes pada kurun waktu</v>
      </c>
      <c r="C207" s="192" t="s">
        <v>1632</v>
      </c>
      <c r="D207" s="192">
        <v>24</v>
      </c>
      <c r="E207" s="192"/>
      <c r="F207" s="192"/>
      <c r="G207" s="188"/>
      <c r="H207" s="192"/>
      <c r="I207" s="192"/>
      <c r="J207" s="188"/>
      <c r="K207" s="188">
        <f>Variables!E147</f>
        <v>16</v>
      </c>
      <c r="L207" s="188">
        <f>Variables!F147</f>
        <v>20</v>
      </c>
      <c r="M207" s="188">
        <f>Variables!G147</f>
        <v>15</v>
      </c>
      <c r="N207" s="188">
        <f>Variables!H147</f>
        <v>13</v>
      </c>
      <c r="O207" s="188">
        <f>Variables!I147</f>
        <v>0</v>
      </c>
      <c r="P207" s="188">
        <f>Variables!J147</f>
        <v>5</v>
      </c>
      <c r="Q207" s="170"/>
      <c r="R207" s="188">
        <f>Variables!K147</f>
        <v>0</v>
      </c>
      <c r="S207" s="188">
        <f>Variables!L147</f>
        <v>0</v>
      </c>
      <c r="T207" s="170"/>
      <c r="U207" s="188">
        <f>Variables!M147</f>
        <v>0</v>
      </c>
      <c r="V207" s="188">
        <f>Variables!N147</f>
        <v>0</v>
      </c>
      <c r="W207" s="170"/>
      <c r="X207" s="216"/>
      <c r="Y207" s="188">
        <f>Variables!P147</f>
        <v>0</v>
      </c>
      <c r="Z207" s="170"/>
      <c r="AA207" s="188"/>
      <c r="AB207" s="181"/>
      <c r="AC207" s="170"/>
      <c r="AD207" s="170"/>
      <c r="AE207" s="170"/>
      <c r="AF207" s="170"/>
      <c r="AG207" s="170"/>
      <c r="AH207" s="170"/>
      <c r="AI207" s="170"/>
      <c r="AJ207" s="170"/>
      <c r="AK207" s="206"/>
      <c r="AL207" s="168"/>
      <c r="AM207" s="168"/>
      <c r="AN207" s="168"/>
      <c r="AO207" s="168"/>
      <c r="AP207" s="174"/>
      <c r="AQ207" s="174"/>
      <c r="AR207" s="174"/>
      <c r="AS207" s="174"/>
      <c r="AT207" s="206"/>
      <c r="AU207" s="207"/>
      <c r="AV207" s="207"/>
      <c r="AW207" s="207"/>
      <c r="AX207" s="207"/>
      <c r="AY207" s="207"/>
    </row>
    <row r="208" spans="1:51" ht="16.5" customHeight="1" outlineLevel="2" x14ac:dyDescent="0.25">
      <c r="A208" s="153" t="s">
        <v>1922</v>
      </c>
      <c r="B208" s="154" t="s">
        <v>1923</v>
      </c>
      <c r="C208" s="155"/>
      <c r="D208" s="155"/>
      <c r="E208" s="155"/>
      <c r="F208" s="155"/>
      <c r="G208" s="155"/>
      <c r="H208" s="155"/>
      <c r="I208" s="155"/>
      <c r="J208" s="155"/>
      <c r="K208" s="155"/>
      <c r="L208" s="155"/>
      <c r="M208" s="155"/>
      <c r="N208" s="155"/>
      <c r="O208" s="155"/>
      <c r="P208" s="155"/>
      <c r="Q208" s="212"/>
      <c r="R208" s="155"/>
      <c r="S208" s="155"/>
      <c r="T208" s="157"/>
      <c r="U208" s="155"/>
      <c r="V208" s="155"/>
      <c r="W208" s="158"/>
      <c r="X208" s="213"/>
      <c r="Y208" s="155"/>
      <c r="Z208" s="158"/>
      <c r="AA208" s="159"/>
      <c r="AB208" s="154"/>
      <c r="AC208" s="160"/>
      <c r="AD208" s="160"/>
      <c r="AE208" s="160"/>
      <c r="AF208" s="160"/>
      <c r="AG208" s="160"/>
      <c r="AH208" s="160"/>
      <c r="AI208" s="160"/>
      <c r="AJ208" s="160"/>
      <c r="AK208" s="161"/>
      <c r="AL208" s="159"/>
      <c r="AM208" s="159"/>
      <c r="AN208" s="159"/>
      <c r="AO208" s="159"/>
      <c r="AP208" s="162"/>
      <c r="AQ208" s="162"/>
      <c r="AR208" s="162"/>
      <c r="AS208" s="162"/>
      <c r="AT208" s="161"/>
      <c r="AU208" s="163"/>
      <c r="AV208" s="163"/>
      <c r="AW208" s="163"/>
      <c r="AX208" s="163"/>
      <c r="AY208" s="163"/>
    </row>
    <row r="209" spans="1:51" ht="16.5" customHeight="1" outlineLevel="3" x14ac:dyDescent="0.25">
      <c r="A209" s="164" t="s">
        <v>1924</v>
      </c>
      <c r="B209" s="165" t="s">
        <v>1925</v>
      </c>
      <c r="C209" s="166"/>
      <c r="D209" s="168">
        <f>D210/D211</f>
        <v>1</v>
      </c>
      <c r="E209" s="167">
        <v>0.75</v>
      </c>
      <c r="F209" s="167">
        <v>0.75</v>
      </c>
      <c r="G209" s="168">
        <v>0.82499999999999996</v>
      </c>
      <c r="H209" s="168">
        <v>0.875</v>
      </c>
      <c r="I209" s="168">
        <v>0.91249999999999998</v>
      </c>
      <c r="J209" s="168">
        <v>0.92500000000000004</v>
      </c>
      <c r="K209" s="168">
        <f t="shared" ref="K209:P209" si="264">IF(K211=0,0,K210/K211)</f>
        <v>1</v>
      </c>
      <c r="L209" s="168">
        <f t="shared" si="264"/>
        <v>0.96923076923076923</v>
      </c>
      <c r="M209" s="168">
        <f t="shared" si="264"/>
        <v>1</v>
      </c>
      <c r="N209" s="168">
        <f t="shared" si="264"/>
        <v>1</v>
      </c>
      <c r="O209" s="168">
        <f t="shared" si="264"/>
        <v>0</v>
      </c>
      <c r="P209" s="168">
        <f t="shared" si="264"/>
        <v>0</v>
      </c>
      <c r="Q209" s="169"/>
      <c r="R209" s="168">
        <f t="shared" ref="R209:S209" si="265">IF(R211=0,0,R210/R211)</f>
        <v>0</v>
      </c>
      <c r="S209" s="168">
        <f t="shared" si="265"/>
        <v>0</v>
      </c>
      <c r="T209" s="170"/>
      <c r="U209" s="168">
        <f>IF(U211=0,0,U210/U211)</f>
        <v>0</v>
      </c>
      <c r="V209" s="168">
        <v>1</v>
      </c>
      <c r="W209" s="170"/>
      <c r="X209" s="167">
        <f>H209</f>
        <v>0.875</v>
      </c>
      <c r="Y209" s="168">
        <f>IF(Y211=0,0,Y210/Y211)</f>
        <v>0</v>
      </c>
      <c r="Z209" s="170"/>
      <c r="AA209" s="167">
        <f>Y209/X209</f>
        <v>0</v>
      </c>
      <c r="AB209" s="165"/>
      <c r="AC209" s="172" t="e">
        <f>P209/O209</f>
        <v>#DIV/0!</v>
      </c>
      <c r="AD209" s="172" t="e">
        <f>S209/R209</f>
        <v>#DIV/0!</v>
      </c>
      <c r="AE209" s="172" t="e">
        <f>V209/U209</f>
        <v>#DIV/0!</v>
      </c>
      <c r="AF209" s="172">
        <f>Y209/X209</f>
        <v>0</v>
      </c>
      <c r="AG209" s="172">
        <f>P209/G209</f>
        <v>0</v>
      </c>
      <c r="AH209" s="172">
        <f>S209/G209</f>
        <v>0</v>
      </c>
      <c r="AI209" s="172">
        <f>V209/G209</f>
        <v>1.2121212121212122</v>
      </c>
      <c r="AJ209" s="172">
        <f>Y209/G209</f>
        <v>0</v>
      </c>
      <c r="AK209" s="173"/>
      <c r="AL209" s="168">
        <f>IF(H209=0,0,P209/H209)</f>
        <v>0</v>
      </c>
      <c r="AM209" s="168">
        <f>IF(H209=0,0,S209/H209)</f>
        <v>0</v>
      </c>
      <c r="AN209" s="168">
        <f>IF(H209=0,0,V209/H209)</f>
        <v>1.1428571428571428</v>
      </c>
      <c r="AO209" s="168">
        <f>IF(H209=0,0,Y209/H209)</f>
        <v>0</v>
      </c>
      <c r="AP209" s="174">
        <f t="shared" ref="AP209:AS209" si="266">IF(AL209&lt;=50%,5,IF(AL209&lt;=65%,4,IF(AL209&lt;=75%,3,IF(AL209&lt;=90%,2,1))))</f>
        <v>5</v>
      </c>
      <c r="AQ209" s="174">
        <f t="shared" si="266"/>
        <v>5</v>
      </c>
      <c r="AR209" s="174">
        <f t="shared" si="266"/>
        <v>1</v>
      </c>
      <c r="AS209" s="174">
        <f t="shared" si="266"/>
        <v>5</v>
      </c>
      <c r="AT209" s="173"/>
      <c r="AU209" s="175"/>
      <c r="AV209" s="175"/>
      <c r="AW209" s="175"/>
      <c r="AX209" s="175"/>
      <c r="AY209" s="175"/>
    </row>
    <row r="210" spans="1:51" ht="16.5" customHeight="1" outlineLevel="4" x14ac:dyDescent="0.25">
      <c r="A210" s="205" t="s">
        <v>1926</v>
      </c>
      <c r="B210" s="181" t="str">
        <f>Variables!C126</f>
        <v>Jumlah pelayanan kesehatan yang memenuhi standar</v>
      </c>
      <c r="C210" s="192" t="s">
        <v>1841</v>
      </c>
      <c r="D210" s="192">
        <v>63</v>
      </c>
      <c r="E210" s="192"/>
      <c r="F210" s="192"/>
      <c r="G210" s="188"/>
      <c r="H210" s="192"/>
      <c r="I210" s="192"/>
      <c r="J210" s="188"/>
      <c r="K210" s="188">
        <f>Variables!E126</f>
        <v>63</v>
      </c>
      <c r="L210" s="188">
        <f>Variables!F126</f>
        <v>63</v>
      </c>
      <c r="M210" s="188">
        <f>Variables!G126</f>
        <v>64</v>
      </c>
      <c r="N210" s="188">
        <f>Variables!H126</f>
        <v>74</v>
      </c>
      <c r="O210" s="188">
        <f>Variables!I126</f>
        <v>0</v>
      </c>
      <c r="P210" s="188">
        <f>Variables!J126</f>
        <v>0</v>
      </c>
      <c r="Q210" s="170"/>
      <c r="R210" s="188">
        <f>Variables!K126</f>
        <v>0</v>
      </c>
      <c r="S210" s="188">
        <f>Variables!L126</f>
        <v>0</v>
      </c>
      <c r="T210" s="170"/>
      <c r="U210" s="188">
        <f>Variables!M126</f>
        <v>0</v>
      </c>
      <c r="V210" s="188">
        <f>Variables!N126</f>
        <v>0</v>
      </c>
      <c r="W210" s="170"/>
      <c r="X210" s="216"/>
      <c r="Y210" s="188">
        <f>Variables!P126</f>
        <v>0</v>
      </c>
      <c r="Z210" s="170"/>
      <c r="AA210" s="188"/>
      <c r="AB210" s="181"/>
      <c r="AC210" s="170"/>
      <c r="AD210" s="170"/>
      <c r="AE210" s="170"/>
      <c r="AF210" s="170"/>
      <c r="AG210" s="170"/>
      <c r="AH210" s="170"/>
      <c r="AI210" s="170"/>
      <c r="AJ210" s="170"/>
      <c r="AK210" s="206"/>
      <c r="AL210" s="218"/>
      <c r="AM210" s="218"/>
      <c r="AN210" s="218"/>
      <c r="AO210" s="218"/>
      <c r="AP210" s="188"/>
      <c r="AQ210" s="188"/>
      <c r="AR210" s="188"/>
      <c r="AS210" s="188"/>
      <c r="AT210" s="206"/>
      <c r="AU210" s="207"/>
      <c r="AV210" s="207"/>
      <c r="AW210" s="207"/>
      <c r="AX210" s="207"/>
      <c r="AY210" s="207"/>
    </row>
    <row r="211" spans="1:51" ht="16.5" customHeight="1" outlineLevel="4" x14ac:dyDescent="0.25">
      <c r="A211" s="205" t="s">
        <v>1927</v>
      </c>
      <c r="B211" s="181" t="str">
        <f>Variables!C150</f>
        <v>Jumlah seluruh sarana pelayanan kesehatan</v>
      </c>
      <c r="C211" s="192" t="s">
        <v>1841</v>
      </c>
      <c r="D211" s="192">
        <v>63</v>
      </c>
      <c r="E211" s="192"/>
      <c r="F211" s="192"/>
      <c r="G211" s="188"/>
      <c r="H211" s="192"/>
      <c r="I211" s="192"/>
      <c r="J211" s="188"/>
      <c r="K211" s="188">
        <f>Variables!E150</f>
        <v>63</v>
      </c>
      <c r="L211" s="188">
        <f>Variables!F150</f>
        <v>65</v>
      </c>
      <c r="M211" s="188">
        <f>Variables!G150</f>
        <v>64</v>
      </c>
      <c r="N211" s="188">
        <f>Variables!H150</f>
        <v>74</v>
      </c>
      <c r="O211" s="188">
        <f>Variables!I150</f>
        <v>0</v>
      </c>
      <c r="P211" s="188">
        <f>Variables!J150</f>
        <v>0</v>
      </c>
      <c r="Q211" s="170"/>
      <c r="R211" s="188">
        <f>Variables!K150</f>
        <v>0</v>
      </c>
      <c r="S211" s="188">
        <f>Variables!L150</f>
        <v>0</v>
      </c>
      <c r="T211" s="170"/>
      <c r="U211" s="188">
        <f>Variables!M150</f>
        <v>0</v>
      </c>
      <c r="V211" s="188">
        <f>Variables!N150</f>
        <v>0</v>
      </c>
      <c r="W211" s="170"/>
      <c r="X211" s="216"/>
      <c r="Y211" s="188">
        <f>Variables!P150</f>
        <v>0</v>
      </c>
      <c r="Z211" s="170"/>
      <c r="AA211" s="188"/>
      <c r="AB211" s="181"/>
      <c r="AC211" s="170"/>
      <c r="AD211" s="170"/>
      <c r="AE211" s="170"/>
      <c r="AF211" s="170"/>
      <c r="AG211" s="170"/>
      <c r="AH211" s="170"/>
      <c r="AI211" s="170"/>
      <c r="AJ211" s="170"/>
      <c r="AK211" s="206"/>
      <c r="AL211" s="218"/>
      <c r="AM211" s="218"/>
      <c r="AN211" s="218"/>
      <c r="AO211" s="218"/>
      <c r="AP211" s="188"/>
      <c r="AQ211" s="188"/>
      <c r="AR211" s="188"/>
      <c r="AS211" s="188"/>
      <c r="AT211" s="206"/>
      <c r="AU211" s="207"/>
      <c r="AV211" s="207"/>
      <c r="AW211" s="207"/>
      <c r="AX211" s="207"/>
      <c r="AY211" s="207"/>
    </row>
    <row r="212" spans="1:51" ht="16.5" customHeight="1" outlineLevel="3" x14ac:dyDescent="0.25">
      <c r="A212" s="164" t="s">
        <v>1928</v>
      </c>
      <c r="B212" s="165" t="s">
        <v>1929</v>
      </c>
      <c r="C212" s="166"/>
      <c r="D212" s="168">
        <f>D213/D214</f>
        <v>0.61538461538461542</v>
      </c>
      <c r="E212" s="167">
        <v>0.2</v>
      </c>
      <c r="F212" s="167">
        <v>0.4</v>
      </c>
      <c r="G212" s="168">
        <v>0.6</v>
      </c>
      <c r="H212" s="168">
        <v>0.8</v>
      </c>
      <c r="I212" s="168">
        <v>1</v>
      </c>
      <c r="J212" s="168">
        <v>1</v>
      </c>
      <c r="K212" s="168">
        <f t="shared" ref="K212:P212" si="267">IF(K214=0,0,K213/K214)</f>
        <v>0.92307692307692313</v>
      </c>
      <c r="L212" s="168">
        <f t="shared" si="267"/>
        <v>1</v>
      </c>
      <c r="M212" s="168">
        <f t="shared" si="267"/>
        <v>1</v>
      </c>
      <c r="N212" s="168">
        <f t="shared" si="267"/>
        <v>1</v>
      </c>
      <c r="O212" s="168">
        <f t="shared" si="267"/>
        <v>0</v>
      </c>
      <c r="P212" s="168">
        <f t="shared" si="267"/>
        <v>0</v>
      </c>
      <c r="Q212" s="169"/>
      <c r="R212" s="168">
        <f t="shared" ref="R212:S212" si="268">IF(R214=0,0,R213/R214)</f>
        <v>0</v>
      </c>
      <c r="S212" s="168">
        <f t="shared" si="268"/>
        <v>0</v>
      </c>
      <c r="T212" s="170"/>
      <c r="U212" s="168">
        <f t="shared" ref="U212:V212" si="269">IF(U214=0,0,U213/U214)</f>
        <v>0</v>
      </c>
      <c r="V212" s="168">
        <f t="shared" si="269"/>
        <v>0</v>
      </c>
      <c r="W212" s="170"/>
      <c r="X212" s="167">
        <f>H212</f>
        <v>0.8</v>
      </c>
      <c r="Y212" s="168">
        <f>IF(Y214=0,0,Y213/Y214)</f>
        <v>0</v>
      </c>
      <c r="Z212" s="170"/>
      <c r="AA212" s="167">
        <f>Y212/X212</f>
        <v>0</v>
      </c>
      <c r="AB212" s="165"/>
      <c r="AC212" s="172" t="e">
        <f>P212/O212</f>
        <v>#DIV/0!</v>
      </c>
      <c r="AD212" s="172" t="e">
        <f>S212/R212</f>
        <v>#DIV/0!</v>
      </c>
      <c r="AE212" s="172" t="e">
        <f>V212/U212</f>
        <v>#DIV/0!</v>
      </c>
      <c r="AF212" s="172">
        <f>Y212/X212</f>
        <v>0</v>
      </c>
      <c r="AG212" s="172">
        <f>P212/G212</f>
        <v>0</v>
      </c>
      <c r="AH212" s="172">
        <f>S212/G212</f>
        <v>0</v>
      </c>
      <c r="AI212" s="172">
        <f>V212/G212</f>
        <v>0</v>
      </c>
      <c r="AJ212" s="172">
        <f>Y212/G212</f>
        <v>0</v>
      </c>
      <c r="AK212" s="173"/>
      <c r="AL212" s="168">
        <f>IF(H212=0,0,P212/H212)</f>
        <v>0</v>
      </c>
      <c r="AM212" s="168">
        <f>IF(H212=0,0,S212/H212)</f>
        <v>0</v>
      </c>
      <c r="AN212" s="168">
        <f>IF(H212=0,0,V212/H212)</f>
        <v>0</v>
      </c>
      <c r="AO212" s="168">
        <f>IF(H212=0,0,Y212/H212)</f>
        <v>0</v>
      </c>
      <c r="AP212" s="174">
        <f t="shared" ref="AP212:AS212" si="270">IF(AL212&lt;=50%,5,IF(AL212&lt;=65%,4,IF(AL212&lt;=75%,3,IF(AL212&lt;=90%,2,1))))</f>
        <v>5</v>
      </c>
      <c r="AQ212" s="174">
        <f t="shared" si="270"/>
        <v>5</v>
      </c>
      <c r="AR212" s="174">
        <f t="shared" si="270"/>
        <v>5</v>
      </c>
      <c r="AS212" s="174">
        <f t="shared" si="270"/>
        <v>5</v>
      </c>
      <c r="AT212" s="173"/>
      <c r="AU212" s="175"/>
      <c r="AV212" s="175"/>
      <c r="AW212" s="175"/>
      <c r="AX212" s="175"/>
      <c r="AY212" s="175"/>
    </row>
    <row r="213" spans="1:51" ht="16.5" customHeight="1" outlineLevel="4" x14ac:dyDescent="0.25">
      <c r="A213" s="205" t="s">
        <v>1930</v>
      </c>
      <c r="B213" s="181" t="str">
        <f>Variables!C152</f>
        <v>Jumlah seluruh sarana pelayanan kesehatan yang terakreditasi</v>
      </c>
      <c r="C213" s="192" t="s">
        <v>1841</v>
      </c>
      <c r="D213" s="192">
        <v>8</v>
      </c>
      <c r="E213" s="192"/>
      <c r="F213" s="192"/>
      <c r="G213" s="188"/>
      <c r="H213" s="192"/>
      <c r="I213" s="192"/>
      <c r="J213" s="188"/>
      <c r="K213" s="192">
        <f>Variables!E152</f>
        <v>12</v>
      </c>
      <c r="L213" s="192">
        <f>Variables!F152</f>
        <v>13</v>
      </c>
      <c r="M213" s="192">
        <f>Variables!G152</f>
        <v>13</v>
      </c>
      <c r="N213" s="192">
        <f>Variables!H152</f>
        <v>13</v>
      </c>
      <c r="O213" s="192">
        <f>Variables!I152</f>
        <v>13</v>
      </c>
      <c r="P213" s="192">
        <f>Variables!J152</f>
        <v>13</v>
      </c>
      <c r="Q213" s="170"/>
      <c r="R213" s="192">
        <f>Variables!K152</f>
        <v>0</v>
      </c>
      <c r="S213" s="192">
        <f>Variables!L152</f>
        <v>0</v>
      </c>
      <c r="T213" s="170"/>
      <c r="U213" s="192">
        <f>Variables!M152</f>
        <v>0</v>
      </c>
      <c r="V213" s="192">
        <f>Variables!N152</f>
        <v>0</v>
      </c>
      <c r="W213" s="170"/>
      <c r="X213" s="216"/>
      <c r="Y213" s="192">
        <f>Variables!P152</f>
        <v>0</v>
      </c>
      <c r="Z213" s="170"/>
      <c r="AA213" s="188"/>
      <c r="AB213" s="181"/>
      <c r="AC213" s="170"/>
      <c r="AD213" s="170"/>
      <c r="AE213" s="170"/>
      <c r="AF213" s="170"/>
      <c r="AG213" s="170"/>
      <c r="AH213" s="170"/>
      <c r="AI213" s="170"/>
      <c r="AJ213" s="170"/>
      <c r="AK213" s="206"/>
      <c r="AL213" s="218"/>
      <c r="AM213" s="218"/>
      <c r="AN213" s="218"/>
      <c r="AO213" s="218"/>
      <c r="AP213" s="188"/>
      <c r="AQ213" s="188"/>
      <c r="AR213" s="188"/>
      <c r="AS213" s="188"/>
      <c r="AT213" s="206"/>
      <c r="AU213" s="207"/>
      <c r="AV213" s="207"/>
      <c r="AW213" s="207"/>
      <c r="AX213" s="207"/>
      <c r="AY213" s="207"/>
    </row>
    <row r="214" spans="1:51" ht="16.5" customHeight="1" outlineLevel="4" x14ac:dyDescent="0.25">
      <c r="A214" s="205" t="s">
        <v>1931</v>
      </c>
      <c r="B214" s="181" t="str">
        <f>Variables!C150</f>
        <v>Jumlah seluruh sarana pelayanan kesehatan</v>
      </c>
      <c r="C214" s="192" t="s">
        <v>1841</v>
      </c>
      <c r="D214" s="192">
        <v>13</v>
      </c>
      <c r="E214" s="192"/>
      <c r="F214" s="192"/>
      <c r="G214" s="188"/>
      <c r="H214" s="192"/>
      <c r="I214" s="192"/>
      <c r="J214" s="188"/>
      <c r="K214" s="188">
        <f>Variables!E151</f>
        <v>13</v>
      </c>
      <c r="L214" s="188">
        <f>Variables!F151</f>
        <v>13</v>
      </c>
      <c r="M214" s="188">
        <f>Variables!G151</f>
        <v>13</v>
      </c>
      <c r="N214" s="188">
        <f>Variables!H151</f>
        <v>13</v>
      </c>
      <c r="O214" s="188">
        <f>Variables!I151</f>
        <v>0</v>
      </c>
      <c r="P214" s="188">
        <f>Variables!J151</f>
        <v>0</v>
      </c>
      <c r="Q214" s="170"/>
      <c r="R214" s="188">
        <f>Variables!K151</f>
        <v>0</v>
      </c>
      <c r="S214" s="188">
        <f>Variables!L151</f>
        <v>0</v>
      </c>
      <c r="T214" s="170"/>
      <c r="U214" s="188">
        <f>Variables!M151</f>
        <v>0</v>
      </c>
      <c r="V214" s="188">
        <f>Variables!N151</f>
        <v>0</v>
      </c>
      <c r="W214" s="170"/>
      <c r="X214" s="216"/>
      <c r="Y214" s="188">
        <f>Variables!P151</f>
        <v>0</v>
      </c>
      <c r="Z214" s="170"/>
      <c r="AA214" s="188"/>
      <c r="AB214" s="181"/>
      <c r="AC214" s="170"/>
      <c r="AD214" s="170"/>
      <c r="AE214" s="170"/>
      <c r="AF214" s="170"/>
      <c r="AG214" s="170"/>
      <c r="AH214" s="170"/>
      <c r="AI214" s="170"/>
      <c r="AJ214" s="170"/>
      <c r="AK214" s="206"/>
      <c r="AL214" s="218"/>
      <c r="AM214" s="218"/>
      <c r="AN214" s="218"/>
      <c r="AO214" s="218"/>
      <c r="AP214" s="188"/>
      <c r="AQ214" s="188"/>
      <c r="AR214" s="188"/>
      <c r="AS214" s="188"/>
      <c r="AT214" s="206"/>
      <c r="AU214" s="207"/>
      <c r="AV214" s="207"/>
      <c r="AW214" s="207"/>
      <c r="AX214" s="207"/>
      <c r="AY214" s="207"/>
    </row>
    <row r="215" spans="1:51" ht="16.5" customHeight="1" outlineLevel="3" x14ac:dyDescent="0.25">
      <c r="A215" s="164" t="s">
        <v>1932</v>
      </c>
      <c r="B215" s="165" t="s">
        <v>1933</v>
      </c>
      <c r="C215" s="166"/>
      <c r="D215" s="168">
        <f>D216/D217</f>
        <v>1</v>
      </c>
      <c r="E215" s="167">
        <v>0.75</v>
      </c>
      <c r="F215" s="167">
        <v>0.75</v>
      </c>
      <c r="G215" s="168">
        <v>0.8</v>
      </c>
      <c r="H215" s="168">
        <v>0.8</v>
      </c>
      <c r="I215" s="168">
        <v>0.8</v>
      </c>
      <c r="J215" s="168">
        <v>1</v>
      </c>
      <c r="K215" s="168">
        <f t="shared" ref="K215:P215" si="271">IF(K217=0,0,K216/K217)</f>
        <v>1</v>
      </c>
      <c r="L215" s="168">
        <f t="shared" si="271"/>
        <v>1</v>
      </c>
      <c r="M215" s="168">
        <f t="shared" si="271"/>
        <v>1</v>
      </c>
      <c r="N215" s="168">
        <f t="shared" si="271"/>
        <v>1</v>
      </c>
      <c r="O215" s="168">
        <f t="shared" si="271"/>
        <v>0</v>
      </c>
      <c r="P215" s="168">
        <f t="shared" si="271"/>
        <v>0</v>
      </c>
      <c r="Q215" s="169"/>
      <c r="R215" s="168">
        <f t="shared" ref="R215:S215" si="272">IF(R217=0,0,R216/R217)</f>
        <v>0</v>
      </c>
      <c r="S215" s="168">
        <f t="shared" si="272"/>
        <v>0</v>
      </c>
      <c r="T215" s="170"/>
      <c r="U215" s="168">
        <f t="shared" ref="U215:V215" si="273">IF(U217=0,0,U216/U217)</f>
        <v>0</v>
      </c>
      <c r="V215" s="168">
        <f t="shared" si="273"/>
        <v>0</v>
      </c>
      <c r="W215" s="170"/>
      <c r="X215" s="167">
        <f>H215</f>
        <v>0.8</v>
      </c>
      <c r="Y215" s="168">
        <f>IF(Y217=0,0,Y216/Y217)</f>
        <v>0</v>
      </c>
      <c r="Z215" s="170"/>
      <c r="AA215" s="167">
        <f>Y215/X215</f>
        <v>0</v>
      </c>
      <c r="AB215" s="165"/>
      <c r="AC215" s="172" t="e">
        <f>P215/O215</f>
        <v>#DIV/0!</v>
      </c>
      <c r="AD215" s="172" t="e">
        <f>S215/R215</f>
        <v>#DIV/0!</v>
      </c>
      <c r="AE215" s="172" t="e">
        <f>V215/U215</f>
        <v>#DIV/0!</v>
      </c>
      <c r="AF215" s="172">
        <f>Y215/X215</f>
        <v>0</v>
      </c>
      <c r="AG215" s="172">
        <f>P215/G215</f>
        <v>0</v>
      </c>
      <c r="AH215" s="172">
        <f>S215/G215</f>
        <v>0</v>
      </c>
      <c r="AI215" s="172">
        <f>V215/G215</f>
        <v>0</v>
      </c>
      <c r="AJ215" s="172">
        <f>Y215/G215</f>
        <v>0</v>
      </c>
      <c r="AK215" s="173"/>
      <c r="AL215" s="168">
        <f>IF(H215=0,0,P215/H215)</f>
        <v>0</v>
      </c>
      <c r="AM215" s="168">
        <f>IF(H215=0,0,S215/H215)</f>
        <v>0</v>
      </c>
      <c r="AN215" s="168">
        <f>IF(H215=0,0,V215/H215)</f>
        <v>0</v>
      </c>
      <c r="AO215" s="168">
        <f>IF(H215=0,0,Y215/H215)</f>
        <v>0</v>
      </c>
      <c r="AP215" s="174">
        <f t="shared" ref="AP215:AS215" si="274">IF(AL215&lt;=50%,5,IF(AL215&lt;=65%,4,IF(AL215&lt;=75%,3,IF(AL215&lt;=90%,2,1))))</f>
        <v>5</v>
      </c>
      <c r="AQ215" s="174">
        <f t="shared" si="274"/>
        <v>5</v>
      </c>
      <c r="AR215" s="174">
        <f t="shared" si="274"/>
        <v>5</v>
      </c>
      <c r="AS215" s="174">
        <f t="shared" si="274"/>
        <v>5</v>
      </c>
      <c r="AT215" s="173"/>
      <c r="AU215" s="175"/>
      <c r="AV215" s="175"/>
      <c r="AW215" s="175"/>
      <c r="AX215" s="175"/>
      <c r="AY215" s="175"/>
    </row>
    <row r="216" spans="1:51" ht="16.5" customHeight="1" outlineLevel="4" x14ac:dyDescent="0.25">
      <c r="A216" s="205" t="s">
        <v>1934</v>
      </c>
      <c r="B216" s="181" t="str">
        <f>Variables!C122</f>
        <v>Jumlah nakes, sarkes dan sarana penunjang yang memiliki ijin</v>
      </c>
      <c r="C216" s="192" t="s">
        <v>1841</v>
      </c>
      <c r="D216" s="192">
        <v>1766</v>
      </c>
      <c r="E216" s="192"/>
      <c r="F216" s="192"/>
      <c r="G216" s="188"/>
      <c r="H216" s="192"/>
      <c r="I216" s="192"/>
      <c r="J216" s="188"/>
      <c r="K216" s="188">
        <f>Variables!E122</f>
        <v>2221</v>
      </c>
      <c r="L216" s="188">
        <f>Variables!F122</f>
        <v>2364</v>
      </c>
      <c r="M216" s="188">
        <f>Variables!G122</f>
        <v>3390</v>
      </c>
      <c r="N216" s="188">
        <f>Variables!H122</f>
        <v>3390</v>
      </c>
      <c r="O216" s="188">
        <f>Variables!I122</f>
        <v>0</v>
      </c>
      <c r="P216" s="188">
        <f>Variables!J122</f>
        <v>0</v>
      </c>
      <c r="Q216" s="170"/>
      <c r="R216" s="188">
        <f>Variables!K122</f>
        <v>0</v>
      </c>
      <c r="S216" s="188">
        <f>Variables!L122</f>
        <v>0</v>
      </c>
      <c r="T216" s="170"/>
      <c r="U216" s="188">
        <f>Variables!M122</f>
        <v>0</v>
      </c>
      <c r="V216" s="188">
        <f>Variables!N122</f>
        <v>0</v>
      </c>
      <c r="W216" s="170"/>
      <c r="X216" s="216"/>
      <c r="Y216" s="188">
        <f>Variables!P122</f>
        <v>0</v>
      </c>
      <c r="Z216" s="170"/>
      <c r="AA216" s="188"/>
      <c r="AB216" s="181"/>
      <c r="AC216" s="170"/>
      <c r="AD216" s="170"/>
      <c r="AE216" s="170"/>
      <c r="AF216" s="170"/>
      <c r="AG216" s="170"/>
      <c r="AH216" s="170"/>
      <c r="AI216" s="170"/>
      <c r="AJ216" s="170"/>
      <c r="AK216" s="206"/>
      <c r="AL216" s="168"/>
      <c r="AM216" s="168"/>
      <c r="AN216" s="168"/>
      <c r="AO216" s="168"/>
      <c r="AP216" s="174"/>
      <c r="AQ216" s="174"/>
      <c r="AR216" s="174"/>
      <c r="AS216" s="174"/>
      <c r="AT216" s="206"/>
      <c r="AU216" s="207"/>
      <c r="AV216" s="207"/>
      <c r="AW216" s="207"/>
      <c r="AX216" s="207"/>
      <c r="AY216" s="207"/>
    </row>
    <row r="217" spans="1:51" ht="16.5" customHeight="1" outlineLevel="4" x14ac:dyDescent="0.25">
      <c r="A217" s="205" t="s">
        <v>1935</v>
      </c>
      <c r="B217" s="181" t="str">
        <f>Variables!C121</f>
        <v>Jumlah nakes, sarkes dan sarana penunjang</v>
      </c>
      <c r="C217" s="192" t="s">
        <v>1841</v>
      </c>
      <c r="D217" s="192">
        <v>1766</v>
      </c>
      <c r="E217" s="192"/>
      <c r="F217" s="192"/>
      <c r="G217" s="188"/>
      <c r="H217" s="192"/>
      <c r="I217" s="192"/>
      <c r="J217" s="188"/>
      <c r="K217" s="188">
        <f>Variables!E121</f>
        <v>2221</v>
      </c>
      <c r="L217" s="188">
        <f>Variables!F121</f>
        <v>2364</v>
      </c>
      <c r="M217" s="188">
        <f>Variables!G121</f>
        <v>3390</v>
      </c>
      <c r="N217" s="188">
        <f>Variables!H121</f>
        <v>3390</v>
      </c>
      <c r="O217" s="188">
        <f>Variables!I121</f>
        <v>0</v>
      </c>
      <c r="P217" s="188">
        <f>Variables!J121</f>
        <v>0</v>
      </c>
      <c r="Q217" s="170"/>
      <c r="R217" s="188">
        <f>Variables!K121</f>
        <v>0</v>
      </c>
      <c r="S217" s="188">
        <f>Variables!L121</f>
        <v>0</v>
      </c>
      <c r="T217" s="170"/>
      <c r="U217" s="188">
        <f>Variables!M121</f>
        <v>0</v>
      </c>
      <c r="V217" s="188">
        <f>Variables!N121</f>
        <v>0</v>
      </c>
      <c r="W217" s="170"/>
      <c r="X217" s="216"/>
      <c r="Y217" s="188">
        <f>Variables!P121</f>
        <v>0</v>
      </c>
      <c r="Z217" s="170"/>
      <c r="AA217" s="188"/>
      <c r="AB217" s="181"/>
      <c r="AC217" s="170"/>
      <c r="AD217" s="170"/>
      <c r="AE217" s="170"/>
      <c r="AF217" s="170"/>
      <c r="AG217" s="170"/>
      <c r="AH217" s="170"/>
      <c r="AI217" s="170"/>
      <c r="AJ217" s="170"/>
      <c r="AK217" s="206"/>
      <c r="AL217" s="168"/>
      <c r="AM217" s="168"/>
      <c r="AN217" s="168"/>
      <c r="AO217" s="168"/>
      <c r="AP217" s="174"/>
      <c r="AQ217" s="174"/>
      <c r="AR217" s="174"/>
      <c r="AS217" s="174"/>
      <c r="AT217" s="206"/>
      <c r="AU217" s="207"/>
      <c r="AV217" s="207"/>
      <c r="AW217" s="207"/>
      <c r="AX217" s="207"/>
      <c r="AY217" s="207"/>
    </row>
    <row r="218" spans="1:51" ht="16.5" customHeight="1" outlineLevel="3" x14ac:dyDescent="0.25">
      <c r="A218" s="164" t="s">
        <v>1936</v>
      </c>
      <c r="B218" s="165" t="s">
        <v>1937</v>
      </c>
      <c r="C218" s="166"/>
      <c r="D218" s="168">
        <f t="shared" ref="D218:G218" si="275">D219/D220</f>
        <v>1</v>
      </c>
      <c r="E218" s="168">
        <f t="shared" si="275"/>
        <v>1</v>
      </c>
      <c r="F218" s="168">
        <f t="shared" si="275"/>
        <v>1</v>
      </c>
      <c r="G218" s="168">
        <f t="shared" si="275"/>
        <v>1</v>
      </c>
      <c r="H218" s="168">
        <v>1</v>
      </c>
      <c r="I218" s="168">
        <v>1</v>
      </c>
      <c r="J218" s="168">
        <f>J219/J220</f>
        <v>1</v>
      </c>
      <c r="K218" s="168">
        <f t="shared" ref="K218:P218" si="276">IF(K220=0,0,K219/K220)</f>
        <v>1</v>
      </c>
      <c r="L218" s="168">
        <f t="shared" si="276"/>
        <v>1</v>
      </c>
      <c r="M218" s="168">
        <f t="shared" si="276"/>
        <v>1</v>
      </c>
      <c r="N218" s="168">
        <f t="shared" si="276"/>
        <v>1</v>
      </c>
      <c r="O218" s="168">
        <f t="shared" si="276"/>
        <v>1</v>
      </c>
      <c r="P218" s="168">
        <f t="shared" si="276"/>
        <v>1</v>
      </c>
      <c r="Q218" s="169"/>
      <c r="R218" s="168">
        <f t="shared" ref="R218:S218" si="277">IF(R220=0,0,R219/R220)</f>
        <v>0</v>
      </c>
      <c r="S218" s="168">
        <f t="shared" si="277"/>
        <v>0</v>
      </c>
      <c r="T218" s="170"/>
      <c r="U218" s="168">
        <f t="shared" ref="U218:V218" si="278">IF(U220=0,0,U219/U220)</f>
        <v>0</v>
      </c>
      <c r="V218" s="168">
        <f t="shared" si="278"/>
        <v>0</v>
      </c>
      <c r="W218" s="170"/>
      <c r="X218" s="167">
        <f>H218</f>
        <v>1</v>
      </c>
      <c r="Y218" s="168">
        <f>IF(Y220=0,0,Y219/Y220)</f>
        <v>0</v>
      </c>
      <c r="Z218" s="170"/>
      <c r="AA218" s="167">
        <f>Y218/X218</f>
        <v>0</v>
      </c>
      <c r="AB218" s="165"/>
      <c r="AC218" s="172">
        <f>P218/O218</f>
        <v>1</v>
      </c>
      <c r="AD218" s="172" t="e">
        <f>S218/R218</f>
        <v>#DIV/0!</v>
      </c>
      <c r="AE218" s="172" t="e">
        <f>V218/U218</f>
        <v>#DIV/0!</v>
      </c>
      <c r="AF218" s="172">
        <f>Y218/X218</f>
        <v>0</v>
      </c>
      <c r="AG218" s="172">
        <f>P218/G218</f>
        <v>1</v>
      </c>
      <c r="AH218" s="172">
        <f>S218/G218</f>
        <v>0</v>
      </c>
      <c r="AI218" s="172">
        <f>V218/G218</f>
        <v>0</v>
      </c>
      <c r="AJ218" s="172">
        <f>Y218/G218</f>
        <v>0</v>
      </c>
      <c r="AK218" s="173"/>
      <c r="AL218" s="168">
        <f>IF(H218=0,0,P218/H218)</f>
        <v>1</v>
      </c>
      <c r="AM218" s="168">
        <f>IF(H218=0,0,S218/H218)</f>
        <v>0</v>
      </c>
      <c r="AN218" s="168">
        <f>IF(H218=0,0,V218/H218)</f>
        <v>0</v>
      </c>
      <c r="AO218" s="168">
        <f>IF(H218=0,0,Y218/H218)</f>
        <v>0</v>
      </c>
      <c r="AP218" s="174">
        <f t="shared" ref="AP218:AS218" si="279">IF(AL218&lt;=50%,5,IF(AL218&lt;=65%,4,IF(AL218&lt;=75%,3,IF(AL218&lt;=90%,2,1))))</f>
        <v>1</v>
      </c>
      <c r="AQ218" s="174">
        <f t="shared" si="279"/>
        <v>5</v>
      </c>
      <c r="AR218" s="174">
        <f t="shared" si="279"/>
        <v>5</v>
      </c>
      <c r="AS218" s="174">
        <f t="shared" si="279"/>
        <v>5</v>
      </c>
      <c r="AT218" s="173"/>
      <c r="AU218" s="175"/>
      <c r="AV218" s="175"/>
      <c r="AW218" s="175"/>
      <c r="AX218" s="175"/>
      <c r="AY218" s="175"/>
    </row>
    <row r="219" spans="1:51" ht="16.5" customHeight="1" outlineLevel="4" x14ac:dyDescent="0.25">
      <c r="A219" s="205" t="s">
        <v>1938</v>
      </c>
      <c r="B219" s="181" t="str">
        <f>Variables!C136</f>
        <v>Jumlah Puskesmas yang memiliki minimal lima jenis tenaga kesehatan</v>
      </c>
      <c r="C219" s="192" t="s">
        <v>1841</v>
      </c>
      <c r="D219" s="192">
        <v>5</v>
      </c>
      <c r="E219" s="192">
        <v>5</v>
      </c>
      <c r="F219" s="192">
        <v>5</v>
      </c>
      <c r="G219" s="188">
        <v>5</v>
      </c>
      <c r="H219" s="192"/>
      <c r="I219" s="192"/>
      <c r="J219" s="188">
        <v>5</v>
      </c>
      <c r="K219" s="188">
        <f>Variables!E136</f>
        <v>5</v>
      </c>
      <c r="L219" s="188">
        <f>Variables!F136</f>
        <v>5</v>
      </c>
      <c r="M219" s="188">
        <f>Variables!G136</f>
        <v>5</v>
      </c>
      <c r="N219" s="188">
        <f>Variables!H136</f>
        <v>5</v>
      </c>
      <c r="O219" s="188">
        <f>Variables!I136</f>
        <v>5</v>
      </c>
      <c r="P219" s="188">
        <f>Variables!J136</f>
        <v>5</v>
      </c>
      <c r="Q219" s="170"/>
      <c r="R219" s="188">
        <f>Variables!K136</f>
        <v>0</v>
      </c>
      <c r="S219" s="188">
        <f>Variables!L136</f>
        <v>0</v>
      </c>
      <c r="T219" s="170"/>
      <c r="U219" s="188">
        <f>Variables!M136</f>
        <v>0</v>
      </c>
      <c r="V219" s="188">
        <f>Variables!N136</f>
        <v>0</v>
      </c>
      <c r="W219" s="170"/>
      <c r="X219" s="216"/>
      <c r="Y219" s="188">
        <f>Variables!P136</f>
        <v>0</v>
      </c>
      <c r="Z219" s="170"/>
      <c r="AA219" s="188"/>
      <c r="AB219" s="181"/>
      <c r="AC219" s="170"/>
      <c r="AD219" s="170"/>
      <c r="AE219" s="170"/>
      <c r="AF219" s="170"/>
      <c r="AG219" s="170"/>
      <c r="AH219" s="170"/>
      <c r="AI219" s="170"/>
      <c r="AJ219" s="170"/>
      <c r="AK219" s="206"/>
      <c r="AL219" s="168"/>
      <c r="AM219" s="168"/>
      <c r="AN219" s="168"/>
      <c r="AO219" s="168"/>
      <c r="AP219" s="174"/>
      <c r="AQ219" s="174"/>
      <c r="AR219" s="174"/>
      <c r="AS219" s="174"/>
      <c r="AT219" s="206"/>
      <c r="AU219" s="207"/>
      <c r="AV219" s="207"/>
      <c r="AW219" s="207"/>
      <c r="AX219" s="207"/>
      <c r="AY219" s="207"/>
    </row>
    <row r="220" spans="1:51" ht="16.5" customHeight="1" outlineLevel="4" x14ac:dyDescent="0.25">
      <c r="A220" s="205" t="s">
        <v>1939</v>
      </c>
      <c r="B220" s="181" t="str">
        <f>Variables!C132</f>
        <v>Jumlah puskesmas</v>
      </c>
      <c r="C220" s="192" t="s">
        <v>1841</v>
      </c>
      <c r="D220" s="192">
        <v>5</v>
      </c>
      <c r="E220" s="192">
        <v>5</v>
      </c>
      <c r="F220" s="192">
        <v>5</v>
      </c>
      <c r="G220" s="188">
        <v>5</v>
      </c>
      <c r="H220" s="192"/>
      <c r="I220" s="192"/>
      <c r="J220" s="188">
        <v>5</v>
      </c>
      <c r="K220" s="188">
        <f>Variables!E132</f>
        <v>5</v>
      </c>
      <c r="L220" s="188">
        <f>Variables!F132</f>
        <v>5</v>
      </c>
      <c r="M220" s="188">
        <f>Variables!G132</f>
        <v>5</v>
      </c>
      <c r="N220" s="188">
        <f>Variables!H132</f>
        <v>5</v>
      </c>
      <c r="O220" s="188">
        <f>Variables!I132</f>
        <v>5</v>
      </c>
      <c r="P220" s="188">
        <f>Variables!J132</f>
        <v>5</v>
      </c>
      <c r="Q220" s="170"/>
      <c r="R220" s="188">
        <f>Variables!K132</f>
        <v>0</v>
      </c>
      <c r="S220" s="188">
        <f>Variables!L132</f>
        <v>0</v>
      </c>
      <c r="T220" s="170"/>
      <c r="U220" s="188">
        <f>Variables!M132</f>
        <v>0</v>
      </c>
      <c r="V220" s="188">
        <f>Variables!N132</f>
        <v>0</v>
      </c>
      <c r="W220" s="170"/>
      <c r="X220" s="188"/>
      <c r="Y220" s="188">
        <f>Variables!P132</f>
        <v>0</v>
      </c>
      <c r="Z220" s="170"/>
      <c r="AA220" s="188"/>
      <c r="AB220" s="181"/>
      <c r="AC220" s="170"/>
      <c r="AD220" s="170"/>
      <c r="AE220" s="170"/>
      <c r="AF220" s="170"/>
      <c r="AG220" s="170"/>
      <c r="AH220" s="170"/>
      <c r="AI220" s="170"/>
      <c r="AJ220" s="170"/>
      <c r="AK220" s="206"/>
      <c r="AL220" s="168"/>
      <c r="AM220" s="168"/>
      <c r="AN220" s="168"/>
      <c r="AO220" s="168"/>
      <c r="AP220" s="174"/>
      <c r="AQ220" s="174"/>
      <c r="AR220" s="174"/>
      <c r="AS220" s="174"/>
      <c r="AT220" s="206"/>
      <c r="AU220" s="207"/>
      <c r="AV220" s="207"/>
      <c r="AW220" s="207"/>
      <c r="AX220" s="207"/>
      <c r="AY220" s="207"/>
    </row>
    <row r="221" spans="1:51" ht="16.5" customHeight="1" outlineLevel="3" x14ac:dyDescent="0.25">
      <c r="A221" s="164" t="s">
        <v>1940</v>
      </c>
      <c r="B221" s="165" t="s">
        <v>1941</v>
      </c>
      <c r="C221" s="166"/>
      <c r="D221" s="167">
        <v>0</v>
      </c>
      <c r="E221" s="167">
        <v>0</v>
      </c>
      <c r="F221" s="167">
        <v>0.6</v>
      </c>
      <c r="G221" s="168">
        <v>0.8</v>
      </c>
      <c r="H221" s="167">
        <v>1</v>
      </c>
      <c r="I221" s="167">
        <v>1</v>
      </c>
      <c r="J221" s="168">
        <f>J222/J223</f>
        <v>1</v>
      </c>
      <c r="K221" s="168">
        <f t="shared" ref="K221:P221" si="280">IF(K223=0,0,K222/K223)</f>
        <v>1</v>
      </c>
      <c r="L221" s="168">
        <f t="shared" si="280"/>
        <v>1</v>
      </c>
      <c r="M221" s="168">
        <f t="shared" si="280"/>
        <v>1</v>
      </c>
      <c r="N221" s="168">
        <f t="shared" si="280"/>
        <v>1</v>
      </c>
      <c r="O221" s="168">
        <f t="shared" si="280"/>
        <v>0</v>
      </c>
      <c r="P221" s="168">
        <f t="shared" si="280"/>
        <v>0</v>
      </c>
      <c r="Q221" s="169"/>
      <c r="R221" s="168">
        <f t="shared" ref="R221:S221" si="281">IF(R223=0,0,R222/R223)</f>
        <v>0</v>
      </c>
      <c r="S221" s="168">
        <f t="shared" si="281"/>
        <v>0</v>
      </c>
      <c r="T221" s="170"/>
      <c r="U221" s="168">
        <f t="shared" ref="U221:V221" si="282">IF(U223=0,0,U222/U223)</f>
        <v>0</v>
      </c>
      <c r="V221" s="168">
        <f t="shared" si="282"/>
        <v>0</v>
      </c>
      <c r="W221" s="170"/>
      <c r="X221" s="167">
        <f>H221</f>
        <v>1</v>
      </c>
      <c r="Y221" s="168">
        <f>IF(Y223=0,0,Y222/Y223)</f>
        <v>0</v>
      </c>
      <c r="Z221" s="170"/>
      <c r="AA221" s="167">
        <f>Y221/X221</f>
        <v>0</v>
      </c>
      <c r="AB221" s="165"/>
      <c r="AC221" s="172" t="e">
        <f>P221/O221</f>
        <v>#DIV/0!</v>
      </c>
      <c r="AD221" s="172" t="e">
        <f>S221/R221</f>
        <v>#DIV/0!</v>
      </c>
      <c r="AE221" s="172" t="e">
        <f>V221/U221</f>
        <v>#DIV/0!</v>
      </c>
      <c r="AF221" s="172">
        <f>Y221/X221</f>
        <v>0</v>
      </c>
      <c r="AG221" s="172">
        <f>P221/G221</f>
        <v>0</v>
      </c>
      <c r="AH221" s="172">
        <f>S221/G221</f>
        <v>0</v>
      </c>
      <c r="AI221" s="172">
        <f>V221/G221</f>
        <v>0</v>
      </c>
      <c r="AJ221" s="172">
        <f>Y221/G221</f>
        <v>0</v>
      </c>
      <c r="AK221" s="173"/>
      <c r="AL221" s="168">
        <f>IF(H221=0,0,P221/H221)</f>
        <v>0</v>
      </c>
      <c r="AM221" s="168">
        <f>IF(H221=0,0,S221/H221)</f>
        <v>0</v>
      </c>
      <c r="AN221" s="168">
        <f>IF(H221=0,0,V221/H221)</f>
        <v>0</v>
      </c>
      <c r="AO221" s="168">
        <f>IF(H221=0,0,Y221/H221)</f>
        <v>0</v>
      </c>
      <c r="AP221" s="174">
        <f t="shared" ref="AP221:AS221" si="283">IF(AL221&lt;=50%,5,IF(AL221&lt;=65%,4,IF(AL221&lt;=75%,3,IF(AL221&lt;=90%,2,1))))</f>
        <v>5</v>
      </c>
      <c r="AQ221" s="174">
        <f t="shared" si="283"/>
        <v>5</v>
      </c>
      <c r="AR221" s="174">
        <f t="shared" si="283"/>
        <v>5</v>
      </c>
      <c r="AS221" s="174">
        <f t="shared" si="283"/>
        <v>5</v>
      </c>
      <c r="AT221" s="173"/>
      <c r="AU221" s="175"/>
      <c r="AV221" s="175"/>
      <c r="AW221" s="175"/>
      <c r="AX221" s="175"/>
      <c r="AY221" s="175"/>
    </row>
    <row r="222" spans="1:51" ht="16.5" customHeight="1" outlineLevel="4" x14ac:dyDescent="0.25">
      <c r="A222" s="205" t="s">
        <v>1942</v>
      </c>
      <c r="B222" s="181" t="str">
        <f>Variables!C112</f>
        <v>Jumlah kecamatan yg memiliki minimal satu puskesmas yang tersertifikasi</v>
      </c>
      <c r="C222" s="192" t="s">
        <v>1943</v>
      </c>
      <c r="D222" s="192"/>
      <c r="E222" s="192"/>
      <c r="F222" s="192"/>
      <c r="G222" s="188"/>
      <c r="H222" s="192"/>
      <c r="I222" s="192"/>
      <c r="J222" s="188">
        <v>3</v>
      </c>
      <c r="K222" s="192">
        <f>Variables!E112</f>
        <v>3</v>
      </c>
      <c r="L222" s="192">
        <f>Variables!F112</f>
        <v>3</v>
      </c>
      <c r="M222" s="192">
        <f>Variables!G112</f>
        <v>3</v>
      </c>
      <c r="N222" s="192">
        <f>Variables!H112</f>
        <v>3</v>
      </c>
      <c r="O222" s="192">
        <f>Variables!I112</f>
        <v>3</v>
      </c>
      <c r="P222" s="192">
        <f>Variables!J112</f>
        <v>3</v>
      </c>
      <c r="Q222" s="170"/>
      <c r="R222" s="192">
        <f>Variables!K112</f>
        <v>3</v>
      </c>
      <c r="S222" s="192">
        <f>Variables!L112</f>
        <v>0</v>
      </c>
      <c r="T222" s="170"/>
      <c r="U222" s="192">
        <f>Variables!M112</f>
        <v>3</v>
      </c>
      <c r="V222" s="192">
        <f>Variables!N112</f>
        <v>0</v>
      </c>
      <c r="W222" s="170"/>
      <c r="X222" s="216"/>
      <c r="Y222" s="192">
        <f>Variables!P112</f>
        <v>0</v>
      </c>
      <c r="Z222" s="170"/>
      <c r="AA222" s="188"/>
      <c r="AB222" s="181"/>
      <c r="AC222" s="170"/>
      <c r="AD222" s="170"/>
      <c r="AE222" s="170"/>
      <c r="AF222" s="170"/>
      <c r="AG222" s="170"/>
      <c r="AH222" s="170"/>
      <c r="AI222" s="170"/>
      <c r="AJ222" s="170"/>
      <c r="AK222" s="206"/>
      <c r="AL222" s="168"/>
      <c r="AM222" s="168"/>
      <c r="AN222" s="168"/>
      <c r="AO222" s="168"/>
      <c r="AP222" s="174"/>
      <c r="AQ222" s="174"/>
      <c r="AR222" s="174"/>
      <c r="AS222" s="174"/>
      <c r="AT222" s="206"/>
      <c r="AU222" s="207"/>
      <c r="AV222" s="207"/>
      <c r="AW222" s="207"/>
      <c r="AX222" s="207"/>
      <c r="AY222" s="207"/>
    </row>
    <row r="223" spans="1:51" ht="16.5" customHeight="1" outlineLevel="4" x14ac:dyDescent="0.25">
      <c r="A223" s="205" t="s">
        <v>1944</v>
      </c>
      <c r="B223" s="181" t="str">
        <f>Variables!C657</f>
        <v>Jumlah kecamatan</v>
      </c>
      <c r="C223" s="192" t="s">
        <v>1943</v>
      </c>
      <c r="D223" s="192">
        <v>3</v>
      </c>
      <c r="E223" s="192">
        <v>3</v>
      </c>
      <c r="F223" s="192">
        <v>3</v>
      </c>
      <c r="G223" s="188">
        <v>3</v>
      </c>
      <c r="H223" s="192"/>
      <c r="I223" s="192"/>
      <c r="J223" s="188">
        <v>3</v>
      </c>
      <c r="K223" s="188">
        <f>Variables!E657</f>
        <v>3</v>
      </c>
      <c r="L223" s="188">
        <f>Variables!F657</f>
        <v>3</v>
      </c>
      <c r="M223" s="188">
        <f>Variables!G657</f>
        <v>3</v>
      </c>
      <c r="N223" s="188">
        <f>Variables!H657</f>
        <v>3</v>
      </c>
      <c r="O223" s="192">
        <f>Variables!I657</f>
        <v>0</v>
      </c>
      <c r="P223" s="188">
        <f>Variables!J657</f>
        <v>0</v>
      </c>
      <c r="Q223" s="170"/>
      <c r="R223" s="188">
        <f>Variables!K657</f>
        <v>0</v>
      </c>
      <c r="S223" s="188">
        <f>Variables!L657</f>
        <v>0</v>
      </c>
      <c r="T223" s="170"/>
      <c r="U223" s="188">
        <f>Variables!M657</f>
        <v>0</v>
      </c>
      <c r="V223" s="188">
        <f>Variables!N657</f>
        <v>0</v>
      </c>
      <c r="W223" s="170"/>
      <c r="X223" s="216"/>
      <c r="Y223" s="188">
        <f>Variables!P657</f>
        <v>0</v>
      </c>
      <c r="Z223" s="170"/>
      <c r="AA223" s="188"/>
      <c r="AB223" s="181"/>
      <c r="AC223" s="170"/>
      <c r="AD223" s="170"/>
      <c r="AE223" s="170"/>
      <c r="AF223" s="170"/>
      <c r="AG223" s="170"/>
      <c r="AH223" s="170"/>
      <c r="AI223" s="170"/>
      <c r="AJ223" s="170"/>
      <c r="AK223" s="206"/>
      <c r="AL223" s="168"/>
      <c r="AM223" s="168"/>
      <c r="AN223" s="168"/>
      <c r="AO223" s="168"/>
      <c r="AP223" s="174"/>
      <c r="AQ223" s="174"/>
      <c r="AR223" s="174"/>
      <c r="AS223" s="174"/>
      <c r="AT223" s="206"/>
      <c r="AU223" s="207"/>
      <c r="AV223" s="207"/>
      <c r="AW223" s="207"/>
      <c r="AX223" s="207"/>
      <c r="AY223" s="207"/>
    </row>
    <row r="224" spans="1:51" ht="16.5" customHeight="1" outlineLevel="3" x14ac:dyDescent="0.25">
      <c r="A224" s="164" t="s">
        <v>1945</v>
      </c>
      <c r="B224" s="165" t="s">
        <v>1946</v>
      </c>
      <c r="C224" s="166"/>
      <c r="D224" s="167">
        <v>0</v>
      </c>
      <c r="E224" s="167">
        <v>0.6</v>
      </c>
      <c r="F224" s="167">
        <v>0.65</v>
      </c>
      <c r="G224" s="168">
        <v>0.75</v>
      </c>
      <c r="H224" s="167">
        <v>0.8</v>
      </c>
      <c r="I224" s="167">
        <v>0.85</v>
      </c>
      <c r="J224" s="168">
        <v>0.75</v>
      </c>
      <c r="K224" s="168">
        <f t="shared" ref="K224:P224" si="284">IF(K226=0,0,K225/K226)</f>
        <v>1</v>
      </c>
      <c r="L224" s="168">
        <f t="shared" si="284"/>
        <v>1</v>
      </c>
      <c r="M224" s="168">
        <f t="shared" si="284"/>
        <v>1</v>
      </c>
      <c r="N224" s="168">
        <f t="shared" si="284"/>
        <v>1</v>
      </c>
      <c r="O224" s="168">
        <f t="shared" si="284"/>
        <v>1</v>
      </c>
      <c r="P224" s="168">
        <f t="shared" si="284"/>
        <v>1</v>
      </c>
      <c r="Q224" s="169"/>
      <c r="R224" s="168">
        <f t="shared" ref="R224:S224" si="285">IF(R226=0,0,R225/R226)</f>
        <v>0</v>
      </c>
      <c r="S224" s="168">
        <f t="shared" si="285"/>
        <v>0</v>
      </c>
      <c r="T224" s="170"/>
      <c r="U224" s="168">
        <f t="shared" ref="U224:V224" si="286">IF(U226=0,0,U225/U226)</f>
        <v>0</v>
      </c>
      <c r="V224" s="168">
        <f t="shared" si="286"/>
        <v>0</v>
      </c>
      <c r="W224" s="170"/>
      <c r="X224" s="167">
        <f>H224</f>
        <v>0.8</v>
      </c>
      <c r="Y224" s="168">
        <f>IF(Y226=0,0,Y225/Y226)</f>
        <v>0</v>
      </c>
      <c r="Z224" s="170"/>
      <c r="AA224" s="167">
        <f>Y224/X224</f>
        <v>0</v>
      </c>
      <c r="AB224" s="165"/>
      <c r="AC224" s="172">
        <f>P224/O224</f>
        <v>1</v>
      </c>
      <c r="AD224" s="172" t="e">
        <f>S224/R224</f>
        <v>#DIV/0!</v>
      </c>
      <c r="AE224" s="172" t="e">
        <f>V224/U224</f>
        <v>#DIV/0!</v>
      </c>
      <c r="AF224" s="172">
        <f>Y224/X224</f>
        <v>0</v>
      </c>
      <c r="AG224" s="172">
        <f>P224/G224</f>
        <v>1.3333333333333333</v>
      </c>
      <c r="AH224" s="172">
        <f>S224/G224</f>
        <v>0</v>
      </c>
      <c r="AI224" s="172">
        <f>V224/G224</f>
        <v>0</v>
      </c>
      <c r="AJ224" s="172">
        <f>Y224/G224</f>
        <v>0</v>
      </c>
      <c r="AK224" s="173"/>
      <c r="AL224" s="168">
        <f>IF(H224=0,0,P224/H224)</f>
        <v>1.25</v>
      </c>
      <c r="AM224" s="168">
        <f>IF(H224=0,0,S224/H224)</f>
        <v>0</v>
      </c>
      <c r="AN224" s="168">
        <f>IF(H224=0,0,V224/H224)</f>
        <v>0</v>
      </c>
      <c r="AO224" s="168">
        <f>IF(H224=0,0,Y224/H224)</f>
        <v>0</v>
      </c>
      <c r="AP224" s="174">
        <f t="shared" ref="AP224:AS224" si="287">IF(AL224&lt;=50%,5,IF(AL224&lt;=65%,4,IF(AL224&lt;=75%,3,IF(AL224&lt;=90%,2,1))))</f>
        <v>1</v>
      </c>
      <c r="AQ224" s="174">
        <f t="shared" si="287"/>
        <v>5</v>
      </c>
      <c r="AR224" s="174">
        <f t="shared" si="287"/>
        <v>5</v>
      </c>
      <c r="AS224" s="174">
        <f t="shared" si="287"/>
        <v>5</v>
      </c>
      <c r="AT224" s="173"/>
      <c r="AU224" s="175"/>
      <c r="AV224" s="175"/>
      <c r="AW224" s="175"/>
      <c r="AX224" s="175"/>
      <c r="AY224" s="175"/>
    </row>
    <row r="225" spans="1:51" ht="16.5" customHeight="1" outlineLevel="4" x14ac:dyDescent="0.25">
      <c r="A225" s="205" t="s">
        <v>1947</v>
      </c>
      <c r="B225" s="181" t="str">
        <f>Variables!C135</f>
        <v>Jumlah Puskesmas yang melaksanakan pelayanan kefarmasian sesuai standar</v>
      </c>
      <c r="C225" s="192" t="s">
        <v>1841</v>
      </c>
      <c r="D225" s="192">
        <f>D224*D226</f>
        <v>0</v>
      </c>
      <c r="E225" s="192"/>
      <c r="F225" s="192"/>
      <c r="G225" s="192"/>
      <c r="H225" s="192"/>
      <c r="I225" s="192"/>
      <c r="J225" s="192"/>
      <c r="K225" s="188">
        <f>Variables!E135</f>
        <v>5</v>
      </c>
      <c r="L225" s="188">
        <f>Variables!F135</f>
        <v>5</v>
      </c>
      <c r="M225" s="188">
        <f>Variables!G135</f>
        <v>5</v>
      </c>
      <c r="N225" s="188">
        <f>Variables!H135</f>
        <v>5</v>
      </c>
      <c r="O225" s="188">
        <f>Variables!I135</f>
        <v>5</v>
      </c>
      <c r="P225" s="188">
        <f>Variables!J135</f>
        <v>5</v>
      </c>
      <c r="Q225" s="170"/>
      <c r="R225" s="188">
        <f>Variables!K135</f>
        <v>0</v>
      </c>
      <c r="S225" s="188">
        <f>Variables!L135</f>
        <v>0</v>
      </c>
      <c r="T225" s="170"/>
      <c r="U225" s="188">
        <f>Variables!M135</f>
        <v>0</v>
      </c>
      <c r="V225" s="188">
        <f>Variables!N135</f>
        <v>0</v>
      </c>
      <c r="W225" s="170"/>
      <c r="X225" s="216"/>
      <c r="Y225" s="188">
        <f>Variables!P135</f>
        <v>0</v>
      </c>
      <c r="Z225" s="170"/>
      <c r="AA225" s="188"/>
      <c r="AB225" s="181"/>
      <c r="AC225" s="170"/>
      <c r="AD225" s="170"/>
      <c r="AE225" s="170"/>
      <c r="AF225" s="170"/>
      <c r="AG225" s="170"/>
      <c r="AH225" s="170"/>
      <c r="AI225" s="170"/>
      <c r="AJ225" s="170"/>
      <c r="AK225" s="206"/>
      <c r="AL225" s="168"/>
      <c r="AM225" s="168"/>
      <c r="AN225" s="168"/>
      <c r="AO225" s="168"/>
      <c r="AP225" s="174"/>
      <c r="AQ225" s="174"/>
      <c r="AR225" s="174"/>
      <c r="AS225" s="174"/>
      <c r="AT225" s="206"/>
      <c r="AU225" s="207"/>
      <c r="AV225" s="207"/>
      <c r="AW225" s="207"/>
      <c r="AX225" s="207"/>
      <c r="AY225" s="207"/>
    </row>
    <row r="226" spans="1:51" ht="16.5" customHeight="1" outlineLevel="4" x14ac:dyDescent="0.25">
      <c r="A226" s="205" t="s">
        <v>1948</v>
      </c>
      <c r="B226" s="181" t="str">
        <f>Variables!C132</f>
        <v>Jumlah puskesmas</v>
      </c>
      <c r="C226" s="192" t="s">
        <v>1841</v>
      </c>
      <c r="D226" s="192">
        <v>5</v>
      </c>
      <c r="E226" s="192">
        <v>5</v>
      </c>
      <c r="F226" s="192">
        <v>5</v>
      </c>
      <c r="G226" s="188">
        <v>5</v>
      </c>
      <c r="H226" s="192"/>
      <c r="I226" s="192"/>
      <c r="J226" s="188">
        <v>5</v>
      </c>
      <c r="K226" s="188">
        <f>Variables!E132</f>
        <v>5</v>
      </c>
      <c r="L226" s="188">
        <f>Variables!F132</f>
        <v>5</v>
      </c>
      <c r="M226" s="188">
        <f>Variables!G132</f>
        <v>5</v>
      </c>
      <c r="N226" s="188">
        <f>Variables!H132</f>
        <v>5</v>
      </c>
      <c r="O226" s="188">
        <f>Variables!I132</f>
        <v>5</v>
      </c>
      <c r="P226" s="188">
        <f>Variables!J132</f>
        <v>5</v>
      </c>
      <c r="Q226" s="170"/>
      <c r="R226" s="188">
        <f>Variables!K132</f>
        <v>0</v>
      </c>
      <c r="S226" s="188">
        <f>Variables!L132</f>
        <v>0</v>
      </c>
      <c r="T226" s="170"/>
      <c r="U226" s="188">
        <f>Variables!M132</f>
        <v>0</v>
      </c>
      <c r="V226" s="188">
        <f>Variables!N132</f>
        <v>0</v>
      </c>
      <c r="W226" s="170"/>
      <c r="X226" s="188"/>
      <c r="Y226" s="188">
        <f>Variables!P132</f>
        <v>0</v>
      </c>
      <c r="Z226" s="170"/>
      <c r="AA226" s="188"/>
      <c r="AB226" s="181"/>
      <c r="AC226" s="170"/>
      <c r="AD226" s="170"/>
      <c r="AE226" s="170"/>
      <c r="AF226" s="170"/>
      <c r="AG226" s="170"/>
      <c r="AH226" s="170"/>
      <c r="AI226" s="170"/>
      <c r="AJ226" s="170"/>
      <c r="AK226" s="206"/>
      <c r="AL226" s="168"/>
      <c r="AM226" s="168"/>
      <c r="AN226" s="168"/>
      <c r="AO226" s="168"/>
      <c r="AP226" s="174"/>
      <c r="AQ226" s="174"/>
      <c r="AR226" s="174"/>
      <c r="AS226" s="174"/>
      <c r="AT226" s="206"/>
      <c r="AU226" s="207"/>
      <c r="AV226" s="207"/>
      <c r="AW226" s="207"/>
      <c r="AX226" s="207"/>
      <c r="AY226" s="207"/>
    </row>
    <row r="227" spans="1:51" ht="16.5" customHeight="1" outlineLevel="2" x14ac:dyDescent="0.25">
      <c r="A227" s="153" t="s">
        <v>1949</v>
      </c>
      <c r="B227" s="154" t="s">
        <v>1950</v>
      </c>
      <c r="C227" s="155"/>
      <c r="D227" s="155"/>
      <c r="E227" s="155"/>
      <c r="F227" s="155"/>
      <c r="G227" s="155"/>
      <c r="H227" s="155"/>
      <c r="I227" s="155"/>
      <c r="J227" s="155"/>
      <c r="K227" s="155"/>
      <c r="L227" s="155"/>
      <c r="M227" s="155"/>
      <c r="N227" s="155"/>
      <c r="O227" s="155"/>
      <c r="P227" s="155"/>
      <c r="Q227" s="212"/>
      <c r="R227" s="155"/>
      <c r="S227" s="155"/>
      <c r="T227" s="157"/>
      <c r="U227" s="155"/>
      <c r="V227" s="155"/>
      <c r="W227" s="157"/>
      <c r="X227" s="213"/>
      <c r="Y227" s="155"/>
      <c r="Z227" s="158"/>
      <c r="AA227" s="159"/>
      <c r="AB227" s="154"/>
      <c r="AC227" s="160"/>
      <c r="AD227" s="160"/>
      <c r="AE227" s="160"/>
      <c r="AF227" s="160"/>
      <c r="AG227" s="160"/>
      <c r="AH227" s="160"/>
      <c r="AI227" s="160"/>
      <c r="AJ227" s="160"/>
      <c r="AK227" s="161"/>
      <c r="AL227" s="159"/>
      <c r="AM227" s="159"/>
      <c r="AN227" s="159"/>
      <c r="AO227" s="159"/>
      <c r="AP227" s="162"/>
      <c r="AQ227" s="162"/>
      <c r="AR227" s="162"/>
      <c r="AS227" s="162"/>
      <c r="AT227" s="161"/>
      <c r="AU227" s="163"/>
      <c r="AV227" s="163"/>
      <c r="AW227" s="163"/>
      <c r="AX227" s="163"/>
      <c r="AY227" s="163"/>
    </row>
    <row r="228" spans="1:51" ht="16.5" customHeight="1" outlineLevel="3" x14ac:dyDescent="0.25">
      <c r="A228" s="164" t="s">
        <v>1951</v>
      </c>
      <c r="B228" s="165" t="s">
        <v>1952</v>
      </c>
      <c r="C228" s="166"/>
      <c r="D228" s="167">
        <v>1</v>
      </c>
      <c r="E228" s="167">
        <v>1</v>
      </c>
      <c r="F228" s="167">
        <v>1</v>
      </c>
      <c r="G228" s="168">
        <v>1</v>
      </c>
      <c r="H228" s="167">
        <v>1</v>
      </c>
      <c r="I228" s="167">
        <v>1</v>
      </c>
      <c r="J228" s="168">
        <v>1</v>
      </c>
      <c r="K228" s="168" t="e">
        <f t="shared" ref="K228:P228" si="288">IF(K230=0,0,K229/K230)</f>
        <v>#N/A</v>
      </c>
      <c r="L228" s="168" t="e">
        <f t="shared" si="288"/>
        <v>#N/A</v>
      </c>
      <c r="M228" s="168">
        <f t="shared" si="288"/>
        <v>1</v>
      </c>
      <c r="N228" s="168">
        <f t="shared" si="288"/>
        <v>0.79116959064327486</v>
      </c>
      <c r="O228" s="168">
        <f t="shared" si="288"/>
        <v>0</v>
      </c>
      <c r="P228" s="168">
        <f t="shared" si="288"/>
        <v>0</v>
      </c>
      <c r="Q228" s="169"/>
      <c r="R228" s="168">
        <f t="shared" ref="R228:S228" si="289">IF(R230=0,0,R229/R230)</f>
        <v>0</v>
      </c>
      <c r="S228" s="168">
        <f t="shared" si="289"/>
        <v>0</v>
      </c>
      <c r="T228" s="170"/>
      <c r="U228" s="168">
        <f t="shared" ref="U228:V228" si="290">IF(U230=0,0,U229/U230)</f>
        <v>0</v>
      </c>
      <c r="V228" s="168">
        <f t="shared" si="290"/>
        <v>0</v>
      </c>
      <c r="W228" s="170"/>
      <c r="X228" s="167">
        <f>H228</f>
        <v>1</v>
      </c>
      <c r="Y228" s="168">
        <f>IF(Y230=0,0,Y229/Y230)</f>
        <v>0</v>
      </c>
      <c r="Z228" s="170"/>
      <c r="AA228" s="167">
        <f>Y228/X228</f>
        <v>0</v>
      </c>
      <c r="AB228" s="165"/>
      <c r="AC228" s="172" t="e">
        <f>P228/O228</f>
        <v>#DIV/0!</v>
      </c>
      <c r="AD228" s="172" t="e">
        <f>S228/R228</f>
        <v>#DIV/0!</v>
      </c>
      <c r="AE228" s="172" t="e">
        <f>V228/U228</f>
        <v>#DIV/0!</v>
      </c>
      <c r="AF228" s="172">
        <f>Y228/X228</f>
        <v>0</v>
      </c>
      <c r="AG228" s="172">
        <f>P228/G228</f>
        <v>0</v>
      </c>
      <c r="AH228" s="172">
        <f>S228/G228</f>
        <v>0</v>
      </c>
      <c r="AI228" s="172">
        <f>V228/G228</f>
        <v>0</v>
      </c>
      <c r="AJ228" s="172">
        <f>Y228/G228</f>
        <v>0</v>
      </c>
      <c r="AK228" s="173"/>
      <c r="AL228" s="168">
        <f>IF(H228=0,0,P228/H228)</f>
        <v>0</v>
      </c>
      <c r="AM228" s="168">
        <f>IF(H228=0,0,S228/H228)</f>
        <v>0</v>
      </c>
      <c r="AN228" s="168">
        <f>IF(H228=0,0,V228/H228)</f>
        <v>0</v>
      </c>
      <c r="AO228" s="168">
        <f>IF(H228=0,0,Y228/H228)</f>
        <v>0</v>
      </c>
      <c r="AP228" s="174">
        <f t="shared" ref="AP228:AS228" si="291">IF(AL228&lt;=50%,5,IF(AL228&lt;=65%,4,IF(AL228&lt;=75%,3,IF(AL228&lt;=90%,2,1))))</f>
        <v>5</v>
      </c>
      <c r="AQ228" s="174">
        <f t="shared" si="291"/>
        <v>5</v>
      </c>
      <c r="AR228" s="174">
        <f t="shared" si="291"/>
        <v>5</v>
      </c>
      <c r="AS228" s="174">
        <f t="shared" si="291"/>
        <v>5</v>
      </c>
      <c r="AT228" s="173"/>
      <c r="AU228" s="175"/>
      <c r="AV228" s="175"/>
      <c r="AW228" s="175"/>
      <c r="AX228" s="175"/>
      <c r="AY228" s="175"/>
    </row>
    <row r="229" spans="1:51" ht="16.5" customHeight="1" outlineLevel="4" x14ac:dyDescent="0.25">
      <c r="A229" s="205" t="s">
        <v>1953</v>
      </c>
      <c r="B229" s="181" t="str">
        <f>Variables!C120</f>
        <v>Jumlah masyarakat miskin yang mendapatkan jaminan pemeliharaan kesehatan</v>
      </c>
      <c r="C229" s="192" t="s">
        <v>1632</v>
      </c>
      <c r="D229" s="192"/>
      <c r="E229" s="192"/>
      <c r="F229" s="192"/>
      <c r="G229" s="188"/>
      <c r="H229" s="192"/>
      <c r="I229" s="192"/>
      <c r="J229" s="188"/>
      <c r="K229" s="192">
        <f>Variables!E120</f>
        <v>27688</v>
      </c>
      <c r="L229" s="192" t="e">
        <f>Variables!F120</f>
        <v>#N/A</v>
      </c>
      <c r="M229" s="192">
        <f>Variables!G120</f>
        <v>57061</v>
      </c>
      <c r="N229" s="192">
        <f>Variables!H120</f>
        <v>27058</v>
      </c>
      <c r="O229" s="192">
        <f>Variables!I120</f>
        <v>0</v>
      </c>
      <c r="P229" s="192">
        <f>Variables!J120</f>
        <v>0</v>
      </c>
      <c r="Q229" s="170"/>
      <c r="R229" s="192">
        <f>Variables!K120</f>
        <v>0</v>
      </c>
      <c r="S229" s="192">
        <f>Variables!L120</f>
        <v>0</v>
      </c>
      <c r="T229" s="170"/>
      <c r="U229" s="192">
        <f>Variables!M120</f>
        <v>0</v>
      </c>
      <c r="V229" s="192">
        <f>Variables!N120</f>
        <v>0</v>
      </c>
      <c r="W229" s="170"/>
      <c r="X229" s="216"/>
      <c r="Y229" s="192">
        <f>Variables!P120</f>
        <v>0</v>
      </c>
      <c r="Z229" s="170"/>
      <c r="AA229" s="188"/>
      <c r="AB229" s="181"/>
      <c r="AC229" s="170"/>
      <c r="AD229" s="170"/>
      <c r="AE229" s="170"/>
      <c r="AF229" s="170"/>
      <c r="AG229" s="170"/>
      <c r="AH229" s="170"/>
      <c r="AI229" s="170"/>
      <c r="AJ229" s="170"/>
      <c r="AK229" s="206"/>
      <c r="AL229" s="168"/>
      <c r="AM229" s="168"/>
      <c r="AN229" s="168"/>
      <c r="AO229" s="168"/>
      <c r="AP229" s="174"/>
      <c r="AQ229" s="174"/>
      <c r="AR229" s="174"/>
      <c r="AS229" s="174"/>
      <c r="AT229" s="206"/>
      <c r="AU229" s="207"/>
      <c r="AV229" s="207"/>
      <c r="AW229" s="207"/>
      <c r="AX229" s="207"/>
      <c r="AY229" s="207"/>
    </row>
    <row r="230" spans="1:51" ht="16.5" customHeight="1" outlineLevel="4" x14ac:dyDescent="0.25">
      <c r="A230" s="205" t="s">
        <v>1954</v>
      </c>
      <c r="B230" s="181" t="str">
        <f>Variables!C314</f>
        <v>Jumlah masyarakat miskin</v>
      </c>
      <c r="C230" s="192" t="s">
        <v>1632</v>
      </c>
      <c r="D230" s="192"/>
      <c r="E230" s="192"/>
      <c r="F230" s="192"/>
      <c r="G230" s="188"/>
      <c r="H230" s="192"/>
      <c r="I230" s="192"/>
      <c r="J230" s="188"/>
      <c r="K230" s="192" t="e">
        <f>Variables!E314</f>
        <v>#N/A</v>
      </c>
      <c r="L230" s="192" t="e">
        <f>Variables!F314</f>
        <v>#N/A</v>
      </c>
      <c r="M230" s="192">
        <f>Variables!G314</f>
        <v>57061</v>
      </c>
      <c r="N230" s="192">
        <f>Variables!H314</f>
        <v>34200</v>
      </c>
      <c r="O230" s="192">
        <f>Variables!I314</f>
        <v>0</v>
      </c>
      <c r="P230" s="192">
        <f>Variables!J314</f>
        <v>0</v>
      </c>
      <c r="Q230" s="170"/>
      <c r="R230" s="192">
        <f>Variables!K314</f>
        <v>0</v>
      </c>
      <c r="S230" s="192">
        <f>Variables!L314</f>
        <v>0</v>
      </c>
      <c r="T230" s="170"/>
      <c r="U230" s="192">
        <f>Variables!M314</f>
        <v>0</v>
      </c>
      <c r="V230" s="192">
        <f>Variables!N314</f>
        <v>0</v>
      </c>
      <c r="W230" s="170"/>
      <c r="X230" s="216"/>
      <c r="Y230" s="192">
        <f>Variables!P314</f>
        <v>0</v>
      </c>
      <c r="Z230" s="170"/>
      <c r="AA230" s="188"/>
      <c r="AB230" s="181"/>
      <c r="AC230" s="170"/>
      <c r="AD230" s="170"/>
      <c r="AE230" s="170"/>
      <c r="AF230" s="170"/>
      <c r="AG230" s="170"/>
      <c r="AH230" s="170"/>
      <c r="AI230" s="170"/>
      <c r="AJ230" s="170"/>
      <c r="AK230" s="206"/>
      <c r="AL230" s="168"/>
      <c r="AM230" s="168"/>
      <c r="AN230" s="168"/>
      <c r="AO230" s="168"/>
      <c r="AP230" s="174"/>
      <c r="AQ230" s="174"/>
      <c r="AR230" s="174"/>
      <c r="AS230" s="174"/>
      <c r="AT230" s="206"/>
      <c r="AU230" s="207"/>
      <c r="AV230" s="207"/>
      <c r="AW230" s="207"/>
      <c r="AX230" s="207"/>
      <c r="AY230" s="207"/>
    </row>
    <row r="231" spans="1:51" ht="16.5" customHeight="1" outlineLevel="3" x14ac:dyDescent="0.25">
      <c r="A231" s="164" t="s">
        <v>1955</v>
      </c>
      <c r="B231" s="165" t="s">
        <v>1956</v>
      </c>
      <c r="C231" s="166"/>
      <c r="D231" s="167">
        <v>1.482</v>
      </c>
      <c r="E231" s="167">
        <v>1</v>
      </c>
      <c r="F231" s="167">
        <v>1</v>
      </c>
      <c r="G231" s="168">
        <v>1</v>
      </c>
      <c r="H231" s="167">
        <v>1</v>
      </c>
      <c r="I231" s="167">
        <v>1</v>
      </c>
      <c r="J231" s="168">
        <v>1</v>
      </c>
      <c r="K231" s="168" t="e">
        <f t="shared" ref="K231:P231" si="292">IF(K233=0,0,K232/K233)</f>
        <v>#N/A</v>
      </c>
      <c r="L231" s="168" t="e">
        <f t="shared" si="292"/>
        <v>#N/A</v>
      </c>
      <c r="M231" s="168" t="e">
        <f t="shared" si="292"/>
        <v>#N/A</v>
      </c>
      <c r="N231" s="168">
        <f t="shared" si="292"/>
        <v>0</v>
      </c>
      <c r="O231" s="168">
        <f t="shared" si="292"/>
        <v>0</v>
      </c>
      <c r="P231" s="168">
        <f t="shared" si="292"/>
        <v>0</v>
      </c>
      <c r="Q231" s="169"/>
      <c r="R231" s="168">
        <f t="shared" ref="R231:S231" si="293">IF(R233=0,0,R232/R233)</f>
        <v>0</v>
      </c>
      <c r="S231" s="168">
        <f t="shared" si="293"/>
        <v>0</v>
      </c>
      <c r="T231" s="170"/>
      <c r="U231" s="168">
        <f t="shared" ref="U231:V231" si="294">IF(U233=0,0,U232/U233)</f>
        <v>0</v>
      </c>
      <c r="V231" s="168">
        <f t="shared" si="294"/>
        <v>0</v>
      </c>
      <c r="W231" s="170"/>
      <c r="X231" s="167">
        <f>H231</f>
        <v>1</v>
      </c>
      <c r="Y231" s="168">
        <f>IF(Y233=0,0,Y232/Y233)</f>
        <v>0</v>
      </c>
      <c r="Z231" s="170"/>
      <c r="AA231" s="167">
        <f>Y231/X231</f>
        <v>0</v>
      </c>
      <c r="AB231" s="165"/>
      <c r="AC231" s="172" t="e">
        <f>P231/O231</f>
        <v>#DIV/0!</v>
      </c>
      <c r="AD231" s="172" t="e">
        <f>S231/R231</f>
        <v>#DIV/0!</v>
      </c>
      <c r="AE231" s="172" t="e">
        <f>V231/U231</f>
        <v>#DIV/0!</v>
      </c>
      <c r="AF231" s="172">
        <f>Y231/X231</f>
        <v>0</v>
      </c>
      <c r="AG231" s="172">
        <f>P231/G231</f>
        <v>0</v>
      </c>
      <c r="AH231" s="172">
        <f>S231/G231</f>
        <v>0</v>
      </c>
      <c r="AI231" s="172">
        <f>V231/G231</f>
        <v>0</v>
      </c>
      <c r="AJ231" s="172">
        <f>Y231/G231</f>
        <v>0</v>
      </c>
      <c r="AK231" s="173"/>
      <c r="AL231" s="168">
        <f>IF(H231=0,0,P231/H231)</f>
        <v>0</v>
      </c>
      <c r="AM231" s="168">
        <f>IF(H231=0,0,S231/H231)</f>
        <v>0</v>
      </c>
      <c r="AN231" s="168">
        <f>IF(H231=0,0,V231/H231)</f>
        <v>0</v>
      </c>
      <c r="AO231" s="168">
        <f>IF(H231=0,0,Y231/H231)</f>
        <v>0</v>
      </c>
      <c r="AP231" s="174">
        <f t="shared" ref="AP231:AS231" si="295">IF(AL231&lt;=50%,5,IF(AL231&lt;=65%,4,IF(AL231&lt;=75%,3,IF(AL231&lt;=90%,2,1))))</f>
        <v>5</v>
      </c>
      <c r="AQ231" s="174">
        <f t="shared" si="295"/>
        <v>5</v>
      </c>
      <c r="AR231" s="174">
        <f t="shared" si="295"/>
        <v>5</v>
      </c>
      <c r="AS231" s="174">
        <f t="shared" si="295"/>
        <v>5</v>
      </c>
      <c r="AT231" s="173"/>
      <c r="AU231" s="175"/>
      <c r="AV231" s="175"/>
      <c r="AW231" s="175"/>
      <c r="AX231" s="175"/>
      <c r="AY231" s="175"/>
    </row>
    <row r="232" spans="1:51" ht="16.5" customHeight="1" outlineLevel="4" x14ac:dyDescent="0.25">
      <c r="A232" s="205" t="s">
        <v>1957</v>
      </c>
      <c r="B232" s="181" t="str">
        <f>Variables!C118</f>
        <v>Jumlah kunjungan pasien miskin di sarana kesehatan strata 1</v>
      </c>
      <c r="C232" s="192" t="s">
        <v>1632</v>
      </c>
      <c r="D232" s="192"/>
      <c r="E232" s="192"/>
      <c r="F232" s="192"/>
      <c r="G232" s="188"/>
      <c r="H232" s="192"/>
      <c r="I232" s="192"/>
      <c r="J232" s="188"/>
      <c r="K232" s="192">
        <f>Variables!E118</f>
        <v>41172</v>
      </c>
      <c r="L232" s="192" t="e">
        <f>Variables!F118</f>
        <v>#N/A</v>
      </c>
      <c r="M232" s="192" t="e">
        <f>Variables!G118</f>
        <v>#N/A</v>
      </c>
      <c r="N232" s="192">
        <f>Variables!H118</f>
        <v>0</v>
      </c>
      <c r="O232" s="192">
        <f>Variables!I118</f>
        <v>0</v>
      </c>
      <c r="P232" s="192">
        <f>Variables!J118</f>
        <v>0</v>
      </c>
      <c r="Q232" s="188"/>
      <c r="R232" s="192">
        <f>Variables!K118</f>
        <v>0</v>
      </c>
      <c r="S232" s="192">
        <f>Variables!L118</f>
        <v>0</v>
      </c>
      <c r="T232" s="170"/>
      <c r="U232" s="192">
        <f>Variables!M118</f>
        <v>0</v>
      </c>
      <c r="V232" s="192">
        <f>Variables!N118</f>
        <v>0</v>
      </c>
      <c r="W232" s="170"/>
      <c r="X232" s="216"/>
      <c r="Y232" s="192">
        <f>Variables!P118</f>
        <v>0</v>
      </c>
      <c r="Z232" s="170"/>
      <c r="AA232" s="188"/>
      <c r="AB232" s="181"/>
      <c r="AC232" s="170"/>
      <c r="AD232" s="170"/>
      <c r="AE232" s="170"/>
      <c r="AF232" s="170"/>
      <c r="AG232" s="170"/>
      <c r="AH232" s="170"/>
      <c r="AI232" s="170"/>
      <c r="AJ232" s="170"/>
      <c r="AK232" s="206"/>
      <c r="AL232" s="168"/>
      <c r="AM232" s="168"/>
      <c r="AN232" s="168"/>
      <c r="AO232" s="168"/>
      <c r="AP232" s="174"/>
      <c r="AQ232" s="174"/>
      <c r="AR232" s="174"/>
      <c r="AS232" s="174"/>
      <c r="AT232" s="206"/>
      <c r="AU232" s="207"/>
      <c r="AV232" s="207"/>
      <c r="AW232" s="207"/>
      <c r="AX232" s="207"/>
      <c r="AY232" s="207"/>
    </row>
    <row r="233" spans="1:51" ht="16.5" customHeight="1" outlineLevel="4" x14ac:dyDescent="0.25">
      <c r="A233" s="205" t="s">
        <v>1958</v>
      </c>
      <c r="B233" s="181" t="str">
        <f>Variables!C314</f>
        <v>Jumlah masyarakat miskin</v>
      </c>
      <c r="C233" s="192" t="s">
        <v>1632</v>
      </c>
      <c r="D233" s="192"/>
      <c r="E233" s="192"/>
      <c r="F233" s="192"/>
      <c r="G233" s="188"/>
      <c r="H233" s="192"/>
      <c r="I233" s="192"/>
      <c r="J233" s="188"/>
      <c r="K233" s="192" t="e">
        <f>Variables!E314</f>
        <v>#N/A</v>
      </c>
      <c r="L233" s="192" t="e">
        <f>Variables!F314</f>
        <v>#N/A</v>
      </c>
      <c r="M233" s="192">
        <f>Variables!G314</f>
        <v>57061</v>
      </c>
      <c r="N233" s="192">
        <f>Variables!H314</f>
        <v>34200</v>
      </c>
      <c r="O233" s="192">
        <f>Variables!I314</f>
        <v>0</v>
      </c>
      <c r="P233" s="192">
        <f>Variables!J314</f>
        <v>0</v>
      </c>
      <c r="Q233" s="192"/>
      <c r="R233" s="192">
        <f>Variables!K314</f>
        <v>0</v>
      </c>
      <c r="S233" s="192">
        <f>Variables!L314</f>
        <v>0</v>
      </c>
      <c r="T233" s="170"/>
      <c r="U233" s="192">
        <f>Variables!M314</f>
        <v>0</v>
      </c>
      <c r="V233" s="192">
        <f>Variables!N314</f>
        <v>0</v>
      </c>
      <c r="W233" s="170"/>
      <c r="X233" s="216"/>
      <c r="Y233" s="192">
        <f>Variables!P314</f>
        <v>0</v>
      </c>
      <c r="Z233" s="170"/>
      <c r="AA233" s="188"/>
      <c r="AB233" s="181"/>
      <c r="AC233" s="170"/>
      <c r="AD233" s="170"/>
      <c r="AE233" s="170"/>
      <c r="AF233" s="170"/>
      <c r="AG233" s="170"/>
      <c r="AH233" s="170"/>
      <c r="AI233" s="170"/>
      <c r="AJ233" s="170"/>
      <c r="AK233" s="206"/>
      <c r="AL233" s="168"/>
      <c r="AM233" s="168"/>
      <c r="AN233" s="168"/>
      <c r="AO233" s="168"/>
      <c r="AP233" s="174"/>
      <c r="AQ233" s="174"/>
      <c r="AR233" s="174"/>
      <c r="AS233" s="174"/>
      <c r="AT233" s="206"/>
      <c r="AU233" s="207"/>
      <c r="AV233" s="207"/>
      <c r="AW233" s="207"/>
      <c r="AX233" s="207"/>
      <c r="AY233" s="207"/>
    </row>
    <row r="234" spans="1:51" ht="16.5" customHeight="1" outlineLevel="3" x14ac:dyDescent="0.25">
      <c r="A234" s="164" t="s">
        <v>1959</v>
      </c>
      <c r="B234" s="165" t="s">
        <v>1960</v>
      </c>
      <c r="C234" s="166"/>
      <c r="D234" s="167">
        <v>6.5600000000000006E-2</v>
      </c>
      <c r="E234" s="167">
        <v>0.15</v>
      </c>
      <c r="F234" s="167">
        <v>0.15</v>
      </c>
      <c r="G234" s="168">
        <v>0.15</v>
      </c>
      <c r="H234" s="167">
        <v>0.15</v>
      </c>
      <c r="I234" s="167">
        <v>0.15</v>
      </c>
      <c r="J234" s="168">
        <v>0.15</v>
      </c>
      <c r="K234" s="168" t="e">
        <f t="shared" ref="K234:P234" si="296">IF(K236=0,0,K235/K236)</f>
        <v>#N/A</v>
      </c>
      <c r="L234" s="168" t="e">
        <f t="shared" si="296"/>
        <v>#N/A</v>
      </c>
      <c r="M234" s="168">
        <f t="shared" si="296"/>
        <v>0.14999737123429313</v>
      </c>
      <c r="N234" s="168">
        <f t="shared" si="296"/>
        <v>0.25026315789473685</v>
      </c>
      <c r="O234" s="168">
        <f t="shared" si="296"/>
        <v>0</v>
      </c>
      <c r="P234" s="168">
        <f t="shared" si="296"/>
        <v>0</v>
      </c>
      <c r="Q234" s="169"/>
      <c r="R234" s="168">
        <f t="shared" ref="R234:S234" si="297">IF(R236=0,0,R235/R236)</f>
        <v>0</v>
      </c>
      <c r="S234" s="168">
        <f t="shared" si="297"/>
        <v>0</v>
      </c>
      <c r="T234" s="170"/>
      <c r="U234" s="168">
        <f t="shared" ref="U234:V234" si="298">IF(U236=0,0,U235/U236)</f>
        <v>0</v>
      </c>
      <c r="V234" s="168">
        <f t="shared" si="298"/>
        <v>0</v>
      </c>
      <c r="W234" s="170"/>
      <c r="X234" s="167">
        <f>H234</f>
        <v>0.15</v>
      </c>
      <c r="Y234" s="168">
        <f>IF(Y236=0,0,Y235/Y236)</f>
        <v>0</v>
      </c>
      <c r="Z234" s="170"/>
      <c r="AA234" s="167">
        <f>Y234/X234</f>
        <v>0</v>
      </c>
      <c r="AB234" s="165"/>
      <c r="AC234" s="172" t="e">
        <f>P234/O234</f>
        <v>#DIV/0!</v>
      </c>
      <c r="AD234" s="172" t="e">
        <f>S234/R234</f>
        <v>#DIV/0!</v>
      </c>
      <c r="AE234" s="172" t="e">
        <f>V234/U234</f>
        <v>#DIV/0!</v>
      </c>
      <c r="AF234" s="172">
        <f>Y234/X234</f>
        <v>0</v>
      </c>
      <c r="AG234" s="172">
        <f>P234/G234</f>
        <v>0</v>
      </c>
      <c r="AH234" s="172">
        <f>S234/G234</f>
        <v>0</v>
      </c>
      <c r="AI234" s="172">
        <f>V234/G234</f>
        <v>0</v>
      </c>
      <c r="AJ234" s="172">
        <f>Y234/G234</f>
        <v>0</v>
      </c>
      <c r="AK234" s="173"/>
      <c r="AL234" s="168">
        <f>IF(H234=0,0,P234/H234)</f>
        <v>0</v>
      </c>
      <c r="AM234" s="168">
        <f>IF(H234=0,0,S234/H234)</f>
        <v>0</v>
      </c>
      <c r="AN234" s="168">
        <f>IF(H234=0,0,V234/H234)</f>
        <v>0</v>
      </c>
      <c r="AO234" s="168">
        <f>IF(H234=0,0,Y234/H234)</f>
        <v>0</v>
      </c>
      <c r="AP234" s="174">
        <f t="shared" ref="AP234:AS234" si="299">IF(AL234&lt;=50%,5,IF(AL234&lt;=65%,4,IF(AL234&lt;=75%,3,IF(AL234&lt;=90%,2,1))))</f>
        <v>5</v>
      </c>
      <c r="AQ234" s="174">
        <f t="shared" si="299"/>
        <v>5</v>
      </c>
      <c r="AR234" s="174">
        <f t="shared" si="299"/>
        <v>5</v>
      </c>
      <c r="AS234" s="174">
        <f t="shared" si="299"/>
        <v>5</v>
      </c>
      <c r="AT234" s="173"/>
      <c r="AU234" s="175"/>
      <c r="AV234" s="175"/>
      <c r="AW234" s="175"/>
      <c r="AX234" s="175"/>
      <c r="AY234" s="175"/>
    </row>
    <row r="235" spans="1:51" ht="16.5" customHeight="1" outlineLevel="4" x14ac:dyDescent="0.25">
      <c r="A235" s="205" t="s">
        <v>1961</v>
      </c>
      <c r="B235" s="181" t="str">
        <f>Variables!C119</f>
        <v>Jumlah kunjungan pasien miskin di sarana kesehatan strata 2 dan 3</v>
      </c>
      <c r="C235" s="192" t="s">
        <v>1632</v>
      </c>
      <c r="D235" s="192"/>
      <c r="E235" s="192"/>
      <c r="F235" s="192"/>
      <c r="G235" s="188"/>
      <c r="H235" s="192"/>
      <c r="I235" s="192"/>
      <c r="J235" s="188"/>
      <c r="K235" s="192">
        <f>Variables!E119</f>
        <v>8925</v>
      </c>
      <c r="L235" s="192" t="e">
        <f>Variables!F119</f>
        <v>#N/A</v>
      </c>
      <c r="M235" s="192">
        <f>Variables!G119</f>
        <v>8559</v>
      </c>
      <c r="N235" s="192">
        <f>Variables!H119</f>
        <v>8559</v>
      </c>
      <c r="O235" s="192">
        <f>Variables!I119</f>
        <v>0</v>
      </c>
      <c r="P235" s="192">
        <f>Variables!J119</f>
        <v>0</v>
      </c>
      <c r="Q235" s="170"/>
      <c r="R235" s="192">
        <f>Variables!K119</f>
        <v>0</v>
      </c>
      <c r="S235" s="192">
        <f>Variables!L119</f>
        <v>0</v>
      </c>
      <c r="T235" s="170"/>
      <c r="U235" s="192">
        <f>Variables!M119</f>
        <v>0</v>
      </c>
      <c r="V235" s="192">
        <f>Variables!N119</f>
        <v>0</v>
      </c>
      <c r="W235" s="170"/>
      <c r="X235" s="216"/>
      <c r="Y235" s="192">
        <f>Variables!P119</f>
        <v>0</v>
      </c>
      <c r="Z235" s="170"/>
      <c r="AA235" s="188"/>
      <c r="AB235" s="181"/>
      <c r="AC235" s="170"/>
      <c r="AD235" s="170"/>
      <c r="AE235" s="170"/>
      <c r="AF235" s="170"/>
      <c r="AG235" s="170"/>
      <c r="AH235" s="170"/>
      <c r="AI235" s="170"/>
      <c r="AJ235" s="170"/>
      <c r="AK235" s="206"/>
      <c r="AL235" s="168"/>
      <c r="AM235" s="168"/>
      <c r="AN235" s="168"/>
      <c r="AO235" s="168"/>
      <c r="AP235" s="174"/>
      <c r="AQ235" s="174"/>
      <c r="AR235" s="174"/>
      <c r="AS235" s="174"/>
      <c r="AT235" s="206"/>
      <c r="AU235" s="207"/>
      <c r="AV235" s="207"/>
      <c r="AW235" s="207"/>
      <c r="AX235" s="207"/>
      <c r="AY235" s="207"/>
    </row>
    <row r="236" spans="1:51" ht="16.5" customHeight="1" outlineLevel="4" x14ac:dyDescent="0.25">
      <c r="A236" s="205" t="s">
        <v>1962</v>
      </c>
      <c r="B236" s="181" t="str">
        <f>Variables!C314</f>
        <v>Jumlah masyarakat miskin</v>
      </c>
      <c r="C236" s="192" t="s">
        <v>1632</v>
      </c>
      <c r="D236" s="192"/>
      <c r="E236" s="192"/>
      <c r="F236" s="192"/>
      <c r="G236" s="188"/>
      <c r="H236" s="192"/>
      <c r="I236" s="192"/>
      <c r="J236" s="188"/>
      <c r="K236" s="192" t="e">
        <f>Variables!E314</f>
        <v>#N/A</v>
      </c>
      <c r="L236" s="192" t="e">
        <f>Variables!F314</f>
        <v>#N/A</v>
      </c>
      <c r="M236" s="192">
        <f>Variables!G314</f>
        <v>57061</v>
      </c>
      <c r="N236" s="192">
        <f>Variables!H314</f>
        <v>34200</v>
      </c>
      <c r="O236" s="192">
        <f>Variables!I314</f>
        <v>0</v>
      </c>
      <c r="P236" s="192">
        <f>Variables!J314</f>
        <v>0</v>
      </c>
      <c r="Q236" s="170"/>
      <c r="R236" s="192">
        <f>Variables!K314</f>
        <v>0</v>
      </c>
      <c r="S236" s="192">
        <f>Variables!L314</f>
        <v>0</v>
      </c>
      <c r="T236" s="170"/>
      <c r="U236" s="192">
        <f>Variables!M314</f>
        <v>0</v>
      </c>
      <c r="V236" s="192">
        <f>Variables!N314</f>
        <v>0</v>
      </c>
      <c r="W236" s="170"/>
      <c r="X236" s="216"/>
      <c r="Y236" s="192">
        <f>Variables!P314</f>
        <v>0</v>
      </c>
      <c r="Z236" s="170"/>
      <c r="AA236" s="188"/>
      <c r="AB236" s="181"/>
      <c r="AC236" s="170"/>
      <c r="AD236" s="170"/>
      <c r="AE236" s="170"/>
      <c r="AF236" s="170"/>
      <c r="AG236" s="170"/>
      <c r="AH236" s="170"/>
      <c r="AI236" s="170"/>
      <c r="AJ236" s="170"/>
      <c r="AK236" s="206"/>
      <c r="AL236" s="168"/>
      <c r="AM236" s="168"/>
      <c r="AN236" s="168"/>
      <c r="AO236" s="168"/>
      <c r="AP236" s="174"/>
      <c r="AQ236" s="174"/>
      <c r="AR236" s="174"/>
      <c r="AS236" s="174"/>
      <c r="AT236" s="206"/>
      <c r="AU236" s="207"/>
      <c r="AV236" s="207"/>
      <c r="AW236" s="207"/>
      <c r="AX236" s="207"/>
      <c r="AY236" s="207"/>
    </row>
    <row r="237" spans="1:51" ht="16.5" customHeight="1" outlineLevel="2" x14ac:dyDescent="0.25">
      <c r="A237" s="153" t="s">
        <v>1963</v>
      </c>
      <c r="B237" s="154" t="s">
        <v>1964</v>
      </c>
      <c r="C237" s="155"/>
      <c r="D237" s="155"/>
      <c r="E237" s="155"/>
      <c r="F237" s="155"/>
      <c r="G237" s="155"/>
      <c r="H237" s="155"/>
      <c r="I237" s="155"/>
      <c r="J237" s="155"/>
      <c r="K237" s="155"/>
      <c r="L237" s="155"/>
      <c r="M237" s="155"/>
      <c r="N237" s="155"/>
      <c r="O237" s="155"/>
      <c r="P237" s="155"/>
      <c r="Q237" s="212"/>
      <c r="R237" s="155"/>
      <c r="S237" s="155"/>
      <c r="T237" s="157"/>
      <c r="U237" s="155"/>
      <c r="V237" s="155"/>
      <c r="W237" s="157"/>
      <c r="X237" s="213"/>
      <c r="Y237" s="155"/>
      <c r="Z237" s="157"/>
      <c r="AA237" s="159"/>
      <c r="AB237" s="154"/>
      <c r="AC237" s="160"/>
      <c r="AD237" s="160"/>
      <c r="AE237" s="160"/>
      <c r="AF237" s="160"/>
      <c r="AG237" s="160"/>
      <c r="AH237" s="160"/>
      <c r="AI237" s="160"/>
      <c r="AJ237" s="160"/>
      <c r="AK237" s="161"/>
      <c r="AL237" s="159"/>
      <c r="AM237" s="159"/>
      <c r="AN237" s="159"/>
      <c r="AO237" s="159"/>
      <c r="AP237" s="162"/>
      <c r="AQ237" s="162"/>
      <c r="AR237" s="162"/>
      <c r="AS237" s="162"/>
      <c r="AT237" s="161"/>
      <c r="AU237" s="163"/>
      <c r="AV237" s="163"/>
      <c r="AW237" s="163"/>
      <c r="AX237" s="163"/>
      <c r="AY237" s="163"/>
    </row>
    <row r="238" spans="1:51" ht="16.5" customHeight="1" outlineLevel="3" x14ac:dyDescent="0.25">
      <c r="A238" s="164" t="s">
        <v>1965</v>
      </c>
      <c r="B238" s="165" t="s">
        <v>1966</v>
      </c>
      <c r="C238" s="166"/>
      <c r="D238" s="167">
        <f>D239/D240</f>
        <v>0.3968253968253968</v>
      </c>
      <c r="E238" s="167">
        <v>0</v>
      </c>
      <c r="F238" s="167">
        <v>0.1</v>
      </c>
      <c r="G238" s="168">
        <v>0.2</v>
      </c>
      <c r="H238" s="167">
        <v>0.3</v>
      </c>
      <c r="I238" s="167">
        <v>0.4</v>
      </c>
      <c r="J238" s="168">
        <v>0.5</v>
      </c>
      <c r="K238" s="168">
        <f t="shared" ref="K238:P238" si="300">IF(K240=0,0,K239/K240)</f>
        <v>0.3968253968253968</v>
      </c>
      <c r="L238" s="168">
        <f t="shared" si="300"/>
        <v>0.38461538461538464</v>
      </c>
      <c r="M238" s="168">
        <f t="shared" si="300"/>
        <v>0.4375</v>
      </c>
      <c r="N238" s="168">
        <f t="shared" si="300"/>
        <v>0.98648648648648651</v>
      </c>
      <c r="O238" s="168">
        <f t="shared" si="300"/>
        <v>0</v>
      </c>
      <c r="P238" s="168">
        <f t="shared" si="300"/>
        <v>0</v>
      </c>
      <c r="Q238" s="169"/>
      <c r="R238" s="168">
        <f t="shared" ref="R238:S238" si="301">IF(R240=0,0,R239/R240)</f>
        <v>0</v>
      </c>
      <c r="S238" s="168">
        <f t="shared" si="301"/>
        <v>0</v>
      </c>
      <c r="T238" s="170"/>
      <c r="U238" s="168">
        <f t="shared" ref="U238:V238" si="302">IF(U240=0,0,U239/U240)</f>
        <v>0</v>
      </c>
      <c r="V238" s="168">
        <f t="shared" si="302"/>
        <v>0</v>
      </c>
      <c r="W238" s="170"/>
      <c r="X238" s="167">
        <f>H238</f>
        <v>0.3</v>
      </c>
      <c r="Y238" s="168">
        <f>IF(Y240=0,0,Y239/Y240)</f>
        <v>0</v>
      </c>
      <c r="Z238" s="170"/>
      <c r="AA238" s="167">
        <f>Y238/X238</f>
        <v>0</v>
      </c>
      <c r="AB238" s="165"/>
      <c r="AC238" s="172" t="e">
        <f>P238/O238</f>
        <v>#DIV/0!</v>
      </c>
      <c r="AD238" s="172" t="e">
        <f>S238/R238</f>
        <v>#DIV/0!</v>
      </c>
      <c r="AE238" s="172" t="e">
        <f>V238/U238</f>
        <v>#DIV/0!</v>
      </c>
      <c r="AF238" s="172">
        <f>Y238/X238</f>
        <v>0</v>
      </c>
      <c r="AG238" s="172">
        <f>P238/G238</f>
        <v>0</v>
      </c>
      <c r="AH238" s="172">
        <f>S238/G238</f>
        <v>0</v>
      </c>
      <c r="AI238" s="172">
        <f>V238/G238</f>
        <v>0</v>
      </c>
      <c r="AJ238" s="172">
        <f>Y238/G238</f>
        <v>0</v>
      </c>
      <c r="AK238" s="173"/>
      <c r="AL238" s="168">
        <f>IF(H238=0,0,P238/H238)</f>
        <v>0</v>
      </c>
      <c r="AM238" s="168">
        <f>IF(H238=0,0,S238/H238)</f>
        <v>0</v>
      </c>
      <c r="AN238" s="168">
        <f>IF(H238=0,0,V238/H238)</f>
        <v>0</v>
      </c>
      <c r="AO238" s="168">
        <f>IF(H238=0,0,Y238/H238)</f>
        <v>0</v>
      </c>
      <c r="AP238" s="174">
        <f t="shared" ref="AP238:AS238" si="303">IF(AL238&lt;=50%,5,IF(AL238&lt;=65%,4,IF(AL238&lt;=75%,3,IF(AL238&lt;=90%,2,1))))</f>
        <v>5</v>
      </c>
      <c r="AQ238" s="174">
        <f t="shared" si="303"/>
        <v>5</v>
      </c>
      <c r="AR238" s="174">
        <f t="shared" si="303"/>
        <v>5</v>
      </c>
      <c r="AS238" s="174">
        <f t="shared" si="303"/>
        <v>5</v>
      </c>
      <c r="AT238" s="173"/>
      <c r="AU238" s="175"/>
      <c r="AV238" s="175"/>
      <c r="AW238" s="175"/>
      <c r="AX238" s="175"/>
      <c r="AY238" s="175"/>
    </row>
    <row r="239" spans="1:51" ht="16.5" customHeight="1" outlineLevel="4" x14ac:dyDescent="0.25">
      <c r="A239" s="205" t="s">
        <v>1967</v>
      </c>
      <c r="B239" s="181" t="str">
        <f>Variables!C140</f>
        <v>Jumlah sarana kesehatan yang memenuhi universal design</v>
      </c>
      <c r="C239" s="192" t="s">
        <v>1841</v>
      </c>
      <c r="D239" s="192">
        <v>25</v>
      </c>
      <c r="E239" s="192"/>
      <c r="F239" s="192"/>
      <c r="G239" s="188"/>
      <c r="H239" s="192"/>
      <c r="I239" s="192"/>
      <c r="J239" s="188"/>
      <c r="K239" s="192">
        <f>Variables!E140</f>
        <v>25</v>
      </c>
      <c r="L239" s="192">
        <f>Variables!F140</f>
        <v>25</v>
      </c>
      <c r="M239" s="192">
        <f>Variables!G140</f>
        <v>28</v>
      </c>
      <c r="N239" s="192">
        <f>Variables!H140</f>
        <v>73</v>
      </c>
      <c r="O239" s="192">
        <f>Variables!I140</f>
        <v>0</v>
      </c>
      <c r="P239" s="192">
        <f>Variables!J140</f>
        <v>73</v>
      </c>
      <c r="Q239" s="170"/>
      <c r="R239" s="192">
        <f>Variables!K140</f>
        <v>0</v>
      </c>
      <c r="S239" s="192">
        <f>Variables!L140</f>
        <v>0</v>
      </c>
      <c r="T239" s="170"/>
      <c r="U239" s="192">
        <f>Variables!M140</f>
        <v>0</v>
      </c>
      <c r="V239" s="192">
        <f>Variables!N140</f>
        <v>0</v>
      </c>
      <c r="W239" s="170"/>
      <c r="X239" s="216"/>
      <c r="Y239" s="192">
        <f>Variables!P140</f>
        <v>0</v>
      </c>
      <c r="Z239" s="170"/>
      <c r="AA239" s="188"/>
      <c r="AB239" s="181"/>
      <c r="AC239" s="170"/>
      <c r="AD239" s="170"/>
      <c r="AE239" s="170"/>
      <c r="AF239" s="170"/>
      <c r="AG239" s="170"/>
      <c r="AH239" s="170"/>
      <c r="AI239" s="170"/>
      <c r="AJ239" s="170"/>
      <c r="AK239" s="206"/>
      <c r="AL239" s="168"/>
      <c r="AM239" s="168"/>
      <c r="AN239" s="168"/>
      <c r="AO239" s="168"/>
      <c r="AP239" s="174"/>
      <c r="AQ239" s="174"/>
      <c r="AR239" s="174"/>
      <c r="AS239" s="174"/>
      <c r="AT239" s="206"/>
      <c r="AU239" s="207"/>
      <c r="AV239" s="207"/>
      <c r="AW239" s="207"/>
      <c r="AX239" s="207"/>
      <c r="AY239" s="207"/>
    </row>
    <row r="240" spans="1:51" ht="16.5" customHeight="1" outlineLevel="4" x14ac:dyDescent="0.25">
      <c r="A240" s="205" t="s">
        <v>1968</v>
      </c>
      <c r="B240" s="181" t="str">
        <f>Variables!C150</f>
        <v>Jumlah seluruh sarana pelayanan kesehatan</v>
      </c>
      <c r="C240" s="192" t="s">
        <v>1841</v>
      </c>
      <c r="D240" s="192">
        <v>63</v>
      </c>
      <c r="E240" s="192"/>
      <c r="F240" s="192"/>
      <c r="G240" s="188"/>
      <c r="H240" s="192"/>
      <c r="I240" s="192"/>
      <c r="J240" s="188"/>
      <c r="K240" s="192">
        <f>Variables!E150</f>
        <v>63</v>
      </c>
      <c r="L240" s="192">
        <f>Variables!F150</f>
        <v>65</v>
      </c>
      <c r="M240" s="192">
        <f>Variables!G150</f>
        <v>64</v>
      </c>
      <c r="N240" s="192">
        <f>Variables!H150</f>
        <v>74</v>
      </c>
      <c r="O240" s="192">
        <f>Variables!I150</f>
        <v>0</v>
      </c>
      <c r="P240" s="192">
        <f>Variables!J150</f>
        <v>0</v>
      </c>
      <c r="Q240" s="170"/>
      <c r="R240" s="192">
        <f>Variables!K150</f>
        <v>0</v>
      </c>
      <c r="S240" s="192">
        <f>Variables!L150</f>
        <v>0</v>
      </c>
      <c r="T240" s="170"/>
      <c r="U240" s="192">
        <f>Variables!M150</f>
        <v>0</v>
      </c>
      <c r="V240" s="192">
        <f>Variables!N150</f>
        <v>0</v>
      </c>
      <c r="W240" s="170"/>
      <c r="X240" s="216"/>
      <c r="Y240" s="192">
        <f>Variables!P150</f>
        <v>0</v>
      </c>
      <c r="Z240" s="170"/>
      <c r="AA240" s="188"/>
      <c r="AB240" s="181"/>
      <c r="AC240" s="170"/>
      <c r="AD240" s="170"/>
      <c r="AE240" s="170"/>
      <c r="AF240" s="170"/>
      <c r="AG240" s="170"/>
      <c r="AH240" s="170"/>
      <c r="AI240" s="170"/>
      <c r="AJ240" s="170"/>
      <c r="AK240" s="206"/>
      <c r="AL240" s="168"/>
      <c r="AM240" s="168"/>
      <c r="AN240" s="168"/>
      <c r="AO240" s="168"/>
      <c r="AP240" s="174"/>
      <c r="AQ240" s="174"/>
      <c r="AR240" s="174"/>
      <c r="AS240" s="174"/>
      <c r="AT240" s="206"/>
      <c r="AU240" s="207"/>
      <c r="AV240" s="207"/>
      <c r="AW240" s="207"/>
      <c r="AX240" s="207"/>
      <c r="AY240" s="207"/>
    </row>
    <row r="241" spans="1:51" ht="16.5" customHeight="1" outlineLevel="2" x14ac:dyDescent="0.25">
      <c r="A241" s="153" t="s">
        <v>1969</v>
      </c>
      <c r="B241" s="154" t="s">
        <v>1970</v>
      </c>
      <c r="C241" s="155"/>
      <c r="D241" s="155"/>
      <c r="E241" s="155"/>
      <c r="F241" s="155"/>
      <c r="G241" s="155"/>
      <c r="H241" s="155"/>
      <c r="I241" s="155"/>
      <c r="J241" s="155"/>
      <c r="K241" s="155"/>
      <c r="L241" s="155"/>
      <c r="M241" s="155"/>
      <c r="N241" s="155"/>
      <c r="O241" s="155"/>
      <c r="P241" s="155"/>
      <c r="Q241" s="212"/>
      <c r="R241" s="155"/>
      <c r="S241" s="155"/>
      <c r="T241" s="157"/>
      <c r="U241" s="155"/>
      <c r="V241" s="155"/>
      <c r="W241" s="158"/>
      <c r="X241" s="213"/>
      <c r="Y241" s="155"/>
      <c r="Z241" s="158"/>
      <c r="AA241" s="159"/>
      <c r="AB241" s="154"/>
      <c r="AC241" s="160"/>
      <c r="AD241" s="160"/>
      <c r="AE241" s="160"/>
      <c r="AF241" s="160"/>
      <c r="AG241" s="160"/>
      <c r="AH241" s="160"/>
      <c r="AI241" s="160"/>
      <c r="AJ241" s="160"/>
      <c r="AK241" s="161"/>
      <c r="AL241" s="159"/>
      <c r="AM241" s="159"/>
      <c r="AN241" s="159"/>
      <c r="AO241" s="159"/>
      <c r="AP241" s="162"/>
      <c r="AQ241" s="162"/>
      <c r="AR241" s="162"/>
      <c r="AS241" s="162"/>
      <c r="AT241" s="161"/>
      <c r="AU241" s="163"/>
      <c r="AV241" s="163"/>
      <c r="AW241" s="163"/>
      <c r="AX241" s="163"/>
      <c r="AY241" s="163"/>
    </row>
    <row r="242" spans="1:51" ht="16.5" customHeight="1" outlineLevel="3" x14ac:dyDescent="0.25">
      <c r="A242" s="164" t="s">
        <v>1971</v>
      </c>
      <c r="B242" s="165" t="s">
        <v>1972</v>
      </c>
      <c r="C242" s="166"/>
      <c r="D242" s="167">
        <f t="shared" ref="D242:G242" si="304">D243/D244</f>
        <v>0.41176470588235292</v>
      </c>
      <c r="E242" s="167">
        <f t="shared" si="304"/>
        <v>0.47058823529411764</v>
      </c>
      <c r="F242" s="167">
        <f t="shared" si="304"/>
        <v>0.52941176470588236</v>
      </c>
      <c r="G242" s="167">
        <f t="shared" si="304"/>
        <v>0.58823529411764708</v>
      </c>
      <c r="H242" s="167">
        <v>0.64710000000000001</v>
      </c>
      <c r="I242" s="167">
        <v>0.70589999999999997</v>
      </c>
      <c r="J242" s="167">
        <f>J243/J244</f>
        <v>0.76470588235294112</v>
      </c>
      <c r="K242" s="168">
        <f t="shared" ref="K242:P242" si="305">IF(K244=0,0,K243/K244)</f>
        <v>0.52941176470588236</v>
      </c>
      <c r="L242" s="168">
        <f t="shared" si="305"/>
        <v>0.52941176470588236</v>
      </c>
      <c r="M242" s="168">
        <f t="shared" si="305"/>
        <v>0.47058823529411764</v>
      </c>
      <c r="N242" s="168">
        <f t="shared" si="305"/>
        <v>0.6470588235294118</v>
      </c>
      <c r="O242" s="168">
        <f t="shared" si="305"/>
        <v>0</v>
      </c>
      <c r="P242" s="168">
        <f t="shared" si="305"/>
        <v>0</v>
      </c>
      <c r="Q242" s="169"/>
      <c r="R242" s="168">
        <f t="shared" ref="R242:S242" si="306">IF(R244=0,0,R243/R244)</f>
        <v>0</v>
      </c>
      <c r="S242" s="168">
        <f t="shared" si="306"/>
        <v>0</v>
      </c>
      <c r="T242" s="170"/>
      <c r="U242" s="168">
        <f t="shared" ref="U242:V242" si="307">IF(U244=0,0,U243/U244)</f>
        <v>0</v>
      </c>
      <c r="V242" s="168">
        <f t="shared" si="307"/>
        <v>0</v>
      </c>
      <c r="W242" s="170"/>
      <c r="X242" s="167">
        <f>H242</f>
        <v>0.64710000000000001</v>
      </c>
      <c r="Y242" s="168">
        <f>IF(Y244=0,0,Y243/Y244)</f>
        <v>0</v>
      </c>
      <c r="Z242" s="170"/>
      <c r="AA242" s="167">
        <f>Y242/X242</f>
        <v>0</v>
      </c>
      <c r="AB242" s="165"/>
      <c r="AC242" s="172" t="e">
        <f>P242/O242</f>
        <v>#DIV/0!</v>
      </c>
      <c r="AD242" s="172" t="e">
        <f>S242/R242</f>
        <v>#DIV/0!</v>
      </c>
      <c r="AE242" s="172" t="e">
        <f>V242/U242</f>
        <v>#DIV/0!</v>
      </c>
      <c r="AF242" s="172">
        <f>Y242/X242</f>
        <v>0</v>
      </c>
      <c r="AG242" s="172">
        <f>P242/G242</f>
        <v>0</v>
      </c>
      <c r="AH242" s="172">
        <f>S242/G242</f>
        <v>0</v>
      </c>
      <c r="AI242" s="172">
        <f>V242/G242</f>
        <v>0</v>
      </c>
      <c r="AJ242" s="172">
        <f>Y242/G242</f>
        <v>0</v>
      </c>
      <c r="AK242" s="173"/>
      <c r="AL242" s="168">
        <f>IF(H242=0,0,P242/H242)</f>
        <v>0</v>
      </c>
      <c r="AM242" s="168">
        <f>IF(H242=0,0,S242/H242)</f>
        <v>0</v>
      </c>
      <c r="AN242" s="168">
        <f>IF(H242=0,0,V242/H242)</f>
        <v>0</v>
      </c>
      <c r="AO242" s="168">
        <f>IF(H242=0,0,Y242/H242)</f>
        <v>0</v>
      </c>
      <c r="AP242" s="174">
        <f t="shared" ref="AP242:AS242" si="308">IF(AL242&lt;=50%,5,IF(AL242&lt;=65%,4,IF(AL242&lt;=75%,3,IF(AL242&lt;=90%,2,1))))</f>
        <v>5</v>
      </c>
      <c r="AQ242" s="174">
        <f t="shared" si="308"/>
        <v>5</v>
      </c>
      <c r="AR242" s="174">
        <f t="shared" si="308"/>
        <v>5</v>
      </c>
      <c r="AS242" s="174">
        <f t="shared" si="308"/>
        <v>5</v>
      </c>
      <c r="AT242" s="173"/>
      <c r="AU242" s="175"/>
      <c r="AV242" s="175"/>
      <c r="AW242" s="175"/>
      <c r="AX242" s="175"/>
      <c r="AY242" s="175"/>
    </row>
    <row r="243" spans="1:51" ht="16.5" customHeight="1" outlineLevel="4" x14ac:dyDescent="0.25">
      <c r="A243" s="205" t="s">
        <v>1973</v>
      </c>
      <c r="B243" s="181" t="str">
        <f>Variables!C113</f>
        <v>Jumlah kelurahan siaga aktif tingkat mandiri</v>
      </c>
      <c r="C243" s="192" t="s">
        <v>1896</v>
      </c>
      <c r="D243" s="192">
        <v>7</v>
      </c>
      <c r="E243" s="192">
        <v>8</v>
      </c>
      <c r="F243" s="192">
        <v>9</v>
      </c>
      <c r="G243" s="188">
        <v>10</v>
      </c>
      <c r="H243" s="192"/>
      <c r="I243" s="192"/>
      <c r="J243" s="188">
        <v>13</v>
      </c>
      <c r="K243" s="192">
        <f>Variables!E113</f>
        <v>9</v>
      </c>
      <c r="L243" s="192">
        <f>Variables!F113</f>
        <v>9</v>
      </c>
      <c r="M243" s="192">
        <f>Variables!G113</f>
        <v>8</v>
      </c>
      <c r="N243" s="192">
        <f>Variables!H113</f>
        <v>11</v>
      </c>
      <c r="O243" s="192">
        <f>Variables!I113</f>
        <v>0</v>
      </c>
      <c r="P243" s="192">
        <f>Variables!J113</f>
        <v>0</v>
      </c>
      <c r="Q243" s="170"/>
      <c r="R243" s="192">
        <f>Variables!K113</f>
        <v>0</v>
      </c>
      <c r="S243" s="192">
        <f>Variables!L113</f>
        <v>0</v>
      </c>
      <c r="T243" s="170"/>
      <c r="U243" s="192">
        <f>Variables!M113</f>
        <v>0</v>
      </c>
      <c r="V243" s="192">
        <f>Variables!N113</f>
        <v>0</v>
      </c>
      <c r="W243" s="170"/>
      <c r="X243" s="216"/>
      <c r="Y243" s="192">
        <f>Variables!P113</f>
        <v>0</v>
      </c>
      <c r="Z243" s="170"/>
      <c r="AA243" s="188"/>
      <c r="AB243" s="181"/>
      <c r="AC243" s="170"/>
      <c r="AD243" s="170"/>
      <c r="AE243" s="170"/>
      <c r="AF243" s="170"/>
      <c r="AG243" s="170"/>
      <c r="AH243" s="170"/>
      <c r="AI243" s="170"/>
      <c r="AJ243" s="170"/>
      <c r="AK243" s="206"/>
      <c r="AL243" s="168"/>
      <c r="AM243" s="168"/>
      <c r="AN243" s="168"/>
      <c r="AO243" s="168"/>
      <c r="AP243" s="174"/>
      <c r="AQ243" s="174"/>
      <c r="AR243" s="174"/>
      <c r="AS243" s="174"/>
      <c r="AT243" s="206"/>
      <c r="AU243" s="207"/>
      <c r="AV243" s="207"/>
      <c r="AW243" s="207"/>
      <c r="AX243" s="207"/>
      <c r="AY243" s="207"/>
    </row>
    <row r="244" spans="1:51" ht="16.5" customHeight="1" outlineLevel="4" x14ac:dyDescent="0.25">
      <c r="A244" s="205" t="s">
        <v>1974</v>
      </c>
      <c r="B244" s="181" t="str">
        <f>Variables!C658</f>
        <v>Jumlah kelurahan</v>
      </c>
      <c r="C244" s="192" t="s">
        <v>1896</v>
      </c>
      <c r="D244" s="192">
        <v>17</v>
      </c>
      <c r="E244" s="192">
        <v>17</v>
      </c>
      <c r="F244" s="192">
        <v>17</v>
      </c>
      <c r="G244" s="192">
        <v>17</v>
      </c>
      <c r="H244" s="192"/>
      <c r="I244" s="192"/>
      <c r="J244" s="192">
        <v>17</v>
      </c>
      <c r="K244" s="192">
        <f>Variables!E658</f>
        <v>17</v>
      </c>
      <c r="L244" s="192">
        <f>Variables!F658</f>
        <v>17</v>
      </c>
      <c r="M244" s="192">
        <f>Variables!G658</f>
        <v>17</v>
      </c>
      <c r="N244" s="192">
        <f>Variables!H658</f>
        <v>17</v>
      </c>
      <c r="O244" s="192">
        <f>Variables!I658</f>
        <v>0</v>
      </c>
      <c r="P244" s="192">
        <f>Variables!J658</f>
        <v>0</v>
      </c>
      <c r="Q244" s="170"/>
      <c r="R244" s="192">
        <f>Variables!K658</f>
        <v>0</v>
      </c>
      <c r="S244" s="192">
        <f>Variables!L658</f>
        <v>0</v>
      </c>
      <c r="T244" s="170"/>
      <c r="U244" s="192">
        <f>Variables!M658</f>
        <v>0</v>
      </c>
      <c r="V244" s="192">
        <f>Variables!N658</f>
        <v>0</v>
      </c>
      <c r="W244" s="170"/>
      <c r="X244" s="188"/>
      <c r="Y244" s="192">
        <f>Variables!P658</f>
        <v>0</v>
      </c>
      <c r="Z244" s="170"/>
      <c r="AA244" s="188"/>
      <c r="AB244" s="181"/>
      <c r="AC244" s="170"/>
      <c r="AD244" s="170"/>
      <c r="AE244" s="170"/>
      <c r="AF244" s="170"/>
      <c r="AG244" s="170"/>
      <c r="AH244" s="170"/>
      <c r="AI244" s="170"/>
      <c r="AJ244" s="170"/>
      <c r="AK244" s="206"/>
      <c r="AL244" s="168"/>
      <c r="AM244" s="168"/>
      <c r="AN244" s="168"/>
      <c r="AO244" s="168"/>
      <c r="AP244" s="174"/>
      <c r="AQ244" s="174"/>
      <c r="AR244" s="174"/>
      <c r="AS244" s="174"/>
      <c r="AT244" s="206"/>
      <c r="AU244" s="207"/>
      <c r="AV244" s="207"/>
      <c r="AW244" s="207"/>
      <c r="AX244" s="207"/>
      <c r="AY244" s="207"/>
    </row>
    <row r="245" spans="1:51" ht="16.5" customHeight="1" outlineLevel="2" x14ac:dyDescent="0.25">
      <c r="A245" s="153" t="s">
        <v>1975</v>
      </c>
      <c r="B245" s="154" t="s">
        <v>1976</v>
      </c>
      <c r="C245" s="155"/>
      <c r="D245" s="155"/>
      <c r="E245" s="155"/>
      <c r="F245" s="155"/>
      <c r="G245" s="155"/>
      <c r="H245" s="155"/>
      <c r="I245" s="155"/>
      <c r="J245" s="155"/>
      <c r="K245" s="155"/>
      <c r="L245" s="155"/>
      <c r="M245" s="155"/>
      <c r="N245" s="155"/>
      <c r="O245" s="155"/>
      <c r="P245" s="155"/>
      <c r="Q245" s="212"/>
      <c r="R245" s="155"/>
      <c r="S245" s="155"/>
      <c r="T245" s="157"/>
      <c r="U245" s="155"/>
      <c r="V245" s="155"/>
      <c r="W245" s="158"/>
      <c r="X245" s="213"/>
      <c r="Y245" s="155"/>
      <c r="Z245" s="158"/>
      <c r="AA245" s="159"/>
      <c r="AB245" s="154"/>
      <c r="AC245" s="160"/>
      <c r="AD245" s="160"/>
      <c r="AE245" s="160"/>
      <c r="AF245" s="160"/>
      <c r="AG245" s="160"/>
      <c r="AH245" s="160"/>
      <c r="AI245" s="160"/>
      <c r="AJ245" s="160"/>
      <c r="AK245" s="161"/>
      <c r="AL245" s="159"/>
      <c r="AM245" s="159"/>
      <c r="AN245" s="159"/>
      <c r="AO245" s="159"/>
      <c r="AP245" s="162"/>
      <c r="AQ245" s="162"/>
      <c r="AR245" s="162"/>
      <c r="AS245" s="162"/>
      <c r="AT245" s="161"/>
      <c r="AU245" s="163"/>
      <c r="AV245" s="163"/>
      <c r="AW245" s="163"/>
      <c r="AX245" s="163"/>
      <c r="AY245" s="163"/>
    </row>
    <row r="246" spans="1:51" ht="16.5" customHeight="1" outlineLevel="3" x14ac:dyDescent="0.25">
      <c r="A246" s="164" t="s">
        <v>1977</v>
      </c>
      <c r="B246" s="165" t="s">
        <v>1978</v>
      </c>
      <c r="C246" s="166"/>
      <c r="D246" s="167">
        <v>1</v>
      </c>
      <c r="E246" s="167">
        <v>0.85</v>
      </c>
      <c r="F246" s="167">
        <v>0.85</v>
      </c>
      <c r="G246" s="168">
        <v>0.85</v>
      </c>
      <c r="H246" s="167">
        <v>0.85</v>
      </c>
      <c r="I246" s="167">
        <v>0.85</v>
      </c>
      <c r="J246" s="168">
        <v>0.85</v>
      </c>
      <c r="K246" s="168">
        <f t="shared" ref="K246:P246" si="309">IF(K248=0,0,K247/K248)</f>
        <v>1</v>
      </c>
      <c r="L246" s="168">
        <f t="shared" si="309"/>
        <v>1</v>
      </c>
      <c r="M246" s="168">
        <f t="shared" si="309"/>
        <v>1</v>
      </c>
      <c r="N246" s="168">
        <f t="shared" si="309"/>
        <v>1</v>
      </c>
      <c r="O246" s="168">
        <f t="shared" si="309"/>
        <v>1</v>
      </c>
      <c r="P246" s="168">
        <f t="shared" si="309"/>
        <v>1</v>
      </c>
      <c r="Q246" s="169"/>
      <c r="R246" s="168">
        <f t="shared" ref="R246:S246" si="310">IF(R248=0,0,R247/R248)</f>
        <v>1</v>
      </c>
      <c r="S246" s="168">
        <f t="shared" si="310"/>
        <v>0</v>
      </c>
      <c r="T246" s="170"/>
      <c r="U246" s="168">
        <f t="shared" ref="U246:V246" si="311">IF(U248=0,0,U247/U248)</f>
        <v>1</v>
      </c>
      <c r="V246" s="168">
        <f t="shared" si="311"/>
        <v>0</v>
      </c>
      <c r="W246" s="170"/>
      <c r="X246" s="167">
        <f>H246</f>
        <v>0.85</v>
      </c>
      <c r="Y246" s="168">
        <f>IF(Y248=0,0,Y247/Y248)</f>
        <v>0</v>
      </c>
      <c r="Z246" s="170"/>
      <c r="AA246" s="167">
        <f>Y246/X246</f>
        <v>0</v>
      </c>
      <c r="AB246" s="165"/>
      <c r="AC246" s="172">
        <f>P246/O246</f>
        <v>1</v>
      </c>
      <c r="AD246" s="172">
        <f>S246/R246</f>
        <v>0</v>
      </c>
      <c r="AE246" s="172">
        <f>V246/U246</f>
        <v>0</v>
      </c>
      <c r="AF246" s="172">
        <f>Y246/X246</f>
        <v>0</v>
      </c>
      <c r="AG246" s="172">
        <f>P246/G246</f>
        <v>1.1764705882352942</v>
      </c>
      <c r="AH246" s="172">
        <f>S246/G246</f>
        <v>0</v>
      </c>
      <c r="AI246" s="172">
        <f>V246/G246</f>
        <v>0</v>
      </c>
      <c r="AJ246" s="172">
        <f>Y246/G246</f>
        <v>0</v>
      </c>
      <c r="AK246" s="173"/>
      <c r="AL246" s="168">
        <f>IF(H246=0,0,P246/H246)</f>
        <v>1.1764705882352942</v>
      </c>
      <c r="AM246" s="168">
        <f>IF(H246=0,0,S246/H246)</f>
        <v>0</v>
      </c>
      <c r="AN246" s="168">
        <f>IF(H246=0,0,V246/H246)</f>
        <v>0</v>
      </c>
      <c r="AO246" s="168">
        <f>IF(H246=0,0,Y246/H246)</f>
        <v>0</v>
      </c>
      <c r="AP246" s="174">
        <f t="shared" ref="AP246:AS246" si="312">IF(AL246&lt;=50%,5,IF(AL246&lt;=65%,4,IF(AL246&lt;=75%,3,IF(AL246&lt;=90%,2,1))))</f>
        <v>1</v>
      </c>
      <c r="AQ246" s="174">
        <f t="shared" si="312"/>
        <v>5</v>
      </c>
      <c r="AR246" s="174">
        <f t="shared" si="312"/>
        <v>5</v>
      </c>
      <c r="AS246" s="174">
        <f t="shared" si="312"/>
        <v>5</v>
      </c>
      <c r="AT246" s="173"/>
      <c r="AU246" s="175"/>
      <c r="AV246" s="175"/>
      <c r="AW246" s="175"/>
      <c r="AX246" s="175"/>
      <c r="AY246" s="175"/>
    </row>
    <row r="247" spans="1:51" ht="16.5" customHeight="1" outlineLevel="4" x14ac:dyDescent="0.25">
      <c r="A247" s="205" t="s">
        <v>1979</v>
      </c>
      <c r="B247" s="181" t="str">
        <f>Variables!C123</f>
        <v>Jumlah neonatus dengan komplikasi yang tertangani</v>
      </c>
      <c r="C247" s="192" t="s">
        <v>1702</v>
      </c>
      <c r="D247" s="192">
        <v>111</v>
      </c>
      <c r="E247" s="192"/>
      <c r="F247" s="192"/>
      <c r="G247" s="188"/>
      <c r="H247" s="192"/>
      <c r="I247" s="192"/>
      <c r="J247" s="188"/>
      <c r="K247" s="192">
        <f>Variables!E123</f>
        <v>122</v>
      </c>
      <c r="L247" s="192">
        <f>Variables!F123</f>
        <v>387</v>
      </c>
      <c r="M247" s="192">
        <f>Variables!G123</f>
        <v>480</v>
      </c>
      <c r="N247" s="192">
        <f>Variables!H123</f>
        <v>495</v>
      </c>
      <c r="O247" s="192">
        <f>Variables!I123</f>
        <v>56</v>
      </c>
      <c r="P247" s="192">
        <f>Variables!J123</f>
        <v>109</v>
      </c>
      <c r="Q247" s="170"/>
      <c r="R247" s="192">
        <f>Variables!K123</f>
        <v>111</v>
      </c>
      <c r="S247" s="192">
        <f>Variables!L123</f>
        <v>0</v>
      </c>
      <c r="T247" s="170"/>
      <c r="U247" s="192">
        <f>Variables!M123</f>
        <v>167</v>
      </c>
      <c r="V247" s="192">
        <f>Variables!N123</f>
        <v>0</v>
      </c>
      <c r="W247" s="170"/>
      <c r="X247" s="216"/>
      <c r="Y247" s="192">
        <f>Variables!P123</f>
        <v>0</v>
      </c>
      <c r="Z247" s="170"/>
      <c r="AA247" s="188"/>
      <c r="AB247" s="181"/>
      <c r="AC247" s="170"/>
      <c r="AD247" s="170"/>
      <c r="AE247" s="170"/>
      <c r="AF247" s="170"/>
      <c r="AG247" s="170"/>
      <c r="AH247" s="170"/>
      <c r="AI247" s="170"/>
      <c r="AJ247" s="170"/>
      <c r="AK247" s="206"/>
      <c r="AL247" s="168"/>
      <c r="AM247" s="168"/>
      <c r="AN247" s="168"/>
      <c r="AO247" s="168"/>
      <c r="AP247" s="174"/>
      <c r="AQ247" s="174"/>
      <c r="AR247" s="174"/>
      <c r="AS247" s="174"/>
      <c r="AT247" s="206"/>
      <c r="AU247" s="207"/>
      <c r="AV247" s="207"/>
      <c r="AW247" s="207"/>
      <c r="AX247" s="207"/>
      <c r="AY247" s="207"/>
    </row>
    <row r="248" spans="1:51" ht="16.5" customHeight="1" outlineLevel="4" x14ac:dyDescent="0.25">
      <c r="A248" s="205" t="s">
        <v>1980</v>
      </c>
      <c r="B248" s="181" t="str">
        <f>Variables!C148</f>
        <v>Jumlah seluruh neonatus dengan komplikasi yang ada</v>
      </c>
      <c r="C248" s="192" t="s">
        <v>1702</v>
      </c>
      <c r="D248" s="192">
        <v>111</v>
      </c>
      <c r="E248" s="192"/>
      <c r="F248" s="192"/>
      <c r="G248" s="188"/>
      <c r="H248" s="192"/>
      <c r="I248" s="192"/>
      <c r="J248" s="188"/>
      <c r="K248" s="192">
        <f>Variables!E148</f>
        <v>122</v>
      </c>
      <c r="L248" s="192">
        <f>Variables!F148</f>
        <v>387</v>
      </c>
      <c r="M248" s="192">
        <f>Variables!G148</f>
        <v>480</v>
      </c>
      <c r="N248" s="192">
        <f>Variables!H148</f>
        <v>495</v>
      </c>
      <c r="O248" s="192">
        <f>Variables!I148</f>
        <v>56</v>
      </c>
      <c r="P248" s="192">
        <f>Variables!J148</f>
        <v>109</v>
      </c>
      <c r="Q248" s="170"/>
      <c r="R248" s="192">
        <f>Variables!K148</f>
        <v>111</v>
      </c>
      <c r="S248" s="192">
        <f>Variables!L148</f>
        <v>0</v>
      </c>
      <c r="T248" s="170"/>
      <c r="U248" s="192">
        <f>Variables!M148</f>
        <v>167</v>
      </c>
      <c r="V248" s="192">
        <f>Variables!N148</f>
        <v>0</v>
      </c>
      <c r="W248" s="170"/>
      <c r="X248" s="216"/>
      <c r="Y248" s="192">
        <f>Variables!P148</f>
        <v>0</v>
      </c>
      <c r="Z248" s="170"/>
      <c r="AA248" s="188"/>
      <c r="AB248" s="181"/>
      <c r="AC248" s="170"/>
      <c r="AD248" s="170"/>
      <c r="AE248" s="170"/>
      <c r="AF248" s="170"/>
      <c r="AG248" s="170"/>
      <c r="AH248" s="170"/>
      <c r="AI248" s="170"/>
      <c r="AJ248" s="170"/>
      <c r="AK248" s="206"/>
      <c r="AL248" s="168"/>
      <c r="AM248" s="168"/>
      <c r="AN248" s="168"/>
      <c r="AO248" s="168"/>
      <c r="AP248" s="174"/>
      <c r="AQ248" s="174"/>
      <c r="AR248" s="174"/>
      <c r="AS248" s="174"/>
      <c r="AT248" s="206"/>
      <c r="AU248" s="207"/>
      <c r="AV248" s="207"/>
      <c r="AW248" s="207"/>
      <c r="AX248" s="207"/>
      <c r="AY248" s="207"/>
    </row>
    <row r="249" spans="1:51" ht="16.5" customHeight="1" outlineLevel="3" x14ac:dyDescent="0.25">
      <c r="A249" s="164" t="s">
        <v>1981</v>
      </c>
      <c r="B249" s="165" t="s">
        <v>1982</v>
      </c>
      <c r="C249" s="166"/>
      <c r="D249" s="167">
        <f>D250/D251</f>
        <v>0.95625000000000004</v>
      </c>
      <c r="E249" s="167">
        <v>0.96</v>
      </c>
      <c r="F249" s="167">
        <v>0.96</v>
      </c>
      <c r="G249" s="168">
        <v>0.96</v>
      </c>
      <c r="H249" s="168">
        <v>0.96</v>
      </c>
      <c r="I249" s="168">
        <v>0.96</v>
      </c>
      <c r="J249" s="168">
        <v>0.96</v>
      </c>
      <c r="K249" s="168">
        <f t="shared" ref="K249:P249" si="313">IF(K251=0,0,K250/K251)</f>
        <v>0.96764156813939017</v>
      </c>
      <c r="L249" s="168">
        <f t="shared" si="313"/>
        <v>0.97049390635022448</v>
      </c>
      <c r="M249" s="168">
        <f t="shared" si="313"/>
        <v>0.98493778650949571</v>
      </c>
      <c r="N249" s="168">
        <f t="shared" si="313"/>
        <v>0.96540469973890342</v>
      </c>
      <c r="O249" s="168">
        <f t="shared" si="313"/>
        <v>1.0820668693009119</v>
      </c>
      <c r="P249" s="168">
        <f t="shared" si="313"/>
        <v>1.0182370820668694</v>
      </c>
      <c r="Q249" s="169"/>
      <c r="R249" s="168">
        <f t="shared" ref="R249:S249" si="314">IF(R251=0,0,R250/R251)</f>
        <v>0</v>
      </c>
      <c r="S249" s="168">
        <f t="shared" si="314"/>
        <v>0</v>
      </c>
      <c r="T249" s="170"/>
      <c r="U249" s="168">
        <f t="shared" ref="U249:V249" si="315">IF(U251=0,0,U250/U251)</f>
        <v>0</v>
      </c>
      <c r="V249" s="168">
        <f t="shared" si="315"/>
        <v>0</v>
      </c>
      <c r="W249" s="170"/>
      <c r="X249" s="167">
        <f>H249</f>
        <v>0.96</v>
      </c>
      <c r="Y249" s="168">
        <f>IF(Y251=0,0,Y250/Y251)</f>
        <v>0</v>
      </c>
      <c r="Z249" s="170"/>
      <c r="AA249" s="167">
        <f>Y249/X249</f>
        <v>0</v>
      </c>
      <c r="AB249" s="165"/>
      <c r="AC249" s="172">
        <f>P249/O249</f>
        <v>0.9410112359550562</v>
      </c>
      <c r="AD249" s="172" t="e">
        <f>S249/R249</f>
        <v>#DIV/0!</v>
      </c>
      <c r="AE249" s="172" t="e">
        <f>V249/U249</f>
        <v>#DIV/0!</v>
      </c>
      <c r="AF249" s="172">
        <f>Y249/X249</f>
        <v>0</v>
      </c>
      <c r="AG249" s="172">
        <f>P249/G249</f>
        <v>1.060663627152989</v>
      </c>
      <c r="AH249" s="172">
        <f>S249/G249</f>
        <v>0</v>
      </c>
      <c r="AI249" s="172">
        <f>V249/G249</f>
        <v>0</v>
      </c>
      <c r="AJ249" s="172">
        <f>Y249/G249</f>
        <v>0</v>
      </c>
      <c r="AK249" s="173"/>
      <c r="AL249" s="168">
        <f>IF(H249=0,0,P249/H249)</f>
        <v>1.060663627152989</v>
      </c>
      <c r="AM249" s="168">
        <f>IF(H249=0,0,S249/H249)</f>
        <v>0</v>
      </c>
      <c r="AN249" s="168">
        <f>IF(H249=0,0,V249/H249)</f>
        <v>0</v>
      </c>
      <c r="AO249" s="168">
        <f>IF(H249=0,0,Y249/H249)</f>
        <v>0</v>
      </c>
      <c r="AP249" s="174">
        <f t="shared" ref="AP249:AS249" si="316">IF(AL249&lt;=50%,5,IF(AL249&lt;=65%,4,IF(AL249&lt;=75%,3,IF(AL249&lt;=90%,2,1))))</f>
        <v>1</v>
      </c>
      <c r="AQ249" s="174">
        <f t="shared" si="316"/>
        <v>5</v>
      </c>
      <c r="AR249" s="174">
        <f t="shared" si="316"/>
        <v>5</v>
      </c>
      <c r="AS249" s="174">
        <f t="shared" si="316"/>
        <v>5</v>
      </c>
      <c r="AT249" s="173"/>
      <c r="AU249" s="175"/>
      <c r="AV249" s="175"/>
      <c r="AW249" s="175"/>
      <c r="AX249" s="175"/>
      <c r="AY249" s="175"/>
    </row>
    <row r="250" spans="1:51" ht="16.5" customHeight="1" outlineLevel="4" x14ac:dyDescent="0.25">
      <c r="A250" s="205" t="s">
        <v>1983</v>
      </c>
      <c r="B250" s="181" t="str">
        <f>Variables!C103</f>
        <v>Jumlah bayi memperoleh pelayanan kesehatan sesuai standar di satu wilayah kerja pada kurun waktu tertentu</v>
      </c>
      <c r="C250" s="192" t="s">
        <v>1984</v>
      </c>
      <c r="D250" s="192">
        <v>1530</v>
      </c>
      <c r="E250" s="192"/>
      <c r="F250" s="192"/>
      <c r="G250" s="188"/>
      <c r="H250" s="192"/>
      <c r="I250" s="192"/>
      <c r="J250" s="188"/>
      <c r="K250" s="192">
        <f>Variables!E103</f>
        <v>1555</v>
      </c>
      <c r="L250" s="192">
        <f>Variables!F103</f>
        <v>1513</v>
      </c>
      <c r="M250" s="192">
        <f>Variables!G103</f>
        <v>1504</v>
      </c>
      <c r="N250" s="192">
        <f>Variables!H103</f>
        <v>1479</v>
      </c>
      <c r="O250" s="192">
        <f>Variables!I103</f>
        <v>356</v>
      </c>
      <c r="P250" s="192">
        <f>Variables!J103</f>
        <v>335</v>
      </c>
      <c r="Q250" s="170"/>
      <c r="R250" s="192">
        <f>Variables!K103</f>
        <v>712</v>
      </c>
      <c r="S250" s="192">
        <f>Variables!L103</f>
        <v>0</v>
      </c>
      <c r="T250" s="170"/>
      <c r="U250" s="192">
        <f>Variables!M103</f>
        <v>1068</v>
      </c>
      <c r="V250" s="192">
        <f>Variables!N103</f>
        <v>0</v>
      </c>
      <c r="W250" s="170"/>
      <c r="X250" s="216"/>
      <c r="Y250" s="192">
        <f>Variables!P103</f>
        <v>0</v>
      </c>
      <c r="Z250" s="170"/>
      <c r="AA250" s="188"/>
      <c r="AB250" s="181"/>
      <c r="AC250" s="170"/>
      <c r="AD250" s="170"/>
      <c r="AE250" s="170"/>
      <c r="AF250" s="170"/>
      <c r="AG250" s="170"/>
      <c r="AH250" s="170"/>
      <c r="AI250" s="170"/>
      <c r="AJ250" s="170"/>
      <c r="AK250" s="206"/>
      <c r="AL250" s="168"/>
      <c r="AM250" s="168"/>
      <c r="AN250" s="168"/>
      <c r="AO250" s="168"/>
      <c r="AP250" s="174"/>
      <c r="AQ250" s="174"/>
      <c r="AR250" s="174"/>
      <c r="AS250" s="174"/>
      <c r="AT250" s="206"/>
      <c r="AU250" s="207"/>
      <c r="AV250" s="207"/>
      <c r="AW250" s="207"/>
      <c r="AX250" s="207"/>
      <c r="AY250" s="207"/>
    </row>
    <row r="251" spans="1:51" ht="16.5" customHeight="1" outlineLevel="4" x14ac:dyDescent="0.25">
      <c r="A251" s="205" t="s">
        <v>1985</v>
      </c>
      <c r="B251" s="181" t="str">
        <f>Variables!C145</f>
        <v>Jumlah seluruh bayi lahir hidup di satu wilayah dalam kurun waktu tertentu</v>
      </c>
      <c r="C251" s="192" t="s">
        <v>1984</v>
      </c>
      <c r="D251" s="192">
        <v>1600</v>
      </c>
      <c r="E251" s="192"/>
      <c r="F251" s="192"/>
      <c r="G251" s="188"/>
      <c r="H251" s="192"/>
      <c r="I251" s="192"/>
      <c r="J251" s="188"/>
      <c r="K251" s="192">
        <f>Variables!E145</f>
        <v>1607</v>
      </c>
      <c r="L251" s="192">
        <f>Variables!F145</f>
        <v>1559</v>
      </c>
      <c r="M251" s="192">
        <f>Variables!G145</f>
        <v>1527</v>
      </c>
      <c r="N251" s="192">
        <f>Variables!H145</f>
        <v>1532</v>
      </c>
      <c r="O251" s="192">
        <f>Variables!I145</f>
        <v>329</v>
      </c>
      <c r="P251" s="192">
        <f>Variables!J145</f>
        <v>329</v>
      </c>
      <c r="Q251" s="170"/>
      <c r="R251" s="192">
        <f>Variables!K145</f>
        <v>0</v>
      </c>
      <c r="S251" s="192">
        <f>Variables!L145</f>
        <v>0</v>
      </c>
      <c r="T251" s="170"/>
      <c r="U251" s="192">
        <f>Variables!M145</f>
        <v>0</v>
      </c>
      <c r="V251" s="192">
        <f>Variables!N145</f>
        <v>0</v>
      </c>
      <c r="W251" s="170"/>
      <c r="X251" s="216"/>
      <c r="Y251" s="192">
        <f>Variables!P145</f>
        <v>0</v>
      </c>
      <c r="Z251" s="170"/>
      <c r="AA251" s="188"/>
      <c r="AB251" s="181"/>
      <c r="AC251" s="170"/>
      <c r="AD251" s="170"/>
      <c r="AE251" s="170"/>
      <c r="AF251" s="170"/>
      <c r="AG251" s="170"/>
      <c r="AH251" s="170"/>
      <c r="AI251" s="170"/>
      <c r="AJ251" s="170"/>
      <c r="AK251" s="206"/>
      <c r="AL251" s="168"/>
      <c r="AM251" s="168"/>
      <c r="AN251" s="168"/>
      <c r="AO251" s="168"/>
      <c r="AP251" s="174"/>
      <c r="AQ251" s="174"/>
      <c r="AR251" s="174"/>
      <c r="AS251" s="174"/>
      <c r="AT251" s="206"/>
      <c r="AU251" s="207"/>
      <c r="AV251" s="207"/>
      <c r="AW251" s="207"/>
      <c r="AX251" s="207"/>
      <c r="AY251" s="207"/>
    </row>
    <row r="252" spans="1:51" ht="16.5" customHeight="1" outlineLevel="3" x14ac:dyDescent="0.25">
      <c r="A252" s="164" t="s">
        <v>1986</v>
      </c>
      <c r="B252" s="165" t="s">
        <v>1987</v>
      </c>
      <c r="C252" s="166"/>
      <c r="D252" s="167">
        <f>D253/D254</f>
        <v>0.96062992125984248</v>
      </c>
      <c r="E252" s="167">
        <v>0.9</v>
      </c>
      <c r="F252" s="167">
        <v>0.9</v>
      </c>
      <c r="G252" s="168">
        <v>0.9</v>
      </c>
      <c r="H252" s="168">
        <v>0.9</v>
      </c>
      <c r="I252" s="168">
        <v>0.9</v>
      </c>
      <c r="J252" s="168">
        <v>0.9</v>
      </c>
      <c r="K252" s="168">
        <f t="shared" ref="K252:P252" si="317">IF(K254=0,0,K253/K254)</f>
        <v>0.8293913591926837</v>
      </c>
      <c r="L252" s="168">
        <f t="shared" si="317"/>
        <v>0.90747740345110928</v>
      </c>
      <c r="M252" s="168">
        <f t="shared" si="317"/>
        <v>0.94621187274516239</v>
      </c>
      <c r="N252" s="168">
        <f t="shared" si="317"/>
        <v>0.9517124344338167</v>
      </c>
      <c r="O252" s="168">
        <f t="shared" si="317"/>
        <v>0.22505342758507316</v>
      </c>
      <c r="P252" s="168">
        <f t="shared" si="317"/>
        <v>0.23935558112773303</v>
      </c>
      <c r="Q252" s="169"/>
      <c r="R252" s="168">
        <f t="shared" ref="R252:S252" si="318">IF(R254=0,0,R253/R254)</f>
        <v>0</v>
      </c>
      <c r="S252" s="168">
        <f t="shared" si="318"/>
        <v>0</v>
      </c>
      <c r="T252" s="170"/>
      <c r="U252" s="168">
        <f t="shared" ref="U252:V252" si="319">IF(U254=0,0,U253/U254)</f>
        <v>0</v>
      </c>
      <c r="V252" s="168">
        <f t="shared" si="319"/>
        <v>0</v>
      </c>
      <c r="W252" s="170"/>
      <c r="X252" s="167">
        <f>H252</f>
        <v>0.9</v>
      </c>
      <c r="Y252" s="168">
        <f>IF(Y254=0,0,Y253/Y254)</f>
        <v>0</v>
      </c>
      <c r="Z252" s="170"/>
      <c r="AA252" s="167">
        <f>Y252/X252</f>
        <v>0</v>
      </c>
      <c r="AB252" s="165"/>
      <c r="AC252" s="172">
        <f>P252/O252</f>
        <v>1.0635500365230095</v>
      </c>
      <c r="AD252" s="172" t="e">
        <f>S252/R252</f>
        <v>#DIV/0!</v>
      </c>
      <c r="AE252" s="172" t="e">
        <f>V252/U252</f>
        <v>#DIV/0!</v>
      </c>
      <c r="AF252" s="172">
        <f>Y252/X252</f>
        <v>0</v>
      </c>
      <c r="AG252" s="172">
        <f>P252/G252</f>
        <v>0.26595064569748111</v>
      </c>
      <c r="AH252" s="172">
        <f>S252/G252</f>
        <v>0</v>
      </c>
      <c r="AI252" s="172">
        <f>V252/G252</f>
        <v>0</v>
      </c>
      <c r="AJ252" s="172">
        <f>Y252/G252</f>
        <v>0</v>
      </c>
      <c r="AK252" s="173"/>
      <c r="AL252" s="168">
        <f>IF(H252=0,0,P252/H252)</f>
        <v>0.26595064569748111</v>
      </c>
      <c r="AM252" s="168">
        <f>IF(H252=0,0,S252/H252)</f>
        <v>0</v>
      </c>
      <c r="AN252" s="168">
        <f>IF(H252=0,0,V252/H252)</f>
        <v>0</v>
      </c>
      <c r="AO252" s="168">
        <f>IF(H252=0,0,Y252/H252)</f>
        <v>0</v>
      </c>
      <c r="AP252" s="174">
        <f t="shared" ref="AP252:AS252" si="320">IF(AL252&lt;=50%,5,IF(AL252&lt;=65%,4,IF(AL252&lt;=75%,3,IF(AL252&lt;=90%,2,1))))</f>
        <v>5</v>
      </c>
      <c r="AQ252" s="174">
        <f t="shared" si="320"/>
        <v>5</v>
      </c>
      <c r="AR252" s="174">
        <f t="shared" si="320"/>
        <v>5</v>
      </c>
      <c r="AS252" s="174">
        <f t="shared" si="320"/>
        <v>5</v>
      </c>
      <c r="AT252" s="173"/>
      <c r="AU252" s="175"/>
      <c r="AV252" s="175"/>
      <c r="AW252" s="175"/>
      <c r="AX252" s="175"/>
      <c r="AY252" s="175"/>
    </row>
    <row r="253" spans="1:51" ht="16.5" customHeight="1" outlineLevel="4" x14ac:dyDescent="0.25">
      <c r="A253" s="205" t="s">
        <v>1988</v>
      </c>
      <c r="B253" s="181" t="str">
        <f>Variables!C99</f>
        <v>Jumlah anak balita yang memperoleh pelayanan pemantauan pertumbuhan minimal 8 kali di satu wilayah kerja pada kurun waktu</v>
      </c>
      <c r="C253" s="192" t="s">
        <v>1984</v>
      </c>
      <c r="D253" s="192">
        <v>6222</v>
      </c>
      <c r="E253" s="192"/>
      <c r="F253" s="192"/>
      <c r="G253" s="188"/>
      <c r="H253" s="192"/>
      <c r="I253" s="192"/>
      <c r="J253" s="188"/>
      <c r="K253" s="192">
        <f>Variables!E99</f>
        <v>5260</v>
      </c>
      <c r="L253" s="192">
        <f>Variables!F99</f>
        <v>5522</v>
      </c>
      <c r="M253" s="192">
        <f>Variables!G99</f>
        <v>5770</v>
      </c>
      <c r="N253" s="192">
        <f>Variables!H99</f>
        <v>6169</v>
      </c>
      <c r="O253" s="192">
        <f>Variables!I99</f>
        <v>1369</v>
      </c>
      <c r="P253" s="192">
        <f>Variables!J99</f>
        <v>1456</v>
      </c>
      <c r="Q253" s="170"/>
      <c r="R253" s="192">
        <f>Variables!K99</f>
        <v>2737</v>
      </c>
      <c r="S253" s="192">
        <f>Variables!L99</f>
        <v>0</v>
      </c>
      <c r="T253" s="170"/>
      <c r="U253" s="192">
        <f>Variables!M99</f>
        <v>4106</v>
      </c>
      <c r="V253" s="192">
        <f>Variables!N99</f>
        <v>0</v>
      </c>
      <c r="W253" s="170"/>
      <c r="X253" s="216"/>
      <c r="Y253" s="192">
        <f>Variables!P99</f>
        <v>0</v>
      </c>
      <c r="Z253" s="170"/>
      <c r="AA253" s="188"/>
      <c r="AB253" s="181"/>
      <c r="AC253" s="170"/>
      <c r="AD253" s="170"/>
      <c r="AE253" s="170"/>
      <c r="AF253" s="170"/>
      <c r="AG253" s="170"/>
      <c r="AH253" s="170"/>
      <c r="AI253" s="170"/>
      <c r="AJ253" s="170"/>
      <c r="AK253" s="206"/>
      <c r="AL253" s="168"/>
      <c r="AM253" s="168"/>
      <c r="AN253" s="168"/>
      <c r="AO253" s="168"/>
      <c r="AP253" s="174"/>
      <c r="AQ253" s="174"/>
      <c r="AR253" s="174"/>
      <c r="AS253" s="174"/>
      <c r="AT253" s="206"/>
      <c r="AU253" s="207"/>
      <c r="AV253" s="207"/>
      <c r="AW253" s="207"/>
      <c r="AX253" s="207"/>
      <c r="AY253" s="207"/>
    </row>
    <row r="254" spans="1:51" ht="16.5" customHeight="1" outlineLevel="4" x14ac:dyDescent="0.25">
      <c r="A254" s="205" t="s">
        <v>1989</v>
      </c>
      <c r="B254" s="181" t="str">
        <f>Variables!C143</f>
        <v>Jumlah seluruh anak balita di satu wilayah dalam kurun waktu tertentu</v>
      </c>
      <c r="C254" s="192" t="s">
        <v>1984</v>
      </c>
      <c r="D254" s="192">
        <v>6477</v>
      </c>
      <c r="E254" s="192"/>
      <c r="F254" s="192"/>
      <c r="G254" s="188"/>
      <c r="H254" s="192"/>
      <c r="I254" s="192"/>
      <c r="J254" s="188"/>
      <c r="K254" s="192">
        <f>Variables!E143</f>
        <v>6342</v>
      </c>
      <c r="L254" s="192">
        <f>Variables!F143</f>
        <v>6085</v>
      </c>
      <c r="M254" s="192">
        <f>Variables!G143</f>
        <v>6098</v>
      </c>
      <c r="N254" s="192">
        <f>Variables!H143</f>
        <v>6482</v>
      </c>
      <c r="O254" s="192">
        <f>Variables!I143</f>
        <v>6083</v>
      </c>
      <c r="P254" s="192">
        <f>Variables!J143</f>
        <v>6083</v>
      </c>
      <c r="Q254" s="170"/>
      <c r="R254" s="192">
        <f>Variables!K143</f>
        <v>0</v>
      </c>
      <c r="S254" s="192">
        <f>Variables!L143</f>
        <v>0</v>
      </c>
      <c r="T254" s="170"/>
      <c r="U254" s="192">
        <f>Variables!M143</f>
        <v>0</v>
      </c>
      <c r="V254" s="192">
        <f>Variables!N143</f>
        <v>0</v>
      </c>
      <c r="W254" s="170"/>
      <c r="X254" s="216"/>
      <c r="Y254" s="192">
        <f>Variables!P143</f>
        <v>0</v>
      </c>
      <c r="Z254" s="170"/>
      <c r="AA254" s="188"/>
      <c r="AB254" s="181"/>
      <c r="AC254" s="170"/>
      <c r="AD254" s="170"/>
      <c r="AE254" s="170"/>
      <c r="AF254" s="170"/>
      <c r="AG254" s="170"/>
      <c r="AH254" s="170"/>
      <c r="AI254" s="170"/>
      <c r="AJ254" s="170"/>
      <c r="AK254" s="206"/>
      <c r="AL254" s="168"/>
      <c r="AM254" s="168"/>
      <c r="AN254" s="168"/>
      <c r="AO254" s="168"/>
      <c r="AP254" s="174"/>
      <c r="AQ254" s="174"/>
      <c r="AR254" s="174"/>
      <c r="AS254" s="174"/>
      <c r="AT254" s="206"/>
      <c r="AU254" s="207"/>
      <c r="AV254" s="207"/>
      <c r="AW254" s="207"/>
      <c r="AX254" s="207"/>
      <c r="AY254" s="207"/>
    </row>
    <row r="255" spans="1:51" ht="16.5" customHeight="1" outlineLevel="3" x14ac:dyDescent="0.25">
      <c r="A255" s="164" t="s">
        <v>1990</v>
      </c>
      <c r="B255" s="165" t="s">
        <v>1991</v>
      </c>
      <c r="C255" s="166"/>
      <c r="D255" s="167">
        <f>D256/D257</f>
        <v>0</v>
      </c>
      <c r="E255" s="167">
        <v>5.8823529411764705E-2</v>
      </c>
      <c r="F255" s="167">
        <v>0.11764705882352941</v>
      </c>
      <c r="G255" s="167">
        <v>0.17647058823529413</v>
      </c>
      <c r="H255" s="167">
        <v>0.24</v>
      </c>
      <c r="I255" s="167">
        <v>0.28999999999999998</v>
      </c>
      <c r="J255" s="167">
        <v>0.35294117647058826</v>
      </c>
      <c r="K255" s="168">
        <f t="shared" ref="K255:P255" si="321">IF(K257=0,0,K256/K257)</f>
        <v>1</v>
      </c>
      <c r="L255" s="168">
        <f t="shared" si="321"/>
        <v>1</v>
      </c>
      <c r="M255" s="168">
        <f t="shared" si="321"/>
        <v>1</v>
      </c>
      <c r="N255" s="168">
        <f t="shared" si="321"/>
        <v>1</v>
      </c>
      <c r="O255" s="168">
        <f t="shared" si="321"/>
        <v>1</v>
      </c>
      <c r="P255" s="168">
        <f t="shared" si="321"/>
        <v>1</v>
      </c>
      <c r="Q255" s="169"/>
      <c r="R255" s="168">
        <f t="shared" ref="R255:S255" si="322">IF(R257=0,0,R256/R257)</f>
        <v>0</v>
      </c>
      <c r="S255" s="168">
        <f t="shared" si="322"/>
        <v>0</v>
      </c>
      <c r="T255" s="170"/>
      <c r="U255" s="168">
        <f t="shared" ref="U255:V255" si="323">IF(U257=0,0,U256/U257)</f>
        <v>0</v>
      </c>
      <c r="V255" s="168">
        <f t="shared" si="323"/>
        <v>0</v>
      </c>
      <c r="W255" s="170"/>
      <c r="X255" s="167">
        <f>H255</f>
        <v>0.24</v>
      </c>
      <c r="Y255" s="168">
        <f>IF(Y257=0,0,Y256/Y257)</f>
        <v>0</v>
      </c>
      <c r="Z255" s="170"/>
      <c r="AA255" s="167">
        <f>Y255/X255</f>
        <v>0</v>
      </c>
      <c r="AB255" s="165"/>
      <c r="AC255" s="172">
        <f>P255/O255</f>
        <v>1</v>
      </c>
      <c r="AD255" s="172" t="e">
        <f>S255/R255</f>
        <v>#DIV/0!</v>
      </c>
      <c r="AE255" s="172" t="e">
        <f>V255/U255</f>
        <v>#DIV/0!</v>
      </c>
      <c r="AF255" s="172">
        <f>Y255/X255</f>
        <v>0</v>
      </c>
      <c r="AG255" s="172">
        <f>P255/G255</f>
        <v>5.6666666666666661</v>
      </c>
      <c r="AH255" s="172">
        <f>S255/G255</f>
        <v>0</v>
      </c>
      <c r="AI255" s="172">
        <f>V255/G255</f>
        <v>0</v>
      </c>
      <c r="AJ255" s="172">
        <f>Y255/G255</f>
        <v>0</v>
      </c>
      <c r="AK255" s="173"/>
      <c r="AL255" s="168">
        <f>IF(H255=0,0,P255/H255)</f>
        <v>4.166666666666667</v>
      </c>
      <c r="AM255" s="168">
        <f>IF(H255=0,0,S255/H255)</f>
        <v>0</v>
      </c>
      <c r="AN255" s="168">
        <f>IF(H255=0,0,V255/H255)</f>
        <v>0</v>
      </c>
      <c r="AO255" s="168">
        <f>IF(H255=0,0,Y255/H255)</f>
        <v>0</v>
      </c>
      <c r="AP255" s="174">
        <f t="shared" ref="AP255:AS255" si="324">IF(AL255&lt;=50%,5,IF(AL255&lt;=65%,4,IF(AL255&lt;=75%,3,IF(AL255&lt;=90%,2,1))))</f>
        <v>1</v>
      </c>
      <c r="AQ255" s="174">
        <f t="shared" si="324"/>
        <v>5</v>
      </c>
      <c r="AR255" s="174">
        <f t="shared" si="324"/>
        <v>5</v>
      </c>
      <c r="AS255" s="174">
        <f t="shared" si="324"/>
        <v>5</v>
      </c>
      <c r="AT255" s="173"/>
      <c r="AU255" s="175"/>
      <c r="AV255" s="175"/>
      <c r="AW255" s="175"/>
      <c r="AX255" s="175"/>
      <c r="AY255" s="175"/>
    </row>
    <row r="256" spans="1:51" ht="16.5" customHeight="1" outlineLevel="4" x14ac:dyDescent="0.25">
      <c r="A256" s="205" t="s">
        <v>1992</v>
      </c>
      <c r="B256" s="181" t="str">
        <f>Variables!C133</f>
        <v>Jumlah Puskesmas Ramah Anak</v>
      </c>
      <c r="C256" s="192" t="s">
        <v>1841</v>
      </c>
      <c r="D256" s="192"/>
      <c r="E256" s="192">
        <v>1</v>
      </c>
      <c r="F256" s="192">
        <v>2</v>
      </c>
      <c r="G256" s="192">
        <v>3</v>
      </c>
      <c r="H256" s="192"/>
      <c r="I256" s="192"/>
      <c r="J256" s="192">
        <v>5</v>
      </c>
      <c r="K256" s="192">
        <f>Variables!E133</f>
        <v>5</v>
      </c>
      <c r="L256" s="192">
        <f>Variables!F133</f>
        <v>5</v>
      </c>
      <c r="M256" s="192">
        <f>Variables!G133</f>
        <v>5</v>
      </c>
      <c r="N256" s="192">
        <f>Variables!H133</f>
        <v>5</v>
      </c>
      <c r="O256" s="192">
        <f>Variables!I133</f>
        <v>5</v>
      </c>
      <c r="P256" s="192">
        <f>Variables!J133</f>
        <v>5</v>
      </c>
      <c r="Q256" s="170"/>
      <c r="R256" s="192">
        <f>Variables!K133</f>
        <v>0</v>
      </c>
      <c r="S256" s="192">
        <f>Variables!L133</f>
        <v>0</v>
      </c>
      <c r="T256" s="170"/>
      <c r="U256" s="192">
        <f>Variables!M133</f>
        <v>0</v>
      </c>
      <c r="V256" s="192">
        <f>Variables!N133</f>
        <v>0</v>
      </c>
      <c r="W256" s="170"/>
      <c r="X256" s="216"/>
      <c r="Y256" s="192">
        <f>Variables!P133</f>
        <v>0</v>
      </c>
      <c r="Z256" s="170"/>
      <c r="AA256" s="188"/>
      <c r="AB256" s="181"/>
      <c r="AC256" s="170"/>
      <c r="AD256" s="170"/>
      <c r="AE256" s="170"/>
      <c r="AF256" s="170"/>
      <c r="AG256" s="170"/>
      <c r="AH256" s="170"/>
      <c r="AI256" s="170"/>
      <c r="AJ256" s="170"/>
      <c r="AK256" s="206"/>
      <c r="AL256" s="168"/>
      <c r="AM256" s="168"/>
      <c r="AN256" s="168"/>
      <c r="AO256" s="168"/>
      <c r="AP256" s="174"/>
      <c r="AQ256" s="174"/>
      <c r="AR256" s="174"/>
      <c r="AS256" s="174"/>
      <c r="AT256" s="206"/>
      <c r="AU256" s="207"/>
      <c r="AV256" s="207"/>
      <c r="AW256" s="207"/>
      <c r="AX256" s="207"/>
      <c r="AY256" s="207"/>
    </row>
    <row r="257" spans="1:51" ht="16.5" customHeight="1" outlineLevel="4" x14ac:dyDescent="0.25">
      <c r="A257" s="205" t="s">
        <v>1993</v>
      </c>
      <c r="B257" s="181" t="str">
        <f>Variables!C132</f>
        <v>Jumlah puskesmas</v>
      </c>
      <c r="C257" s="192" t="s">
        <v>1841</v>
      </c>
      <c r="D257" s="192">
        <v>5</v>
      </c>
      <c r="E257" s="192">
        <v>5</v>
      </c>
      <c r="F257" s="192">
        <v>5</v>
      </c>
      <c r="G257" s="188">
        <v>5</v>
      </c>
      <c r="H257" s="192"/>
      <c r="I257" s="192"/>
      <c r="J257" s="188">
        <v>5</v>
      </c>
      <c r="K257" s="188">
        <f>Variables!E132</f>
        <v>5</v>
      </c>
      <c r="L257" s="188">
        <f>Variables!F132</f>
        <v>5</v>
      </c>
      <c r="M257" s="188">
        <f>Variables!G132</f>
        <v>5</v>
      </c>
      <c r="N257" s="188">
        <f>Variables!H132</f>
        <v>5</v>
      </c>
      <c r="O257" s="188">
        <f>Variables!I132</f>
        <v>5</v>
      </c>
      <c r="P257" s="188">
        <f>Variables!J132</f>
        <v>5</v>
      </c>
      <c r="Q257" s="170"/>
      <c r="R257" s="188">
        <f>Variables!K132</f>
        <v>0</v>
      </c>
      <c r="S257" s="188">
        <f>Variables!L132</f>
        <v>0</v>
      </c>
      <c r="T257" s="170"/>
      <c r="U257" s="188">
        <f>Variables!M132</f>
        <v>0</v>
      </c>
      <c r="V257" s="188">
        <f>Variables!N132</f>
        <v>0</v>
      </c>
      <c r="W257" s="170"/>
      <c r="X257" s="188"/>
      <c r="Y257" s="188">
        <f>Variables!P132</f>
        <v>0</v>
      </c>
      <c r="Z257" s="170"/>
      <c r="AA257" s="188"/>
      <c r="AB257" s="181"/>
      <c r="AC257" s="170"/>
      <c r="AD257" s="170"/>
      <c r="AE257" s="170"/>
      <c r="AF257" s="170"/>
      <c r="AG257" s="170"/>
      <c r="AH257" s="170"/>
      <c r="AI257" s="170"/>
      <c r="AJ257" s="170"/>
      <c r="AK257" s="206"/>
      <c r="AL257" s="168"/>
      <c r="AM257" s="168"/>
      <c r="AN257" s="168"/>
      <c r="AO257" s="168"/>
      <c r="AP257" s="174"/>
      <c r="AQ257" s="174"/>
      <c r="AR257" s="174"/>
      <c r="AS257" s="174"/>
      <c r="AT257" s="206"/>
      <c r="AU257" s="207"/>
      <c r="AV257" s="207"/>
      <c r="AW257" s="207"/>
      <c r="AX257" s="207"/>
      <c r="AY257" s="207"/>
    </row>
    <row r="258" spans="1:51" ht="16.5" customHeight="1" outlineLevel="2" x14ac:dyDescent="0.25">
      <c r="A258" s="153" t="s">
        <v>1994</v>
      </c>
      <c r="B258" s="154" t="s">
        <v>1995</v>
      </c>
      <c r="C258" s="155"/>
      <c r="D258" s="155"/>
      <c r="E258" s="155"/>
      <c r="F258" s="155"/>
      <c r="G258" s="155"/>
      <c r="H258" s="155"/>
      <c r="I258" s="155"/>
      <c r="J258" s="155"/>
      <c r="K258" s="155"/>
      <c r="L258" s="155"/>
      <c r="M258" s="155"/>
      <c r="N258" s="155"/>
      <c r="O258" s="155"/>
      <c r="P258" s="155"/>
      <c r="Q258" s="212"/>
      <c r="R258" s="155"/>
      <c r="S258" s="155"/>
      <c r="T258" s="157"/>
      <c r="U258" s="155"/>
      <c r="V258" s="155"/>
      <c r="W258" s="157"/>
      <c r="X258" s="213"/>
      <c r="Y258" s="155"/>
      <c r="Z258" s="158"/>
      <c r="AA258" s="159"/>
      <c r="AB258" s="154"/>
      <c r="AC258" s="160"/>
      <c r="AD258" s="160"/>
      <c r="AE258" s="160"/>
      <c r="AF258" s="160"/>
      <c r="AG258" s="160"/>
      <c r="AH258" s="160"/>
      <c r="AI258" s="160"/>
      <c r="AJ258" s="160"/>
      <c r="AK258" s="161"/>
      <c r="AL258" s="159"/>
      <c r="AM258" s="159"/>
      <c r="AN258" s="159"/>
      <c r="AO258" s="159"/>
      <c r="AP258" s="162"/>
      <c r="AQ258" s="162"/>
      <c r="AR258" s="162"/>
      <c r="AS258" s="162"/>
      <c r="AT258" s="161"/>
      <c r="AU258" s="163"/>
      <c r="AV258" s="163"/>
      <c r="AW258" s="163"/>
      <c r="AX258" s="163"/>
      <c r="AY258" s="163"/>
    </row>
    <row r="259" spans="1:51" ht="16.5" customHeight="1" outlineLevel="3" x14ac:dyDescent="0.25">
      <c r="A259" s="164" t="s">
        <v>1996</v>
      </c>
      <c r="B259" s="165" t="s">
        <v>1997</v>
      </c>
      <c r="C259" s="166"/>
      <c r="D259" s="167">
        <v>0.60699999999999998</v>
      </c>
      <c r="E259" s="167">
        <v>0.75</v>
      </c>
      <c r="F259" s="167">
        <v>0.75</v>
      </c>
      <c r="G259" s="168">
        <v>0.75</v>
      </c>
      <c r="H259" s="167">
        <v>0.8</v>
      </c>
      <c r="I259" s="167">
        <v>0.8</v>
      </c>
      <c r="J259" s="168">
        <v>0.8</v>
      </c>
      <c r="K259" s="168">
        <f t="shared" ref="K259:P259" si="325">IF(K261=0,0,K260/K261)</f>
        <v>0.83535297387437468</v>
      </c>
      <c r="L259" s="168">
        <f t="shared" si="325"/>
        <v>0.70104373757455274</v>
      </c>
      <c r="M259" s="168">
        <f t="shared" si="325"/>
        <v>0.75921573123889241</v>
      </c>
      <c r="N259" s="168">
        <f t="shared" si="325"/>
        <v>0.85924469859423402</v>
      </c>
      <c r="O259" s="168">
        <f t="shared" si="325"/>
        <v>0</v>
      </c>
      <c r="P259" s="168">
        <f t="shared" si="325"/>
        <v>0</v>
      </c>
      <c r="Q259" s="169"/>
      <c r="R259" s="168">
        <f t="shared" ref="R259:S259" si="326">IF(R261=0,0,R260/R261)</f>
        <v>0</v>
      </c>
      <c r="S259" s="168">
        <f t="shared" si="326"/>
        <v>0</v>
      </c>
      <c r="T259" s="170"/>
      <c r="U259" s="168">
        <f t="shared" ref="U259:V259" si="327">IF(U261=0,0,U260/U261)</f>
        <v>0</v>
      </c>
      <c r="V259" s="168">
        <f t="shared" si="327"/>
        <v>0</v>
      </c>
      <c r="W259" s="170"/>
      <c r="X259" s="167">
        <f>H259</f>
        <v>0.8</v>
      </c>
      <c r="Y259" s="168">
        <f>IF(Y261=0,0,Y260/Y261)</f>
        <v>0.75921573123889241</v>
      </c>
      <c r="Z259" s="170"/>
      <c r="AA259" s="167">
        <f>Y259/X259</f>
        <v>0.94901966404861549</v>
      </c>
      <c r="AB259" s="165"/>
      <c r="AC259" s="172" t="e">
        <f>P259/O259</f>
        <v>#DIV/0!</v>
      </c>
      <c r="AD259" s="172" t="e">
        <f>S259/R259</f>
        <v>#DIV/0!</v>
      </c>
      <c r="AE259" s="172" t="e">
        <f>V259/U259</f>
        <v>#DIV/0!</v>
      </c>
      <c r="AF259" s="172">
        <f>Y259/X259</f>
        <v>0.94901966404861549</v>
      </c>
      <c r="AG259" s="172">
        <f>P259/G259</f>
        <v>0</v>
      </c>
      <c r="AH259" s="172">
        <f>S259/G259</f>
        <v>0</v>
      </c>
      <c r="AI259" s="172">
        <f>V259/G259</f>
        <v>0</v>
      </c>
      <c r="AJ259" s="172">
        <f>Y259/G259</f>
        <v>1.0122876416518565</v>
      </c>
      <c r="AK259" s="173"/>
      <c r="AL259" s="168">
        <f>IF(H259=0,0,P259/H259)</f>
        <v>0</v>
      </c>
      <c r="AM259" s="168">
        <f>IF(H259=0,0,S259/H259)</f>
        <v>0</v>
      </c>
      <c r="AN259" s="168">
        <f>IF(H259=0,0,V259/H259)</f>
        <v>0</v>
      </c>
      <c r="AO259" s="168">
        <f>IF(H259=0,0,Y259/H259)</f>
        <v>0.94901966404861549</v>
      </c>
      <c r="AP259" s="174">
        <f t="shared" ref="AP259:AS259" si="328">IF(AL259&lt;=50%,5,IF(AL259&lt;=65%,4,IF(AL259&lt;=75%,3,IF(AL259&lt;=90%,2,1))))</f>
        <v>5</v>
      </c>
      <c r="AQ259" s="174">
        <f t="shared" si="328"/>
        <v>5</v>
      </c>
      <c r="AR259" s="174">
        <f t="shared" si="328"/>
        <v>5</v>
      </c>
      <c r="AS259" s="174">
        <f t="shared" si="328"/>
        <v>1</v>
      </c>
      <c r="AT259" s="173"/>
      <c r="AU259" s="175"/>
      <c r="AV259" s="175"/>
      <c r="AW259" s="175"/>
      <c r="AX259" s="175"/>
      <c r="AY259" s="175"/>
    </row>
    <row r="260" spans="1:51" ht="16.5" customHeight="1" outlineLevel="4" x14ac:dyDescent="0.25">
      <c r="A260" s="205" t="s">
        <v>1998</v>
      </c>
      <c r="B260" s="181" t="str">
        <f>Variables!C130</f>
        <v>Jumlah penduduk usia 60 th ke atas yang mendapat pelayanan kesehatan sesuai standar di puskesmas dan jaringannya</v>
      </c>
      <c r="C260" s="192" t="s">
        <v>1632</v>
      </c>
      <c r="D260" s="192"/>
      <c r="E260" s="192"/>
      <c r="F260" s="192"/>
      <c r="G260" s="188"/>
      <c r="H260" s="192"/>
      <c r="I260" s="192"/>
      <c r="J260" s="188"/>
      <c r="K260" s="192">
        <f>Variables!E130</f>
        <v>7514</v>
      </c>
      <c r="L260" s="192">
        <f>Variables!F130</f>
        <v>11284</v>
      </c>
      <c r="M260" s="192">
        <f>Variables!G130</f>
        <v>13243</v>
      </c>
      <c r="N260" s="192">
        <f>Variables!H130</f>
        <v>14425</v>
      </c>
      <c r="O260" s="192">
        <f>Variables!I130</f>
        <v>3670</v>
      </c>
      <c r="P260" s="192">
        <f>Variables!J130</f>
        <v>5430</v>
      </c>
      <c r="Q260" s="170"/>
      <c r="R260" s="192">
        <f>Variables!K130</f>
        <v>7341</v>
      </c>
      <c r="S260" s="192">
        <f>Variables!L130</f>
        <v>0</v>
      </c>
      <c r="T260" s="170"/>
      <c r="U260" s="192">
        <f>Variables!M130</f>
        <v>11011</v>
      </c>
      <c r="V260" s="192">
        <f>Variables!N130</f>
        <v>0</v>
      </c>
      <c r="W260" s="170"/>
      <c r="X260" s="216"/>
      <c r="Y260" s="188">
        <v>13243</v>
      </c>
      <c r="Z260" s="170"/>
      <c r="AA260" s="188"/>
      <c r="AB260" s="181"/>
      <c r="AC260" s="170"/>
      <c r="AD260" s="170"/>
      <c r="AE260" s="170"/>
      <c r="AF260" s="170"/>
      <c r="AG260" s="170"/>
      <c r="AH260" s="170"/>
      <c r="AI260" s="170"/>
      <c r="AJ260" s="170"/>
      <c r="AK260" s="206"/>
      <c r="AL260" s="168"/>
      <c r="AM260" s="168"/>
      <c r="AN260" s="168"/>
      <c r="AO260" s="168"/>
      <c r="AP260" s="174"/>
      <c r="AQ260" s="174"/>
      <c r="AR260" s="174"/>
      <c r="AS260" s="174"/>
      <c r="AT260" s="206"/>
      <c r="AU260" s="207"/>
      <c r="AV260" s="207"/>
      <c r="AW260" s="207"/>
      <c r="AX260" s="207"/>
      <c r="AY260" s="207"/>
    </row>
    <row r="261" spans="1:51" ht="16.5" customHeight="1" outlineLevel="4" x14ac:dyDescent="0.25">
      <c r="A261" s="205" t="s">
        <v>1999</v>
      </c>
      <c r="B261" s="181" t="str">
        <f>Variables!C440</f>
        <v>Jumlah penduduk usia 60 th ke atas</v>
      </c>
      <c r="C261" s="192" t="s">
        <v>1632</v>
      </c>
      <c r="D261" s="192"/>
      <c r="E261" s="192"/>
      <c r="F261" s="192"/>
      <c r="G261" s="188"/>
      <c r="H261" s="192"/>
      <c r="I261" s="192"/>
      <c r="J261" s="188"/>
      <c r="K261" s="192">
        <f>Variables!E440</f>
        <v>8995</v>
      </c>
      <c r="L261" s="192">
        <f>Variables!F440</f>
        <v>16096</v>
      </c>
      <c r="M261" s="192">
        <f>Variables!G440</f>
        <v>17443</v>
      </c>
      <c r="N261" s="192">
        <f>Variables!H440</f>
        <v>16788</v>
      </c>
      <c r="O261" s="192">
        <f>Variables!I440</f>
        <v>0</v>
      </c>
      <c r="P261" s="192">
        <f>Variables!J440</f>
        <v>0</v>
      </c>
      <c r="Q261" s="170"/>
      <c r="R261" s="192">
        <f>Variables!K440</f>
        <v>0</v>
      </c>
      <c r="S261" s="192">
        <f>Variables!L440</f>
        <v>0</v>
      </c>
      <c r="T261" s="170"/>
      <c r="U261" s="192">
        <f>Variables!M440</f>
        <v>0</v>
      </c>
      <c r="V261" s="192">
        <f>Variables!N440</f>
        <v>0</v>
      </c>
      <c r="W261" s="170"/>
      <c r="X261" s="216"/>
      <c r="Y261" s="188">
        <v>17443</v>
      </c>
      <c r="Z261" s="170"/>
      <c r="AA261" s="188"/>
      <c r="AB261" s="181"/>
      <c r="AC261" s="170"/>
      <c r="AD261" s="170"/>
      <c r="AE261" s="170"/>
      <c r="AF261" s="170"/>
      <c r="AG261" s="170"/>
      <c r="AH261" s="170"/>
      <c r="AI261" s="170"/>
      <c r="AJ261" s="170"/>
      <c r="AK261" s="206"/>
      <c r="AL261" s="168"/>
      <c r="AM261" s="168"/>
      <c r="AN261" s="168"/>
      <c r="AO261" s="168"/>
      <c r="AP261" s="174"/>
      <c r="AQ261" s="174"/>
      <c r="AR261" s="174"/>
      <c r="AS261" s="174"/>
      <c r="AT261" s="206"/>
      <c r="AU261" s="207"/>
      <c r="AV261" s="207"/>
      <c r="AW261" s="207"/>
      <c r="AX261" s="207"/>
      <c r="AY261" s="207"/>
    </row>
    <row r="262" spans="1:51" ht="16.5" customHeight="1" outlineLevel="3" x14ac:dyDescent="0.25">
      <c r="A262" s="164" t="s">
        <v>2000</v>
      </c>
      <c r="B262" s="165" t="s">
        <v>2001</v>
      </c>
      <c r="C262" s="166"/>
      <c r="D262" s="167">
        <v>0</v>
      </c>
      <c r="E262" s="167">
        <v>5.8823529411764705E-2</v>
      </c>
      <c r="F262" s="167">
        <v>0.11764705882352941</v>
      </c>
      <c r="G262" s="167">
        <v>0.17647058823529413</v>
      </c>
      <c r="H262" s="167">
        <v>0.24</v>
      </c>
      <c r="I262" s="167">
        <v>0.28999999999999998</v>
      </c>
      <c r="J262" s="167">
        <v>0.35294117647058826</v>
      </c>
      <c r="K262" s="168">
        <f t="shared" ref="K262:P262" si="329">IF(K264=0,0,K263/K264)</f>
        <v>1</v>
      </c>
      <c r="L262" s="168">
        <f t="shared" si="329"/>
        <v>1</v>
      </c>
      <c r="M262" s="168">
        <f t="shared" si="329"/>
        <v>1</v>
      </c>
      <c r="N262" s="168">
        <f t="shared" si="329"/>
        <v>1</v>
      </c>
      <c r="O262" s="168">
        <f t="shared" si="329"/>
        <v>1</v>
      </c>
      <c r="P262" s="168">
        <f t="shared" si="329"/>
        <v>1</v>
      </c>
      <c r="Q262" s="169"/>
      <c r="R262" s="168">
        <f t="shared" ref="R262:S262" si="330">IF(R264=0,0,R263/R264)</f>
        <v>0</v>
      </c>
      <c r="S262" s="168">
        <f t="shared" si="330"/>
        <v>0</v>
      </c>
      <c r="T262" s="170"/>
      <c r="U262" s="168">
        <f t="shared" ref="U262:V262" si="331">IF(U264=0,0,U263/U264)</f>
        <v>0</v>
      </c>
      <c r="V262" s="168">
        <f t="shared" si="331"/>
        <v>0</v>
      </c>
      <c r="W262" s="170"/>
      <c r="X262" s="167">
        <f>H262</f>
        <v>0.24</v>
      </c>
      <c r="Y262" s="168">
        <f>IF(Y264=0,0,Y263/Y264)</f>
        <v>0</v>
      </c>
      <c r="Z262" s="170"/>
      <c r="AA262" s="167">
        <f>Y262/X262</f>
        <v>0</v>
      </c>
      <c r="AB262" s="165"/>
      <c r="AC262" s="172">
        <f>P262/O262</f>
        <v>1</v>
      </c>
      <c r="AD262" s="172" t="e">
        <f>S262/R262</f>
        <v>#DIV/0!</v>
      </c>
      <c r="AE262" s="172" t="e">
        <f>V262/U262</f>
        <v>#DIV/0!</v>
      </c>
      <c r="AF262" s="172">
        <f>Y262/X262</f>
        <v>0</v>
      </c>
      <c r="AG262" s="172">
        <f>P262/G262</f>
        <v>5.6666666666666661</v>
      </c>
      <c r="AH262" s="172">
        <f>S262/G262</f>
        <v>0</v>
      </c>
      <c r="AI262" s="172">
        <f>V262/G262</f>
        <v>0</v>
      </c>
      <c r="AJ262" s="172">
        <f>Y262/G262</f>
        <v>0</v>
      </c>
      <c r="AK262" s="173"/>
      <c r="AL262" s="168">
        <f>IF(H262=0,0,P262/H262)</f>
        <v>4.166666666666667</v>
      </c>
      <c r="AM262" s="168">
        <f>IF(H262=0,0,S262/H262)</f>
        <v>0</v>
      </c>
      <c r="AN262" s="168">
        <f>IF(H262=0,0,V262/H262)</f>
        <v>0</v>
      </c>
      <c r="AO262" s="168">
        <f>IF(H262=0,0,Y262/H262)</f>
        <v>0</v>
      </c>
      <c r="AP262" s="174">
        <f t="shared" ref="AP262:AS262" si="332">IF(AL262&lt;=50%,5,IF(AL262&lt;=65%,4,IF(AL262&lt;=75%,3,IF(AL262&lt;=90%,2,1))))</f>
        <v>1</v>
      </c>
      <c r="AQ262" s="174">
        <f t="shared" si="332"/>
        <v>5</v>
      </c>
      <c r="AR262" s="174">
        <f t="shared" si="332"/>
        <v>5</v>
      </c>
      <c r="AS262" s="174">
        <f t="shared" si="332"/>
        <v>5</v>
      </c>
      <c r="AT262" s="173"/>
      <c r="AU262" s="175"/>
      <c r="AV262" s="175"/>
      <c r="AW262" s="175"/>
      <c r="AX262" s="175"/>
      <c r="AY262" s="175"/>
    </row>
    <row r="263" spans="1:51" ht="16.5" customHeight="1" outlineLevel="4" x14ac:dyDescent="0.25">
      <c r="A263" s="205" t="s">
        <v>2002</v>
      </c>
      <c r="B263" s="181" t="str">
        <f>Variables!C134</f>
        <v>Jumlah Puskesmas Ramah Lansia</v>
      </c>
      <c r="C263" s="192" t="s">
        <v>1841</v>
      </c>
      <c r="D263" s="192"/>
      <c r="E263" s="192">
        <v>1</v>
      </c>
      <c r="F263" s="192">
        <v>2</v>
      </c>
      <c r="G263" s="188">
        <v>3</v>
      </c>
      <c r="H263" s="192"/>
      <c r="I263" s="192"/>
      <c r="J263" s="188">
        <v>6</v>
      </c>
      <c r="K263" s="192">
        <f>Variables!E134</f>
        <v>5</v>
      </c>
      <c r="L263" s="192">
        <f>Variables!F134</f>
        <v>5</v>
      </c>
      <c r="M263" s="192">
        <f>Variables!G134</f>
        <v>5</v>
      </c>
      <c r="N263" s="192">
        <f>Variables!H134</f>
        <v>5</v>
      </c>
      <c r="O263" s="192">
        <f>Variables!I134</f>
        <v>5</v>
      </c>
      <c r="P263" s="192">
        <f>Variables!J134</f>
        <v>5</v>
      </c>
      <c r="Q263" s="170"/>
      <c r="R263" s="192">
        <f>Variables!K134</f>
        <v>0</v>
      </c>
      <c r="S263" s="192">
        <f>Variables!L134</f>
        <v>0</v>
      </c>
      <c r="T263" s="170"/>
      <c r="U263" s="192">
        <f>Variables!M134</f>
        <v>0</v>
      </c>
      <c r="V263" s="192">
        <f>Variables!N134</f>
        <v>0</v>
      </c>
      <c r="W263" s="170"/>
      <c r="X263" s="216"/>
      <c r="Y263" s="192">
        <f>Variables!P134</f>
        <v>0</v>
      </c>
      <c r="Z263" s="170"/>
      <c r="AA263" s="188"/>
      <c r="AB263" s="181"/>
      <c r="AC263" s="170"/>
      <c r="AD263" s="170"/>
      <c r="AE263" s="170"/>
      <c r="AF263" s="170"/>
      <c r="AG263" s="170"/>
      <c r="AH263" s="170"/>
      <c r="AI263" s="170"/>
      <c r="AJ263" s="170"/>
      <c r="AK263" s="206"/>
      <c r="AL263" s="168"/>
      <c r="AM263" s="168"/>
      <c r="AN263" s="168"/>
      <c r="AO263" s="168"/>
      <c r="AP263" s="174"/>
      <c r="AQ263" s="174"/>
      <c r="AR263" s="174"/>
      <c r="AS263" s="174"/>
      <c r="AT263" s="206"/>
      <c r="AU263" s="207"/>
      <c r="AV263" s="207"/>
      <c r="AW263" s="207"/>
      <c r="AX263" s="207"/>
      <c r="AY263" s="207"/>
    </row>
    <row r="264" spans="1:51" ht="16.5" customHeight="1" outlineLevel="4" x14ac:dyDescent="0.25">
      <c r="A264" s="205" t="s">
        <v>2003</v>
      </c>
      <c r="B264" s="181" t="str">
        <f>Variables!C132</f>
        <v>Jumlah puskesmas</v>
      </c>
      <c r="C264" s="192" t="s">
        <v>1841</v>
      </c>
      <c r="D264" s="192">
        <v>5</v>
      </c>
      <c r="E264" s="192">
        <v>5</v>
      </c>
      <c r="F264" s="192">
        <v>5</v>
      </c>
      <c r="G264" s="188">
        <v>5</v>
      </c>
      <c r="H264" s="192"/>
      <c r="I264" s="192"/>
      <c r="J264" s="188">
        <v>5</v>
      </c>
      <c r="K264" s="188">
        <f>Variables!E132</f>
        <v>5</v>
      </c>
      <c r="L264" s="188">
        <f>Variables!F132</f>
        <v>5</v>
      </c>
      <c r="M264" s="188">
        <f>Variables!G132</f>
        <v>5</v>
      </c>
      <c r="N264" s="188">
        <f>Variables!H132</f>
        <v>5</v>
      </c>
      <c r="O264" s="188">
        <f>Variables!I132</f>
        <v>5</v>
      </c>
      <c r="P264" s="188">
        <f>Variables!J132</f>
        <v>5</v>
      </c>
      <c r="Q264" s="170"/>
      <c r="R264" s="188">
        <f>Variables!K132</f>
        <v>0</v>
      </c>
      <c r="S264" s="188">
        <f>Variables!L132</f>
        <v>0</v>
      </c>
      <c r="T264" s="170"/>
      <c r="U264" s="188">
        <f>Variables!M132</f>
        <v>0</v>
      </c>
      <c r="V264" s="188">
        <f>Variables!N132</f>
        <v>0</v>
      </c>
      <c r="W264" s="170"/>
      <c r="X264" s="188"/>
      <c r="Y264" s="188">
        <f>Variables!P132</f>
        <v>0</v>
      </c>
      <c r="Z264" s="170"/>
      <c r="AA264" s="188"/>
      <c r="AB264" s="181"/>
      <c r="AC264" s="170"/>
      <c r="AD264" s="170"/>
      <c r="AE264" s="170"/>
      <c r="AF264" s="170"/>
      <c r="AG264" s="170"/>
      <c r="AH264" s="170"/>
      <c r="AI264" s="170"/>
      <c r="AJ264" s="170"/>
      <c r="AK264" s="206"/>
      <c r="AL264" s="168"/>
      <c r="AM264" s="168"/>
      <c r="AN264" s="168"/>
      <c r="AO264" s="168"/>
      <c r="AP264" s="174"/>
      <c r="AQ264" s="174"/>
      <c r="AR264" s="174"/>
      <c r="AS264" s="174"/>
      <c r="AT264" s="206"/>
      <c r="AU264" s="207"/>
      <c r="AV264" s="207"/>
      <c r="AW264" s="207"/>
      <c r="AX264" s="207"/>
      <c r="AY264" s="207"/>
    </row>
    <row r="265" spans="1:51" ht="16.5" customHeight="1" outlineLevel="2" x14ac:dyDescent="0.25">
      <c r="A265" s="153" t="s">
        <v>2004</v>
      </c>
      <c r="B265" s="154" t="s">
        <v>2005</v>
      </c>
      <c r="C265" s="155"/>
      <c r="D265" s="155"/>
      <c r="E265" s="155"/>
      <c r="F265" s="155"/>
      <c r="G265" s="155"/>
      <c r="H265" s="155"/>
      <c r="I265" s="155"/>
      <c r="J265" s="155"/>
      <c r="K265" s="155"/>
      <c r="L265" s="155"/>
      <c r="M265" s="155"/>
      <c r="N265" s="155"/>
      <c r="O265" s="155"/>
      <c r="P265" s="155"/>
      <c r="Q265" s="212"/>
      <c r="R265" s="155"/>
      <c r="S265" s="155"/>
      <c r="T265" s="157"/>
      <c r="U265" s="155"/>
      <c r="V265" s="155"/>
      <c r="W265" s="157"/>
      <c r="X265" s="213"/>
      <c r="Y265" s="155"/>
      <c r="Z265" s="158"/>
      <c r="AA265" s="159"/>
      <c r="AB265" s="154"/>
      <c r="AC265" s="160"/>
      <c r="AD265" s="160"/>
      <c r="AE265" s="160"/>
      <c r="AF265" s="160"/>
      <c r="AG265" s="160"/>
      <c r="AH265" s="160"/>
      <c r="AI265" s="160"/>
      <c r="AJ265" s="160"/>
      <c r="AK265" s="161"/>
      <c r="AL265" s="159"/>
      <c r="AM265" s="159"/>
      <c r="AN265" s="159"/>
      <c r="AO265" s="159"/>
      <c r="AP265" s="162"/>
      <c r="AQ265" s="162"/>
      <c r="AR265" s="162"/>
      <c r="AS265" s="162"/>
      <c r="AT265" s="161"/>
      <c r="AU265" s="163"/>
      <c r="AV265" s="163"/>
      <c r="AW265" s="163"/>
      <c r="AX265" s="163"/>
      <c r="AY265" s="163"/>
    </row>
    <row r="266" spans="1:51" ht="16.5" customHeight="1" outlineLevel="3" x14ac:dyDescent="0.25">
      <c r="A266" s="214" t="s">
        <v>2006</v>
      </c>
      <c r="B266" s="165" t="s">
        <v>2007</v>
      </c>
      <c r="C266" s="166"/>
      <c r="D266" s="167">
        <v>0.85</v>
      </c>
      <c r="E266" s="167">
        <v>0.85</v>
      </c>
      <c r="F266" s="167">
        <v>0.86</v>
      </c>
      <c r="G266" s="168">
        <v>0.87</v>
      </c>
      <c r="H266" s="167">
        <v>0.88</v>
      </c>
      <c r="I266" s="167">
        <v>0.89</v>
      </c>
      <c r="J266" s="168">
        <v>0.9</v>
      </c>
      <c r="K266" s="168">
        <f t="shared" ref="K266:P266" si="333">IF(K268=0,0,K267/K268)</f>
        <v>0.94444444444444442</v>
      </c>
      <c r="L266" s="168">
        <f t="shared" si="333"/>
        <v>0.99450549450549453</v>
      </c>
      <c r="M266" s="168">
        <f t="shared" si="333"/>
        <v>0.99450549450549453</v>
      </c>
      <c r="N266" s="168">
        <f t="shared" si="333"/>
        <v>0.91229838709677424</v>
      </c>
      <c r="O266" s="168">
        <f t="shared" si="333"/>
        <v>0</v>
      </c>
      <c r="P266" s="168">
        <f t="shared" si="333"/>
        <v>0</v>
      </c>
      <c r="Q266" s="169"/>
      <c r="R266" s="168">
        <f t="shared" ref="R266:S266" si="334">IF(R268=0,0,R267/R268)</f>
        <v>0</v>
      </c>
      <c r="S266" s="168">
        <f t="shared" si="334"/>
        <v>0</v>
      </c>
      <c r="T266" s="170"/>
      <c r="U266" s="168">
        <f t="shared" ref="U266:V266" si="335">IF(U268=0,0,U267/U268)</f>
        <v>0</v>
      </c>
      <c r="V266" s="168">
        <f t="shared" si="335"/>
        <v>0</v>
      </c>
      <c r="W266" s="170"/>
      <c r="X266" s="167">
        <f>H266</f>
        <v>0.88</v>
      </c>
      <c r="Y266" s="168">
        <f>IF(Y268=0,0,Y267/Y268)</f>
        <v>0</v>
      </c>
      <c r="Z266" s="170"/>
      <c r="AA266" s="167">
        <f>Y266/X266</f>
        <v>0</v>
      </c>
      <c r="AB266" s="165"/>
      <c r="AC266" s="172" t="e">
        <f>P266/O266</f>
        <v>#DIV/0!</v>
      </c>
      <c r="AD266" s="172" t="e">
        <f>S266/R266</f>
        <v>#DIV/0!</v>
      </c>
      <c r="AE266" s="172" t="e">
        <f>V266/U266</f>
        <v>#DIV/0!</v>
      </c>
      <c r="AF266" s="172">
        <f>Y266/X266</f>
        <v>0</v>
      </c>
      <c r="AG266" s="172">
        <f>P266/G266</f>
        <v>0</v>
      </c>
      <c r="AH266" s="172">
        <f>S266/G266</f>
        <v>0</v>
      </c>
      <c r="AI266" s="172">
        <f>V266/G266</f>
        <v>0</v>
      </c>
      <c r="AJ266" s="172">
        <f>Y266/G266</f>
        <v>0</v>
      </c>
      <c r="AK266" s="173"/>
      <c r="AL266" s="168">
        <f>IF(H266=0,0,P266/H266)</f>
        <v>0</v>
      </c>
      <c r="AM266" s="168">
        <f>IF(H266=0,0,S266/H266)</f>
        <v>0</v>
      </c>
      <c r="AN266" s="168">
        <f>IF(H266=0,0,V266/H266)</f>
        <v>0</v>
      </c>
      <c r="AO266" s="168">
        <f>IF(H266=0,0,Y266/H266)</f>
        <v>0</v>
      </c>
      <c r="AP266" s="174">
        <f t="shared" ref="AP266:AS266" si="336">IF(AL266&lt;=50%,5,IF(AL266&lt;=65%,4,IF(AL266&lt;=75%,3,IF(AL266&lt;=90%,2,1))))</f>
        <v>5</v>
      </c>
      <c r="AQ266" s="174">
        <f t="shared" si="336"/>
        <v>5</v>
      </c>
      <c r="AR266" s="174">
        <f t="shared" si="336"/>
        <v>5</v>
      </c>
      <c r="AS266" s="174">
        <f t="shared" si="336"/>
        <v>5</v>
      </c>
      <c r="AT266" s="173"/>
      <c r="AU266" s="175"/>
      <c r="AV266" s="175"/>
      <c r="AW266" s="175"/>
      <c r="AX266" s="175"/>
      <c r="AY266" s="175"/>
    </row>
    <row r="267" spans="1:51" ht="16.5" customHeight="1" outlineLevel="4" x14ac:dyDescent="0.25">
      <c r="A267" s="205" t="s">
        <v>2008</v>
      </c>
      <c r="B267" s="181" t="str">
        <f>Variables!C156</f>
        <v>Jumlah Tempat Umum dan Pengelolaan Makanan yang memenuhi syarat kesehatan</v>
      </c>
      <c r="C267" s="192" t="s">
        <v>1841</v>
      </c>
      <c r="D267" s="192"/>
      <c r="E267" s="192"/>
      <c r="F267" s="192"/>
      <c r="G267" s="188"/>
      <c r="H267" s="192"/>
      <c r="I267" s="192"/>
      <c r="J267" s="188"/>
      <c r="K267" s="192">
        <f>Variables!E156</f>
        <v>170</v>
      </c>
      <c r="L267" s="192">
        <f>Variables!F156</f>
        <v>181</v>
      </c>
      <c r="M267" s="192">
        <f>Variables!G156</f>
        <v>181</v>
      </c>
      <c r="N267" s="192">
        <f>Variables!H156</f>
        <v>905</v>
      </c>
      <c r="O267" s="192">
        <f>Variables!I156</f>
        <v>0</v>
      </c>
      <c r="P267" s="192">
        <f>Variables!J156</f>
        <v>0</v>
      </c>
      <c r="Q267" s="170"/>
      <c r="R267" s="192">
        <f>Variables!K156</f>
        <v>0</v>
      </c>
      <c r="S267" s="192">
        <f>Variables!L156</f>
        <v>0</v>
      </c>
      <c r="T267" s="170"/>
      <c r="U267" s="192">
        <f>Variables!M156</f>
        <v>0</v>
      </c>
      <c r="V267" s="192">
        <f>Variables!N156</f>
        <v>0</v>
      </c>
      <c r="W267" s="170"/>
      <c r="X267" s="216"/>
      <c r="Y267" s="192">
        <f>Variables!P156</f>
        <v>0</v>
      </c>
      <c r="Z267" s="170"/>
      <c r="AA267" s="188"/>
      <c r="AB267" s="181"/>
      <c r="AC267" s="170"/>
      <c r="AD267" s="170"/>
      <c r="AE267" s="170"/>
      <c r="AF267" s="170"/>
      <c r="AG267" s="170"/>
      <c r="AH267" s="170"/>
      <c r="AI267" s="170"/>
      <c r="AJ267" s="170"/>
      <c r="AK267" s="206"/>
      <c r="AL267" s="168"/>
      <c r="AM267" s="168"/>
      <c r="AN267" s="168"/>
      <c r="AO267" s="168"/>
      <c r="AP267" s="174"/>
      <c r="AQ267" s="174"/>
      <c r="AR267" s="174"/>
      <c r="AS267" s="174"/>
      <c r="AT267" s="206"/>
      <c r="AU267" s="207"/>
      <c r="AV267" s="207"/>
      <c r="AW267" s="207"/>
      <c r="AX267" s="207"/>
      <c r="AY267" s="207"/>
    </row>
    <row r="268" spans="1:51" ht="16.5" customHeight="1" outlineLevel="4" x14ac:dyDescent="0.25">
      <c r="A268" s="205" t="s">
        <v>2009</v>
      </c>
      <c r="B268" s="181" t="str">
        <f>Variables!C155</f>
        <v>Jumlah Tempat Umum dan Pengelolaan Makanan</v>
      </c>
      <c r="C268" s="192" t="s">
        <v>1841</v>
      </c>
      <c r="D268" s="192"/>
      <c r="E268" s="192"/>
      <c r="F268" s="192"/>
      <c r="G268" s="188"/>
      <c r="H268" s="192"/>
      <c r="I268" s="192"/>
      <c r="J268" s="188"/>
      <c r="K268" s="192">
        <f>Variables!E155</f>
        <v>180</v>
      </c>
      <c r="L268" s="192">
        <f>Variables!F155</f>
        <v>182</v>
      </c>
      <c r="M268" s="192">
        <f>Variables!G155</f>
        <v>182</v>
      </c>
      <c r="N268" s="192">
        <f>Variables!H155</f>
        <v>992</v>
      </c>
      <c r="O268" s="192">
        <f>Variables!I155</f>
        <v>0</v>
      </c>
      <c r="P268" s="192">
        <f>Variables!J155</f>
        <v>0</v>
      </c>
      <c r="Q268" s="170"/>
      <c r="R268" s="192">
        <f>Variables!K155</f>
        <v>0</v>
      </c>
      <c r="S268" s="192">
        <f>Variables!L155</f>
        <v>0</v>
      </c>
      <c r="T268" s="170"/>
      <c r="U268" s="192">
        <f>Variables!M155</f>
        <v>0</v>
      </c>
      <c r="V268" s="192">
        <f>Variables!N155</f>
        <v>0</v>
      </c>
      <c r="W268" s="170"/>
      <c r="X268" s="216"/>
      <c r="Y268" s="192">
        <f>Variables!P155</f>
        <v>0</v>
      </c>
      <c r="Z268" s="170"/>
      <c r="AA268" s="188"/>
      <c r="AB268" s="181"/>
      <c r="AC268" s="170"/>
      <c r="AD268" s="170"/>
      <c r="AE268" s="170"/>
      <c r="AF268" s="170"/>
      <c r="AG268" s="170"/>
      <c r="AH268" s="170"/>
      <c r="AI268" s="170"/>
      <c r="AJ268" s="170"/>
      <c r="AK268" s="206"/>
      <c r="AL268" s="168"/>
      <c r="AM268" s="168"/>
      <c r="AN268" s="168"/>
      <c r="AO268" s="168"/>
      <c r="AP268" s="174"/>
      <c r="AQ268" s="174"/>
      <c r="AR268" s="174"/>
      <c r="AS268" s="174"/>
      <c r="AT268" s="206"/>
      <c r="AU268" s="207"/>
      <c r="AV268" s="207"/>
      <c r="AW268" s="207"/>
      <c r="AX268" s="207"/>
      <c r="AY268" s="207"/>
    </row>
    <row r="269" spans="1:51" ht="16.5" customHeight="1" outlineLevel="2" x14ac:dyDescent="0.25">
      <c r="A269" s="153" t="s">
        <v>2010</v>
      </c>
      <c r="B269" s="154" t="s">
        <v>2011</v>
      </c>
      <c r="C269" s="155"/>
      <c r="D269" s="155"/>
      <c r="E269" s="155"/>
      <c r="F269" s="155"/>
      <c r="G269" s="155"/>
      <c r="H269" s="155"/>
      <c r="I269" s="155"/>
      <c r="J269" s="155"/>
      <c r="K269" s="155"/>
      <c r="L269" s="155"/>
      <c r="M269" s="155"/>
      <c r="N269" s="155"/>
      <c r="O269" s="155"/>
      <c r="P269" s="155"/>
      <c r="Q269" s="212"/>
      <c r="R269" s="155"/>
      <c r="S269" s="155"/>
      <c r="T269" s="157"/>
      <c r="U269" s="155"/>
      <c r="V269" s="155"/>
      <c r="W269" s="157"/>
      <c r="X269" s="213"/>
      <c r="Y269" s="155"/>
      <c r="Z269" s="158"/>
      <c r="AA269" s="159"/>
      <c r="AB269" s="154"/>
      <c r="AC269" s="160"/>
      <c r="AD269" s="160"/>
      <c r="AE269" s="160"/>
      <c r="AF269" s="160"/>
      <c r="AG269" s="160"/>
      <c r="AH269" s="160"/>
      <c r="AI269" s="160"/>
      <c r="AJ269" s="160"/>
      <c r="AK269" s="161"/>
      <c r="AL269" s="159"/>
      <c r="AM269" s="159"/>
      <c r="AN269" s="159"/>
      <c r="AO269" s="159"/>
      <c r="AP269" s="162"/>
      <c r="AQ269" s="162"/>
      <c r="AR269" s="162"/>
      <c r="AS269" s="162"/>
      <c r="AT269" s="161"/>
      <c r="AU269" s="163"/>
      <c r="AV269" s="163"/>
      <c r="AW269" s="163"/>
      <c r="AX269" s="163"/>
      <c r="AY269" s="163"/>
    </row>
    <row r="270" spans="1:51" ht="16.5" customHeight="1" outlineLevel="3" x14ac:dyDescent="0.25">
      <c r="A270" s="164" t="s">
        <v>2012</v>
      </c>
      <c r="B270" s="165" t="s">
        <v>2013</v>
      </c>
      <c r="C270" s="166"/>
      <c r="D270" s="167">
        <v>0.92410000000000003</v>
      </c>
      <c r="E270" s="167">
        <v>0.95</v>
      </c>
      <c r="F270" s="167">
        <v>0.95</v>
      </c>
      <c r="G270" s="168">
        <v>0.95</v>
      </c>
      <c r="H270" s="167">
        <v>0.95</v>
      </c>
      <c r="I270" s="167">
        <v>0.95</v>
      </c>
      <c r="J270" s="168">
        <v>0.95</v>
      </c>
      <c r="K270" s="168">
        <f t="shared" ref="K270:P270" si="337">IF(K272=0,0,K271/K272)</f>
        <v>1</v>
      </c>
      <c r="L270" s="168">
        <f t="shared" si="337"/>
        <v>1</v>
      </c>
      <c r="M270" s="168">
        <f t="shared" si="337"/>
        <v>1</v>
      </c>
      <c r="N270" s="168">
        <f t="shared" si="337"/>
        <v>0.96241050119331739</v>
      </c>
      <c r="O270" s="168">
        <f t="shared" si="337"/>
        <v>0.237183446571958</v>
      </c>
      <c r="P270" s="168">
        <f t="shared" si="337"/>
        <v>0.2205064854848672</v>
      </c>
      <c r="Q270" s="169"/>
      <c r="R270" s="168">
        <f t="shared" ref="R270:S270" si="338">IF(R272=0,0,R271/R272)</f>
        <v>0</v>
      </c>
      <c r="S270" s="168">
        <f t="shared" si="338"/>
        <v>0</v>
      </c>
      <c r="T270" s="170"/>
      <c r="U270" s="168">
        <f t="shared" ref="U270:V270" si="339">IF(U272=0,0,U271/U272)</f>
        <v>0</v>
      </c>
      <c r="V270" s="168">
        <f t="shared" si="339"/>
        <v>0</v>
      </c>
      <c r="W270" s="170"/>
      <c r="X270" s="167">
        <f>H270</f>
        <v>0.95</v>
      </c>
      <c r="Y270" s="168">
        <f>IF(Y272=0,0,Y271/Y272)</f>
        <v>0</v>
      </c>
      <c r="Z270" s="170"/>
      <c r="AA270" s="167">
        <f>Y270/X270</f>
        <v>0</v>
      </c>
      <c r="AB270" s="165"/>
      <c r="AC270" s="172">
        <f>P270/O270</f>
        <v>0.9296875</v>
      </c>
      <c r="AD270" s="172" t="e">
        <f>S270/R270</f>
        <v>#DIV/0!</v>
      </c>
      <c r="AE270" s="172" t="e">
        <f>V270/U270</f>
        <v>#DIV/0!</v>
      </c>
      <c r="AF270" s="172">
        <f>Y270/X270</f>
        <v>0</v>
      </c>
      <c r="AG270" s="172">
        <f>P270/G270</f>
        <v>0.23211208998407076</v>
      </c>
      <c r="AH270" s="172">
        <f>S270/G270</f>
        <v>0</v>
      </c>
      <c r="AI270" s="172">
        <f>V270/G270</f>
        <v>0</v>
      </c>
      <c r="AJ270" s="172">
        <f>Y270/G270</f>
        <v>0</v>
      </c>
      <c r="AK270" s="173"/>
      <c r="AL270" s="168">
        <f>IF(H270=0,0,P270/H270)</f>
        <v>0.23211208998407076</v>
      </c>
      <c r="AM270" s="168">
        <f>IF(H270=0,0,S270/H270)</f>
        <v>0</v>
      </c>
      <c r="AN270" s="168">
        <f>IF(H270=0,0,V270/H270)</f>
        <v>0</v>
      </c>
      <c r="AO270" s="168">
        <f>IF(H270=0,0,Y270/H270)</f>
        <v>0</v>
      </c>
      <c r="AP270" s="174">
        <f t="shared" ref="AP270:AS270" si="340">IF(AL270&lt;=50%,5,IF(AL270&lt;=65%,4,IF(AL270&lt;=75%,3,IF(AL270&lt;=90%,2,1))))</f>
        <v>5</v>
      </c>
      <c r="AQ270" s="174">
        <f t="shared" si="340"/>
        <v>5</v>
      </c>
      <c r="AR270" s="174">
        <f t="shared" si="340"/>
        <v>5</v>
      </c>
      <c r="AS270" s="174">
        <f t="shared" si="340"/>
        <v>5</v>
      </c>
      <c r="AT270" s="173"/>
      <c r="AU270" s="175"/>
      <c r="AV270" s="175"/>
      <c r="AW270" s="175"/>
      <c r="AX270" s="175"/>
      <c r="AY270" s="175"/>
    </row>
    <row r="271" spans="1:51" ht="16.5" customHeight="1" outlineLevel="4" x14ac:dyDescent="0.25">
      <c r="A271" s="205" t="s">
        <v>2014</v>
      </c>
      <c r="B271" s="181" t="str">
        <f>Variables!C106</f>
        <v>Jumlah ibu hamil yang mendapatkan pelayanan kesehatan</v>
      </c>
      <c r="C271" s="192" t="s">
        <v>1632</v>
      </c>
      <c r="D271" s="192"/>
      <c r="E271" s="192"/>
      <c r="F271" s="192"/>
      <c r="G271" s="188"/>
      <c r="H271" s="192"/>
      <c r="I271" s="192"/>
      <c r="J271" s="188"/>
      <c r="K271" s="192">
        <f>Variables!E106</f>
        <v>1631</v>
      </c>
      <c r="L271" s="192">
        <f>Variables!F106</f>
        <v>1706</v>
      </c>
      <c r="M271" s="192">
        <f>Variables!G106</f>
        <v>1674</v>
      </c>
      <c r="N271" s="192">
        <f>Variables!H106</f>
        <v>1613</v>
      </c>
      <c r="O271" s="192">
        <f>Variables!I106</f>
        <v>384</v>
      </c>
      <c r="P271" s="192">
        <f>Variables!J106</f>
        <v>357</v>
      </c>
      <c r="Q271" s="170"/>
      <c r="R271" s="192">
        <f>Variables!K106</f>
        <v>769</v>
      </c>
      <c r="S271" s="192">
        <f>Variables!L106</f>
        <v>0</v>
      </c>
      <c r="T271" s="170"/>
      <c r="U271" s="192">
        <f>Variables!M106</f>
        <v>1153</v>
      </c>
      <c r="V271" s="192">
        <f>Variables!N106</f>
        <v>0</v>
      </c>
      <c r="W271" s="170"/>
      <c r="X271" s="216"/>
      <c r="Y271" s="192">
        <f>Variables!P106</f>
        <v>0</v>
      </c>
      <c r="Z271" s="170"/>
      <c r="AA271" s="188"/>
      <c r="AB271" s="181"/>
      <c r="AC271" s="170"/>
      <c r="AD271" s="170"/>
      <c r="AE271" s="170"/>
      <c r="AF271" s="170"/>
      <c r="AG271" s="170"/>
      <c r="AH271" s="170"/>
      <c r="AI271" s="170"/>
      <c r="AJ271" s="170"/>
      <c r="AK271" s="206"/>
      <c r="AL271" s="168"/>
      <c r="AM271" s="168"/>
      <c r="AN271" s="168"/>
      <c r="AO271" s="168"/>
      <c r="AP271" s="174"/>
      <c r="AQ271" s="174"/>
      <c r="AR271" s="174"/>
      <c r="AS271" s="174"/>
      <c r="AT271" s="206"/>
      <c r="AU271" s="207"/>
      <c r="AV271" s="207"/>
      <c r="AW271" s="207"/>
      <c r="AX271" s="207"/>
      <c r="AY271" s="207"/>
    </row>
    <row r="272" spans="1:51" ht="16.5" customHeight="1" outlineLevel="4" x14ac:dyDescent="0.25">
      <c r="A272" s="205" t="s">
        <v>2015</v>
      </c>
      <c r="B272" s="181" t="str">
        <f>Variables!C141</f>
        <v>Jumlah sasaran ibu hamil</v>
      </c>
      <c r="C272" s="192" t="s">
        <v>1632</v>
      </c>
      <c r="D272" s="192"/>
      <c r="E272" s="192"/>
      <c r="F272" s="192"/>
      <c r="G272" s="188"/>
      <c r="H272" s="192"/>
      <c r="I272" s="192"/>
      <c r="J272" s="188"/>
      <c r="K272" s="192">
        <f>Variables!E141</f>
        <v>1631</v>
      </c>
      <c r="L272" s="192">
        <f>Variables!F141</f>
        <v>1706</v>
      </c>
      <c r="M272" s="192">
        <f>Variables!G141</f>
        <v>1674</v>
      </c>
      <c r="N272" s="192">
        <f>Variables!H141</f>
        <v>1676</v>
      </c>
      <c r="O272" s="192">
        <f>Variables!I141</f>
        <v>1619</v>
      </c>
      <c r="P272" s="192">
        <f>Variables!J141</f>
        <v>1619</v>
      </c>
      <c r="Q272" s="170"/>
      <c r="R272" s="192">
        <f>Variables!K141</f>
        <v>0</v>
      </c>
      <c r="S272" s="192">
        <f>Variables!L141</f>
        <v>0</v>
      </c>
      <c r="T272" s="170"/>
      <c r="U272" s="192">
        <f>Variables!M141</f>
        <v>0</v>
      </c>
      <c r="V272" s="192">
        <f>Variables!N141</f>
        <v>0</v>
      </c>
      <c r="W272" s="170"/>
      <c r="X272" s="216"/>
      <c r="Y272" s="192">
        <f>Variables!P141</f>
        <v>0</v>
      </c>
      <c r="Z272" s="170"/>
      <c r="AA272" s="188"/>
      <c r="AB272" s="181"/>
      <c r="AC272" s="170"/>
      <c r="AD272" s="170"/>
      <c r="AE272" s="170"/>
      <c r="AF272" s="170"/>
      <c r="AG272" s="170"/>
      <c r="AH272" s="170"/>
      <c r="AI272" s="170"/>
      <c r="AJ272" s="170"/>
      <c r="AK272" s="206"/>
      <c r="AL272" s="168"/>
      <c r="AM272" s="168"/>
      <c r="AN272" s="168"/>
      <c r="AO272" s="168"/>
      <c r="AP272" s="174"/>
      <c r="AQ272" s="174"/>
      <c r="AR272" s="174"/>
      <c r="AS272" s="174"/>
      <c r="AT272" s="206"/>
      <c r="AU272" s="207"/>
      <c r="AV272" s="207"/>
      <c r="AW272" s="207"/>
      <c r="AX272" s="207"/>
      <c r="AY272" s="207"/>
    </row>
    <row r="273" spans="1:51" ht="16.5" customHeight="1" outlineLevel="3" x14ac:dyDescent="0.25">
      <c r="A273" s="164" t="s">
        <v>2016</v>
      </c>
      <c r="B273" s="165" t="s">
        <v>2017</v>
      </c>
      <c r="C273" s="166"/>
      <c r="D273" s="167">
        <v>1.4182999999999999</v>
      </c>
      <c r="E273" s="167">
        <v>1</v>
      </c>
      <c r="F273" s="167">
        <v>1</v>
      </c>
      <c r="G273" s="168">
        <v>1</v>
      </c>
      <c r="H273" s="167">
        <v>1</v>
      </c>
      <c r="I273" s="167">
        <v>1</v>
      </c>
      <c r="J273" s="168">
        <v>1</v>
      </c>
      <c r="K273" s="168">
        <f t="shared" ref="K273:P273" si="341">IF(K275=0,0,K274/K275)</f>
        <v>1</v>
      </c>
      <c r="L273" s="168">
        <f t="shared" si="341"/>
        <v>1</v>
      </c>
      <c r="M273" s="168">
        <f t="shared" si="341"/>
        <v>1</v>
      </c>
      <c r="N273" s="168">
        <f t="shared" si="341"/>
        <v>1</v>
      </c>
      <c r="O273" s="168">
        <f t="shared" si="341"/>
        <v>1</v>
      </c>
      <c r="P273" s="168">
        <f t="shared" si="341"/>
        <v>1</v>
      </c>
      <c r="Q273" s="169"/>
      <c r="R273" s="168">
        <f t="shared" ref="R273:S273" si="342">IF(R275=0,0,R274/R275)</f>
        <v>1</v>
      </c>
      <c r="S273" s="168">
        <f t="shared" si="342"/>
        <v>0</v>
      </c>
      <c r="T273" s="170"/>
      <c r="U273" s="168">
        <f t="shared" ref="U273:V273" si="343">IF(U275=0,0,U274/U275)</f>
        <v>1</v>
      </c>
      <c r="V273" s="168">
        <f t="shared" si="343"/>
        <v>0</v>
      </c>
      <c r="W273" s="170"/>
      <c r="X273" s="167">
        <f>H273</f>
        <v>1</v>
      </c>
      <c r="Y273" s="168">
        <f>IF(Y275=0,0,Y274/Y275)</f>
        <v>0</v>
      </c>
      <c r="Z273" s="170"/>
      <c r="AA273" s="167">
        <f>Y273/X273</f>
        <v>0</v>
      </c>
      <c r="AB273" s="165"/>
      <c r="AC273" s="172">
        <f>P273/O273</f>
        <v>1</v>
      </c>
      <c r="AD273" s="172">
        <f>S273/R273</f>
        <v>0</v>
      </c>
      <c r="AE273" s="172">
        <f>V273/U273</f>
        <v>0</v>
      </c>
      <c r="AF273" s="172">
        <f>Y273/X273</f>
        <v>0</v>
      </c>
      <c r="AG273" s="172">
        <f>P273/G273</f>
        <v>1</v>
      </c>
      <c r="AH273" s="172">
        <f>S273/G273</f>
        <v>0</v>
      </c>
      <c r="AI273" s="172">
        <f>V273/G273</f>
        <v>0</v>
      </c>
      <c r="AJ273" s="172">
        <f>Y273/G273</f>
        <v>0</v>
      </c>
      <c r="AK273" s="173"/>
      <c r="AL273" s="168">
        <f>IF(H273=0,0,P273/H273)</f>
        <v>1</v>
      </c>
      <c r="AM273" s="168">
        <f>IF(H273=0,0,S273/H273)</f>
        <v>0</v>
      </c>
      <c r="AN273" s="168">
        <f>IF(H273=0,0,V273/H273)</f>
        <v>0</v>
      </c>
      <c r="AO273" s="168">
        <f>IF(H273=0,0,Y273/H273)</f>
        <v>0</v>
      </c>
      <c r="AP273" s="174">
        <f t="shared" ref="AP273:AS273" si="344">IF(AL273&lt;=50%,5,IF(AL273&lt;=65%,4,IF(AL273&lt;=75%,3,IF(AL273&lt;=90%,2,1))))</f>
        <v>1</v>
      </c>
      <c r="AQ273" s="174">
        <f t="shared" si="344"/>
        <v>5</v>
      </c>
      <c r="AR273" s="174">
        <f t="shared" si="344"/>
        <v>5</v>
      </c>
      <c r="AS273" s="174">
        <f t="shared" si="344"/>
        <v>5</v>
      </c>
      <c r="AT273" s="173"/>
      <c r="AU273" s="175"/>
      <c r="AV273" s="175"/>
      <c r="AW273" s="175"/>
      <c r="AX273" s="175"/>
      <c r="AY273" s="175"/>
    </row>
    <row r="274" spans="1:51" ht="16.5" customHeight="1" outlineLevel="4" x14ac:dyDescent="0.25">
      <c r="A274" s="205" t="s">
        <v>2018</v>
      </c>
      <c r="B274" s="181" t="str">
        <f>Variables!C117</f>
        <v>Jumlah komplikasi kebidanan yang mendapat penanganan definitif</v>
      </c>
      <c r="C274" s="192" t="s">
        <v>1702</v>
      </c>
      <c r="D274" s="192">
        <v>512</v>
      </c>
      <c r="E274" s="192"/>
      <c r="F274" s="192"/>
      <c r="G274" s="188"/>
      <c r="H274" s="192"/>
      <c r="I274" s="192"/>
      <c r="J274" s="188"/>
      <c r="K274" s="192">
        <f>Variables!E117</f>
        <v>337</v>
      </c>
      <c r="L274" s="192">
        <f>Variables!F117</f>
        <v>463</v>
      </c>
      <c r="M274" s="192">
        <f>Variables!G117</f>
        <v>532</v>
      </c>
      <c r="N274" s="192">
        <f>Variables!H117</f>
        <v>542</v>
      </c>
      <c r="O274" s="192">
        <f>Variables!I117</f>
        <v>81</v>
      </c>
      <c r="P274" s="192">
        <f>Variables!J117</f>
        <v>115</v>
      </c>
      <c r="Q274" s="170"/>
      <c r="R274" s="192">
        <f>Variables!K117</f>
        <v>162</v>
      </c>
      <c r="S274" s="192">
        <f>Variables!L117</f>
        <v>0</v>
      </c>
      <c r="T274" s="170"/>
      <c r="U274" s="192">
        <f>Variables!M117</f>
        <v>243</v>
      </c>
      <c r="V274" s="192">
        <f>Variables!N117</f>
        <v>0</v>
      </c>
      <c r="W274" s="170"/>
      <c r="X274" s="216"/>
      <c r="Y274" s="192">
        <f>Variables!P117</f>
        <v>0</v>
      </c>
      <c r="Z274" s="170"/>
      <c r="AA274" s="188"/>
      <c r="AB274" s="181"/>
      <c r="AC274" s="170"/>
      <c r="AD274" s="170"/>
      <c r="AE274" s="170"/>
      <c r="AF274" s="170"/>
      <c r="AG274" s="170"/>
      <c r="AH274" s="170"/>
      <c r="AI274" s="170"/>
      <c r="AJ274" s="170"/>
      <c r="AK274" s="206"/>
      <c r="AL274" s="168"/>
      <c r="AM274" s="168"/>
      <c r="AN274" s="168"/>
      <c r="AO274" s="168"/>
      <c r="AP274" s="174"/>
      <c r="AQ274" s="174"/>
      <c r="AR274" s="174"/>
      <c r="AS274" s="174"/>
      <c r="AT274" s="206"/>
      <c r="AU274" s="207"/>
      <c r="AV274" s="207"/>
      <c r="AW274" s="207"/>
      <c r="AX274" s="207"/>
      <c r="AY274" s="207"/>
    </row>
    <row r="275" spans="1:51" ht="16.5" customHeight="1" outlineLevel="4" x14ac:dyDescent="0.25">
      <c r="A275" s="205" t="s">
        <v>2019</v>
      </c>
      <c r="B275" s="181" t="str">
        <f>Variables!C105</f>
        <v>Jumlah ibu dengan komplikasi kebidanan</v>
      </c>
      <c r="C275" s="192" t="s">
        <v>1632</v>
      </c>
      <c r="D275" s="192">
        <v>512</v>
      </c>
      <c r="E275" s="192"/>
      <c r="F275" s="192"/>
      <c r="G275" s="188"/>
      <c r="H275" s="192"/>
      <c r="I275" s="192"/>
      <c r="J275" s="188"/>
      <c r="K275" s="192">
        <f>Variables!E105</f>
        <v>337</v>
      </c>
      <c r="L275" s="192">
        <f>Variables!F105</f>
        <v>463</v>
      </c>
      <c r="M275" s="192">
        <f>Variables!G105</f>
        <v>532</v>
      </c>
      <c r="N275" s="192">
        <f>Variables!H105</f>
        <v>542</v>
      </c>
      <c r="O275" s="192">
        <f>Variables!I105</f>
        <v>81</v>
      </c>
      <c r="P275" s="192">
        <f>Variables!J105</f>
        <v>115</v>
      </c>
      <c r="Q275" s="170"/>
      <c r="R275" s="192">
        <f>Variables!K105</f>
        <v>162</v>
      </c>
      <c r="S275" s="192">
        <f>Variables!L105</f>
        <v>0</v>
      </c>
      <c r="T275" s="170"/>
      <c r="U275" s="192">
        <f>Variables!M105</f>
        <v>243</v>
      </c>
      <c r="V275" s="192">
        <f>Variables!N105</f>
        <v>0</v>
      </c>
      <c r="W275" s="170"/>
      <c r="X275" s="216"/>
      <c r="Y275" s="192">
        <f>Variables!P105</f>
        <v>0</v>
      </c>
      <c r="Z275" s="170"/>
      <c r="AA275" s="188"/>
      <c r="AB275" s="181"/>
      <c r="AC275" s="170"/>
      <c r="AD275" s="170"/>
      <c r="AE275" s="170"/>
      <c r="AF275" s="170"/>
      <c r="AG275" s="170"/>
      <c r="AH275" s="170"/>
      <c r="AI275" s="170"/>
      <c r="AJ275" s="170"/>
      <c r="AK275" s="206"/>
      <c r="AL275" s="168"/>
      <c r="AM275" s="168"/>
      <c r="AN275" s="168"/>
      <c r="AO275" s="168"/>
      <c r="AP275" s="174"/>
      <c r="AQ275" s="174"/>
      <c r="AR275" s="174"/>
      <c r="AS275" s="174"/>
      <c r="AT275" s="206"/>
      <c r="AU275" s="207"/>
      <c r="AV275" s="207"/>
      <c r="AW275" s="207"/>
      <c r="AX275" s="207"/>
      <c r="AY275" s="207"/>
    </row>
    <row r="276" spans="1:51" ht="16.5" customHeight="1" outlineLevel="3" x14ac:dyDescent="0.25">
      <c r="A276" s="164" t="s">
        <v>2020</v>
      </c>
      <c r="B276" s="165" t="s">
        <v>2021</v>
      </c>
      <c r="C276" s="166"/>
      <c r="D276" s="168">
        <f>D277/D278</f>
        <v>1</v>
      </c>
      <c r="E276" s="167">
        <v>0.9</v>
      </c>
      <c r="F276" s="167">
        <v>0.92</v>
      </c>
      <c r="G276" s="168">
        <v>0.92</v>
      </c>
      <c r="H276" s="168">
        <v>0.92</v>
      </c>
      <c r="I276" s="168">
        <v>0.95</v>
      </c>
      <c r="J276" s="168">
        <v>0.95</v>
      </c>
      <c r="K276" s="168">
        <f t="shared" ref="K276:P276" si="345">IF(K278=0,0,K277/K278)</f>
        <v>1</v>
      </c>
      <c r="L276" s="168">
        <f t="shared" si="345"/>
        <v>1</v>
      </c>
      <c r="M276" s="168">
        <f t="shared" si="345"/>
        <v>1</v>
      </c>
      <c r="N276" s="168">
        <f t="shared" si="345"/>
        <v>1</v>
      </c>
      <c r="O276" s="168">
        <f t="shared" si="345"/>
        <v>0.23748395378690629</v>
      </c>
      <c r="P276" s="168">
        <f t="shared" si="345"/>
        <v>0.21181001283697048</v>
      </c>
      <c r="Q276" s="169"/>
      <c r="R276" s="168">
        <f t="shared" ref="R276:S276" si="346">IF(R278=0,0,R277/R278)</f>
        <v>0</v>
      </c>
      <c r="S276" s="168">
        <f t="shared" si="346"/>
        <v>0</v>
      </c>
      <c r="T276" s="170"/>
      <c r="U276" s="168">
        <f t="shared" ref="U276:V276" si="347">IF(U278=0,0,U277/U278)</f>
        <v>0</v>
      </c>
      <c r="V276" s="168">
        <f t="shared" si="347"/>
        <v>0</v>
      </c>
      <c r="W276" s="170"/>
      <c r="X276" s="167">
        <f>H276</f>
        <v>0.92</v>
      </c>
      <c r="Y276" s="168">
        <f>IF(Y278=0,0,Y277/Y278)</f>
        <v>0</v>
      </c>
      <c r="Z276" s="170"/>
      <c r="AA276" s="167">
        <f>Y276/X276</f>
        <v>0</v>
      </c>
      <c r="AB276" s="165"/>
      <c r="AC276" s="172">
        <f>P276/O276</f>
        <v>0.891891891891892</v>
      </c>
      <c r="AD276" s="172" t="e">
        <f>S276/R276</f>
        <v>#DIV/0!</v>
      </c>
      <c r="AE276" s="172" t="e">
        <f>V276/U276</f>
        <v>#DIV/0!</v>
      </c>
      <c r="AF276" s="172">
        <f>Y276/X276</f>
        <v>0</v>
      </c>
      <c r="AG276" s="172">
        <f>P276/G276</f>
        <v>0.23022827482279398</v>
      </c>
      <c r="AH276" s="172">
        <f>S276/G276</f>
        <v>0</v>
      </c>
      <c r="AI276" s="172">
        <f>V276/G276</f>
        <v>0</v>
      </c>
      <c r="AJ276" s="172">
        <f>Y276/G276</f>
        <v>0</v>
      </c>
      <c r="AK276" s="173"/>
      <c r="AL276" s="168">
        <f>IF(H276=0,0,P276/H276)</f>
        <v>0.23022827482279398</v>
      </c>
      <c r="AM276" s="168">
        <f>IF(H276=0,0,S276/H276)</f>
        <v>0</v>
      </c>
      <c r="AN276" s="168">
        <f>IF(H276=0,0,V276/H276)</f>
        <v>0</v>
      </c>
      <c r="AO276" s="168">
        <f>IF(H276=0,0,Y276/H276)</f>
        <v>0</v>
      </c>
      <c r="AP276" s="174">
        <f t="shared" ref="AP276:AS276" si="348">IF(AL276&lt;=50%,5,IF(AL276&lt;=65%,4,IF(AL276&lt;=75%,3,IF(AL276&lt;=90%,2,1))))</f>
        <v>5</v>
      </c>
      <c r="AQ276" s="174">
        <f t="shared" si="348"/>
        <v>5</v>
      </c>
      <c r="AR276" s="174">
        <f t="shared" si="348"/>
        <v>5</v>
      </c>
      <c r="AS276" s="174">
        <f t="shared" si="348"/>
        <v>5</v>
      </c>
      <c r="AT276" s="173"/>
      <c r="AU276" s="175"/>
      <c r="AV276" s="175"/>
      <c r="AW276" s="175"/>
      <c r="AX276" s="175"/>
      <c r="AY276" s="175"/>
    </row>
    <row r="277" spans="1:51" ht="16.5" customHeight="1" outlineLevel="4" x14ac:dyDescent="0.25">
      <c r="A277" s="205" t="s">
        <v>2022</v>
      </c>
      <c r="B277" s="181" t="str">
        <f>Variables!C104</f>
        <v>Jumlah ibu bersalin yang ditolong oleh tenaga kesehatan</v>
      </c>
      <c r="C277" s="192" t="s">
        <v>1632</v>
      </c>
      <c r="D277" s="192">
        <v>1599</v>
      </c>
      <c r="E277" s="192"/>
      <c r="F277" s="192"/>
      <c r="G277" s="188"/>
      <c r="H277" s="192"/>
      <c r="I277" s="192"/>
      <c r="J277" s="188"/>
      <c r="K277" s="192">
        <f>Variables!E104</f>
        <v>1492</v>
      </c>
      <c r="L277" s="192">
        <f>Variables!F104</f>
        <v>1564</v>
      </c>
      <c r="M277" s="192">
        <f>Variables!G104</f>
        <v>1532</v>
      </c>
      <c r="N277" s="192">
        <f>Variables!H104</f>
        <v>1526</v>
      </c>
      <c r="O277" s="192">
        <f>Variables!I104</f>
        <v>370</v>
      </c>
      <c r="P277" s="192">
        <f>Variables!J104</f>
        <v>330</v>
      </c>
      <c r="Q277" s="170"/>
      <c r="R277" s="192">
        <f>Variables!K104</f>
        <v>740</v>
      </c>
      <c r="S277" s="192">
        <f>Variables!L104</f>
        <v>0</v>
      </c>
      <c r="T277" s="170"/>
      <c r="U277" s="192">
        <f>Variables!M104</f>
        <v>1110</v>
      </c>
      <c r="V277" s="192">
        <f>Variables!N104</f>
        <v>0</v>
      </c>
      <c r="W277" s="170"/>
      <c r="X277" s="216"/>
      <c r="Y277" s="192">
        <f>Variables!P104</f>
        <v>0</v>
      </c>
      <c r="Z277" s="170"/>
      <c r="AA277" s="188"/>
      <c r="AB277" s="181"/>
      <c r="AC277" s="170"/>
      <c r="AD277" s="170"/>
      <c r="AE277" s="170"/>
      <c r="AF277" s="170"/>
      <c r="AG277" s="170"/>
      <c r="AH277" s="170"/>
      <c r="AI277" s="170"/>
      <c r="AJ277" s="170"/>
      <c r="AK277" s="206"/>
      <c r="AL277" s="168"/>
      <c r="AM277" s="168"/>
      <c r="AN277" s="168"/>
      <c r="AO277" s="168"/>
      <c r="AP277" s="174"/>
      <c r="AQ277" s="174"/>
      <c r="AR277" s="174"/>
      <c r="AS277" s="174"/>
      <c r="AT277" s="206"/>
      <c r="AU277" s="207"/>
      <c r="AV277" s="207"/>
      <c r="AW277" s="207"/>
      <c r="AX277" s="207"/>
      <c r="AY277" s="207"/>
    </row>
    <row r="278" spans="1:51" ht="16.5" customHeight="1" outlineLevel="4" x14ac:dyDescent="0.25">
      <c r="A278" s="205" t="s">
        <v>2023</v>
      </c>
      <c r="B278" s="181" t="str">
        <f>Variables!C142</f>
        <v>Jumlah sasaran ibu bersalin</v>
      </c>
      <c r="C278" s="192" t="s">
        <v>1632</v>
      </c>
      <c r="D278" s="192">
        <v>1599</v>
      </c>
      <c r="E278" s="192"/>
      <c r="F278" s="192"/>
      <c r="G278" s="188"/>
      <c r="H278" s="192"/>
      <c r="I278" s="192"/>
      <c r="J278" s="188"/>
      <c r="K278" s="192">
        <f>Variables!E142</f>
        <v>1492</v>
      </c>
      <c r="L278" s="192">
        <f>Variables!F142</f>
        <v>1564</v>
      </c>
      <c r="M278" s="192">
        <f>Variables!G142</f>
        <v>1532</v>
      </c>
      <c r="N278" s="192">
        <f>Variables!H142</f>
        <v>1526</v>
      </c>
      <c r="O278" s="192">
        <f>Variables!I142</f>
        <v>1558</v>
      </c>
      <c r="P278" s="192">
        <f>Variables!J142</f>
        <v>1558</v>
      </c>
      <c r="Q278" s="170"/>
      <c r="R278" s="192">
        <f>Variables!K142</f>
        <v>0</v>
      </c>
      <c r="S278" s="192">
        <f>Variables!L142</f>
        <v>0</v>
      </c>
      <c r="T278" s="170"/>
      <c r="U278" s="192">
        <f>Variables!M142</f>
        <v>0</v>
      </c>
      <c r="V278" s="192">
        <f>Variables!N142</f>
        <v>0</v>
      </c>
      <c r="W278" s="170"/>
      <c r="X278" s="216"/>
      <c r="Y278" s="192">
        <f>Variables!P142</f>
        <v>0</v>
      </c>
      <c r="Z278" s="170"/>
      <c r="AA278" s="188"/>
      <c r="AB278" s="181"/>
      <c r="AC278" s="170"/>
      <c r="AD278" s="170"/>
      <c r="AE278" s="170"/>
      <c r="AF278" s="170"/>
      <c r="AG278" s="170"/>
      <c r="AH278" s="170"/>
      <c r="AI278" s="170"/>
      <c r="AJ278" s="170"/>
      <c r="AK278" s="206"/>
      <c r="AL278" s="168"/>
      <c r="AM278" s="168"/>
      <c r="AN278" s="168"/>
      <c r="AO278" s="168"/>
      <c r="AP278" s="174"/>
      <c r="AQ278" s="174"/>
      <c r="AR278" s="174"/>
      <c r="AS278" s="174"/>
      <c r="AT278" s="206"/>
      <c r="AU278" s="207"/>
      <c r="AV278" s="207"/>
      <c r="AW278" s="207"/>
      <c r="AX278" s="207"/>
      <c r="AY278" s="207"/>
    </row>
    <row r="279" spans="1:51" ht="16.5" customHeight="1" outlineLevel="3" x14ac:dyDescent="0.25">
      <c r="A279" s="164" t="s">
        <v>2024</v>
      </c>
      <c r="B279" s="165" t="s">
        <v>2025</v>
      </c>
      <c r="C279" s="166"/>
      <c r="D279" s="168">
        <f>D280/D281</f>
        <v>0.99874921826141339</v>
      </c>
      <c r="E279" s="167">
        <v>1</v>
      </c>
      <c r="F279" s="167">
        <v>1</v>
      </c>
      <c r="G279" s="168">
        <v>1</v>
      </c>
      <c r="H279" s="168">
        <v>1</v>
      </c>
      <c r="I279" s="168">
        <v>1</v>
      </c>
      <c r="J279" s="168">
        <v>1</v>
      </c>
      <c r="K279" s="168">
        <f t="shared" ref="K279:P279" si="349">IF(K281=0,0,K280/K281)</f>
        <v>0.99932975871313678</v>
      </c>
      <c r="L279" s="168">
        <f t="shared" si="349"/>
        <v>0.9993606138107417</v>
      </c>
      <c r="M279" s="168">
        <f t="shared" si="349"/>
        <v>1</v>
      </c>
      <c r="N279" s="168">
        <f t="shared" si="349"/>
        <v>0.9986893840104849</v>
      </c>
      <c r="O279" s="168">
        <f t="shared" si="349"/>
        <v>0.24967907573812581</v>
      </c>
      <c r="P279" s="168">
        <f t="shared" si="349"/>
        <v>0.21116816431322208</v>
      </c>
      <c r="Q279" s="169"/>
      <c r="R279" s="168">
        <f t="shared" ref="R279:S279" si="350">IF(R281=0,0,R280/R281)</f>
        <v>0</v>
      </c>
      <c r="S279" s="168">
        <f t="shared" si="350"/>
        <v>0</v>
      </c>
      <c r="T279" s="170"/>
      <c r="U279" s="168">
        <f t="shared" ref="U279:V279" si="351">IF(U281=0,0,U280/U281)</f>
        <v>0</v>
      </c>
      <c r="V279" s="168">
        <f t="shared" si="351"/>
        <v>0</v>
      </c>
      <c r="W279" s="170"/>
      <c r="X279" s="167">
        <f>H279</f>
        <v>1</v>
      </c>
      <c r="Y279" s="168">
        <f>IF(Y281=0,0,Y280/Y281)</f>
        <v>0</v>
      </c>
      <c r="Z279" s="170"/>
      <c r="AA279" s="167">
        <f>Y279/X279</f>
        <v>0</v>
      </c>
      <c r="AB279" s="165"/>
      <c r="AC279" s="172">
        <f>P279/O279</f>
        <v>0.84575835475578398</v>
      </c>
      <c r="AD279" s="172" t="e">
        <f>S279/R279</f>
        <v>#DIV/0!</v>
      </c>
      <c r="AE279" s="172" t="e">
        <f>V279/U279</f>
        <v>#DIV/0!</v>
      </c>
      <c r="AF279" s="172">
        <f>Y279/X279</f>
        <v>0</v>
      </c>
      <c r="AG279" s="172">
        <f>P279/G279</f>
        <v>0.21116816431322208</v>
      </c>
      <c r="AH279" s="172">
        <f>S279/G279</f>
        <v>0</v>
      </c>
      <c r="AI279" s="172">
        <f>V279/G279</f>
        <v>0</v>
      </c>
      <c r="AJ279" s="172">
        <f>Y279/G279</f>
        <v>0</v>
      </c>
      <c r="AK279" s="173"/>
      <c r="AL279" s="168">
        <f>IF(H279=0,0,P279/H279)</f>
        <v>0.21116816431322208</v>
      </c>
      <c r="AM279" s="168">
        <f>IF(H279=0,0,S279/H279)</f>
        <v>0</v>
      </c>
      <c r="AN279" s="168">
        <f>IF(H279=0,0,V279/H279)</f>
        <v>0</v>
      </c>
      <c r="AO279" s="168">
        <f>IF(H279=0,0,Y279/H279)</f>
        <v>0</v>
      </c>
      <c r="AP279" s="174">
        <f t="shared" ref="AP279:AS279" si="352">IF(AL279&lt;=50%,5,IF(AL279&lt;=65%,4,IF(AL279&lt;=75%,3,IF(AL279&lt;=90%,2,1))))</f>
        <v>5</v>
      </c>
      <c r="AQ279" s="174">
        <f t="shared" si="352"/>
        <v>5</v>
      </c>
      <c r="AR279" s="174">
        <f t="shared" si="352"/>
        <v>5</v>
      </c>
      <c r="AS279" s="174">
        <f t="shared" si="352"/>
        <v>5</v>
      </c>
      <c r="AT279" s="173"/>
      <c r="AU279" s="175"/>
      <c r="AV279" s="175"/>
      <c r="AW279" s="175"/>
      <c r="AX279" s="175"/>
      <c r="AY279" s="175"/>
    </row>
    <row r="280" spans="1:51" ht="16.5" customHeight="1" outlineLevel="4" x14ac:dyDescent="0.25">
      <c r="A280" s="205" t="s">
        <v>2026</v>
      </c>
      <c r="B280" s="181" t="str">
        <f>Variables!C107</f>
        <v>Jumlah ibu nifas yang telah memperoleh 3 kali pelayanan nifas sesuai standar pada kurun waktu tertentu</v>
      </c>
      <c r="C280" s="192" t="s">
        <v>1632</v>
      </c>
      <c r="D280" s="192">
        <v>1597</v>
      </c>
      <c r="E280" s="192"/>
      <c r="F280" s="192"/>
      <c r="G280" s="188"/>
      <c r="H280" s="192"/>
      <c r="I280" s="192"/>
      <c r="J280" s="188"/>
      <c r="K280" s="192">
        <f>Variables!E107</f>
        <v>1491</v>
      </c>
      <c r="L280" s="192">
        <f>Variables!F107</f>
        <v>1563</v>
      </c>
      <c r="M280" s="192">
        <f>Variables!G107</f>
        <v>1530</v>
      </c>
      <c r="N280" s="192">
        <f>Variables!H107</f>
        <v>1524</v>
      </c>
      <c r="O280" s="192">
        <f>Variables!I107</f>
        <v>389</v>
      </c>
      <c r="P280" s="192">
        <f>Variables!J107</f>
        <v>329</v>
      </c>
      <c r="Q280" s="170"/>
      <c r="R280" s="192">
        <f>Variables!K107</f>
        <v>779</v>
      </c>
      <c r="S280" s="192">
        <f>Variables!L107</f>
        <v>0</v>
      </c>
      <c r="T280" s="170"/>
      <c r="U280" s="192">
        <f>Variables!M107</f>
        <v>1168</v>
      </c>
      <c r="V280" s="192">
        <f>Variables!N107</f>
        <v>0</v>
      </c>
      <c r="W280" s="170"/>
      <c r="X280" s="216"/>
      <c r="Y280" s="192">
        <f>Variables!P107</f>
        <v>0</v>
      </c>
      <c r="Z280" s="170"/>
      <c r="AA280" s="188"/>
      <c r="AB280" s="181"/>
      <c r="AC280" s="170"/>
      <c r="AD280" s="170"/>
      <c r="AE280" s="170"/>
      <c r="AF280" s="170"/>
      <c r="AG280" s="170"/>
      <c r="AH280" s="170"/>
      <c r="AI280" s="170"/>
      <c r="AJ280" s="170"/>
      <c r="AK280" s="206"/>
      <c r="AL280" s="168"/>
      <c r="AM280" s="168"/>
      <c r="AN280" s="168"/>
      <c r="AO280" s="168"/>
      <c r="AP280" s="174"/>
      <c r="AQ280" s="174"/>
      <c r="AR280" s="174"/>
      <c r="AS280" s="174"/>
      <c r="AT280" s="206"/>
      <c r="AU280" s="207"/>
      <c r="AV280" s="207"/>
      <c r="AW280" s="207"/>
      <c r="AX280" s="207"/>
      <c r="AY280" s="207"/>
    </row>
    <row r="281" spans="1:51" ht="16.5" customHeight="1" outlineLevel="4" x14ac:dyDescent="0.25">
      <c r="A281" s="205" t="s">
        <v>2027</v>
      </c>
      <c r="B281" s="181" t="str">
        <f>Variables!C146</f>
        <v>Jumlah seluruh ibu nifas di satu wilayah dalam kurun waktu</v>
      </c>
      <c r="C281" s="192" t="s">
        <v>1632</v>
      </c>
      <c r="D281" s="192">
        <v>1599</v>
      </c>
      <c r="E281" s="192"/>
      <c r="F281" s="192"/>
      <c r="G281" s="188"/>
      <c r="H281" s="192"/>
      <c r="I281" s="192"/>
      <c r="J281" s="188"/>
      <c r="K281" s="192">
        <f>Variables!E146</f>
        <v>1492</v>
      </c>
      <c r="L281" s="192">
        <f>Variables!F146</f>
        <v>1564</v>
      </c>
      <c r="M281" s="192">
        <f>Variables!G146</f>
        <v>1530</v>
      </c>
      <c r="N281" s="192">
        <f>Variables!H146</f>
        <v>1526</v>
      </c>
      <c r="O281" s="192">
        <f>Variables!I146</f>
        <v>1558</v>
      </c>
      <c r="P281" s="192">
        <f>Variables!J146</f>
        <v>1558</v>
      </c>
      <c r="Q281" s="170"/>
      <c r="R281" s="192">
        <f>Variables!K146</f>
        <v>0</v>
      </c>
      <c r="S281" s="192">
        <f>Variables!L146</f>
        <v>0</v>
      </c>
      <c r="T281" s="170"/>
      <c r="U281" s="192">
        <f>Variables!M146</f>
        <v>0</v>
      </c>
      <c r="V281" s="192">
        <f>Variables!N146</f>
        <v>0</v>
      </c>
      <c r="W281" s="170"/>
      <c r="X281" s="216"/>
      <c r="Y281" s="192">
        <f>Variables!P146</f>
        <v>0</v>
      </c>
      <c r="Z281" s="170"/>
      <c r="AA281" s="188"/>
      <c r="AB281" s="181"/>
      <c r="AC281" s="170"/>
      <c r="AD281" s="170"/>
      <c r="AE281" s="170"/>
      <c r="AF281" s="170"/>
      <c r="AG281" s="170"/>
      <c r="AH281" s="170"/>
      <c r="AI281" s="170"/>
      <c r="AJ281" s="170"/>
      <c r="AK281" s="206"/>
      <c r="AL281" s="168"/>
      <c r="AM281" s="168"/>
      <c r="AN281" s="168"/>
      <c r="AO281" s="168"/>
      <c r="AP281" s="174"/>
      <c r="AQ281" s="174"/>
      <c r="AR281" s="174"/>
      <c r="AS281" s="174"/>
      <c r="AT281" s="206"/>
      <c r="AU281" s="207"/>
      <c r="AV281" s="207"/>
      <c r="AW281" s="207"/>
      <c r="AX281" s="207"/>
      <c r="AY281" s="207"/>
    </row>
    <row r="282" spans="1:51" ht="16.5" customHeight="1" outlineLevel="2" x14ac:dyDescent="0.25">
      <c r="A282" s="153" t="s">
        <v>2028</v>
      </c>
      <c r="B282" s="154" t="s">
        <v>2029</v>
      </c>
      <c r="C282" s="155"/>
      <c r="D282" s="155"/>
      <c r="E282" s="155"/>
      <c r="F282" s="155"/>
      <c r="G282" s="155"/>
      <c r="H282" s="155"/>
      <c r="I282" s="155"/>
      <c r="J282" s="155"/>
      <c r="K282" s="155"/>
      <c r="L282" s="155"/>
      <c r="M282" s="155"/>
      <c r="N282" s="155"/>
      <c r="O282" s="155"/>
      <c r="P282" s="155"/>
      <c r="Q282" s="212"/>
      <c r="R282" s="155"/>
      <c r="S282" s="155"/>
      <c r="T282" s="157"/>
      <c r="U282" s="155"/>
      <c r="V282" s="155"/>
      <c r="W282" s="157"/>
      <c r="X282" s="213"/>
      <c r="Y282" s="155"/>
      <c r="Z282" s="157"/>
      <c r="AA282" s="159"/>
      <c r="AB282" s="154"/>
      <c r="AC282" s="160"/>
      <c r="AD282" s="160"/>
      <c r="AE282" s="160"/>
      <c r="AF282" s="160"/>
      <c r="AG282" s="160"/>
      <c r="AH282" s="160"/>
      <c r="AI282" s="160"/>
      <c r="AJ282" s="160"/>
      <c r="AK282" s="161"/>
      <c r="AL282" s="159"/>
      <c r="AM282" s="159"/>
      <c r="AN282" s="159"/>
      <c r="AO282" s="159"/>
      <c r="AP282" s="162"/>
      <c r="AQ282" s="162"/>
      <c r="AR282" s="162"/>
      <c r="AS282" s="162"/>
      <c r="AT282" s="161"/>
      <c r="AU282" s="163"/>
      <c r="AV282" s="163"/>
      <c r="AW282" s="163"/>
      <c r="AX282" s="163"/>
      <c r="AY282" s="163"/>
    </row>
    <row r="283" spans="1:51" ht="16.5" customHeight="1" outlineLevel="3" x14ac:dyDescent="0.25">
      <c r="A283" s="153" t="s">
        <v>2030</v>
      </c>
      <c r="B283" s="219" t="s">
        <v>2031</v>
      </c>
      <c r="C283" s="220"/>
      <c r="D283" s="220" t="str">
        <f t="shared" ref="D283:G283" si="353">D284</f>
        <v>A</v>
      </c>
      <c r="E283" s="220" t="str">
        <f t="shared" si="353"/>
        <v>A</v>
      </c>
      <c r="F283" s="220" t="str">
        <f t="shared" si="353"/>
        <v>A</v>
      </c>
      <c r="G283" s="220" t="str">
        <f t="shared" si="353"/>
        <v>A</v>
      </c>
      <c r="H283" s="220" t="s">
        <v>2032</v>
      </c>
      <c r="I283" s="220" t="s">
        <v>2032</v>
      </c>
      <c r="J283" s="220" t="str">
        <f t="shared" ref="J283:P283" si="354">J284</f>
        <v>AA</v>
      </c>
      <c r="K283" s="234" t="str">
        <f t="shared" si="354"/>
        <v>A</v>
      </c>
      <c r="L283" s="234" t="str">
        <f t="shared" si="354"/>
        <v>A</v>
      </c>
      <c r="M283" s="234" t="str">
        <f t="shared" si="354"/>
        <v>A</v>
      </c>
      <c r="N283" s="234" t="str">
        <f t="shared" si="354"/>
        <v>A</v>
      </c>
      <c r="O283" s="234">
        <f t="shared" si="354"/>
        <v>0</v>
      </c>
      <c r="P283" s="234">
        <f t="shared" si="354"/>
        <v>0</v>
      </c>
      <c r="Q283" s="156"/>
      <c r="R283" s="234">
        <f t="shared" ref="R283:S283" si="355">R284</f>
        <v>0</v>
      </c>
      <c r="S283" s="234">
        <f t="shared" si="355"/>
        <v>0</v>
      </c>
      <c r="T283" s="157"/>
      <c r="U283" s="234">
        <f t="shared" ref="U283:V283" si="356">U284</f>
        <v>0</v>
      </c>
      <c r="V283" s="234">
        <f t="shared" si="356"/>
        <v>0</v>
      </c>
      <c r="W283" s="157"/>
      <c r="X283" s="167" t="str">
        <f>H283</f>
        <v>AA</v>
      </c>
      <c r="Y283" s="235">
        <f>Y284</f>
        <v>0</v>
      </c>
      <c r="Z283" s="157"/>
      <c r="AA283" s="159"/>
      <c r="AB283" s="219"/>
      <c r="AC283" s="172"/>
      <c r="AD283" s="172"/>
      <c r="AE283" s="172"/>
      <c r="AF283" s="172"/>
      <c r="AG283" s="172"/>
      <c r="AH283" s="172"/>
      <c r="AI283" s="172"/>
      <c r="AJ283" s="172"/>
      <c r="AK283" s="173"/>
      <c r="AL283" s="186">
        <v>0.5</v>
      </c>
      <c r="AM283" s="186">
        <v>0.5</v>
      </c>
      <c r="AN283" s="186">
        <v>0.5</v>
      </c>
      <c r="AO283" s="186">
        <v>0.5</v>
      </c>
      <c r="AP283" s="174">
        <f t="shared" ref="AP283:AS283" si="357">IF(AL283&lt;=50%,5,IF(AL283&lt;=65%,4,IF(AL283&lt;=75%,3,IF(AL283&lt;=90%,2,1))))</f>
        <v>5</v>
      </c>
      <c r="AQ283" s="174">
        <f t="shared" si="357"/>
        <v>5</v>
      </c>
      <c r="AR283" s="174">
        <f t="shared" si="357"/>
        <v>5</v>
      </c>
      <c r="AS283" s="174">
        <f t="shared" si="357"/>
        <v>5</v>
      </c>
      <c r="AT283" s="161"/>
      <c r="AU283" s="163"/>
      <c r="AV283" s="163"/>
      <c r="AW283" s="163"/>
      <c r="AX283" s="163"/>
      <c r="AY283" s="163"/>
    </row>
    <row r="284" spans="1:51" ht="16.5" customHeight="1" outlineLevel="4" x14ac:dyDescent="0.25">
      <c r="A284" s="153" t="s">
        <v>2033</v>
      </c>
      <c r="B284" s="219" t="str">
        <f>Variables!C96</f>
        <v>Indeks Capaian kinerja mutu pelayanan dan manfaat kesehatan rujukan</v>
      </c>
      <c r="C284" s="220"/>
      <c r="D284" s="220" t="s">
        <v>192</v>
      </c>
      <c r="E284" s="220" t="s">
        <v>192</v>
      </c>
      <c r="F284" s="220" t="s">
        <v>192</v>
      </c>
      <c r="G284" s="155" t="s">
        <v>192</v>
      </c>
      <c r="H284" s="220"/>
      <c r="I284" s="220"/>
      <c r="J284" s="155" t="s">
        <v>2032</v>
      </c>
      <c r="K284" s="234" t="str">
        <f>Variables!E96</f>
        <v>A</v>
      </c>
      <c r="L284" s="234" t="str">
        <f>Variables!F96</f>
        <v>A</v>
      </c>
      <c r="M284" s="234" t="str">
        <f>Variables!G96</f>
        <v>A</v>
      </c>
      <c r="N284" s="234" t="str">
        <f>Variables!H96</f>
        <v>A</v>
      </c>
      <c r="O284" s="234">
        <f>Variables!I96</f>
        <v>0</v>
      </c>
      <c r="P284" s="234">
        <f>Variables!J96</f>
        <v>0</v>
      </c>
      <c r="Q284" s="212"/>
      <c r="R284" s="234">
        <f>Variables!K96</f>
        <v>0</v>
      </c>
      <c r="S284" s="234">
        <f>Variables!L96</f>
        <v>0</v>
      </c>
      <c r="T284" s="236"/>
      <c r="U284" s="234">
        <f>Variables!M96</f>
        <v>0</v>
      </c>
      <c r="V284" s="234">
        <f>Variables!N96</f>
        <v>0</v>
      </c>
      <c r="W284" s="236"/>
      <c r="X284" s="213"/>
      <c r="Y284" s="234">
        <f>Variables!P96</f>
        <v>0</v>
      </c>
      <c r="Z284" s="236"/>
      <c r="AA284" s="159"/>
      <c r="AB284" s="219"/>
      <c r="AC284" s="160"/>
      <c r="AD284" s="160"/>
      <c r="AE284" s="160"/>
      <c r="AF284" s="160"/>
      <c r="AG284" s="160"/>
      <c r="AH284" s="160"/>
      <c r="AI284" s="160"/>
      <c r="AJ284" s="160"/>
      <c r="AK284" s="161"/>
      <c r="AL284" s="159"/>
      <c r="AM284" s="159"/>
      <c r="AN284" s="159"/>
      <c r="AO284" s="159"/>
      <c r="AP284" s="162"/>
      <c r="AQ284" s="162"/>
      <c r="AR284" s="162"/>
      <c r="AS284" s="162"/>
      <c r="AT284" s="161"/>
      <c r="AU284" s="163"/>
      <c r="AV284" s="163"/>
      <c r="AW284" s="163"/>
      <c r="AX284" s="163"/>
      <c r="AY284" s="163"/>
    </row>
    <row r="285" spans="1:51" ht="16.5" customHeight="1" outlineLevel="1" x14ac:dyDescent="0.25">
      <c r="A285" s="140" t="s">
        <v>14</v>
      </c>
      <c r="B285" s="141" t="s">
        <v>2034</v>
      </c>
      <c r="C285" s="142"/>
      <c r="D285" s="142"/>
      <c r="E285" s="142"/>
      <c r="F285" s="142"/>
      <c r="G285" s="209"/>
      <c r="H285" s="142"/>
      <c r="I285" s="142"/>
      <c r="J285" s="209"/>
      <c r="K285" s="209"/>
      <c r="L285" s="209"/>
      <c r="M285" s="209"/>
      <c r="N285" s="209"/>
      <c r="O285" s="142"/>
      <c r="P285" s="209"/>
      <c r="Q285" s="237">
        <f>SUBTOTAL(9,Q286:Q427)</f>
        <v>0</v>
      </c>
      <c r="R285" s="142"/>
      <c r="S285" s="209"/>
      <c r="T285" s="210">
        <f>SUBTOTAL(9,T286:T427)</f>
        <v>793026266</v>
      </c>
      <c r="U285" s="142"/>
      <c r="V285" s="209"/>
      <c r="W285" s="210">
        <f>SUBTOTAL(9,W286:W427)</f>
        <v>16103398497</v>
      </c>
      <c r="X285" s="238"/>
      <c r="Y285" s="209"/>
      <c r="Z285" s="239">
        <f>SUBTOTAL(9,Z286:Z427)</f>
        <v>58862111519</v>
      </c>
      <c r="AA285" s="149"/>
      <c r="AB285" s="146"/>
      <c r="AC285" s="147" t="e">
        <f t="shared" ref="AC285:AJ285" si="358">SUBTOTAL(1,AC286:AC428)</f>
        <v>#DIV/0!</v>
      </c>
      <c r="AD285" s="147" t="e">
        <f t="shared" si="358"/>
        <v>#DIV/0!</v>
      </c>
      <c r="AE285" s="147" t="e">
        <f t="shared" si="358"/>
        <v>#DIV/0!</v>
      </c>
      <c r="AF285" s="147" t="e">
        <f t="shared" si="358"/>
        <v>#DIV/0!</v>
      </c>
      <c r="AG285" s="147">
        <f t="shared" si="358"/>
        <v>0</v>
      </c>
      <c r="AH285" s="147">
        <f t="shared" si="358"/>
        <v>0</v>
      </c>
      <c r="AI285" s="147" t="e">
        <f t="shared" si="358"/>
        <v>#DIV/0!</v>
      </c>
      <c r="AJ285" s="147" t="e">
        <f t="shared" si="358"/>
        <v>#DIV/0!</v>
      </c>
      <c r="AK285" s="148"/>
      <c r="AL285" s="149"/>
      <c r="AM285" s="149"/>
      <c r="AN285" s="149"/>
      <c r="AO285" s="149"/>
      <c r="AP285" s="150"/>
      <c r="AQ285" s="150"/>
      <c r="AR285" s="150"/>
      <c r="AS285" s="150"/>
      <c r="AT285" s="151"/>
      <c r="AU285" s="152">
        <f>COUNTIF(AS286:AS428,5)</f>
        <v>26</v>
      </c>
      <c r="AV285" s="152">
        <f>COUNTIF(AS286:AS428,4)</f>
        <v>0</v>
      </c>
      <c r="AW285" s="152">
        <f>COUNTIF(AS286:AS428,3)</f>
        <v>0</v>
      </c>
      <c r="AX285" s="152">
        <f>COUNTIF(AS286:AS428,2)</f>
        <v>1</v>
      </c>
      <c r="AY285" s="152">
        <f>COUNTIF(AS286:AS428,1)</f>
        <v>16</v>
      </c>
    </row>
    <row r="286" spans="1:51" ht="16.5" customHeight="1" outlineLevel="2" x14ac:dyDescent="0.25">
      <c r="A286" s="153" t="s">
        <v>2035</v>
      </c>
      <c r="B286" s="154" t="s">
        <v>2036</v>
      </c>
      <c r="C286" s="155"/>
      <c r="D286" s="155"/>
      <c r="E286" s="155"/>
      <c r="F286" s="155"/>
      <c r="G286" s="155"/>
      <c r="H286" s="155"/>
      <c r="I286" s="155"/>
      <c r="J286" s="155"/>
      <c r="K286" s="155"/>
      <c r="L286" s="155"/>
      <c r="M286" s="155"/>
      <c r="N286" s="155"/>
      <c r="O286" s="155"/>
      <c r="P286" s="155"/>
      <c r="Q286" s="156"/>
      <c r="R286" s="155"/>
      <c r="S286" s="155"/>
      <c r="T286" s="157"/>
      <c r="U286" s="155"/>
      <c r="V286" s="155"/>
      <c r="W286" s="157"/>
      <c r="X286" s="184"/>
      <c r="Y286" s="155"/>
      <c r="Z286" s="158">
        <v>186465150</v>
      </c>
      <c r="AA286" s="159"/>
      <c r="AB286" s="154"/>
      <c r="AC286" s="160"/>
      <c r="AD286" s="160"/>
      <c r="AE286" s="160"/>
      <c r="AF286" s="160"/>
      <c r="AG286" s="160"/>
      <c r="AH286" s="160"/>
      <c r="AI286" s="160"/>
      <c r="AJ286" s="160"/>
      <c r="AK286" s="161"/>
      <c r="AL286" s="159"/>
      <c r="AM286" s="159"/>
      <c r="AN286" s="159"/>
      <c r="AO286" s="159"/>
      <c r="AP286" s="162"/>
      <c r="AQ286" s="162"/>
      <c r="AR286" s="162"/>
      <c r="AS286" s="162"/>
      <c r="AT286" s="161"/>
      <c r="AU286" s="163"/>
      <c r="AV286" s="163"/>
      <c r="AW286" s="163"/>
      <c r="AX286" s="163"/>
      <c r="AY286" s="163"/>
    </row>
    <row r="287" spans="1:51" ht="16.5" customHeight="1" outlineLevel="3" x14ac:dyDescent="0.25">
      <c r="A287" s="164" t="s">
        <v>2037</v>
      </c>
      <c r="B287" s="165" t="s">
        <v>2038</v>
      </c>
      <c r="C287" s="166"/>
      <c r="D287" s="167">
        <f t="shared" ref="D287:G287" si="359">D288/D289</f>
        <v>0.20668932564898282</v>
      </c>
      <c r="E287" s="167">
        <f t="shared" si="359"/>
        <v>0.22998867050884192</v>
      </c>
      <c r="F287" s="167">
        <f t="shared" si="359"/>
        <v>0.23328900054184523</v>
      </c>
      <c r="G287" s="167">
        <f t="shared" si="359"/>
        <v>0.25001231466430224</v>
      </c>
      <c r="H287" s="167">
        <v>0.26</v>
      </c>
      <c r="I287" s="167">
        <v>0.27</v>
      </c>
      <c r="J287" s="240">
        <v>0.33</v>
      </c>
      <c r="K287" s="168">
        <f t="shared" ref="K287:P287" si="360">IF(K289=0,0,K288/K289)</f>
        <v>0.21466922811684153</v>
      </c>
      <c r="L287" s="168">
        <f t="shared" si="360"/>
        <v>0.23328900054184523</v>
      </c>
      <c r="M287" s="168">
        <f t="shared" si="360"/>
        <v>0.24136742032412195</v>
      </c>
      <c r="N287" s="168">
        <f t="shared" si="360"/>
        <v>0.25483966307078471</v>
      </c>
      <c r="O287" s="168">
        <f t="shared" si="360"/>
        <v>0</v>
      </c>
      <c r="P287" s="168">
        <f t="shared" si="360"/>
        <v>0</v>
      </c>
      <c r="Q287" s="169"/>
      <c r="R287" s="168">
        <f t="shared" ref="R287:S287" si="361">IF(R289=0,0,R288/R289)</f>
        <v>0</v>
      </c>
      <c r="S287" s="168">
        <f t="shared" si="361"/>
        <v>0</v>
      </c>
      <c r="T287" s="241">
        <v>29688000</v>
      </c>
      <c r="U287" s="168">
        <f t="shared" ref="U287:V287" si="362">IF(U289=0,0,U288/U289)</f>
        <v>0</v>
      </c>
      <c r="V287" s="168">
        <f t="shared" si="362"/>
        <v>0</v>
      </c>
      <c r="W287" s="242" t="s">
        <v>2039</v>
      </c>
      <c r="X287" s="167">
        <f>H287</f>
        <v>0.26</v>
      </c>
      <c r="Y287" s="168">
        <f>IF(Y289=0,0,Y288/Y289)</f>
        <v>0</v>
      </c>
      <c r="Z287" s="182"/>
      <c r="AA287" s="167">
        <f>Y287/X287</f>
        <v>0</v>
      </c>
      <c r="AB287" s="165"/>
      <c r="AC287" s="172" t="e">
        <f>P287/O287</f>
        <v>#DIV/0!</v>
      </c>
      <c r="AD287" s="172" t="e">
        <f>S287/R287</f>
        <v>#DIV/0!</v>
      </c>
      <c r="AE287" s="172" t="e">
        <f>V287/U287</f>
        <v>#DIV/0!</v>
      </c>
      <c r="AF287" s="172">
        <f>Y287/X287</f>
        <v>0</v>
      </c>
      <c r="AG287" s="172">
        <f>P287/G287</f>
        <v>0</v>
      </c>
      <c r="AH287" s="172">
        <f>S287/G287</f>
        <v>0</v>
      </c>
      <c r="AI287" s="172">
        <f>V287/G287</f>
        <v>0</v>
      </c>
      <c r="AJ287" s="172">
        <f>Y287/G287</f>
        <v>0</v>
      </c>
      <c r="AK287" s="173"/>
      <c r="AL287" s="168">
        <f>IF(H287=0,0,P287/H287)</f>
        <v>0</v>
      </c>
      <c r="AM287" s="168">
        <f>IF(H287=0,0,S287/H287)</f>
        <v>0</v>
      </c>
      <c r="AN287" s="168">
        <f>IF(H287=0,0,V287/H287)</f>
        <v>0</v>
      </c>
      <c r="AO287" s="168">
        <f>IF(H287=0,0,Y287/H287)</f>
        <v>0</v>
      </c>
      <c r="AP287" s="174">
        <f t="shared" ref="AP287:AS287" si="363">IF(AL287&lt;=50%,5,IF(AL287&lt;=65%,4,IF(AL287&lt;=75%,3,IF(AL287&lt;=90%,2,1))))</f>
        <v>5</v>
      </c>
      <c r="AQ287" s="174">
        <f t="shared" si="363"/>
        <v>5</v>
      </c>
      <c r="AR287" s="174">
        <f t="shared" si="363"/>
        <v>5</v>
      </c>
      <c r="AS287" s="174">
        <f t="shared" si="363"/>
        <v>5</v>
      </c>
      <c r="AT287" s="173"/>
      <c r="AU287" s="175"/>
      <c r="AV287" s="175"/>
      <c r="AW287" s="175"/>
      <c r="AX287" s="175"/>
      <c r="AY287" s="175"/>
    </row>
    <row r="288" spans="1:51" ht="16.5" customHeight="1" outlineLevel="4" x14ac:dyDescent="0.25">
      <c r="A288" s="205" t="s">
        <v>2040</v>
      </c>
      <c r="B288" s="181" t="str">
        <f>Variables!C162</f>
        <v>Jumlah bangunan ber IMB</v>
      </c>
      <c r="C288" s="192" t="s">
        <v>1841</v>
      </c>
      <c r="D288" s="192">
        <v>8392</v>
      </c>
      <c r="E288" s="192">
        <v>9338</v>
      </c>
      <c r="F288" s="192">
        <v>9472</v>
      </c>
      <c r="G288" s="188">
        <v>10151</v>
      </c>
      <c r="H288" s="192"/>
      <c r="I288" s="192"/>
      <c r="J288" s="188"/>
      <c r="K288" s="192">
        <f>Variables!E162</f>
        <v>8716</v>
      </c>
      <c r="L288" s="192">
        <f>Variables!F162</f>
        <v>9472</v>
      </c>
      <c r="M288" s="192">
        <f>Variables!G162</f>
        <v>9800</v>
      </c>
      <c r="N288" s="192">
        <f>Variables!H162</f>
        <v>10347</v>
      </c>
      <c r="O288" s="192">
        <f>Variables!I162</f>
        <v>0</v>
      </c>
      <c r="P288" s="192">
        <f>Variables!J162</f>
        <v>0</v>
      </c>
      <c r="Q288" s="170"/>
      <c r="R288" s="192">
        <f>Variables!K162</f>
        <v>0</v>
      </c>
      <c r="S288" s="192">
        <f>Variables!L162</f>
        <v>0</v>
      </c>
      <c r="T288" s="170"/>
      <c r="U288" s="192">
        <f>Variables!M162</f>
        <v>0</v>
      </c>
      <c r="V288" s="192">
        <f>Variables!N162</f>
        <v>0</v>
      </c>
      <c r="W288" s="170"/>
      <c r="X288" s="208"/>
      <c r="Y288" s="192">
        <f>Variables!P162</f>
        <v>0</v>
      </c>
      <c r="Z288" s="171"/>
      <c r="AA288" s="188"/>
      <c r="AB288" s="181"/>
      <c r="AC288" s="170"/>
      <c r="AD288" s="170"/>
      <c r="AE288" s="170"/>
      <c r="AF288" s="170"/>
      <c r="AG288" s="170"/>
      <c r="AH288" s="170"/>
      <c r="AI288" s="170"/>
      <c r="AJ288" s="170"/>
      <c r="AK288" s="206"/>
      <c r="AL288" s="168"/>
      <c r="AM288" s="168"/>
      <c r="AN288" s="168"/>
      <c r="AO288" s="168"/>
      <c r="AP288" s="174"/>
      <c r="AQ288" s="174"/>
      <c r="AR288" s="174"/>
      <c r="AS288" s="174"/>
      <c r="AT288" s="206"/>
      <c r="AU288" s="207"/>
      <c r="AV288" s="207"/>
      <c r="AW288" s="207"/>
      <c r="AX288" s="207"/>
      <c r="AY288" s="207"/>
    </row>
    <row r="289" spans="1:51" ht="16.5" customHeight="1" outlineLevel="4" x14ac:dyDescent="0.25">
      <c r="A289" s="205" t="s">
        <v>2041</v>
      </c>
      <c r="B289" s="181" t="str">
        <f>Variables!C161</f>
        <v>Jumlah bangunan</v>
      </c>
      <c r="C289" s="192" t="s">
        <v>1841</v>
      </c>
      <c r="D289" s="192">
        <v>40602</v>
      </c>
      <c r="E289" s="192">
        <v>40602</v>
      </c>
      <c r="F289" s="192">
        <v>40602</v>
      </c>
      <c r="G289" s="188">
        <v>40602</v>
      </c>
      <c r="H289" s="192"/>
      <c r="I289" s="192"/>
      <c r="J289" s="188"/>
      <c r="K289" s="192">
        <f>Variables!E161</f>
        <v>40602</v>
      </c>
      <c r="L289" s="192">
        <f>Variables!F161</f>
        <v>40602</v>
      </c>
      <c r="M289" s="192">
        <f>Variables!G161</f>
        <v>40602</v>
      </c>
      <c r="N289" s="192">
        <f>Variables!H161</f>
        <v>40602</v>
      </c>
      <c r="O289" s="192">
        <f>Variables!I161</f>
        <v>0</v>
      </c>
      <c r="P289" s="192">
        <f>Variables!J161</f>
        <v>0</v>
      </c>
      <c r="Q289" s="170"/>
      <c r="R289" s="192">
        <f>Variables!K161</f>
        <v>0</v>
      </c>
      <c r="S289" s="192">
        <f>Variables!L161</f>
        <v>0</v>
      </c>
      <c r="T289" s="170"/>
      <c r="U289" s="192">
        <f>Variables!M161</f>
        <v>0</v>
      </c>
      <c r="V289" s="192">
        <f>Variables!N161</f>
        <v>0</v>
      </c>
      <c r="W289" s="170"/>
      <c r="X289" s="208"/>
      <c r="Y289" s="192">
        <f>Variables!P161</f>
        <v>0</v>
      </c>
      <c r="Z289" s="171"/>
      <c r="AA289" s="188"/>
      <c r="AB289" s="181"/>
      <c r="AC289" s="170"/>
      <c r="AD289" s="170"/>
      <c r="AE289" s="170"/>
      <c r="AF289" s="170"/>
      <c r="AG289" s="170"/>
      <c r="AH289" s="170"/>
      <c r="AI289" s="170"/>
      <c r="AJ289" s="170"/>
      <c r="AK289" s="206"/>
      <c r="AL289" s="168"/>
      <c r="AM289" s="168"/>
      <c r="AN289" s="168"/>
      <c r="AO289" s="168"/>
      <c r="AP289" s="174"/>
      <c r="AQ289" s="174"/>
      <c r="AR289" s="174"/>
      <c r="AS289" s="174"/>
      <c r="AT289" s="206"/>
      <c r="AU289" s="207"/>
      <c r="AV289" s="207"/>
      <c r="AW289" s="207"/>
      <c r="AX289" s="207"/>
      <c r="AY289" s="207"/>
    </row>
    <row r="290" spans="1:51" ht="16.5" customHeight="1" outlineLevel="3" x14ac:dyDescent="0.25">
      <c r="A290" s="164" t="s">
        <v>2042</v>
      </c>
      <c r="B290" s="165" t="s">
        <v>2043</v>
      </c>
      <c r="C290" s="166"/>
      <c r="D290" s="167">
        <v>0</v>
      </c>
      <c r="E290" s="167">
        <v>0.01</v>
      </c>
      <c r="F290" s="167">
        <v>0.03</v>
      </c>
      <c r="G290" s="168">
        <v>0.06</v>
      </c>
      <c r="H290" s="167">
        <v>0.08</v>
      </c>
      <c r="I290" s="167">
        <v>0.1</v>
      </c>
      <c r="J290" s="168">
        <v>0.12</v>
      </c>
      <c r="K290" s="168" t="e">
        <f t="shared" ref="K290:P290" si="364">IF(K292=0,0,K291/K292)</f>
        <v>#N/A</v>
      </c>
      <c r="L290" s="168" t="e">
        <f t="shared" si="364"/>
        <v>#N/A</v>
      </c>
      <c r="M290" s="168" t="e">
        <f t="shared" si="364"/>
        <v>#N/A</v>
      </c>
      <c r="N290" s="168">
        <f t="shared" si="364"/>
        <v>0</v>
      </c>
      <c r="O290" s="168">
        <f t="shared" si="364"/>
        <v>0</v>
      </c>
      <c r="P290" s="168">
        <f t="shared" si="364"/>
        <v>0</v>
      </c>
      <c r="Q290" s="169"/>
      <c r="R290" s="167">
        <f>G290</f>
        <v>0.06</v>
      </c>
      <c r="S290" s="168">
        <f>IF(S292=0,0,S291/S292)</f>
        <v>0</v>
      </c>
      <c r="T290" s="170"/>
      <c r="U290" s="167">
        <f>G290</f>
        <v>0.06</v>
      </c>
      <c r="V290" s="168">
        <f>IF(V292=0,0,V291/V292)</f>
        <v>0</v>
      </c>
      <c r="W290" s="170"/>
      <c r="X290" s="167">
        <f>H290</f>
        <v>0.08</v>
      </c>
      <c r="Y290" s="168">
        <f>IF(Y292=0,0,Y291/Y292)</f>
        <v>0</v>
      </c>
      <c r="Z290" s="182"/>
      <c r="AA290" s="167">
        <f>Y290/X290</f>
        <v>0</v>
      </c>
      <c r="AB290" s="165"/>
      <c r="AC290" s="172" t="e">
        <f>P290/O290</f>
        <v>#DIV/0!</v>
      </c>
      <c r="AD290" s="172">
        <f>S290/R290</f>
        <v>0</v>
      </c>
      <c r="AE290" s="172">
        <f>V290/U290</f>
        <v>0</v>
      </c>
      <c r="AF290" s="172">
        <f>Y290/X290</f>
        <v>0</v>
      </c>
      <c r="AG290" s="172">
        <f>P290/G290</f>
        <v>0</v>
      </c>
      <c r="AH290" s="172">
        <f>S290/G290</f>
        <v>0</v>
      </c>
      <c r="AI290" s="172">
        <f>V290/G290</f>
        <v>0</v>
      </c>
      <c r="AJ290" s="172">
        <f>Y290/G290</f>
        <v>0</v>
      </c>
      <c r="AK290" s="173"/>
      <c r="AL290" s="168">
        <f>IF(H290=0,0,P290/H290)</f>
        <v>0</v>
      </c>
      <c r="AM290" s="168">
        <f>IF(H290=0,0,S290/H290)</f>
        <v>0</v>
      </c>
      <c r="AN290" s="168">
        <f>IF(H290=0,0,V290/H290)</f>
        <v>0</v>
      </c>
      <c r="AO290" s="168">
        <f>IF(H290=0,0,Y290/H290)</f>
        <v>0</v>
      </c>
      <c r="AP290" s="174">
        <f t="shared" ref="AP290:AS290" si="365">IF(AL290&lt;=50%,5,IF(AL290&lt;=65%,4,IF(AL290&lt;=75%,3,IF(AL290&lt;=90%,2,1))))</f>
        <v>5</v>
      </c>
      <c r="AQ290" s="174">
        <f t="shared" si="365"/>
        <v>5</v>
      </c>
      <c r="AR290" s="174">
        <f t="shared" si="365"/>
        <v>5</v>
      </c>
      <c r="AS290" s="174">
        <f t="shared" si="365"/>
        <v>5</v>
      </c>
      <c r="AT290" s="173"/>
      <c r="AU290" s="175"/>
      <c r="AV290" s="175"/>
      <c r="AW290" s="175"/>
      <c r="AX290" s="175"/>
      <c r="AY290" s="175"/>
    </row>
    <row r="291" spans="1:51" ht="16.5" customHeight="1" outlineLevel="4" x14ac:dyDescent="0.25">
      <c r="A291" s="205" t="s">
        <v>2044</v>
      </c>
      <c r="B291" s="181" t="str">
        <f>Variables!C182</f>
        <v>Jumlah reklame ber-IMB</v>
      </c>
      <c r="C291" s="192" t="s">
        <v>1841</v>
      </c>
      <c r="D291" s="192"/>
      <c r="E291" s="192"/>
      <c r="F291" s="192"/>
      <c r="G291" s="188"/>
      <c r="H291" s="192"/>
      <c r="I291" s="192"/>
      <c r="J291" s="188"/>
      <c r="K291" s="192" t="e">
        <f>Variables!E182</f>
        <v>#N/A</v>
      </c>
      <c r="L291" s="192" t="e">
        <f>Variables!F182</f>
        <v>#N/A</v>
      </c>
      <c r="M291" s="192" t="e">
        <f>Variables!G182</f>
        <v>#N/A</v>
      </c>
      <c r="N291" s="192">
        <f>Variables!H182</f>
        <v>0</v>
      </c>
      <c r="O291" s="192">
        <f>Variables!I182</f>
        <v>0</v>
      </c>
      <c r="P291" s="192">
        <f>Variables!J182</f>
        <v>0</v>
      </c>
      <c r="Q291" s="170"/>
      <c r="R291" s="192">
        <f>Variables!K182</f>
        <v>0</v>
      </c>
      <c r="S291" s="192">
        <f>Variables!L182</f>
        <v>0</v>
      </c>
      <c r="T291" s="170"/>
      <c r="U291" s="192">
        <f>Variables!M182</f>
        <v>0</v>
      </c>
      <c r="V291" s="192">
        <f>Variables!N182</f>
        <v>0</v>
      </c>
      <c r="W291" s="170"/>
      <c r="X291" s="208"/>
      <c r="Y291" s="192">
        <f>Variables!P182</f>
        <v>0</v>
      </c>
      <c r="Z291" s="171"/>
      <c r="AA291" s="188"/>
      <c r="AB291" s="181"/>
      <c r="AC291" s="170"/>
      <c r="AD291" s="170"/>
      <c r="AE291" s="170"/>
      <c r="AF291" s="170"/>
      <c r="AG291" s="170"/>
      <c r="AH291" s="170"/>
      <c r="AI291" s="170"/>
      <c r="AJ291" s="170"/>
      <c r="AK291" s="206"/>
      <c r="AL291" s="168"/>
      <c r="AM291" s="168"/>
      <c r="AN291" s="168"/>
      <c r="AO291" s="168"/>
      <c r="AP291" s="174"/>
      <c r="AQ291" s="174"/>
      <c r="AR291" s="174"/>
      <c r="AS291" s="174"/>
      <c r="AT291" s="206"/>
      <c r="AU291" s="207"/>
      <c r="AV291" s="207"/>
      <c r="AW291" s="207"/>
      <c r="AX291" s="207"/>
      <c r="AY291" s="207"/>
    </row>
    <row r="292" spans="1:51" ht="16.5" customHeight="1" outlineLevel="4" x14ac:dyDescent="0.25">
      <c r="A292" s="205" t="s">
        <v>2045</v>
      </c>
      <c r="B292" s="181" t="str">
        <f>Variables!C181</f>
        <v>Jumlah reklame</v>
      </c>
      <c r="C292" s="192" t="s">
        <v>1841</v>
      </c>
      <c r="D292" s="192"/>
      <c r="E292" s="192"/>
      <c r="F292" s="192"/>
      <c r="G292" s="188"/>
      <c r="H292" s="192"/>
      <c r="I292" s="192"/>
      <c r="J292" s="188"/>
      <c r="K292" s="192" t="e">
        <f>Variables!E181</f>
        <v>#N/A</v>
      </c>
      <c r="L292" s="192" t="e">
        <f>Variables!F181</f>
        <v>#N/A</v>
      </c>
      <c r="M292" s="192" t="e">
        <f>Variables!G181</f>
        <v>#N/A</v>
      </c>
      <c r="N292" s="192">
        <f>Variables!H181</f>
        <v>0</v>
      </c>
      <c r="O292" s="192">
        <f>Variables!I181</f>
        <v>0</v>
      </c>
      <c r="P292" s="192">
        <f>Variables!J181</f>
        <v>0</v>
      </c>
      <c r="Q292" s="170"/>
      <c r="R292" s="192">
        <f>Variables!K181</f>
        <v>0</v>
      </c>
      <c r="S292" s="192">
        <f>Variables!L181</f>
        <v>0</v>
      </c>
      <c r="T292" s="170"/>
      <c r="U292" s="192">
        <f>Variables!M181</f>
        <v>0</v>
      </c>
      <c r="V292" s="192">
        <f>Variables!N181</f>
        <v>0</v>
      </c>
      <c r="W292" s="170"/>
      <c r="X292" s="208"/>
      <c r="Y292" s="192">
        <f>Variables!P181</f>
        <v>0</v>
      </c>
      <c r="Z292" s="171"/>
      <c r="AA292" s="188"/>
      <c r="AB292" s="181"/>
      <c r="AC292" s="170"/>
      <c r="AD292" s="170"/>
      <c r="AE292" s="170"/>
      <c r="AF292" s="170"/>
      <c r="AG292" s="170"/>
      <c r="AH292" s="170"/>
      <c r="AI292" s="170"/>
      <c r="AJ292" s="170"/>
      <c r="AK292" s="206"/>
      <c r="AL292" s="168"/>
      <c r="AM292" s="168"/>
      <c r="AN292" s="168"/>
      <c r="AO292" s="168"/>
      <c r="AP292" s="174"/>
      <c r="AQ292" s="174"/>
      <c r="AR292" s="174"/>
      <c r="AS292" s="174"/>
      <c r="AT292" s="206"/>
      <c r="AU292" s="207"/>
      <c r="AV292" s="207"/>
      <c r="AW292" s="207"/>
      <c r="AX292" s="207"/>
      <c r="AY292" s="207"/>
    </row>
    <row r="293" spans="1:51" ht="16.5" customHeight="1" outlineLevel="2" x14ac:dyDescent="0.25">
      <c r="A293" s="153" t="s">
        <v>2046</v>
      </c>
      <c r="B293" s="154" t="s">
        <v>2047</v>
      </c>
      <c r="C293" s="155"/>
      <c r="D293" s="155"/>
      <c r="E293" s="155"/>
      <c r="F293" s="155"/>
      <c r="G293" s="155"/>
      <c r="H293" s="155"/>
      <c r="I293" s="155"/>
      <c r="J293" s="155"/>
      <c r="K293" s="155"/>
      <c r="L293" s="155"/>
      <c r="M293" s="155"/>
      <c r="N293" s="155"/>
      <c r="O293" s="155"/>
      <c r="P293" s="155"/>
      <c r="Q293" s="156"/>
      <c r="R293" s="155"/>
      <c r="S293" s="155"/>
      <c r="T293" s="157"/>
      <c r="U293" s="155"/>
      <c r="V293" s="155"/>
      <c r="W293" s="157"/>
      <c r="X293" s="184"/>
      <c r="Y293" s="155"/>
      <c r="Z293" s="158">
        <v>203496000</v>
      </c>
      <c r="AA293" s="159"/>
      <c r="AB293" s="154"/>
      <c r="AC293" s="160"/>
      <c r="AD293" s="160"/>
      <c r="AE293" s="160"/>
      <c r="AF293" s="160"/>
      <c r="AG293" s="160"/>
      <c r="AH293" s="160"/>
      <c r="AI293" s="160"/>
      <c r="AJ293" s="160"/>
      <c r="AK293" s="161"/>
      <c r="AL293" s="159"/>
      <c r="AM293" s="159"/>
      <c r="AN293" s="159"/>
      <c r="AO293" s="159"/>
      <c r="AP293" s="162"/>
      <c r="AQ293" s="162"/>
      <c r="AR293" s="162"/>
      <c r="AS293" s="162"/>
      <c r="AT293" s="161"/>
      <c r="AU293" s="163"/>
      <c r="AV293" s="163"/>
      <c r="AW293" s="163"/>
      <c r="AX293" s="163"/>
      <c r="AY293" s="163"/>
    </row>
    <row r="294" spans="1:51" ht="16.5" customHeight="1" outlineLevel="3" x14ac:dyDescent="0.25">
      <c r="A294" s="164" t="s">
        <v>2048</v>
      </c>
      <c r="B294" s="165" t="s">
        <v>2049</v>
      </c>
      <c r="C294" s="166"/>
      <c r="D294" s="167">
        <f t="shared" ref="D294:F294" si="366">D295/D296</f>
        <v>0.25</v>
      </c>
      <c r="E294" s="167">
        <f t="shared" si="366"/>
        <v>0.27333333333333332</v>
      </c>
      <c r="F294" s="167">
        <f t="shared" si="366"/>
        <v>0.3</v>
      </c>
      <c r="G294" s="167">
        <v>0.33</v>
      </c>
      <c r="H294" s="167">
        <v>0.35</v>
      </c>
      <c r="I294" s="167">
        <v>0.38</v>
      </c>
      <c r="J294" s="240">
        <v>0.4</v>
      </c>
      <c r="K294" s="168">
        <f t="shared" ref="K294:P294" si="367">IF(K296=0,0,K295/K296)</f>
        <v>0.27333333333333332</v>
      </c>
      <c r="L294" s="168">
        <f t="shared" si="367"/>
        <v>0.30538922155688625</v>
      </c>
      <c r="M294" s="168">
        <f t="shared" si="367"/>
        <v>0.16666666666666666</v>
      </c>
      <c r="N294" s="168">
        <f t="shared" si="367"/>
        <v>2.2321428571428572</v>
      </c>
      <c r="O294" s="168">
        <f t="shared" si="367"/>
        <v>0</v>
      </c>
      <c r="P294" s="168">
        <f t="shared" si="367"/>
        <v>0</v>
      </c>
      <c r="Q294" s="169"/>
      <c r="R294" s="168">
        <f t="shared" ref="R294:S294" si="368">IF(R296=0,0,R295/R296)</f>
        <v>0</v>
      </c>
      <c r="S294" s="168">
        <f t="shared" si="368"/>
        <v>0</v>
      </c>
      <c r="T294" s="241">
        <v>33600000</v>
      </c>
      <c r="U294" s="168">
        <f t="shared" ref="U294:V294" si="369">IF(U296=0,0,U295/U296)</f>
        <v>0</v>
      </c>
      <c r="V294" s="168">
        <f t="shared" si="369"/>
        <v>0</v>
      </c>
      <c r="W294" s="243" t="s">
        <v>2050</v>
      </c>
      <c r="X294" s="167">
        <f>H294</f>
        <v>0.35</v>
      </c>
      <c r="Y294" s="168">
        <f>IF(Y296=0,0,Y295/Y296)</f>
        <v>0</v>
      </c>
      <c r="Z294" s="182"/>
      <c r="AA294" s="167">
        <f>Y294/X294</f>
        <v>0</v>
      </c>
      <c r="AB294" s="165"/>
      <c r="AC294" s="172" t="e">
        <f>P294/O294</f>
        <v>#DIV/0!</v>
      </c>
      <c r="AD294" s="172" t="e">
        <f>S294/R294</f>
        <v>#DIV/0!</v>
      </c>
      <c r="AE294" s="172" t="e">
        <f>V294/U294</f>
        <v>#DIV/0!</v>
      </c>
      <c r="AF294" s="172">
        <f>Y294/X294</f>
        <v>0</v>
      </c>
      <c r="AG294" s="172">
        <f>P294/G294</f>
        <v>0</v>
      </c>
      <c r="AH294" s="172">
        <f>S294/G294</f>
        <v>0</v>
      </c>
      <c r="AI294" s="172">
        <f>V294/G294</f>
        <v>0</v>
      </c>
      <c r="AJ294" s="172">
        <f>Y294/G294</f>
        <v>0</v>
      </c>
      <c r="AK294" s="173"/>
      <c r="AL294" s="168">
        <f>IF(H294=0,0,P294/H294)</f>
        <v>0</v>
      </c>
      <c r="AM294" s="168">
        <f>IF(H294=0,0,S294/H294)</f>
        <v>0</v>
      </c>
      <c r="AN294" s="168">
        <f>IF(H294=0,0,V294/H294)</f>
        <v>0</v>
      </c>
      <c r="AO294" s="168">
        <f>IF(H294=0,0,Y294/H294)</f>
        <v>0</v>
      </c>
      <c r="AP294" s="174">
        <f t="shared" ref="AP294:AS294" si="370">IF(AL294&lt;=50%,5,IF(AL294&lt;=65%,4,IF(AL294&lt;=75%,3,IF(AL294&lt;=90%,2,1))))</f>
        <v>5</v>
      </c>
      <c r="AQ294" s="174">
        <f t="shared" si="370"/>
        <v>5</v>
      </c>
      <c r="AR294" s="174">
        <f t="shared" si="370"/>
        <v>5</v>
      </c>
      <c r="AS294" s="174">
        <f t="shared" si="370"/>
        <v>5</v>
      </c>
      <c r="AT294" s="173"/>
      <c r="AU294" s="175"/>
      <c r="AV294" s="175"/>
      <c r="AW294" s="175"/>
      <c r="AX294" s="175"/>
      <c r="AY294" s="175"/>
    </row>
    <row r="295" spans="1:51" ht="16.5" customHeight="1" outlineLevel="4" x14ac:dyDescent="0.25">
      <c r="A295" s="205" t="s">
        <v>2051</v>
      </c>
      <c r="B295" s="181" t="str">
        <f>Variables!C192</f>
        <v>Jumlah surat teguran pelanggaran tata ruang yang dikeluarkan</v>
      </c>
      <c r="C295" s="192" t="s">
        <v>2052</v>
      </c>
      <c r="D295" s="192">
        <v>35</v>
      </c>
      <c r="E295" s="192">
        <v>41</v>
      </c>
      <c r="F295" s="192">
        <v>48</v>
      </c>
      <c r="G295" s="188">
        <v>55</v>
      </c>
      <c r="H295" s="192"/>
      <c r="I295" s="192"/>
      <c r="J295" s="188"/>
      <c r="K295" s="192">
        <f>Variables!E192</f>
        <v>41</v>
      </c>
      <c r="L295" s="192">
        <f>Variables!F192</f>
        <v>51</v>
      </c>
      <c r="M295" s="192">
        <f>Variables!G192</f>
        <v>28</v>
      </c>
      <c r="N295" s="192">
        <f>Variables!H192</f>
        <v>375</v>
      </c>
      <c r="O295" s="192">
        <f>Variables!I192</f>
        <v>0</v>
      </c>
      <c r="P295" s="192">
        <f>Variables!J192</f>
        <v>0</v>
      </c>
      <c r="Q295" s="170"/>
      <c r="R295" s="192">
        <f>Variables!K192</f>
        <v>0</v>
      </c>
      <c r="S295" s="192">
        <f>Variables!L192</f>
        <v>0</v>
      </c>
      <c r="T295" s="170"/>
      <c r="U295" s="192">
        <f>Variables!M192</f>
        <v>0</v>
      </c>
      <c r="V295" s="192">
        <f>Variables!N192</f>
        <v>0</v>
      </c>
      <c r="W295" s="170"/>
      <c r="X295" s="208"/>
      <c r="Y295" s="192">
        <f>Variables!P192</f>
        <v>0</v>
      </c>
      <c r="Z295" s="171"/>
      <c r="AA295" s="188"/>
      <c r="AB295" s="181"/>
      <c r="AC295" s="170"/>
      <c r="AD295" s="170"/>
      <c r="AE295" s="170"/>
      <c r="AF295" s="170"/>
      <c r="AG295" s="170"/>
      <c r="AH295" s="170"/>
      <c r="AI295" s="170"/>
      <c r="AJ295" s="170"/>
      <c r="AK295" s="206"/>
      <c r="AL295" s="168"/>
      <c r="AM295" s="168"/>
      <c r="AN295" s="168"/>
      <c r="AO295" s="168"/>
      <c r="AP295" s="174"/>
      <c r="AQ295" s="174"/>
      <c r="AR295" s="174"/>
      <c r="AS295" s="174"/>
      <c r="AT295" s="206"/>
      <c r="AU295" s="207"/>
      <c r="AV295" s="207"/>
      <c r="AW295" s="207"/>
      <c r="AX295" s="207"/>
      <c r="AY295" s="207"/>
    </row>
    <row r="296" spans="1:51" ht="16.5" customHeight="1" outlineLevel="4" x14ac:dyDescent="0.25">
      <c r="A296" s="205" t="s">
        <v>2053</v>
      </c>
      <c r="B296" s="181" t="str">
        <f>Variables!C163</f>
        <v>Jumlah bangunan dan reklame yang belum ber-IMB</v>
      </c>
      <c r="C296" s="192" t="s">
        <v>1841</v>
      </c>
      <c r="D296" s="192">
        <v>140</v>
      </c>
      <c r="E296" s="192">
        <v>150</v>
      </c>
      <c r="F296" s="192">
        <v>160</v>
      </c>
      <c r="G296" s="188">
        <v>168</v>
      </c>
      <c r="H296" s="192"/>
      <c r="I296" s="192"/>
      <c r="J296" s="188"/>
      <c r="K296" s="192">
        <f>Variables!E163</f>
        <v>150</v>
      </c>
      <c r="L296" s="192">
        <f>Variables!F163</f>
        <v>167</v>
      </c>
      <c r="M296" s="192">
        <f>Variables!G163</f>
        <v>168</v>
      </c>
      <c r="N296" s="192">
        <f>Variables!H163</f>
        <v>168</v>
      </c>
      <c r="O296" s="192">
        <f>Variables!I163</f>
        <v>0</v>
      </c>
      <c r="P296" s="192">
        <f>Variables!J163</f>
        <v>0</v>
      </c>
      <c r="Q296" s="170"/>
      <c r="R296" s="192">
        <f>Variables!K163</f>
        <v>0</v>
      </c>
      <c r="S296" s="192">
        <f>Variables!L163</f>
        <v>0</v>
      </c>
      <c r="T296" s="170"/>
      <c r="U296" s="192">
        <f>Variables!M163</f>
        <v>0</v>
      </c>
      <c r="V296" s="192">
        <f>Variables!N163</f>
        <v>0</v>
      </c>
      <c r="W296" s="170"/>
      <c r="X296" s="208"/>
      <c r="Y296" s="192">
        <f>Variables!P163</f>
        <v>0</v>
      </c>
      <c r="Z296" s="171"/>
      <c r="AA296" s="188"/>
      <c r="AB296" s="181"/>
      <c r="AC296" s="170"/>
      <c r="AD296" s="170"/>
      <c r="AE296" s="170"/>
      <c r="AF296" s="170"/>
      <c r="AG296" s="170"/>
      <c r="AH296" s="170"/>
      <c r="AI296" s="170"/>
      <c r="AJ296" s="170"/>
      <c r="AK296" s="206"/>
      <c r="AL296" s="168"/>
      <c r="AM296" s="168"/>
      <c r="AN296" s="168"/>
      <c r="AO296" s="168"/>
      <c r="AP296" s="174"/>
      <c r="AQ296" s="174"/>
      <c r="AR296" s="174"/>
      <c r="AS296" s="174"/>
      <c r="AT296" s="206"/>
      <c r="AU296" s="207"/>
      <c r="AV296" s="207"/>
      <c r="AW296" s="207"/>
      <c r="AX296" s="207"/>
      <c r="AY296" s="207"/>
    </row>
    <row r="297" spans="1:51" ht="16.5" customHeight="1" outlineLevel="2" x14ac:dyDescent="0.25">
      <c r="A297" s="153" t="s">
        <v>2054</v>
      </c>
      <c r="B297" s="154" t="s">
        <v>2055</v>
      </c>
      <c r="C297" s="155"/>
      <c r="D297" s="155"/>
      <c r="E297" s="155"/>
      <c r="F297" s="155"/>
      <c r="G297" s="155"/>
      <c r="H297" s="155"/>
      <c r="I297" s="155"/>
      <c r="J297" s="155"/>
      <c r="K297" s="155"/>
      <c r="L297" s="155"/>
      <c r="M297" s="155"/>
      <c r="N297" s="155"/>
      <c r="O297" s="155"/>
      <c r="P297" s="155"/>
      <c r="Q297" s="156"/>
      <c r="R297" s="155"/>
      <c r="S297" s="155"/>
      <c r="T297" s="157"/>
      <c r="U297" s="155"/>
      <c r="V297" s="155"/>
      <c r="W297" s="157"/>
      <c r="X297" s="184"/>
      <c r="Y297" s="155"/>
      <c r="Z297" s="158">
        <v>611281173</v>
      </c>
      <c r="AA297" s="159"/>
      <c r="AB297" s="154"/>
      <c r="AC297" s="160"/>
      <c r="AD297" s="160"/>
      <c r="AE297" s="160"/>
      <c r="AF297" s="160"/>
      <c r="AG297" s="160"/>
      <c r="AH297" s="160"/>
      <c r="AI297" s="160"/>
      <c r="AJ297" s="160"/>
      <c r="AK297" s="161"/>
      <c r="AL297" s="159"/>
      <c r="AM297" s="159"/>
      <c r="AN297" s="159"/>
      <c r="AO297" s="159"/>
      <c r="AP297" s="162"/>
      <c r="AQ297" s="162"/>
      <c r="AR297" s="162"/>
      <c r="AS297" s="162"/>
      <c r="AT297" s="161"/>
      <c r="AU297" s="163"/>
      <c r="AV297" s="163"/>
      <c r="AW297" s="163"/>
      <c r="AX297" s="163"/>
      <c r="AY297" s="163"/>
    </row>
    <row r="298" spans="1:51" ht="16.5" customHeight="1" outlineLevel="3" x14ac:dyDescent="0.25">
      <c r="A298" s="164" t="s">
        <v>2056</v>
      </c>
      <c r="B298" s="165" t="s">
        <v>2057</v>
      </c>
      <c r="C298" s="166"/>
      <c r="D298" s="167">
        <v>0.08</v>
      </c>
      <c r="E298" s="167">
        <v>0.08</v>
      </c>
      <c r="F298" s="167">
        <v>0.5</v>
      </c>
      <c r="G298" s="168">
        <v>1</v>
      </c>
      <c r="H298" s="167">
        <v>1</v>
      </c>
      <c r="I298" s="167">
        <v>1</v>
      </c>
      <c r="J298" s="168">
        <v>1</v>
      </c>
      <c r="K298" s="168" t="e">
        <f>IF(K300=0,0,K299/K300)</f>
        <v>#N/A</v>
      </c>
      <c r="L298" s="168">
        <v>7.6923076923076927E-2</v>
      </c>
      <c r="M298" s="168">
        <f t="shared" ref="M298:P298" si="371">IF(M300=0,0,M299/M300)</f>
        <v>8.3333333333333329E-2</v>
      </c>
      <c r="N298" s="168">
        <f t="shared" si="371"/>
        <v>8.3333333333333329E-2</v>
      </c>
      <c r="O298" s="168">
        <f t="shared" si="371"/>
        <v>0</v>
      </c>
      <c r="P298" s="168">
        <f t="shared" si="371"/>
        <v>0</v>
      </c>
      <c r="Q298" s="169"/>
      <c r="R298" s="168">
        <f t="shared" ref="R298:S298" si="372">IF(R300=0,0,R299/R300)</f>
        <v>0</v>
      </c>
      <c r="S298" s="168">
        <f t="shared" si="372"/>
        <v>0</v>
      </c>
      <c r="T298" s="241">
        <v>42114470</v>
      </c>
      <c r="U298" s="168">
        <f t="shared" ref="U298:V298" si="373">IF(U300=0,0,U299/U300)</f>
        <v>0</v>
      </c>
      <c r="V298" s="168">
        <f t="shared" si="373"/>
        <v>0</v>
      </c>
      <c r="W298" s="170">
        <f>W304</f>
        <v>157396374</v>
      </c>
      <c r="X298" s="167">
        <f>H298</f>
        <v>1</v>
      </c>
      <c r="Y298" s="168">
        <f>IF(Y300=0,0,Y299/Y300)</f>
        <v>0</v>
      </c>
      <c r="Z298" s="182"/>
      <c r="AA298" s="167">
        <f>Y298/X298</f>
        <v>0</v>
      </c>
      <c r="AB298" s="165"/>
      <c r="AC298" s="172" t="e">
        <f>P298/O298</f>
        <v>#DIV/0!</v>
      </c>
      <c r="AD298" s="172" t="e">
        <f>S298/R298</f>
        <v>#DIV/0!</v>
      </c>
      <c r="AE298" s="172" t="e">
        <f>V298/U298</f>
        <v>#DIV/0!</v>
      </c>
      <c r="AF298" s="172">
        <f>Y298/X298</f>
        <v>0</v>
      </c>
      <c r="AG298" s="172">
        <f>P298/G298</f>
        <v>0</v>
      </c>
      <c r="AH298" s="172">
        <f>S298/G298</f>
        <v>0</v>
      </c>
      <c r="AI298" s="172">
        <f>V298/G298</f>
        <v>0</v>
      </c>
      <c r="AJ298" s="172">
        <f>Y298/G298</f>
        <v>0</v>
      </c>
      <c r="AK298" s="173"/>
      <c r="AL298" s="168">
        <f>IF(H298=0,0,P298/H298)</f>
        <v>0</v>
      </c>
      <c r="AM298" s="168">
        <f>IF(H298=0,0,S298/H298)</f>
        <v>0</v>
      </c>
      <c r="AN298" s="168">
        <f>IF(H298=0,0,V298/H298)</f>
        <v>0</v>
      </c>
      <c r="AO298" s="168">
        <f>IF(H298=0,0,Y298/H298)</f>
        <v>0</v>
      </c>
      <c r="AP298" s="174">
        <f t="shared" ref="AP298:AS298" si="374">IF(AL298&lt;=50%,5,IF(AL298&lt;=65%,4,IF(AL298&lt;=75%,3,IF(AL298&lt;=90%,2,1))))</f>
        <v>5</v>
      </c>
      <c r="AQ298" s="174">
        <f t="shared" si="374"/>
        <v>5</v>
      </c>
      <c r="AR298" s="174">
        <f t="shared" si="374"/>
        <v>5</v>
      </c>
      <c r="AS298" s="174">
        <f t="shared" si="374"/>
        <v>5</v>
      </c>
      <c r="AT298" s="173"/>
      <c r="AU298" s="175"/>
      <c r="AV298" s="175"/>
      <c r="AW298" s="175"/>
      <c r="AX298" s="175"/>
      <c r="AY298" s="175"/>
    </row>
    <row r="299" spans="1:51" ht="16.5" customHeight="1" outlineLevel="4" x14ac:dyDescent="0.25">
      <c r="A299" s="205" t="s">
        <v>2058</v>
      </c>
      <c r="B299" s="181" t="str">
        <f>Variables!C166</f>
        <v>Jumlah Dokumen Tata Ruang yang sudah ditetapkan</v>
      </c>
      <c r="C299" s="192" t="s">
        <v>2059</v>
      </c>
      <c r="D299" s="192"/>
      <c r="E299" s="192"/>
      <c r="F299" s="192"/>
      <c r="G299" s="188"/>
      <c r="H299" s="192"/>
      <c r="I299" s="192"/>
      <c r="J299" s="188"/>
      <c r="K299" s="188" t="e">
        <f>Variables!E166</f>
        <v>#N/A</v>
      </c>
      <c r="L299" s="188" t="e">
        <f>Variables!F166</f>
        <v>#N/A</v>
      </c>
      <c r="M299" s="188">
        <f>Variables!G166</f>
        <v>1</v>
      </c>
      <c r="N299" s="188">
        <f>Variables!H166</f>
        <v>1</v>
      </c>
      <c r="O299" s="188">
        <f>Variables!I166</f>
        <v>0</v>
      </c>
      <c r="P299" s="188">
        <f>Variables!J166</f>
        <v>0</v>
      </c>
      <c r="Q299" s="170"/>
      <c r="R299" s="188">
        <f>Variables!K166</f>
        <v>0</v>
      </c>
      <c r="S299" s="188">
        <f>Variables!L166</f>
        <v>0</v>
      </c>
      <c r="T299" s="170"/>
      <c r="U299" s="188">
        <f>Variables!M166</f>
        <v>0</v>
      </c>
      <c r="V299" s="188">
        <f>Variables!N166</f>
        <v>0</v>
      </c>
      <c r="W299" s="170"/>
      <c r="X299" s="208"/>
      <c r="Y299" s="188">
        <f>Variables!P166</f>
        <v>0</v>
      </c>
      <c r="Z299" s="171"/>
      <c r="AA299" s="188"/>
      <c r="AB299" s="181"/>
      <c r="AC299" s="170"/>
      <c r="AD299" s="170"/>
      <c r="AE299" s="170"/>
      <c r="AF299" s="170"/>
      <c r="AG299" s="170"/>
      <c r="AH299" s="170"/>
      <c r="AI299" s="170"/>
      <c r="AJ299" s="170"/>
      <c r="AK299" s="206"/>
      <c r="AL299" s="168"/>
      <c r="AM299" s="168"/>
      <c r="AN299" s="168"/>
      <c r="AO299" s="168"/>
      <c r="AP299" s="174"/>
      <c r="AQ299" s="174"/>
      <c r="AR299" s="174"/>
      <c r="AS299" s="174"/>
      <c r="AT299" s="206"/>
      <c r="AU299" s="207"/>
      <c r="AV299" s="207"/>
      <c r="AW299" s="207"/>
      <c r="AX299" s="207"/>
      <c r="AY299" s="207"/>
    </row>
    <row r="300" spans="1:51" ht="16.5" customHeight="1" outlineLevel="4" x14ac:dyDescent="0.25">
      <c r="A300" s="205" t="s">
        <v>2060</v>
      </c>
      <c r="B300" s="181" t="str">
        <f>Variables!C167</f>
        <v>Jumlah dokumen tata ruang yang wajib ditetapkan</v>
      </c>
      <c r="C300" s="192" t="s">
        <v>2059</v>
      </c>
      <c r="D300" s="192"/>
      <c r="E300" s="192"/>
      <c r="F300" s="192"/>
      <c r="G300" s="188"/>
      <c r="H300" s="192"/>
      <c r="I300" s="192"/>
      <c r="J300" s="188"/>
      <c r="K300" s="188" t="e">
        <f>Variables!E167</f>
        <v>#N/A</v>
      </c>
      <c r="L300" s="188" t="e">
        <f>Variables!F167</f>
        <v>#N/A</v>
      </c>
      <c r="M300" s="188">
        <f>Variables!G167</f>
        <v>12</v>
      </c>
      <c r="N300" s="188">
        <f>Variables!H167</f>
        <v>12</v>
      </c>
      <c r="O300" s="188">
        <f>Variables!I167</f>
        <v>0</v>
      </c>
      <c r="P300" s="188">
        <f>Variables!J167</f>
        <v>0</v>
      </c>
      <c r="Q300" s="170"/>
      <c r="R300" s="188">
        <f>Variables!K167</f>
        <v>0</v>
      </c>
      <c r="S300" s="188">
        <f>Variables!L167</f>
        <v>0</v>
      </c>
      <c r="T300" s="170"/>
      <c r="U300" s="188">
        <f>Variables!M167</f>
        <v>0</v>
      </c>
      <c r="V300" s="188">
        <f>Variables!N167</f>
        <v>0</v>
      </c>
      <c r="W300" s="170"/>
      <c r="X300" s="208"/>
      <c r="Y300" s="188">
        <f>Variables!P167</f>
        <v>0</v>
      </c>
      <c r="Z300" s="171"/>
      <c r="AA300" s="188"/>
      <c r="AB300" s="181"/>
      <c r="AC300" s="170"/>
      <c r="AD300" s="170"/>
      <c r="AE300" s="170"/>
      <c r="AF300" s="170"/>
      <c r="AG300" s="170"/>
      <c r="AH300" s="170"/>
      <c r="AI300" s="170"/>
      <c r="AJ300" s="170"/>
      <c r="AK300" s="206"/>
      <c r="AL300" s="168"/>
      <c r="AM300" s="168"/>
      <c r="AN300" s="168"/>
      <c r="AO300" s="168"/>
      <c r="AP300" s="174"/>
      <c r="AQ300" s="174"/>
      <c r="AR300" s="174"/>
      <c r="AS300" s="174"/>
      <c r="AT300" s="206"/>
      <c r="AU300" s="207"/>
      <c r="AV300" s="207"/>
      <c r="AW300" s="207"/>
      <c r="AX300" s="207"/>
      <c r="AY300" s="207"/>
    </row>
    <row r="301" spans="1:51" ht="16.5" customHeight="1" outlineLevel="3" x14ac:dyDescent="0.25">
      <c r="A301" s="164" t="s">
        <v>2061</v>
      </c>
      <c r="B301" s="165" t="s">
        <v>2062</v>
      </c>
      <c r="C301" s="166"/>
      <c r="D301" s="167">
        <v>1</v>
      </c>
      <c r="E301" s="167">
        <v>1</v>
      </c>
      <c r="F301" s="167">
        <v>1</v>
      </c>
      <c r="G301" s="168">
        <v>1</v>
      </c>
      <c r="H301" s="167">
        <v>1</v>
      </c>
      <c r="I301" s="167">
        <v>1</v>
      </c>
      <c r="J301" s="168">
        <v>1</v>
      </c>
      <c r="K301" s="168">
        <v>1</v>
      </c>
      <c r="L301" s="168">
        <v>1</v>
      </c>
      <c r="M301" s="167" t="e">
        <f>M302/M303</f>
        <v>#N/A</v>
      </c>
      <c r="N301" s="168">
        <f t="shared" ref="N301:P301" si="375">IF(N303=0,0,N302/N303)</f>
        <v>1</v>
      </c>
      <c r="O301" s="168">
        <f t="shared" si="375"/>
        <v>0</v>
      </c>
      <c r="P301" s="168">
        <f t="shared" si="375"/>
        <v>0</v>
      </c>
      <c r="Q301" s="169"/>
      <c r="R301" s="168">
        <f t="shared" ref="R301:S301" si="376">IF(R303=0,0,R302/R303)</f>
        <v>0</v>
      </c>
      <c r="S301" s="168">
        <f t="shared" si="376"/>
        <v>0</v>
      </c>
      <c r="T301" s="241">
        <v>29688000</v>
      </c>
      <c r="U301" s="168">
        <f t="shared" ref="U301:V301" si="377">IF(U303=0,0,U302/U303)</f>
        <v>0</v>
      </c>
      <c r="V301" s="168">
        <f t="shared" si="377"/>
        <v>0</v>
      </c>
      <c r="W301" s="241">
        <v>69935939</v>
      </c>
      <c r="X301" s="167">
        <f>H301</f>
        <v>1</v>
      </c>
      <c r="Y301" s="168">
        <f>IF(Y303=0,0,Y302/Y303)</f>
        <v>0</v>
      </c>
      <c r="Z301" s="182"/>
      <c r="AA301" s="167">
        <f>Y301/X301</f>
        <v>0</v>
      </c>
      <c r="AB301" s="165"/>
      <c r="AC301" s="172" t="e">
        <f>P301/O301</f>
        <v>#DIV/0!</v>
      </c>
      <c r="AD301" s="172" t="e">
        <f>S301/R301</f>
        <v>#DIV/0!</v>
      </c>
      <c r="AE301" s="172" t="e">
        <f>V301/U301</f>
        <v>#DIV/0!</v>
      </c>
      <c r="AF301" s="172">
        <f>Y301/X301</f>
        <v>0</v>
      </c>
      <c r="AG301" s="172">
        <f>P301/G301</f>
        <v>0</v>
      </c>
      <c r="AH301" s="172">
        <f>S301/G301</f>
        <v>0</v>
      </c>
      <c r="AI301" s="172">
        <f>V301/G301</f>
        <v>0</v>
      </c>
      <c r="AJ301" s="172">
        <f>Y301/G301</f>
        <v>0</v>
      </c>
      <c r="AK301" s="173"/>
      <c r="AL301" s="168">
        <f>IF(H301=0,0,P301/H301)</f>
        <v>0</v>
      </c>
      <c r="AM301" s="168">
        <f>IF(H301=0,0,S301/H301)</f>
        <v>0</v>
      </c>
      <c r="AN301" s="168">
        <f>IF(H301=0,0,V301/H301)</f>
        <v>0</v>
      </c>
      <c r="AO301" s="168">
        <f>IF(H301=0,0,Y301/H301)</f>
        <v>0</v>
      </c>
      <c r="AP301" s="174">
        <f t="shared" ref="AP301:AS301" si="378">IF(AL301&lt;=50%,5,IF(AL301&lt;=65%,4,IF(AL301&lt;=75%,3,IF(AL301&lt;=90%,2,1))))</f>
        <v>5</v>
      </c>
      <c r="AQ301" s="174">
        <f t="shared" si="378"/>
        <v>5</v>
      </c>
      <c r="AR301" s="174">
        <f t="shared" si="378"/>
        <v>5</v>
      </c>
      <c r="AS301" s="174">
        <f t="shared" si="378"/>
        <v>5</v>
      </c>
      <c r="AT301" s="173"/>
      <c r="AU301" s="175"/>
      <c r="AV301" s="175"/>
      <c r="AW301" s="175"/>
      <c r="AX301" s="175"/>
      <c r="AY301" s="175"/>
    </row>
    <row r="302" spans="1:51" ht="16.5" customHeight="1" outlineLevel="4" x14ac:dyDescent="0.25">
      <c r="A302" s="205" t="s">
        <v>2063</v>
      </c>
      <c r="B302" s="181" t="str">
        <f>Variables!C169</f>
        <v>Jumlah Infrastruktur lingkungan permukiman dengan kondisi baik</v>
      </c>
      <c r="C302" s="192" t="s">
        <v>2059</v>
      </c>
      <c r="D302" s="192"/>
      <c r="E302" s="192"/>
      <c r="F302" s="192"/>
      <c r="G302" s="188"/>
      <c r="H302" s="192"/>
      <c r="I302" s="192"/>
      <c r="J302" s="188"/>
      <c r="K302" s="192" t="e">
        <f>Variables!E169</f>
        <v>#N/A</v>
      </c>
      <c r="L302" s="192" t="e">
        <f>Variables!F169</f>
        <v>#N/A</v>
      </c>
      <c r="M302" s="192" t="e">
        <f>Variables!G169</f>
        <v>#N/A</v>
      </c>
      <c r="N302" s="192">
        <f>Variables!H169</f>
        <v>100</v>
      </c>
      <c r="O302" s="192">
        <f>Variables!I169</f>
        <v>0</v>
      </c>
      <c r="P302" s="192">
        <f>Variables!J169</f>
        <v>0</v>
      </c>
      <c r="Q302" s="170"/>
      <c r="R302" s="192">
        <f>Variables!K169</f>
        <v>0</v>
      </c>
      <c r="S302" s="192">
        <f>Variables!L169</f>
        <v>0</v>
      </c>
      <c r="T302" s="170"/>
      <c r="U302" s="192">
        <f>Variables!M169</f>
        <v>0</v>
      </c>
      <c r="V302" s="192">
        <f>Variables!N169</f>
        <v>0</v>
      </c>
      <c r="W302" s="170"/>
      <c r="X302" s="208"/>
      <c r="Y302" s="192">
        <f>Variables!P169</f>
        <v>0</v>
      </c>
      <c r="Z302" s="171"/>
      <c r="AA302" s="188"/>
      <c r="AB302" s="181"/>
      <c r="AC302" s="170"/>
      <c r="AD302" s="170"/>
      <c r="AE302" s="170"/>
      <c r="AF302" s="170"/>
      <c r="AG302" s="170"/>
      <c r="AH302" s="170"/>
      <c r="AI302" s="170"/>
      <c r="AJ302" s="170"/>
      <c r="AK302" s="206"/>
      <c r="AL302" s="168"/>
      <c r="AM302" s="168"/>
      <c r="AN302" s="168"/>
      <c r="AO302" s="168"/>
      <c r="AP302" s="174"/>
      <c r="AQ302" s="174"/>
      <c r="AR302" s="174"/>
      <c r="AS302" s="174"/>
      <c r="AT302" s="206"/>
      <c r="AU302" s="207"/>
      <c r="AV302" s="207"/>
      <c r="AW302" s="207"/>
      <c r="AX302" s="207"/>
      <c r="AY302" s="207"/>
    </row>
    <row r="303" spans="1:51" ht="16.5" customHeight="1" outlineLevel="4" x14ac:dyDescent="0.25">
      <c r="A303" s="205" t="s">
        <v>2064</v>
      </c>
      <c r="B303" s="181" t="str">
        <f>Variables!C187</f>
        <v>Jumlah seluruh ijin bangunan</v>
      </c>
      <c r="C303" s="192" t="s">
        <v>2059</v>
      </c>
      <c r="D303" s="192"/>
      <c r="E303" s="192"/>
      <c r="F303" s="192"/>
      <c r="G303" s="188"/>
      <c r="H303" s="192"/>
      <c r="I303" s="192"/>
      <c r="J303" s="188"/>
      <c r="K303" s="192" t="e">
        <f>Variables!E187</f>
        <v>#N/A</v>
      </c>
      <c r="L303" s="192" t="e">
        <f>Variables!F187</f>
        <v>#N/A</v>
      </c>
      <c r="M303" s="192">
        <f>Variables!G187</f>
        <v>100</v>
      </c>
      <c r="N303" s="192">
        <f>Variables!H187</f>
        <v>100</v>
      </c>
      <c r="O303" s="192">
        <f>Variables!I187</f>
        <v>0</v>
      </c>
      <c r="P303" s="192">
        <f>Variables!J187</f>
        <v>0</v>
      </c>
      <c r="Q303" s="170"/>
      <c r="R303" s="192">
        <f>Variables!K187</f>
        <v>0</v>
      </c>
      <c r="S303" s="192">
        <f>Variables!L187</f>
        <v>0</v>
      </c>
      <c r="T303" s="170"/>
      <c r="U303" s="192">
        <f>Variables!M187</f>
        <v>0</v>
      </c>
      <c r="V303" s="192">
        <f>Variables!N187</f>
        <v>0</v>
      </c>
      <c r="W303" s="170"/>
      <c r="X303" s="208"/>
      <c r="Y303" s="192">
        <f>Variables!P187</f>
        <v>0</v>
      </c>
      <c r="Z303" s="171"/>
      <c r="AA303" s="188"/>
      <c r="AB303" s="181"/>
      <c r="AC303" s="170"/>
      <c r="AD303" s="170"/>
      <c r="AE303" s="170"/>
      <c r="AF303" s="170"/>
      <c r="AG303" s="170"/>
      <c r="AH303" s="170"/>
      <c r="AI303" s="170"/>
      <c r="AJ303" s="170"/>
      <c r="AK303" s="206"/>
      <c r="AL303" s="168"/>
      <c r="AM303" s="168"/>
      <c r="AN303" s="168"/>
      <c r="AO303" s="168"/>
      <c r="AP303" s="174"/>
      <c r="AQ303" s="174"/>
      <c r="AR303" s="174"/>
      <c r="AS303" s="174"/>
      <c r="AT303" s="206"/>
      <c r="AU303" s="207"/>
      <c r="AV303" s="207"/>
      <c r="AW303" s="207"/>
      <c r="AX303" s="207"/>
      <c r="AY303" s="207"/>
    </row>
    <row r="304" spans="1:51" ht="16.5" customHeight="1" outlineLevel="3" x14ac:dyDescent="0.25">
      <c r="A304" s="164" t="s">
        <v>2065</v>
      </c>
      <c r="B304" s="165" t="s">
        <v>2066</v>
      </c>
      <c r="C304" s="166"/>
      <c r="D304" s="167">
        <v>0.15</v>
      </c>
      <c r="E304" s="167">
        <v>0.15</v>
      </c>
      <c r="F304" s="167">
        <v>1</v>
      </c>
      <c r="G304" s="168">
        <v>1</v>
      </c>
      <c r="H304" s="167">
        <v>1</v>
      </c>
      <c r="I304" s="167">
        <v>1</v>
      </c>
      <c r="J304" s="168">
        <v>1</v>
      </c>
      <c r="K304" s="168">
        <v>0.15</v>
      </c>
      <c r="L304" s="168">
        <v>0.16666666666666666</v>
      </c>
      <c r="M304" s="168">
        <f t="shared" ref="M304:P304" si="379">IF(M306=0,0,M305/M306)</f>
        <v>1</v>
      </c>
      <c r="N304" s="168">
        <f t="shared" si="379"/>
        <v>1</v>
      </c>
      <c r="O304" s="168">
        <f t="shared" si="379"/>
        <v>0</v>
      </c>
      <c r="P304" s="168">
        <f t="shared" si="379"/>
        <v>0</v>
      </c>
      <c r="Q304" s="169"/>
      <c r="R304" s="168">
        <f t="shared" ref="R304:S304" si="380">IF(R306=0,0,R305/R306)</f>
        <v>0</v>
      </c>
      <c r="S304" s="168">
        <f t="shared" si="380"/>
        <v>0</v>
      </c>
      <c r="T304" s="241">
        <v>40550000</v>
      </c>
      <c r="U304" s="168">
        <f t="shared" ref="U304:V304" si="381">IF(U306=0,0,U305/U306)</f>
        <v>0</v>
      </c>
      <c r="V304" s="168">
        <f t="shared" si="381"/>
        <v>0</v>
      </c>
      <c r="W304" s="241">
        <v>157396374</v>
      </c>
      <c r="X304" s="167">
        <f>H304</f>
        <v>1</v>
      </c>
      <c r="Y304" s="168">
        <f>IF(Y306=0,0,Y305/Y306)</f>
        <v>0</v>
      </c>
      <c r="Z304" s="182"/>
      <c r="AA304" s="167">
        <f>Y304/X304</f>
        <v>0</v>
      </c>
      <c r="AB304" s="165"/>
      <c r="AC304" s="172" t="e">
        <f>P304/O304</f>
        <v>#DIV/0!</v>
      </c>
      <c r="AD304" s="172" t="e">
        <f>S304/R304</f>
        <v>#DIV/0!</v>
      </c>
      <c r="AE304" s="172" t="e">
        <f>V304/U304</f>
        <v>#DIV/0!</v>
      </c>
      <c r="AF304" s="172">
        <f>Y304/X304</f>
        <v>0</v>
      </c>
      <c r="AG304" s="172">
        <f>P304/G304</f>
        <v>0</v>
      </c>
      <c r="AH304" s="172">
        <f>S304/G304</f>
        <v>0</v>
      </c>
      <c r="AI304" s="172">
        <f>V304/G304</f>
        <v>0</v>
      </c>
      <c r="AJ304" s="172">
        <f>Y304/G304</f>
        <v>0</v>
      </c>
      <c r="AK304" s="173"/>
      <c r="AL304" s="168">
        <f>IF(H304=0,0,P304/H304)</f>
        <v>0</v>
      </c>
      <c r="AM304" s="168">
        <f>IF(H304=0,0,S304/H304)</f>
        <v>0</v>
      </c>
      <c r="AN304" s="168">
        <f>IF(H304=0,0,V304/H304)</f>
        <v>0</v>
      </c>
      <c r="AO304" s="168">
        <f>IF(H304=0,0,Y304/H304)</f>
        <v>0</v>
      </c>
      <c r="AP304" s="174">
        <f t="shared" ref="AP304:AS304" si="382">IF(AL304&lt;=50%,5,IF(AL304&lt;=65%,4,IF(AL304&lt;=75%,3,IF(AL304&lt;=90%,2,1))))</f>
        <v>5</v>
      </c>
      <c r="AQ304" s="174">
        <f t="shared" si="382"/>
        <v>5</v>
      </c>
      <c r="AR304" s="174">
        <f t="shared" si="382"/>
        <v>5</v>
      </c>
      <c r="AS304" s="174">
        <f t="shared" si="382"/>
        <v>5</v>
      </c>
      <c r="AT304" s="173"/>
      <c r="AU304" s="175"/>
      <c r="AV304" s="175"/>
      <c r="AW304" s="175"/>
      <c r="AX304" s="175"/>
      <c r="AY304" s="175"/>
    </row>
    <row r="305" spans="1:51" ht="16.5" customHeight="1" outlineLevel="4" x14ac:dyDescent="0.25">
      <c r="A305" s="205" t="s">
        <v>2067</v>
      </c>
      <c r="B305" s="181" t="str">
        <f>Variables!C179</f>
        <v>Jumlah peta analog dan digital tata ruang hingga rencana rinci yang tersedia</v>
      </c>
      <c r="C305" s="192" t="s">
        <v>2068</v>
      </c>
      <c r="D305" s="192"/>
      <c r="E305" s="192"/>
      <c r="F305" s="192"/>
      <c r="G305" s="188"/>
      <c r="H305" s="192"/>
      <c r="I305" s="192"/>
      <c r="J305" s="188"/>
      <c r="K305" s="192" t="e">
        <f>Variables!E179</f>
        <v>#N/A</v>
      </c>
      <c r="L305" s="192" t="e">
        <f>Variables!F179</f>
        <v>#N/A</v>
      </c>
      <c r="M305" s="192">
        <f>Variables!G179</f>
        <v>6</v>
      </c>
      <c r="N305" s="192">
        <f>Variables!H179</f>
        <v>6</v>
      </c>
      <c r="O305" s="192">
        <f>Variables!I179</f>
        <v>0</v>
      </c>
      <c r="P305" s="192">
        <f>Variables!J179</f>
        <v>0</v>
      </c>
      <c r="Q305" s="170"/>
      <c r="R305" s="192">
        <f>Variables!K179</f>
        <v>0</v>
      </c>
      <c r="S305" s="192">
        <f>Variables!L179</f>
        <v>0</v>
      </c>
      <c r="T305" s="170"/>
      <c r="U305" s="192">
        <f>Variables!M179</f>
        <v>0</v>
      </c>
      <c r="V305" s="192">
        <f>Variables!N179</f>
        <v>0</v>
      </c>
      <c r="W305" s="170"/>
      <c r="X305" s="208"/>
      <c r="Y305" s="192">
        <f>Variables!P179</f>
        <v>0</v>
      </c>
      <c r="Z305" s="171"/>
      <c r="AA305" s="188"/>
      <c r="AB305" s="181"/>
      <c r="AC305" s="170"/>
      <c r="AD305" s="170"/>
      <c r="AE305" s="170"/>
      <c r="AF305" s="170"/>
      <c r="AG305" s="170"/>
      <c r="AH305" s="170"/>
      <c r="AI305" s="170"/>
      <c r="AJ305" s="170"/>
      <c r="AK305" s="206"/>
      <c r="AL305" s="168"/>
      <c r="AM305" s="168"/>
      <c r="AN305" s="168"/>
      <c r="AO305" s="168"/>
      <c r="AP305" s="174"/>
      <c r="AQ305" s="174"/>
      <c r="AR305" s="174"/>
      <c r="AS305" s="174"/>
      <c r="AT305" s="206"/>
      <c r="AU305" s="207"/>
      <c r="AV305" s="207"/>
      <c r="AW305" s="207"/>
      <c r="AX305" s="207"/>
      <c r="AY305" s="207"/>
    </row>
    <row r="306" spans="1:51" ht="16.5" customHeight="1" outlineLevel="4" x14ac:dyDescent="0.25">
      <c r="A306" s="205" t="s">
        <v>2069</v>
      </c>
      <c r="B306" s="181" t="str">
        <f>Variables!C180</f>
        <v>Jumlah peta analog dan digital yang harus disusun</v>
      </c>
      <c r="C306" s="192" t="s">
        <v>2068</v>
      </c>
      <c r="D306" s="192"/>
      <c r="E306" s="192"/>
      <c r="F306" s="192"/>
      <c r="G306" s="188"/>
      <c r="H306" s="192"/>
      <c r="I306" s="192"/>
      <c r="J306" s="188"/>
      <c r="K306" s="192" t="e">
        <f>Variables!E180</f>
        <v>#N/A</v>
      </c>
      <c r="L306" s="192" t="e">
        <f>Variables!F180</f>
        <v>#N/A</v>
      </c>
      <c r="M306" s="192">
        <f>Variables!G180</f>
        <v>6</v>
      </c>
      <c r="N306" s="192">
        <f>Variables!H180</f>
        <v>6</v>
      </c>
      <c r="O306" s="192">
        <f>Variables!I180</f>
        <v>0</v>
      </c>
      <c r="P306" s="192">
        <f>Variables!J180</f>
        <v>0</v>
      </c>
      <c r="Q306" s="170"/>
      <c r="R306" s="192">
        <f>Variables!K180</f>
        <v>0</v>
      </c>
      <c r="S306" s="192">
        <f>Variables!L180</f>
        <v>0</v>
      </c>
      <c r="T306" s="170"/>
      <c r="U306" s="192">
        <f>Variables!M180</f>
        <v>0</v>
      </c>
      <c r="V306" s="192">
        <f>Variables!N180</f>
        <v>0</v>
      </c>
      <c r="W306" s="170"/>
      <c r="X306" s="208"/>
      <c r="Y306" s="192">
        <f>Variables!P180</f>
        <v>0</v>
      </c>
      <c r="Z306" s="171"/>
      <c r="AA306" s="188"/>
      <c r="AB306" s="181"/>
      <c r="AC306" s="170"/>
      <c r="AD306" s="170"/>
      <c r="AE306" s="170"/>
      <c r="AF306" s="170"/>
      <c r="AG306" s="170"/>
      <c r="AH306" s="170"/>
      <c r="AI306" s="170"/>
      <c r="AJ306" s="170"/>
      <c r="AK306" s="206"/>
      <c r="AL306" s="168"/>
      <c r="AM306" s="168"/>
      <c r="AN306" s="168"/>
      <c r="AO306" s="168"/>
      <c r="AP306" s="174"/>
      <c r="AQ306" s="174"/>
      <c r="AR306" s="174"/>
      <c r="AS306" s="174"/>
      <c r="AT306" s="206"/>
      <c r="AU306" s="207"/>
      <c r="AV306" s="207"/>
      <c r="AW306" s="207"/>
      <c r="AX306" s="207"/>
      <c r="AY306" s="207"/>
    </row>
    <row r="307" spans="1:51" ht="16.5" customHeight="1" outlineLevel="2" x14ac:dyDescent="0.25">
      <c r="A307" s="153" t="s">
        <v>2070</v>
      </c>
      <c r="B307" s="154" t="s">
        <v>2071</v>
      </c>
      <c r="C307" s="155"/>
      <c r="D307" s="155"/>
      <c r="E307" s="155"/>
      <c r="F307" s="155"/>
      <c r="G307" s="155"/>
      <c r="H307" s="155"/>
      <c r="I307" s="155"/>
      <c r="J307" s="155"/>
      <c r="K307" s="155"/>
      <c r="L307" s="155"/>
      <c r="M307" s="155"/>
      <c r="N307" s="155"/>
      <c r="O307" s="155"/>
      <c r="P307" s="155"/>
      <c r="Q307" s="156"/>
      <c r="R307" s="155"/>
      <c r="S307" s="155"/>
      <c r="T307" s="157"/>
      <c r="U307" s="155"/>
      <c r="V307" s="155"/>
      <c r="W307" s="157"/>
      <c r="X307" s="184"/>
      <c r="Y307" s="155"/>
      <c r="Z307" s="158"/>
      <c r="AA307" s="159"/>
      <c r="AB307" s="154"/>
      <c r="AC307" s="160"/>
      <c r="AD307" s="160"/>
      <c r="AE307" s="160"/>
      <c r="AF307" s="160"/>
      <c r="AG307" s="160"/>
      <c r="AH307" s="160"/>
      <c r="AI307" s="160"/>
      <c r="AJ307" s="160"/>
      <c r="AK307" s="161"/>
      <c r="AL307" s="159"/>
      <c r="AM307" s="159"/>
      <c r="AN307" s="159"/>
      <c r="AO307" s="159"/>
      <c r="AP307" s="162"/>
      <c r="AQ307" s="162"/>
      <c r="AR307" s="162"/>
      <c r="AS307" s="162"/>
      <c r="AT307" s="161"/>
      <c r="AU307" s="163"/>
      <c r="AV307" s="163"/>
      <c r="AW307" s="163"/>
      <c r="AX307" s="163"/>
      <c r="AY307" s="163"/>
    </row>
    <row r="308" spans="1:51" ht="16.5" customHeight="1" outlineLevel="3" x14ac:dyDescent="0.25">
      <c r="A308" s="244" t="s">
        <v>2072</v>
      </c>
      <c r="B308" s="245" t="s">
        <v>2073</v>
      </c>
      <c r="C308" s="246"/>
      <c r="D308" s="247">
        <v>0.93</v>
      </c>
      <c r="E308" s="247">
        <v>0.93</v>
      </c>
      <c r="F308" s="247">
        <v>0.96</v>
      </c>
      <c r="G308" s="248">
        <v>0.98</v>
      </c>
      <c r="H308" s="247">
        <v>1</v>
      </c>
      <c r="I308" s="247">
        <v>1</v>
      </c>
      <c r="J308" s="248">
        <v>1</v>
      </c>
      <c r="K308" s="168" t="e">
        <f>IF(K310=0,0,K309/K310)</f>
        <v>#N/A</v>
      </c>
      <c r="L308" s="248">
        <v>0.96279801324503311</v>
      </c>
      <c r="M308" s="168" t="e">
        <f t="shared" ref="M308:P308" si="383">IF(M310=0,0,M309/M310)</f>
        <v>#N/A</v>
      </c>
      <c r="N308" s="168">
        <f t="shared" si="383"/>
        <v>0</v>
      </c>
      <c r="O308" s="168">
        <f t="shared" si="383"/>
        <v>0</v>
      </c>
      <c r="P308" s="168">
        <f t="shared" si="383"/>
        <v>0</v>
      </c>
      <c r="Q308" s="249"/>
      <c r="R308" s="168">
        <f t="shared" ref="R308:S308" si="384">IF(R310=0,0,R309/R310)</f>
        <v>0</v>
      </c>
      <c r="S308" s="168">
        <f t="shared" si="384"/>
        <v>0</v>
      </c>
      <c r="T308" s="250"/>
      <c r="U308" s="168">
        <f t="shared" ref="U308:V308" si="385">IF(U310=0,0,U309/U310)</f>
        <v>0</v>
      </c>
      <c r="V308" s="168">
        <f t="shared" si="385"/>
        <v>0</v>
      </c>
      <c r="W308" s="250"/>
      <c r="X308" s="167">
        <f>H308</f>
        <v>1</v>
      </c>
      <c r="Y308" s="168">
        <f>IF(Y310=0,0,Y309/Y310)</f>
        <v>0</v>
      </c>
      <c r="Z308" s="251"/>
      <c r="AA308" s="248"/>
      <c r="AB308" s="245"/>
      <c r="AC308" s="172" t="e">
        <f>P308/O308</f>
        <v>#DIV/0!</v>
      </c>
      <c r="AD308" s="172" t="e">
        <f>S308/R308</f>
        <v>#DIV/0!</v>
      </c>
      <c r="AE308" s="172" t="e">
        <f>V308/U308</f>
        <v>#DIV/0!</v>
      </c>
      <c r="AF308" s="172">
        <f>Y308/X308</f>
        <v>0</v>
      </c>
      <c r="AG308" s="172">
        <f>P308/G308</f>
        <v>0</v>
      </c>
      <c r="AH308" s="172">
        <f>S308/G308</f>
        <v>0</v>
      </c>
      <c r="AI308" s="172">
        <f>V308/G308</f>
        <v>0</v>
      </c>
      <c r="AJ308" s="172">
        <f>Y308/G308</f>
        <v>0</v>
      </c>
      <c r="AK308" s="173"/>
      <c r="AL308" s="168">
        <f>IF(H308=0,0,P308/H308)</f>
        <v>0</v>
      </c>
      <c r="AM308" s="168">
        <f>IF(H308=0,0,S308/H308)</f>
        <v>0</v>
      </c>
      <c r="AN308" s="168">
        <f>IF(H308=0,0,V308/H308)</f>
        <v>0</v>
      </c>
      <c r="AO308" s="168">
        <f>IF(H308=0,0,Y308/H308)</f>
        <v>0</v>
      </c>
      <c r="AP308" s="174">
        <f t="shared" ref="AP308:AS308" si="386">IF(AL308&lt;=50%,5,IF(AL308&lt;=65%,4,IF(AL308&lt;=75%,3,IF(AL308&lt;=90%,2,1))))</f>
        <v>5</v>
      </c>
      <c r="AQ308" s="174">
        <f t="shared" si="386"/>
        <v>5</v>
      </c>
      <c r="AR308" s="174">
        <f t="shared" si="386"/>
        <v>5</v>
      </c>
      <c r="AS308" s="174">
        <f t="shared" si="386"/>
        <v>5</v>
      </c>
      <c r="AT308" s="252"/>
      <c r="AU308" s="253"/>
      <c r="AV308" s="253"/>
      <c r="AW308" s="253"/>
      <c r="AX308" s="253"/>
      <c r="AY308" s="253"/>
    </row>
    <row r="309" spans="1:51" ht="16.5" customHeight="1" outlineLevel="4" x14ac:dyDescent="0.25">
      <c r="A309" s="244" t="s">
        <v>2074</v>
      </c>
      <c r="B309" s="245" t="str">
        <f>Variables!C169</f>
        <v>Jumlah Infrastruktur lingkungan permukiman dengan kondisi baik</v>
      </c>
      <c r="C309" s="246" t="s">
        <v>649</v>
      </c>
      <c r="D309" s="246"/>
      <c r="E309" s="246"/>
      <c r="F309" s="246"/>
      <c r="G309" s="254"/>
      <c r="H309" s="246"/>
      <c r="I309" s="246"/>
      <c r="J309" s="254"/>
      <c r="K309" s="255" t="e">
        <f>Variables!E169</f>
        <v>#N/A</v>
      </c>
      <c r="L309" s="255" t="e">
        <f>Variables!F169</f>
        <v>#N/A</v>
      </c>
      <c r="M309" s="255" t="e">
        <f>Variables!G169</f>
        <v>#N/A</v>
      </c>
      <c r="N309" s="255">
        <f>Variables!H169</f>
        <v>100</v>
      </c>
      <c r="O309" s="255">
        <f>Variables!I169</f>
        <v>0</v>
      </c>
      <c r="P309" s="255">
        <f>Variables!J169</f>
        <v>0</v>
      </c>
      <c r="Q309" s="249"/>
      <c r="R309" s="255">
        <f>Variables!K169</f>
        <v>0</v>
      </c>
      <c r="S309" s="255">
        <f>Variables!L169</f>
        <v>0</v>
      </c>
      <c r="T309" s="250"/>
      <c r="U309" s="255">
        <f>Variables!M169</f>
        <v>0</v>
      </c>
      <c r="V309" s="255">
        <f>Variables!N169</f>
        <v>0</v>
      </c>
      <c r="W309" s="250"/>
      <c r="X309" s="256"/>
      <c r="Y309" s="255">
        <f>Variables!P169</f>
        <v>0</v>
      </c>
      <c r="Z309" s="251"/>
      <c r="AA309" s="248"/>
      <c r="AB309" s="245"/>
      <c r="AC309" s="257"/>
      <c r="AD309" s="257"/>
      <c r="AE309" s="257"/>
      <c r="AF309" s="257"/>
      <c r="AG309" s="257"/>
      <c r="AH309" s="257"/>
      <c r="AI309" s="257"/>
      <c r="AJ309" s="257"/>
      <c r="AK309" s="252"/>
      <c r="AL309" s="248"/>
      <c r="AM309" s="248"/>
      <c r="AN309" s="248"/>
      <c r="AO309" s="248"/>
      <c r="AP309" s="258"/>
      <c r="AQ309" s="258"/>
      <c r="AR309" s="258"/>
      <c r="AS309" s="258"/>
      <c r="AT309" s="252"/>
      <c r="AU309" s="253"/>
      <c r="AV309" s="253"/>
      <c r="AW309" s="253"/>
      <c r="AX309" s="253"/>
      <c r="AY309" s="253"/>
    </row>
    <row r="310" spans="1:51" ht="16.5" customHeight="1" outlineLevel="4" x14ac:dyDescent="0.25">
      <c r="A310" s="259" t="s">
        <v>2075</v>
      </c>
      <c r="B310" s="245" t="str">
        <f>Variables!C188</f>
        <v>Jumlah seluruh Infrastruktur lingkungan permukiman</v>
      </c>
      <c r="C310" s="246"/>
      <c r="D310" s="246"/>
      <c r="E310" s="246"/>
      <c r="F310" s="246"/>
      <c r="G310" s="254"/>
      <c r="H310" s="246"/>
      <c r="I310" s="246"/>
      <c r="J310" s="254"/>
      <c r="K310" s="255" t="e">
        <f>Variables!E188</f>
        <v>#N/A</v>
      </c>
      <c r="L310" s="255" t="e">
        <f>Variables!F188</f>
        <v>#N/A</v>
      </c>
      <c r="M310" s="255" t="e">
        <f>Variables!G188</f>
        <v>#N/A</v>
      </c>
      <c r="N310" s="255">
        <f>Variables!H188</f>
        <v>0</v>
      </c>
      <c r="O310" s="255">
        <f>Variables!I188</f>
        <v>0</v>
      </c>
      <c r="P310" s="255">
        <f>Variables!J188</f>
        <v>0</v>
      </c>
      <c r="Q310" s="249"/>
      <c r="R310" s="255">
        <f>Variables!K188</f>
        <v>0</v>
      </c>
      <c r="S310" s="255">
        <f>Variables!L188</f>
        <v>0</v>
      </c>
      <c r="T310" s="250"/>
      <c r="U310" s="255">
        <f>Variables!M188</f>
        <v>0</v>
      </c>
      <c r="V310" s="255">
        <f>Variables!N188</f>
        <v>0</v>
      </c>
      <c r="W310" s="250"/>
      <c r="X310" s="256"/>
      <c r="Y310" s="255">
        <f>Variables!P188</f>
        <v>0</v>
      </c>
      <c r="Z310" s="251"/>
      <c r="AA310" s="248"/>
      <c r="AB310" s="245"/>
      <c r="AC310" s="257"/>
      <c r="AD310" s="257"/>
      <c r="AE310" s="257"/>
      <c r="AF310" s="257"/>
      <c r="AG310" s="257"/>
      <c r="AH310" s="257"/>
      <c r="AI310" s="257"/>
      <c r="AJ310" s="257"/>
      <c r="AK310" s="252"/>
      <c r="AL310" s="248"/>
      <c r="AM310" s="248"/>
      <c r="AN310" s="248"/>
      <c r="AO310" s="248"/>
      <c r="AP310" s="258"/>
      <c r="AQ310" s="258"/>
      <c r="AR310" s="258"/>
      <c r="AS310" s="258"/>
      <c r="AT310" s="252"/>
      <c r="AU310" s="253"/>
      <c r="AV310" s="253"/>
      <c r="AW310" s="253"/>
      <c r="AX310" s="253"/>
      <c r="AY310" s="253"/>
    </row>
    <row r="311" spans="1:51" ht="16.5" customHeight="1" outlineLevel="2" x14ac:dyDescent="0.25">
      <c r="A311" s="222" t="s">
        <v>2076</v>
      </c>
      <c r="B311" s="157" t="s">
        <v>2077</v>
      </c>
      <c r="C311" s="224"/>
      <c r="D311" s="224"/>
      <c r="E311" s="224"/>
      <c r="F311" s="224"/>
      <c r="G311" s="224"/>
      <c r="H311" s="224"/>
      <c r="I311" s="224"/>
      <c r="J311" s="224"/>
      <c r="K311" s="224"/>
      <c r="L311" s="224"/>
      <c r="M311" s="224"/>
      <c r="N311" s="224"/>
      <c r="O311" s="224"/>
      <c r="P311" s="224"/>
      <c r="Q311" s="157"/>
      <c r="R311" s="224"/>
      <c r="S311" s="224"/>
      <c r="T311" s="157"/>
      <c r="U311" s="224"/>
      <c r="V311" s="224"/>
      <c r="W311" s="157"/>
      <c r="X311" s="260"/>
      <c r="Y311" s="224"/>
      <c r="Z311" s="158"/>
      <c r="AA311" s="224"/>
      <c r="AB311" s="157"/>
      <c r="AC311" s="157"/>
      <c r="AD311" s="157"/>
      <c r="AE311" s="157"/>
      <c r="AF311" s="157"/>
      <c r="AG311" s="157"/>
      <c r="AH311" s="157"/>
      <c r="AI311" s="157"/>
      <c r="AJ311" s="157"/>
      <c r="AK311" s="227"/>
      <c r="AL311" s="159"/>
      <c r="AM311" s="159"/>
      <c r="AN311" s="159"/>
      <c r="AO311" s="159"/>
      <c r="AP311" s="162"/>
      <c r="AQ311" s="162"/>
      <c r="AR311" s="162"/>
      <c r="AS311" s="162"/>
      <c r="AT311" s="227"/>
      <c r="AU311" s="228"/>
      <c r="AV311" s="228"/>
      <c r="AW311" s="228"/>
      <c r="AX311" s="228"/>
      <c r="AY311" s="228"/>
    </row>
    <row r="312" spans="1:51" ht="16.5" customHeight="1" outlineLevel="3" x14ac:dyDescent="0.25">
      <c r="A312" s="205" t="s">
        <v>2078</v>
      </c>
      <c r="B312" s="181" t="s">
        <v>2079</v>
      </c>
      <c r="C312" s="192"/>
      <c r="D312" s="192">
        <f t="shared" ref="D312:G312" si="387">D313</f>
        <v>5.62</v>
      </c>
      <c r="E312" s="192">
        <f t="shared" si="387"/>
        <v>3</v>
      </c>
      <c r="F312" s="192">
        <f t="shared" si="387"/>
        <v>2</v>
      </c>
      <c r="G312" s="192">
        <f t="shared" si="387"/>
        <v>1</v>
      </c>
      <c r="H312" s="192">
        <v>0</v>
      </c>
      <c r="I312" s="192">
        <v>0</v>
      </c>
      <c r="J312" s="192">
        <f t="shared" ref="J312:P312" si="388">J313</f>
        <v>0</v>
      </c>
      <c r="K312" s="192">
        <f t="shared" si="388"/>
        <v>1.2</v>
      </c>
      <c r="L312" s="192">
        <f t="shared" si="388"/>
        <v>1.04</v>
      </c>
      <c r="M312" s="192">
        <f t="shared" si="388"/>
        <v>0.42</v>
      </c>
      <c r="N312" s="192">
        <f t="shared" si="388"/>
        <v>0</v>
      </c>
      <c r="O312" s="192">
        <f t="shared" si="388"/>
        <v>0</v>
      </c>
      <c r="P312" s="192">
        <f t="shared" si="388"/>
        <v>0</v>
      </c>
      <c r="Q312" s="170"/>
      <c r="R312" s="192">
        <f t="shared" ref="R312:S312" si="389">R313</f>
        <v>0</v>
      </c>
      <c r="S312" s="192">
        <f t="shared" si="389"/>
        <v>0</v>
      </c>
      <c r="T312" s="170"/>
      <c r="U312" s="192">
        <f t="shared" ref="U312:V312" si="390">U313</f>
        <v>0</v>
      </c>
      <c r="V312" s="192">
        <f t="shared" si="390"/>
        <v>0</v>
      </c>
      <c r="W312" s="170"/>
      <c r="X312" s="192">
        <f>H312</f>
        <v>0</v>
      </c>
      <c r="Y312" s="192">
        <f>Y313</f>
        <v>0</v>
      </c>
      <c r="Z312" s="182"/>
      <c r="AA312" s="192"/>
      <c r="AB312" s="181"/>
      <c r="AC312" s="170">
        <v>0</v>
      </c>
      <c r="AD312" s="170">
        <v>0</v>
      </c>
      <c r="AE312" s="170" t="e">
        <f>V312/U312</f>
        <v>#DIV/0!</v>
      </c>
      <c r="AF312" s="170" t="e">
        <f>Y312/X312</f>
        <v>#DIV/0!</v>
      </c>
      <c r="AG312" s="170">
        <v>0</v>
      </c>
      <c r="AH312" s="170">
        <v>0</v>
      </c>
      <c r="AI312" s="170">
        <f>V312/G312</f>
        <v>0</v>
      </c>
      <c r="AJ312" s="170">
        <f>Y312/G312</f>
        <v>0</v>
      </c>
      <c r="AK312" s="206"/>
      <c r="AL312" s="168">
        <f>(D312-P312)/D312</f>
        <v>1</v>
      </c>
      <c r="AM312" s="186">
        <f>(D312-S312)/D312</f>
        <v>1</v>
      </c>
      <c r="AN312" s="168">
        <f>(D312-V312)/D312</f>
        <v>1</v>
      </c>
      <c r="AO312" s="168">
        <f>(D312-Y312)/D312</f>
        <v>1</v>
      </c>
      <c r="AP312" s="174">
        <f t="shared" ref="AP312:AS312" si="391">IF(AL312&lt;=50%,5,IF(AL312&lt;=65%,4,IF(AL312&lt;=75%,3,IF(AL312&lt;=90%,2,1))))</f>
        <v>1</v>
      </c>
      <c r="AQ312" s="174">
        <f t="shared" si="391"/>
        <v>1</v>
      </c>
      <c r="AR312" s="174">
        <f t="shared" si="391"/>
        <v>1</v>
      </c>
      <c r="AS312" s="174">
        <f t="shared" si="391"/>
        <v>1</v>
      </c>
      <c r="AT312" s="206"/>
      <c r="AU312" s="207"/>
      <c r="AV312" s="207"/>
      <c r="AW312" s="207"/>
      <c r="AX312" s="207"/>
      <c r="AY312" s="207"/>
    </row>
    <row r="313" spans="1:51" ht="16.5" customHeight="1" outlineLevel="4" x14ac:dyDescent="0.25">
      <c r="A313" s="205" t="s">
        <v>2080</v>
      </c>
      <c r="B313" s="181" t="str">
        <f>Variables!C194</f>
        <v>Luas Lingkungan pemukiman kumuh Kelurahan Cacaban</v>
      </c>
      <c r="C313" s="192" t="s">
        <v>2081</v>
      </c>
      <c r="D313" s="192">
        <v>5.62</v>
      </c>
      <c r="E313" s="192">
        <v>3</v>
      </c>
      <c r="F313" s="192">
        <v>2</v>
      </c>
      <c r="G313" s="192">
        <v>1</v>
      </c>
      <c r="H313" s="192"/>
      <c r="I313" s="192"/>
      <c r="J313" s="192">
        <v>0</v>
      </c>
      <c r="K313" s="192">
        <f>Variables!E194</f>
        <v>1.2</v>
      </c>
      <c r="L313" s="192">
        <f>Variables!F194</f>
        <v>1.04</v>
      </c>
      <c r="M313" s="192">
        <f>Variables!G194</f>
        <v>0.42</v>
      </c>
      <c r="N313" s="192">
        <f>Variables!H194</f>
        <v>0</v>
      </c>
      <c r="O313" s="192">
        <f>Variables!I194</f>
        <v>0</v>
      </c>
      <c r="P313" s="192">
        <f>Variables!J194</f>
        <v>0</v>
      </c>
      <c r="Q313" s="170"/>
      <c r="R313" s="192">
        <f>Variables!K194</f>
        <v>0</v>
      </c>
      <c r="S313" s="192">
        <f>Variables!L194</f>
        <v>0</v>
      </c>
      <c r="T313" s="170"/>
      <c r="U313" s="192">
        <f>Variables!M194</f>
        <v>0</v>
      </c>
      <c r="V313" s="192">
        <f>Variables!N194</f>
        <v>0</v>
      </c>
      <c r="W313" s="170"/>
      <c r="X313" s="192"/>
      <c r="Y313" s="192">
        <f>Variables!P194</f>
        <v>0</v>
      </c>
      <c r="Z313" s="182"/>
      <c r="AA313" s="188"/>
      <c r="AB313" s="181"/>
      <c r="AC313" s="170"/>
      <c r="AD313" s="170"/>
      <c r="AE313" s="170"/>
      <c r="AF313" s="170"/>
      <c r="AG313" s="170"/>
      <c r="AH313" s="170"/>
      <c r="AI313" s="170"/>
      <c r="AJ313" s="170"/>
      <c r="AK313" s="206"/>
      <c r="AL313" s="168"/>
      <c r="AM313" s="168"/>
      <c r="AN313" s="168"/>
      <c r="AO313" s="168"/>
      <c r="AP313" s="174"/>
      <c r="AQ313" s="174"/>
      <c r="AR313" s="174"/>
      <c r="AS313" s="174"/>
      <c r="AT313" s="206"/>
      <c r="AU313" s="207"/>
      <c r="AV313" s="207"/>
      <c r="AW313" s="207"/>
      <c r="AX313" s="207"/>
      <c r="AY313" s="207"/>
    </row>
    <row r="314" spans="1:51" ht="16.5" customHeight="1" outlineLevel="2" x14ac:dyDescent="0.25">
      <c r="A314" s="222" t="s">
        <v>2082</v>
      </c>
      <c r="B314" s="157" t="s">
        <v>2083</v>
      </c>
      <c r="C314" s="224"/>
      <c r="D314" s="224"/>
      <c r="E314" s="224"/>
      <c r="F314" s="224"/>
      <c r="G314" s="224"/>
      <c r="H314" s="224"/>
      <c r="I314" s="224"/>
      <c r="J314" s="224"/>
      <c r="K314" s="224"/>
      <c r="L314" s="224"/>
      <c r="M314" s="224"/>
      <c r="N314" s="224"/>
      <c r="O314" s="224"/>
      <c r="P314" s="224"/>
      <c r="Q314" s="157"/>
      <c r="R314" s="224"/>
      <c r="S314" s="224"/>
      <c r="T314" s="157"/>
      <c r="U314" s="224"/>
      <c r="V314" s="224"/>
      <c r="W314" s="157"/>
      <c r="X314" s="260"/>
      <c r="Y314" s="224"/>
      <c r="Z314" s="158"/>
      <c r="AA314" s="224"/>
      <c r="AB314" s="157"/>
      <c r="AC314" s="157"/>
      <c r="AD314" s="157"/>
      <c r="AE314" s="157"/>
      <c r="AF314" s="157"/>
      <c r="AG314" s="157"/>
      <c r="AH314" s="157"/>
      <c r="AI314" s="157"/>
      <c r="AJ314" s="157"/>
      <c r="AK314" s="227"/>
      <c r="AL314" s="159"/>
      <c r="AM314" s="159"/>
      <c r="AN314" s="159"/>
      <c r="AO314" s="159"/>
      <c r="AP314" s="162"/>
      <c r="AQ314" s="162"/>
      <c r="AR314" s="162"/>
      <c r="AS314" s="162"/>
      <c r="AT314" s="227"/>
      <c r="AU314" s="228"/>
      <c r="AV314" s="228"/>
      <c r="AW314" s="228"/>
      <c r="AX314" s="228"/>
      <c r="AY314" s="228"/>
    </row>
    <row r="315" spans="1:51" ht="16.5" customHeight="1" outlineLevel="3" x14ac:dyDescent="0.25">
      <c r="A315" s="205" t="s">
        <v>2084</v>
      </c>
      <c r="B315" s="181" t="s">
        <v>2079</v>
      </c>
      <c r="C315" s="192"/>
      <c r="D315" s="192">
        <f t="shared" ref="D315:G315" si="392">D316</f>
        <v>3.41</v>
      </c>
      <c r="E315" s="192">
        <f t="shared" si="392"/>
        <v>2</v>
      </c>
      <c r="F315" s="192">
        <f t="shared" si="392"/>
        <v>1</v>
      </c>
      <c r="G315" s="192">
        <f t="shared" si="392"/>
        <v>0</v>
      </c>
      <c r="H315" s="192">
        <v>0</v>
      </c>
      <c r="I315" s="192">
        <v>0</v>
      </c>
      <c r="J315" s="192">
        <f t="shared" ref="J315:P315" si="393">J316</f>
        <v>0</v>
      </c>
      <c r="K315" s="192">
        <f t="shared" si="393"/>
        <v>1</v>
      </c>
      <c r="L315" s="192">
        <f t="shared" si="393"/>
        <v>7.13</v>
      </c>
      <c r="M315" s="192">
        <f t="shared" si="393"/>
        <v>5.516</v>
      </c>
      <c r="N315" s="192">
        <f t="shared" si="393"/>
        <v>3.36</v>
      </c>
      <c r="O315" s="192">
        <f t="shared" si="393"/>
        <v>0</v>
      </c>
      <c r="P315" s="192">
        <f t="shared" si="393"/>
        <v>3.36</v>
      </c>
      <c r="Q315" s="170"/>
      <c r="R315" s="192">
        <f t="shared" ref="R315:S315" si="394">R316</f>
        <v>0</v>
      </c>
      <c r="S315" s="192">
        <f t="shared" si="394"/>
        <v>3.36</v>
      </c>
      <c r="T315" s="170"/>
      <c r="U315" s="192">
        <f t="shared" ref="U315:V315" si="395">U316</f>
        <v>0</v>
      </c>
      <c r="V315" s="192">
        <f t="shared" si="395"/>
        <v>0</v>
      </c>
      <c r="W315" s="170"/>
      <c r="X315" s="192">
        <f>H315</f>
        <v>0</v>
      </c>
      <c r="Y315" s="192">
        <f>Y316</f>
        <v>0</v>
      </c>
      <c r="Z315" s="182"/>
      <c r="AA315" s="192"/>
      <c r="AB315" s="181"/>
      <c r="AC315" s="170">
        <v>0</v>
      </c>
      <c r="AD315" s="170">
        <v>0</v>
      </c>
      <c r="AE315" s="170" t="e">
        <f>V315/U315</f>
        <v>#DIV/0!</v>
      </c>
      <c r="AF315" s="170" t="e">
        <f>Y315/X315</f>
        <v>#DIV/0!</v>
      </c>
      <c r="AG315" s="170">
        <v>0</v>
      </c>
      <c r="AH315" s="170">
        <v>0</v>
      </c>
      <c r="AI315" s="170" t="e">
        <f>V315/G315</f>
        <v>#DIV/0!</v>
      </c>
      <c r="AJ315" s="170" t="e">
        <f>Y315/G315</f>
        <v>#DIV/0!</v>
      </c>
      <c r="AK315" s="206"/>
      <c r="AL315" s="168">
        <f>(D315-P315)/D315</f>
        <v>1.4662756598240546E-2</v>
      </c>
      <c r="AM315" s="186">
        <f>(D315-S315)/D315</f>
        <v>1.4662756598240546E-2</v>
      </c>
      <c r="AN315" s="168">
        <f>(D315-V315)/D315</f>
        <v>1</v>
      </c>
      <c r="AO315" s="168">
        <f>(D315-Y315)/D315</f>
        <v>1</v>
      </c>
      <c r="AP315" s="174">
        <f t="shared" ref="AP315:AS315" si="396">IF(AL315&lt;=50%,5,IF(AL315&lt;=65%,4,IF(AL315&lt;=75%,3,IF(AL315&lt;=90%,2,1))))</f>
        <v>5</v>
      </c>
      <c r="AQ315" s="174">
        <f t="shared" si="396"/>
        <v>5</v>
      </c>
      <c r="AR315" s="174">
        <f t="shared" si="396"/>
        <v>1</v>
      </c>
      <c r="AS315" s="174">
        <f t="shared" si="396"/>
        <v>1</v>
      </c>
      <c r="AT315" s="206"/>
      <c r="AU315" s="207"/>
      <c r="AV315" s="207"/>
      <c r="AW315" s="207"/>
      <c r="AX315" s="207"/>
      <c r="AY315" s="207"/>
    </row>
    <row r="316" spans="1:51" ht="16.5" customHeight="1" outlineLevel="4" x14ac:dyDescent="0.25">
      <c r="A316" s="205" t="s">
        <v>2085</v>
      </c>
      <c r="B316" s="181" t="str">
        <f>Variables!C195</f>
        <v>Luas Lingkungan pemukiman kumuh Kelurahan Gelangan</v>
      </c>
      <c r="C316" s="192" t="s">
        <v>2081</v>
      </c>
      <c r="D316" s="192">
        <v>3.41</v>
      </c>
      <c r="E316" s="192">
        <v>2</v>
      </c>
      <c r="F316" s="192">
        <v>1</v>
      </c>
      <c r="G316" s="192">
        <v>0</v>
      </c>
      <c r="H316" s="192"/>
      <c r="I316" s="192"/>
      <c r="J316" s="192">
        <v>0</v>
      </c>
      <c r="K316" s="192">
        <f>Variables!E195</f>
        <v>1</v>
      </c>
      <c r="L316" s="192">
        <f>Variables!F195</f>
        <v>7.13</v>
      </c>
      <c r="M316" s="192">
        <f>Variables!G195</f>
        <v>5.516</v>
      </c>
      <c r="N316" s="192">
        <f>Variables!H195</f>
        <v>3.36</v>
      </c>
      <c r="O316" s="192">
        <f>Variables!I195</f>
        <v>0</v>
      </c>
      <c r="P316" s="192">
        <f>Variables!J195</f>
        <v>3.36</v>
      </c>
      <c r="Q316" s="170"/>
      <c r="R316" s="192">
        <f>Variables!K195</f>
        <v>0</v>
      </c>
      <c r="S316" s="192">
        <f>Variables!L195</f>
        <v>3.36</v>
      </c>
      <c r="T316" s="170"/>
      <c r="U316" s="192">
        <f>Variables!M195</f>
        <v>0</v>
      </c>
      <c r="V316" s="192">
        <f>Variables!N195</f>
        <v>0</v>
      </c>
      <c r="W316" s="170"/>
      <c r="X316" s="192"/>
      <c r="Y316" s="192">
        <f>Variables!P195</f>
        <v>0</v>
      </c>
      <c r="Z316" s="182"/>
      <c r="AA316" s="188"/>
      <c r="AB316" s="181"/>
      <c r="AC316" s="170"/>
      <c r="AD316" s="170"/>
      <c r="AE316" s="170"/>
      <c r="AF316" s="170"/>
      <c r="AG316" s="170"/>
      <c r="AH316" s="170"/>
      <c r="AI316" s="170"/>
      <c r="AJ316" s="170"/>
      <c r="AK316" s="206"/>
      <c r="AL316" s="168"/>
      <c r="AM316" s="168"/>
      <c r="AN316" s="168"/>
      <c r="AO316" s="168"/>
      <c r="AP316" s="174"/>
      <c r="AQ316" s="174"/>
      <c r="AR316" s="174"/>
      <c r="AS316" s="174"/>
      <c r="AT316" s="206"/>
      <c r="AU316" s="207"/>
      <c r="AV316" s="207"/>
      <c r="AW316" s="207"/>
      <c r="AX316" s="207"/>
      <c r="AY316" s="207"/>
    </row>
    <row r="317" spans="1:51" ht="16.5" outlineLevel="2" x14ac:dyDescent="0.25">
      <c r="A317" s="222" t="s">
        <v>2086</v>
      </c>
      <c r="B317" s="157" t="s">
        <v>2087</v>
      </c>
      <c r="C317" s="224"/>
      <c r="D317" s="224"/>
      <c r="E317" s="224"/>
      <c r="F317" s="224"/>
      <c r="G317" s="224"/>
      <c r="H317" s="224"/>
      <c r="I317" s="224"/>
      <c r="J317" s="224"/>
      <c r="K317" s="224"/>
      <c r="L317" s="224"/>
      <c r="M317" s="224"/>
      <c r="N317" s="224"/>
      <c r="O317" s="224"/>
      <c r="P317" s="224"/>
      <c r="Q317" s="157"/>
      <c r="R317" s="224"/>
      <c r="S317" s="224"/>
      <c r="T317" s="157"/>
      <c r="U317" s="224"/>
      <c r="V317" s="224"/>
      <c r="W317" s="157"/>
      <c r="X317" s="188">
        <f>G317</f>
        <v>0</v>
      </c>
      <c r="Y317" s="224"/>
      <c r="Z317" s="158"/>
      <c r="AA317" s="224"/>
      <c r="AB317" s="157"/>
      <c r="AC317" s="157"/>
      <c r="AD317" s="157"/>
      <c r="AE317" s="157"/>
      <c r="AF317" s="157"/>
      <c r="AG317" s="157"/>
      <c r="AH317" s="157"/>
      <c r="AI317" s="157"/>
      <c r="AJ317" s="157"/>
      <c r="AK317" s="227"/>
      <c r="AL317" s="159"/>
      <c r="AM317" s="159"/>
      <c r="AN317" s="159"/>
      <c r="AO317" s="159"/>
      <c r="AP317" s="162"/>
      <c r="AQ317" s="162"/>
      <c r="AR317" s="162"/>
      <c r="AS317" s="162"/>
      <c r="AT317" s="227"/>
      <c r="AU317" s="228"/>
      <c r="AV317" s="228"/>
      <c r="AW317" s="228"/>
      <c r="AX317" s="228"/>
      <c r="AY317" s="228"/>
    </row>
    <row r="318" spans="1:51" ht="16.5" customHeight="1" outlineLevel="3" x14ac:dyDescent="0.25">
      <c r="A318" s="205" t="s">
        <v>2088</v>
      </c>
      <c r="B318" s="181" t="s">
        <v>2079</v>
      </c>
      <c r="C318" s="192"/>
      <c r="D318" s="192">
        <f t="shared" ref="D318:G318" si="397">D319</f>
        <v>2.95</v>
      </c>
      <c r="E318" s="192">
        <f t="shared" si="397"/>
        <v>2</v>
      </c>
      <c r="F318" s="192">
        <f t="shared" si="397"/>
        <v>1</v>
      </c>
      <c r="G318" s="192">
        <f t="shared" si="397"/>
        <v>0</v>
      </c>
      <c r="H318" s="192">
        <v>0</v>
      </c>
      <c r="I318" s="192">
        <v>0</v>
      </c>
      <c r="J318" s="192">
        <f t="shared" ref="J318:P318" si="398">J319</f>
        <v>0</v>
      </c>
      <c r="K318" s="192">
        <f t="shared" si="398"/>
        <v>0.5</v>
      </c>
      <c r="L318" s="192">
        <f t="shared" si="398"/>
        <v>1.4</v>
      </c>
      <c r="M318" s="192">
        <f t="shared" si="398"/>
        <v>1.1000000000000001</v>
      </c>
      <c r="N318" s="192">
        <f t="shared" si="398"/>
        <v>0</v>
      </c>
      <c r="O318" s="192">
        <f t="shared" si="398"/>
        <v>0</v>
      </c>
      <c r="P318" s="192">
        <f t="shared" si="398"/>
        <v>0</v>
      </c>
      <c r="Q318" s="170"/>
      <c r="R318" s="192">
        <f t="shared" ref="R318:S318" si="399">R319</f>
        <v>0</v>
      </c>
      <c r="S318" s="192">
        <f t="shared" si="399"/>
        <v>0</v>
      </c>
      <c r="T318" s="170"/>
      <c r="U318" s="192">
        <f t="shared" ref="U318:V318" si="400">U319</f>
        <v>0</v>
      </c>
      <c r="V318" s="192">
        <f t="shared" si="400"/>
        <v>0</v>
      </c>
      <c r="W318" s="170"/>
      <c r="X318" s="192">
        <f>H318</f>
        <v>0</v>
      </c>
      <c r="Y318" s="192">
        <f>Y319</f>
        <v>0</v>
      </c>
      <c r="Z318" s="182"/>
      <c r="AA318" s="192"/>
      <c r="AB318" s="181"/>
      <c r="AC318" s="170">
        <v>0</v>
      </c>
      <c r="AD318" s="170">
        <v>0</v>
      </c>
      <c r="AE318" s="170" t="e">
        <f>V318/U318</f>
        <v>#DIV/0!</v>
      </c>
      <c r="AF318" s="170" t="e">
        <f>Y318/X318</f>
        <v>#DIV/0!</v>
      </c>
      <c r="AG318" s="170">
        <v>0</v>
      </c>
      <c r="AH318" s="170">
        <v>0</v>
      </c>
      <c r="AI318" s="170" t="e">
        <f>V318/G318</f>
        <v>#DIV/0!</v>
      </c>
      <c r="AJ318" s="170" t="e">
        <f>Y318/G318</f>
        <v>#DIV/0!</v>
      </c>
      <c r="AK318" s="206"/>
      <c r="AL318" s="168">
        <f>(D318-P318)/D318</f>
        <v>1</v>
      </c>
      <c r="AM318" s="186">
        <f>(D318-S318)/D318</f>
        <v>1</v>
      </c>
      <c r="AN318" s="168">
        <f>(D318-V318)/D318</f>
        <v>1</v>
      </c>
      <c r="AO318" s="168">
        <f>(D318-Y318)/D318</f>
        <v>1</v>
      </c>
      <c r="AP318" s="174">
        <f t="shared" ref="AP318:AS318" si="401">IF(AL318&lt;=50%,5,IF(AL318&lt;=65%,4,IF(AL318&lt;=75%,3,IF(AL318&lt;=90%,2,1))))</f>
        <v>1</v>
      </c>
      <c r="AQ318" s="174">
        <f t="shared" si="401"/>
        <v>1</v>
      </c>
      <c r="AR318" s="174">
        <f t="shared" si="401"/>
        <v>1</v>
      </c>
      <c r="AS318" s="174">
        <f t="shared" si="401"/>
        <v>1</v>
      </c>
      <c r="AT318" s="206"/>
      <c r="AU318" s="207"/>
      <c r="AV318" s="207"/>
      <c r="AW318" s="207"/>
      <c r="AX318" s="207"/>
      <c r="AY318" s="207"/>
    </row>
    <row r="319" spans="1:51" ht="16.5" customHeight="1" outlineLevel="4" x14ac:dyDescent="0.25">
      <c r="A319" s="205" t="s">
        <v>2089</v>
      </c>
      <c r="B319" s="181" t="str">
        <f>Variables!C196</f>
        <v>Luas Lingkungan pemukiman kumuh Kelurahan Jurangombo Selatan</v>
      </c>
      <c r="C319" s="192" t="s">
        <v>2081</v>
      </c>
      <c r="D319" s="192">
        <v>2.95</v>
      </c>
      <c r="E319" s="192">
        <v>2</v>
      </c>
      <c r="F319" s="192">
        <v>1</v>
      </c>
      <c r="G319" s="192">
        <v>0</v>
      </c>
      <c r="H319" s="192"/>
      <c r="I319" s="192"/>
      <c r="J319" s="192">
        <v>0</v>
      </c>
      <c r="K319" s="192">
        <f>Variables!E196</f>
        <v>0.5</v>
      </c>
      <c r="L319" s="192">
        <f>Variables!F196</f>
        <v>1.4</v>
      </c>
      <c r="M319" s="192">
        <f>Variables!G196</f>
        <v>1.1000000000000001</v>
      </c>
      <c r="N319" s="192">
        <f>Variables!H196</f>
        <v>0</v>
      </c>
      <c r="O319" s="192">
        <f>Variables!I196</f>
        <v>0</v>
      </c>
      <c r="P319" s="192">
        <f>Variables!J196</f>
        <v>0</v>
      </c>
      <c r="Q319" s="170"/>
      <c r="R319" s="192">
        <f>Variables!K196</f>
        <v>0</v>
      </c>
      <c r="S319" s="192">
        <f>Variables!L196</f>
        <v>0</v>
      </c>
      <c r="T319" s="170"/>
      <c r="U319" s="192">
        <f>Variables!M196</f>
        <v>0</v>
      </c>
      <c r="V319" s="192">
        <f>Variables!N196</f>
        <v>0</v>
      </c>
      <c r="W319" s="170"/>
      <c r="X319" s="192"/>
      <c r="Y319" s="192">
        <f>Variables!P196</f>
        <v>0</v>
      </c>
      <c r="Z319" s="182"/>
      <c r="AA319" s="188"/>
      <c r="AB319" s="181"/>
      <c r="AC319" s="170"/>
      <c r="AD319" s="170"/>
      <c r="AE319" s="170"/>
      <c r="AF319" s="170"/>
      <c r="AG319" s="170"/>
      <c r="AH319" s="170"/>
      <c r="AI319" s="170"/>
      <c r="AJ319" s="170"/>
      <c r="AK319" s="206"/>
      <c r="AL319" s="168"/>
      <c r="AM319" s="168"/>
      <c r="AN319" s="168"/>
      <c r="AO319" s="168"/>
      <c r="AP319" s="174"/>
      <c r="AQ319" s="174"/>
      <c r="AR319" s="174"/>
      <c r="AS319" s="174"/>
      <c r="AT319" s="206"/>
      <c r="AU319" s="207"/>
      <c r="AV319" s="207"/>
      <c r="AW319" s="207"/>
      <c r="AX319" s="207"/>
      <c r="AY319" s="207"/>
    </row>
    <row r="320" spans="1:51" ht="16.5" customHeight="1" outlineLevel="2" x14ac:dyDescent="0.25">
      <c r="A320" s="222" t="s">
        <v>2090</v>
      </c>
      <c r="B320" s="157" t="s">
        <v>2091</v>
      </c>
      <c r="C320" s="224"/>
      <c r="D320" s="224"/>
      <c r="E320" s="224"/>
      <c r="F320" s="224"/>
      <c r="G320" s="224"/>
      <c r="H320" s="224"/>
      <c r="I320" s="224"/>
      <c r="J320" s="224"/>
      <c r="K320" s="224"/>
      <c r="L320" s="224"/>
      <c r="M320" s="224"/>
      <c r="N320" s="224"/>
      <c r="O320" s="224"/>
      <c r="P320" s="224"/>
      <c r="Q320" s="157"/>
      <c r="R320" s="224"/>
      <c r="S320" s="224"/>
      <c r="T320" s="157"/>
      <c r="U320" s="224"/>
      <c r="V320" s="224"/>
      <c r="W320" s="157"/>
      <c r="X320" s="188">
        <f>G320</f>
        <v>0</v>
      </c>
      <c r="Y320" s="224"/>
      <c r="Z320" s="158"/>
      <c r="AA320" s="224"/>
      <c r="AB320" s="157"/>
      <c r="AC320" s="157"/>
      <c r="AD320" s="157"/>
      <c r="AE320" s="157"/>
      <c r="AF320" s="157"/>
      <c r="AG320" s="157"/>
      <c r="AH320" s="157"/>
      <c r="AI320" s="157"/>
      <c r="AJ320" s="157"/>
      <c r="AK320" s="227"/>
      <c r="AL320" s="159"/>
      <c r="AM320" s="159"/>
      <c r="AN320" s="159"/>
      <c r="AO320" s="159"/>
      <c r="AP320" s="162"/>
      <c r="AQ320" s="162"/>
      <c r="AR320" s="162"/>
      <c r="AS320" s="162"/>
      <c r="AT320" s="227"/>
      <c r="AU320" s="228"/>
      <c r="AV320" s="228"/>
      <c r="AW320" s="228"/>
      <c r="AX320" s="228"/>
      <c r="AY320" s="228"/>
    </row>
    <row r="321" spans="1:51" ht="16.5" customHeight="1" outlineLevel="3" x14ac:dyDescent="0.25">
      <c r="A321" s="205" t="s">
        <v>2092</v>
      </c>
      <c r="B321" s="181" t="s">
        <v>2079</v>
      </c>
      <c r="C321" s="192"/>
      <c r="D321" s="192">
        <f t="shared" ref="D321:G321" si="402">D322</f>
        <v>4.24</v>
      </c>
      <c r="E321" s="192">
        <f t="shared" si="402"/>
        <v>3</v>
      </c>
      <c r="F321" s="192">
        <f t="shared" si="402"/>
        <v>1.5</v>
      </c>
      <c r="G321" s="192">
        <f t="shared" si="402"/>
        <v>0</v>
      </c>
      <c r="H321" s="192">
        <v>0</v>
      </c>
      <c r="I321" s="192">
        <v>0</v>
      </c>
      <c r="J321" s="192">
        <f t="shared" ref="J321:P321" si="403">J322</f>
        <v>0</v>
      </c>
      <c r="K321" s="192">
        <f t="shared" si="403"/>
        <v>1.1000000000000001</v>
      </c>
      <c r="L321" s="192">
        <f t="shared" si="403"/>
        <v>0</v>
      </c>
      <c r="M321" s="192">
        <f t="shared" si="403"/>
        <v>0</v>
      </c>
      <c r="N321" s="192">
        <f t="shared" si="403"/>
        <v>0</v>
      </c>
      <c r="O321" s="192">
        <f t="shared" si="403"/>
        <v>0</v>
      </c>
      <c r="P321" s="192">
        <f t="shared" si="403"/>
        <v>0</v>
      </c>
      <c r="Q321" s="170"/>
      <c r="R321" s="192">
        <f t="shared" ref="R321:S321" si="404">R322</f>
        <v>0</v>
      </c>
      <c r="S321" s="192">
        <f t="shared" si="404"/>
        <v>0</v>
      </c>
      <c r="T321" s="170"/>
      <c r="U321" s="192">
        <f t="shared" ref="U321:V321" si="405">U322</f>
        <v>0</v>
      </c>
      <c r="V321" s="192">
        <f t="shared" si="405"/>
        <v>0</v>
      </c>
      <c r="W321" s="170"/>
      <c r="X321" s="192">
        <f>H321</f>
        <v>0</v>
      </c>
      <c r="Y321" s="192">
        <f>Y322</f>
        <v>0</v>
      </c>
      <c r="Z321" s="182"/>
      <c r="AA321" s="192"/>
      <c r="AB321" s="181"/>
      <c r="AC321" s="170">
        <v>0</v>
      </c>
      <c r="AD321" s="170">
        <v>0</v>
      </c>
      <c r="AE321" s="170" t="e">
        <f>V321/U321</f>
        <v>#DIV/0!</v>
      </c>
      <c r="AF321" s="170" t="e">
        <f>Y321/X321</f>
        <v>#DIV/0!</v>
      </c>
      <c r="AG321" s="170">
        <v>0</v>
      </c>
      <c r="AH321" s="170">
        <v>0</v>
      </c>
      <c r="AI321" s="170" t="e">
        <f>V321/G321</f>
        <v>#DIV/0!</v>
      </c>
      <c r="AJ321" s="170" t="e">
        <f>Y321/G321</f>
        <v>#DIV/0!</v>
      </c>
      <c r="AK321" s="206"/>
      <c r="AL321" s="168">
        <f>(D321-P321)/D321</f>
        <v>1</v>
      </c>
      <c r="AM321" s="186">
        <f>(D321-S321)/D321</f>
        <v>1</v>
      </c>
      <c r="AN321" s="168">
        <f>(D321-V321)/D321</f>
        <v>1</v>
      </c>
      <c r="AO321" s="168">
        <f>(D321-Y321)/D321</f>
        <v>1</v>
      </c>
      <c r="AP321" s="174">
        <f t="shared" ref="AP321:AS321" si="406">IF(AL321&lt;=50%,5,IF(AL321&lt;=65%,4,IF(AL321&lt;=75%,3,IF(AL321&lt;=90%,2,1))))</f>
        <v>1</v>
      </c>
      <c r="AQ321" s="174">
        <f t="shared" si="406"/>
        <v>1</v>
      </c>
      <c r="AR321" s="174">
        <f t="shared" si="406"/>
        <v>1</v>
      </c>
      <c r="AS321" s="174">
        <f t="shared" si="406"/>
        <v>1</v>
      </c>
      <c r="AT321" s="206"/>
      <c r="AU321" s="207"/>
      <c r="AV321" s="207"/>
      <c r="AW321" s="207"/>
      <c r="AX321" s="207"/>
      <c r="AY321" s="207"/>
    </row>
    <row r="322" spans="1:51" ht="16.5" customHeight="1" outlineLevel="4" x14ac:dyDescent="0.25">
      <c r="A322" s="205" t="s">
        <v>2093</v>
      </c>
      <c r="B322" s="181" t="str">
        <f>Variables!C197</f>
        <v>Luas Lingkungan pemukiman kumuh Kelurahan Jurangombo Utara</v>
      </c>
      <c r="C322" s="192" t="s">
        <v>2081</v>
      </c>
      <c r="D322" s="192">
        <v>4.24</v>
      </c>
      <c r="E322" s="192">
        <v>3</v>
      </c>
      <c r="F322" s="192">
        <v>1.5</v>
      </c>
      <c r="G322" s="192">
        <v>0</v>
      </c>
      <c r="H322" s="192"/>
      <c r="I322" s="192"/>
      <c r="J322" s="192">
        <v>0</v>
      </c>
      <c r="K322" s="192">
        <f>Variables!E197</f>
        <v>1.1000000000000001</v>
      </c>
      <c r="L322" s="192">
        <f>Variables!F197</f>
        <v>0</v>
      </c>
      <c r="M322" s="192">
        <f>Variables!G197</f>
        <v>0</v>
      </c>
      <c r="N322" s="192">
        <f>Variables!H197</f>
        <v>0</v>
      </c>
      <c r="O322" s="192">
        <f>Variables!I197</f>
        <v>0</v>
      </c>
      <c r="P322" s="192">
        <f>Variables!J197</f>
        <v>0</v>
      </c>
      <c r="Q322" s="170"/>
      <c r="R322" s="192">
        <f>Variables!K197</f>
        <v>0</v>
      </c>
      <c r="S322" s="192">
        <f>Variables!L197</f>
        <v>0</v>
      </c>
      <c r="T322" s="170"/>
      <c r="U322" s="192">
        <f>Variables!M197</f>
        <v>0</v>
      </c>
      <c r="V322" s="192">
        <f>Variables!N197</f>
        <v>0</v>
      </c>
      <c r="W322" s="170"/>
      <c r="X322" s="192"/>
      <c r="Y322" s="192">
        <f>Variables!P197</f>
        <v>0</v>
      </c>
      <c r="Z322" s="182"/>
      <c r="AA322" s="188"/>
      <c r="AB322" s="181"/>
      <c r="AC322" s="170"/>
      <c r="AD322" s="170"/>
      <c r="AE322" s="170"/>
      <c r="AF322" s="170"/>
      <c r="AG322" s="170"/>
      <c r="AH322" s="170"/>
      <c r="AI322" s="170"/>
      <c r="AJ322" s="170"/>
      <c r="AK322" s="206"/>
      <c r="AL322" s="168"/>
      <c r="AM322" s="168"/>
      <c r="AN322" s="168"/>
      <c r="AO322" s="168"/>
      <c r="AP322" s="174"/>
      <c r="AQ322" s="174"/>
      <c r="AR322" s="174"/>
      <c r="AS322" s="174"/>
      <c r="AT322" s="206"/>
      <c r="AU322" s="207"/>
      <c r="AV322" s="207"/>
      <c r="AW322" s="207"/>
      <c r="AX322" s="207"/>
      <c r="AY322" s="207"/>
    </row>
    <row r="323" spans="1:51" ht="16.5" customHeight="1" outlineLevel="2" x14ac:dyDescent="0.25">
      <c r="A323" s="222" t="s">
        <v>2094</v>
      </c>
      <c r="B323" s="157" t="s">
        <v>2095</v>
      </c>
      <c r="C323" s="224"/>
      <c r="D323" s="224"/>
      <c r="E323" s="224"/>
      <c r="F323" s="224"/>
      <c r="G323" s="224"/>
      <c r="H323" s="224"/>
      <c r="I323" s="224"/>
      <c r="J323" s="224"/>
      <c r="K323" s="224"/>
      <c r="L323" s="224"/>
      <c r="M323" s="224"/>
      <c r="N323" s="224"/>
      <c r="O323" s="224"/>
      <c r="P323" s="224"/>
      <c r="Q323" s="157"/>
      <c r="R323" s="224"/>
      <c r="S323" s="224"/>
      <c r="T323" s="157"/>
      <c r="U323" s="224"/>
      <c r="V323" s="224"/>
      <c r="W323" s="157"/>
      <c r="X323" s="188">
        <f>G323</f>
        <v>0</v>
      </c>
      <c r="Y323" s="224"/>
      <c r="Z323" s="158"/>
      <c r="AA323" s="224"/>
      <c r="AB323" s="157"/>
      <c r="AC323" s="157"/>
      <c r="AD323" s="157"/>
      <c r="AE323" s="157"/>
      <c r="AF323" s="157"/>
      <c r="AG323" s="157"/>
      <c r="AH323" s="157"/>
      <c r="AI323" s="157"/>
      <c r="AJ323" s="157"/>
      <c r="AK323" s="227"/>
      <c r="AL323" s="159"/>
      <c r="AM323" s="159"/>
      <c r="AN323" s="159"/>
      <c r="AO323" s="159"/>
      <c r="AP323" s="162"/>
      <c r="AQ323" s="162"/>
      <c r="AR323" s="162"/>
      <c r="AS323" s="162"/>
      <c r="AT323" s="227"/>
      <c r="AU323" s="228"/>
      <c r="AV323" s="228"/>
      <c r="AW323" s="228"/>
      <c r="AX323" s="228"/>
      <c r="AY323" s="228"/>
    </row>
    <row r="324" spans="1:51" ht="16.5" customHeight="1" outlineLevel="3" x14ac:dyDescent="0.25">
      <c r="A324" s="205" t="s">
        <v>2096</v>
      </c>
      <c r="B324" s="181" t="s">
        <v>2079</v>
      </c>
      <c r="C324" s="192"/>
      <c r="D324" s="192">
        <f t="shared" ref="D324:G324" si="407">D325</f>
        <v>6.37</v>
      </c>
      <c r="E324" s="192">
        <f t="shared" si="407"/>
        <v>4</v>
      </c>
      <c r="F324" s="192">
        <f t="shared" si="407"/>
        <v>2</v>
      </c>
      <c r="G324" s="192">
        <f t="shared" si="407"/>
        <v>1</v>
      </c>
      <c r="H324" s="192">
        <v>0</v>
      </c>
      <c r="I324" s="192">
        <v>0</v>
      </c>
      <c r="J324" s="192">
        <f t="shared" ref="J324:P324" si="408">J325</f>
        <v>0</v>
      </c>
      <c r="K324" s="192">
        <f t="shared" si="408"/>
        <v>1.5</v>
      </c>
      <c r="L324" s="192">
        <f t="shared" si="408"/>
        <v>7.9</v>
      </c>
      <c r="M324" s="192">
        <f t="shared" si="408"/>
        <v>7.9</v>
      </c>
      <c r="N324" s="192">
        <f t="shared" si="408"/>
        <v>7.9</v>
      </c>
      <c r="O324" s="192">
        <f t="shared" si="408"/>
        <v>0</v>
      </c>
      <c r="P324" s="192">
        <f t="shared" si="408"/>
        <v>0</v>
      </c>
      <c r="Q324" s="170"/>
      <c r="R324" s="192">
        <f t="shared" ref="R324:S324" si="409">R325</f>
        <v>0</v>
      </c>
      <c r="S324" s="192">
        <f t="shared" si="409"/>
        <v>0</v>
      </c>
      <c r="T324" s="170"/>
      <c r="U324" s="192">
        <f t="shared" ref="U324:V324" si="410">U325</f>
        <v>0</v>
      </c>
      <c r="V324" s="192">
        <f t="shared" si="410"/>
        <v>0</v>
      </c>
      <c r="W324" s="170"/>
      <c r="X324" s="192">
        <f>H324</f>
        <v>0</v>
      </c>
      <c r="Y324" s="192">
        <f>Y325</f>
        <v>0</v>
      </c>
      <c r="Z324" s="182"/>
      <c r="AA324" s="192"/>
      <c r="AB324" s="181"/>
      <c r="AC324" s="170">
        <v>0</v>
      </c>
      <c r="AD324" s="170">
        <v>0</v>
      </c>
      <c r="AE324" s="170" t="e">
        <f>V324/U324</f>
        <v>#DIV/0!</v>
      </c>
      <c r="AF324" s="170" t="e">
        <f>Y324/X324</f>
        <v>#DIV/0!</v>
      </c>
      <c r="AG324" s="170">
        <v>0</v>
      </c>
      <c r="AH324" s="170">
        <v>0</v>
      </c>
      <c r="AI324" s="170">
        <f>V324/G324</f>
        <v>0</v>
      </c>
      <c r="AJ324" s="170">
        <f>Y324/G324</f>
        <v>0</v>
      </c>
      <c r="AK324" s="206"/>
      <c r="AL324" s="168">
        <f>(D324-P324)/D324</f>
        <v>1</v>
      </c>
      <c r="AM324" s="186">
        <f>(D324-S324)/D324</f>
        <v>1</v>
      </c>
      <c r="AN324" s="168">
        <f>(D324-V324)/D324</f>
        <v>1</v>
      </c>
      <c r="AO324" s="168">
        <f>(D324-Y324)/D324</f>
        <v>1</v>
      </c>
      <c r="AP324" s="174">
        <f t="shared" ref="AP324:AS324" si="411">IF(AL324&lt;=50%,5,IF(AL324&lt;=65%,4,IF(AL324&lt;=75%,3,IF(AL324&lt;=90%,2,1))))</f>
        <v>1</v>
      </c>
      <c r="AQ324" s="174">
        <f t="shared" si="411"/>
        <v>1</v>
      </c>
      <c r="AR324" s="174">
        <f t="shared" si="411"/>
        <v>1</v>
      </c>
      <c r="AS324" s="174">
        <f t="shared" si="411"/>
        <v>1</v>
      </c>
      <c r="AT324" s="206"/>
      <c r="AU324" s="207"/>
      <c r="AV324" s="207"/>
      <c r="AW324" s="207"/>
      <c r="AX324" s="207"/>
      <c r="AY324" s="207"/>
    </row>
    <row r="325" spans="1:51" ht="16.5" customHeight="1" outlineLevel="4" x14ac:dyDescent="0.25">
      <c r="A325" s="205" t="s">
        <v>2097</v>
      </c>
      <c r="B325" s="181" t="str">
        <f>Variables!C198</f>
        <v>Luas Lingkungan pemukiman kumuh Kelurahan Kedungsari</v>
      </c>
      <c r="C325" s="192" t="s">
        <v>2081</v>
      </c>
      <c r="D325" s="192">
        <v>6.37</v>
      </c>
      <c r="E325" s="192">
        <v>4</v>
      </c>
      <c r="F325" s="192">
        <v>2</v>
      </c>
      <c r="G325" s="192">
        <v>1</v>
      </c>
      <c r="H325" s="192"/>
      <c r="I325" s="192"/>
      <c r="J325" s="192">
        <v>0</v>
      </c>
      <c r="K325" s="192">
        <f>Variables!E198</f>
        <v>1.5</v>
      </c>
      <c r="L325" s="192">
        <f>Variables!F198</f>
        <v>7.9</v>
      </c>
      <c r="M325" s="192">
        <f>Variables!G198</f>
        <v>7.9</v>
      </c>
      <c r="N325" s="192">
        <f>Variables!H198</f>
        <v>7.9</v>
      </c>
      <c r="O325" s="192">
        <f>Variables!I198</f>
        <v>0</v>
      </c>
      <c r="P325" s="192">
        <f>Variables!J198</f>
        <v>0</v>
      </c>
      <c r="Q325" s="170"/>
      <c r="R325" s="192">
        <f>Variables!K198</f>
        <v>0</v>
      </c>
      <c r="S325" s="192">
        <f>Variables!L198</f>
        <v>0</v>
      </c>
      <c r="T325" s="170"/>
      <c r="U325" s="192">
        <f>Variables!M198</f>
        <v>0</v>
      </c>
      <c r="V325" s="192">
        <f>Variables!N198</f>
        <v>0</v>
      </c>
      <c r="W325" s="170"/>
      <c r="X325" s="192"/>
      <c r="Y325" s="192">
        <f>Variables!P198</f>
        <v>0</v>
      </c>
      <c r="Z325" s="182"/>
      <c r="AA325" s="188"/>
      <c r="AB325" s="181"/>
      <c r="AC325" s="170"/>
      <c r="AD325" s="170"/>
      <c r="AE325" s="170"/>
      <c r="AF325" s="170"/>
      <c r="AG325" s="170"/>
      <c r="AH325" s="170"/>
      <c r="AI325" s="170"/>
      <c r="AJ325" s="170"/>
      <c r="AK325" s="206"/>
      <c r="AL325" s="168"/>
      <c r="AM325" s="168"/>
      <c r="AN325" s="168"/>
      <c r="AO325" s="168"/>
      <c r="AP325" s="174"/>
      <c r="AQ325" s="174"/>
      <c r="AR325" s="174"/>
      <c r="AS325" s="174"/>
      <c r="AT325" s="206"/>
      <c r="AU325" s="207"/>
      <c r="AV325" s="207"/>
      <c r="AW325" s="207"/>
      <c r="AX325" s="207"/>
      <c r="AY325" s="207"/>
    </row>
    <row r="326" spans="1:51" ht="16.5" customHeight="1" outlineLevel="2" x14ac:dyDescent="0.25">
      <c r="A326" s="222" t="s">
        <v>2098</v>
      </c>
      <c r="B326" s="157" t="s">
        <v>2099</v>
      </c>
      <c r="C326" s="224"/>
      <c r="D326" s="224"/>
      <c r="E326" s="224"/>
      <c r="F326" s="224"/>
      <c r="G326" s="224"/>
      <c r="H326" s="224"/>
      <c r="I326" s="224"/>
      <c r="J326" s="224"/>
      <c r="K326" s="224"/>
      <c r="L326" s="224"/>
      <c r="M326" s="224"/>
      <c r="N326" s="224"/>
      <c r="O326" s="224"/>
      <c r="P326" s="224"/>
      <c r="Q326" s="157"/>
      <c r="R326" s="224"/>
      <c r="S326" s="224"/>
      <c r="T326" s="157"/>
      <c r="U326" s="224"/>
      <c r="V326" s="224"/>
      <c r="W326" s="157"/>
      <c r="X326" s="188">
        <f>G326</f>
        <v>0</v>
      </c>
      <c r="Y326" s="224"/>
      <c r="Z326" s="158"/>
      <c r="AA326" s="224"/>
      <c r="AB326" s="157"/>
      <c r="AC326" s="157"/>
      <c r="AD326" s="157"/>
      <c r="AE326" s="157"/>
      <c r="AF326" s="157"/>
      <c r="AG326" s="157"/>
      <c r="AH326" s="157"/>
      <c r="AI326" s="157"/>
      <c r="AJ326" s="157"/>
      <c r="AK326" s="227"/>
      <c r="AL326" s="159"/>
      <c r="AM326" s="159"/>
      <c r="AN326" s="159"/>
      <c r="AO326" s="159"/>
      <c r="AP326" s="162"/>
      <c r="AQ326" s="162"/>
      <c r="AR326" s="162"/>
      <c r="AS326" s="162"/>
      <c r="AT326" s="227"/>
      <c r="AU326" s="228"/>
      <c r="AV326" s="228"/>
      <c r="AW326" s="228"/>
      <c r="AX326" s="228"/>
      <c r="AY326" s="228"/>
    </row>
    <row r="327" spans="1:51" ht="16.5" customHeight="1" outlineLevel="3" x14ac:dyDescent="0.25">
      <c r="A327" s="205" t="s">
        <v>2100</v>
      </c>
      <c r="B327" s="181" t="s">
        <v>2079</v>
      </c>
      <c r="C327" s="192"/>
      <c r="D327" s="192">
        <f t="shared" ref="D327:G327" si="412">D328</f>
        <v>9.26</v>
      </c>
      <c r="E327" s="192">
        <f t="shared" si="412"/>
        <v>7</v>
      </c>
      <c r="F327" s="192">
        <f t="shared" si="412"/>
        <v>3.5</v>
      </c>
      <c r="G327" s="192">
        <f t="shared" si="412"/>
        <v>1.5</v>
      </c>
      <c r="H327" s="192">
        <v>0</v>
      </c>
      <c r="I327" s="192">
        <v>0</v>
      </c>
      <c r="J327" s="192">
        <f t="shared" ref="J327:P327" si="413">J328</f>
        <v>0</v>
      </c>
      <c r="K327" s="192">
        <f t="shared" si="413"/>
        <v>1</v>
      </c>
      <c r="L327" s="192">
        <f t="shared" si="413"/>
        <v>1.85</v>
      </c>
      <c r="M327" s="192">
        <f t="shared" si="413"/>
        <v>1.85</v>
      </c>
      <c r="N327" s="192">
        <f t="shared" si="413"/>
        <v>0.8</v>
      </c>
      <c r="O327" s="192">
        <f t="shared" si="413"/>
        <v>0</v>
      </c>
      <c r="P327" s="192">
        <f t="shared" si="413"/>
        <v>0.8</v>
      </c>
      <c r="Q327" s="170"/>
      <c r="R327" s="192">
        <f t="shared" ref="R327:S327" si="414">R328</f>
        <v>0</v>
      </c>
      <c r="S327" s="192">
        <f t="shared" si="414"/>
        <v>0.8</v>
      </c>
      <c r="T327" s="170"/>
      <c r="U327" s="192">
        <f t="shared" ref="U327:V327" si="415">U328</f>
        <v>0</v>
      </c>
      <c r="V327" s="192">
        <f t="shared" si="415"/>
        <v>0</v>
      </c>
      <c r="W327" s="170"/>
      <c r="X327" s="192">
        <f>H327</f>
        <v>0</v>
      </c>
      <c r="Y327" s="192">
        <f>Y328</f>
        <v>0</v>
      </c>
      <c r="Z327" s="182"/>
      <c r="AA327" s="192"/>
      <c r="AB327" s="181"/>
      <c r="AC327" s="170">
        <v>0</v>
      </c>
      <c r="AD327" s="170">
        <v>0</v>
      </c>
      <c r="AE327" s="170" t="e">
        <f>V327/U327</f>
        <v>#DIV/0!</v>
      </c>
      <c r="AF327" s="170" t="e">
        <f>Y327/X327</f>
        <v>#DIV/0!</v>
      </c>
      <c r="AG327" s="170">
        <v>0</v>
      </c>
      <c r="AH327" s="170">
        <v>0</v>
      </c>
      <c r="AI327" s="170">
        <f>V327/G327</f>
        <v>0</v>
      </c>
      <c r="AJ327" s="170">
        <f>Y327/G327</f>
        <v>0</v>
      </c>
      <c r="AK327" s="206"/>
      <c r="AL327" s="168">
        <f>(D327-P327)/D327</f>
        <v>0.91360691144708417</v>
      </c>
      <c r="AM327" s="186">
        <f>(D327-S327)/D327</f>
        <v>0.91360691144708417</v>
      </c>
      <c r="AN327" s="168">
        <f>(D327-V327)/D327</f>
        <v>1</v>
      </c>
      <c r="AO327" s="168">
        <f>(D327-Y327)/D327</f>
        <v>1</v>
      </c>
      <c r="AP327" s="174">
        <f t="shared" ref="AP327:AS327" si="416">IF(AL327&lt;=50%,5,IF(AL327&lt;=65%,4,IF(AL327&lt;=75%,3,IF(AL327&lt;=90%,2,1))))</f>
        <v>1</v>
      </c>
      <c r="AQ327" s="174">
        <f t="shared" si="416"/>
        <v>1</v>
      </c>
      <c r="AR327" s="174">
        <f t="shared" si="416"/>
        <v>1</v>
      </c>
      <c r="AS327" s="174">
        <f t="shared" si="416"/>
        <v>1</v>
      </c>
      <c r="AT327" s="206"/>
      <c r="AU327" s="207"/>
      <c r="AV327" s="207"/>
      <c r="AW327" s="207"/>
      <c r="AX327" s="207"/>
      <c r="AY327" s="207"/>
    </row>
    <row r="328" spans="1:51" ht="16.5" customHeight="1" outlineLevel="4" x14ac:dyDescent="0.25">
      <c r="A328" s="205" t="s">
        <v>2101</v>
      </c>
      <c r="B328" s="181" t="str">
        <f>Variables!C199</f>
        <v>Luas Lingkungan pemukiman kumuh Kelurahan Kemirirejo</v>
      </c>
      <c r="C328" s="192" t="s">
        <v>2081</v>
      </c>
      <c r="D328" s="192">
        <v>9.26</v>
      </c>
      <c r="E328" s="192">
        <v>7</v>
      </c>
      <c r="F328" s="192">
        <v>3.5</v>
      </c>
      <c r="G328" s="192">
        <v>1.5</v>
      </c>
      <c r="H328" s="192"/>
      <c r="I328" s="192"/>
      <c r="J328" s="192">
        <v>0</v>
      </c>
      <c r="K328" s="192">
        <f>Variables!E199</f>
        <v>1</v>
      </c>
      <c r="L328" s="192">
        <f>Variables!F199</f>
        <v>1.85</v>
      </c>
      <c r="M328" s="192">
        <f>Variables!G199</f>
        <v>1.85</v>
      </c>
      <c r="N328" s="192">
        <f>Variables!H199</f>
        <v>0.8</v>
      </c>
      <c r="O328" s="192">
        <f>Variables!I199</f>
        <v>0</v>
      </c>
      <c r="P328" s="192">
        <f>Variables!J199</f>
        <v>0.8</v>
      </c>
      <c r="Q328" s="170"/>
      <c r="R328" s="192">
        <f>Variables!K199</f>
        <v>0</v>
      </c>
      <c r="S328" s="192">
        <f>Variables!L199</f>
        <v>0.8</v>
      </c>
      <c r="T328" s="170"/>
      <c r="U328" s="192">
        <f>Variables!M199</f>
        <v>0</v>
      </c>
      <c r="V328" s="192">
        <f>Variables!N199</f>
        <v>0</v>
      </c>
      <c r="W328" s="170"/>
      <c r="X328" s="192"/>
      <c r="Y328" s="192">
        <f>Variables!P199</f>
        <v>0</v>
      </c>
      <c r="Z328" s="182"/>
      <c r="AA328" s="188"/>
      <c r="AB328" s="181"/>
      <c r="AC328" s="170"/>
      <c r="AD328" s="170"/>
      <c r="AE328" s="170"/>
      <c r="AF328" s="170"/>
      <c r="AG328" s="170"/>
      <c r="AH328" s="170"/>
      <c r="AI328" s="170"/>
      <c r="AJ328" s="170"/>
      <c r="AK328" s="206"/>
      <c r="AL328" s="168"/>
      <c r="AM328" s="168"/>
      <c r="AN328" s="168"/>
      <c r="AO328" s="168"/>
      <c r="AP328" s="174"/>
      <c r="AQ328" s="174"/>
      <c r="AR328" s="174"/>
      <c r="AS328" s="174"/>
      <c r="AT328" s="206"/>
      <c r="AU328" s="207"/>
      <c r="AV328" s="207"/>
      <c r="AW328" s="207"/>
      <c r="AX328" s="207"/>
      <c r="AY328" s="207"/>
    </row>
    <row r="329" spans="1:51" ht="16.5" customHeight="1" outlineLevel="2" x14ac:dyDescent="0.25">
      <c r="A329" s="222" t="s">
        <v>2102</v>
      </c>
      <c r="B329" s="157" t="s">
        <v>2103</v>
      </c>
      <c r="C329" s="224"/>
      <c r="D329" s="224"/>
      <c r="E329" s="224"/>
      <c r="F329" s="224"/>
      <c r="G329" s="224"/>
      <c r="H329" s="224"/>
      <c r="I329" s="224"/>
      <c r="J329" s="224"/>
      <c r="K329" s="224"/>
      <c r="L329" s="224"/>
      <c r="M329" s="224"/>
      <c r="N329" s="224"/>
      <c r="O329" s="224"/>
      <c r="P329" s="224"/>
      <c r="Q329" s="157"/>
      <c r="R329" s="224"/>
      <c r="S329" s="224"/>
      <c r="T329" s="157"/>
      <c r="U329" s="224"/>
      <c r="V329" s="224"/>
      <c r="W329" s="157"/>
      <c r="X329" s="188">
        <f>G329</f>
        <v>0</v>
      </c>
      <c r="Y329" s="224"/>
      <c r="Z329" s="158"/>
      <c r="AA329" s="224"/>
      <c r="AB329" s="157"/>
      <c r="AC329" s="157"/>
      <c r="AD329" s="157"/>
      <c r="AE329" s="157"/>
      <c r="AF329" s="157"/>
      <c r="AG329" s="157"/>
      <c r="AH329" s="157"/>
      <c r="AI329" s="157"/>
      <c r="AJ329" s="157"/>
      <c r="AK329" s="227"/>
      <c r="AL329" s="159"/>
      <c r="AM329" s="159"/>
      <c r="AN329" s="159"/>
      <c r="AO329" s="159"/>
      <c r="AP329" s="162"/>
      <c r="AQ329" s="162"/>
      <c r="AR329" s="162"/>
      <c r="AS329" s="162"/>
      <c r="AT329" s="227"/>
      <c r="AU329" s="228"/>
      <c r="AV329" s="228"/>
      <c r="AW329" s="228"/>
      <c r="AX329" s="228"/>
      <c r="AY329" s="228"/>
    </row>
    <row r="330" spans="1:51" ht="16.5" customHeight="1" outlineLevel="3" x14ac:dyDescent="0.25">
      <c r="A330" s="205" t="s">
        <v>2104</v>
      </c>
      <c r="B330" s="181" t="s">
        <v>2079</v>
      </c>
      <c r="C330" s="192"/>
      <c r="D330" s="192">
        <f t="shared" ref="D330:G330" si="417">D331</f>
        <v>9.26</v>
      </c>
      <c r="E330" s="192">
        <f t="shared" si="417"/>
        <v>0</v>
      </c>
      <c r="F330" s="192">
        <f t="shared" si="417"/>
        <v>0</v>
      </c>
      <c r="G330" s="192">
        <f t="shared" si="417"/>
        <v>0</v>
      </c>
      <c r="H330" s="192">
        <v>0</v>
      </c>
      <c r="I330" s="192">
        <v>0</v>
      </c>
      <c r="J330" s="192">
        <f t="shared" ref="J330:P330" si="418">J331</f>
        <v>0</v>
      </c>
      <c r="K330" s="192">
        <f t="shared" si="418"/>
        <v>2</v>
      </c>
      <c r="L330" s="192">
        <f t="shared" si="418"/>
        <v>7.71</v>
      </c>
      <c r="M330" s="192">
        <f t="shared" si="418"/>
        <v>0</v>
      </c>
      <c r="N330" s="192">
        <f t="shared" si="418"/>
        <v>0</v>
      </c>
      <c r="O330" s="192">
        <f t="shared" si="418"/>
        <v>0</v>
      </c>
      <c r="P330" s="192">
        <f t="shared" si="418"/>
        <v>0</v>
      </c>
      <c r="Q330" s="170"/>
      <c r="R330" s="192">
        <f t="shared" ref="R330:S330" si="419">R331</f>
        <v>0</v>
      </c>
      <c r="S330" s="192">
        <f t="shared" si="419"/>
        <v>0</v>
      </c>
      <c r="T330" s="170"/>
      <c r="U330" s="192">
        <f t="shared" ref="U330:V330" si="420">U331</f>
        <v>0</v>
      </c>
      <c r="V330" s="192">
        <f t="shared" si="420"/>
        <v>0</v>
      </c>
      <c r="W330" s="170"/>
      <c r="X330" s="192">
        <f>H330</f>
        <v>0</v>
      </c>
      <c r="Y330" s="192">
        <f>Y331</f>
        <v>0</v>
      </c>
      <c r="Z330" s="182"/>
      <c r="AA330" s="192"/>
      <c r="AB330" s="181"/>
      <c r="AC330" s="170">
        <v>0</v>
      </c>
      <c r="AD330" s="170">
        <v>0</v>
      </c>
      <c r="AE330" s="170" t="e">
        <f>V330/U330</f>
        <v>#DIV/0!</v>
      </c>
      <c r="AF330" s="170" t="e">
        <f>Y330/X330</f>
        <v>#DIV/0!</v>
      </c>
      <c r="AG330" s="170">
        <v>0</v>
      </c>
      <c r="AH330" s="170">
        <v>0</v>
      </c>
      <c r="AI330" s="170" t="e">
        <f>V330/G330</f>
        <v>#DIV/0!</v>
      </c>
      <c r="AJ330" s="170" t="e">
        <f>Y330/G330</f>
        <v>#DIV/0!</v>
      </c>
      <c r="AK330" s="206"/>
      <c r="AL330" s="168">
        <f>(D330-P330)/D330</f>
        <v>1</v>
      </c>
      <c r="AM330" s="186">
        <f>(D330-S330)/D330</f>
        <v>1</v>
      </c>
      <c r="AN330" s="168">
        <f>(D330-V330)/D330</f>
        <v>1</v>
      </c>
      <c r="AO330" s="168">
        <f>(D330-Y330)/D330</f>
        <v>1</v>
      </c>
      <c r="AP330" s="174">
        <f t="shared" ref="AP330:AS330" si="421">IF(AL330&lt;=50%,5,IF(AL330&lt;=65%,4,IF(AL330&lt;=75%,3,IF(AL330&lt;=90%,2,1))))</f>
        <v>1</v>
      </c>
      <c r="AQ330" s="174">
        <f t="shared" si="421"/>
        <v>1</v>
      </c>
      <c r="AR330" s="174">
        <f t="shared" si="421"/>
        <v>1</v>
      </c>
      <c r="AS330" s="174">
        <f t="shared" si="421"/>
        <v>1</v>
      </c>
      <c r="AT330" s="206"/>
      <c r="AU330" s="207"/>
      <c r="AV330" s="207"/>
      <c r="AW330" s="207"/>
      <c r="AX330" s="207"/>
      <c r="AY330" s="207"/>
    </row>
    <row r="331" spans="1:51" ht="16.5" customHeight="1" outlineLevel="4" x14ac:dyDescent="0.25">
      <c r="A331" s="205" t="s">
        <v>2105</v>
      </c>
      <c r="B331" s="181" t="str">
        <f>Variables!C200</f>
        <v>Luas Lingkungan pemukiman kumuh Kelurahan Kramat Selatan</v>
      </c>
      <c r="C331" s="192" t="s">
        <v>2081</v>
      </c>
      <c r="D331" s="192">
        <v>9.26</v>
      </c>
      <c r="E331" s="192"/>
      <c r="F331" s="192"/>
      <c r="G331" s="192"/>
      <c r="H331" s="192"/>
      <c r="I331" s="192"/>
      <c r="J331" s="192"/>
      <c r="K331" s="192">
        <f>Variables!E200</f>
        <v>2</v>
      </c>
      <c r="L331" s="192">
        <f>Variables!F200</f>
        <v>7.71</v>
      </c>
      <c r="M331" s="192">
        <f>Variables!G200</f>
        <v>0</v>
      </c>
      <c r="N331" s="192">
        <f>Variables!H200</f>
        <v>0</v>
      </c>
      <c r="O331" s="192">
        <f>Variables!I200</f>
        <v>0</v>
      </c>
      <c r="P331" s="192">
        <f>Variables!J200</f>
        <v>0</v>
      </c>
      <c r="Q331" s="170"/>
      <c r="R331" s="192">
        <f>Variables!K200</f>
        <v>0</v>
      </c>
      <c r="S331" s="192">
        <f>Variables!L200</f>
        <v>0</v>
      </c>
      <c r="T331" s="170"/>
      <c r="U331" s="192">
        <f>Variables!M200</f>
        <v>0</v>
      </c>
      <c r="V331" s="192">
        <f>Variables!N200</f>
        <v>0</v>
      </c>
      <c r="W331" s="170"/>
      <c r="X331" s="192"/>
      <c r="Y331" s="192">
        <f>Variables!P200</f>
        <v>0</v>
      </c>
      <c r="Z331" s="182"/>
      <c r="AA331" s="188"/>
      <c r="AB331" s="181"/>
      <c r="AC331" s="170"/>
      <c r="AD331" s="170"/>
      <c r="AE331" s="170"/>
      <c r="AF331" s="170"/>
      <c r="AG331" s="170"/>
      <c r="AH331" s="170"/>
      <c r="AI331" s="170"/>
      <c r="AJ331" s="170"/>
      <c r="AK331" s="206"/>
      <c r="AL331" s="168"/>
      <c r="AM331" s="168"/>
      <c r="AN331" s="168"/>
      <c r="AO331" s="168"/>
      <c r="AP331" s="174"/>
      <c r="AQ331" s="174"/>
      <c r="AR331" s="174"/>
      <c r="AS331" s="174"/>
      <c r="AT331" s="206"/>
      <c r="AU331" s="207"/>
      <c r="AV331" s="207"/>
      <c r="AW331" s="207"/>
      <c r="AX331" s="207"/>
      <c r="AY331" s="207"/>
    </row>
    <row r="332" spans="1:51" ht="16.5" customHeight="1" outlineLevel="2" x14ac:dyDescent="0.25">
      <c r="A332" s="222" t="s">
        <v>2106</v>
      </c>
      <c r="B332" s="157" t="s">
        <v>2107</v>
      </c>
      <c r="C332" s="224"/>
      <c r="D332" s="224"/>
      <c r="E332" s="224"/>
      <c r="F332" s="224"/>
      <c r="G332" s="224"/>
      <c r="H332" s="224"/>
      <c r="I332" s="224"/>
      <c r="J332" s="224"/>
      <c r="K332" s="224"/>
      <c r="L332" s="224"/>
      <c r="M332" s="224"/>
      <c r="N332" s="224"/>
      <c r="O332" s="224"/>
      <c r="P332" s="224"/>
      <c r="Q332" s="157"/>
      <c r="R332" s="224"/>
      <c r="S332" s="224"/>
      <c r="T332" s="157"/>
      <c r="U332" s="224"/>
      <c r="V332" s="224"/>
      <c r="W332" s="157"/>
      <c r="X332" s="188">
        <f>G332</f>
        <v>0</v>
      </c>
      <c r="Y332" s="224"/>
      <c r="Z332" s="158"/>
      <c r="AA332" s="224"/>
      <c r="AB332" s="157"/>
      <c r="AC332" s="157"/>
      <c r="AD332" s="157"/>
      <c r="AE332" s="157"/>
      <c r="AF332" s="157"/>
      <c r="AG332" s="157"/>
      <c r="AH332" s="157"/>
      <c r="AI332" s="157"/>
      <c r="AJ332" s="157"/>
      <c r="AK332" s="227"/>
      <c r="AL332" s="159"/>
      <c r="AM332" s="159"/>
      <c r="AN332" s="159"/>
      <c r="AO332" s="159"/>
      <c r="AP332" s="162"/>
      <c r="AQ332" s="162"/>
      <c r="AR332" s="162"/>
      <c r="AS332" s="162"/>
      <c r="AT332" s="227"/>
      <c r="AU332" s="228"/>
      <c r="AV332" s="228"/>
      <c r="AW332" s="228"/>
      <c r="AX332" s="228"/>
      <c r="AY332" s="228"/>
    </row>
    <row r="333" spans="1:51" ht="16.5" customHeight="1" outlineLevel="3" x14ac:dyDescent="0.25">
      <c r="A333" s="205" t="s">
        <v>2108</v>
      </c>
      <c r="B333" s="181" t="s">
        <v>2079</v>
      </c>
      <c r="C333" s="192"/>
      <c r="D333" s="192">
        <f t="shared" ref="D333:G333" si="422">D334</f>
        <v>6.59</v>
      </c>
      <c r="E333" s="192">
        <f t="shared" si="422"/>
        <v>4</v>
      </c>
      <c r="F333" s="192">
        <f t="shared" si="422"/>
        <v>2</v>
      </c>
      <c r="G333" s="192">
        <f t="shared" si="422"/>
        <v>0</v>
      </c>
      <c r="H333" s="192">
        <v>0</v>
      </c>
      <c r="I333" s="192">
        <v>0</v>
      </c>
      <c r="J333" s="192">
        <f t="shared" ref="J333:P333" si="423">J334</f>
        <v>0</v>
      </c>
      <c r="K333" s="192">
        <f t="shared" si="423"/>
        <v>1.5</v>
      </c>
      <c r="L333" s="192">
        <f t="shared" si="423"/>
        <v>4.09</v>
      </c>
      <c r="M333" s="192">
        <f t="shared" si="423"/>
        <v>1.702</v>
      </c>
      <c r="N333" s="192">
        <f t="shared" si="423"/>
        <v>0</v>
      </c>
      <c r="O333" s="192">
        <f t="shared" si="423"/>
        <v>0</v>
      </c>
      <c r="P333" s="192">
        <f t="shared" si="423"/>
        <v>0</v>
      </c>
      <c r="Q333" s="170"/>
      <c r="R333" s="192">
        <f t="shared" ref="R333:S333" si="424">R334</f>
        <v>0</v>
      </c>
      <c r="S333" s="192">
        <f t="shared" si="424"/>
        <v>0</v>
      </c>
      <c r="T333" s="170"/>
      <c r="U333" s="192">
        <f t="shared" ref="U333:V333" si="425">U334</f>
        <v>0</v>
      </c>
      <c r="V333" s="192">
        <f t="shared" si="425"/>
        <v>0</v>
      </c>
      <c r="W333" s="170"/>
      <c r="X333" s="192">
        <f>H333</f>
        <v>0</v>
      </c>
      <c r="Y333" s="192">
        <f>Y334</f>
        <v>0</v>
      </c>
      <c r="Z333" s="182"/>
      <c r="AA333" s="192"/>
      <c r="AB333" s="181"/>
      <c r="AC333" s="170">
        <v>0</v>
      </c>
      <c r="AD333" s="170">
        <v>0</v>
      </c>
      <c r="AE333" s="170" t="e">
        <f>V333/U333</f>
        <v>#DIV/0!</v>
      </c>
      <c r="AF333" s="170" t="e">
        <f>Y333/X333</f>
        <v>#DIV/0!</v>
      </c>
      <c r="AG333" s="170">
        <v>0</v>
      </c>
      <c r="AH333" s="170">
        <v>0</v>
      </c>
      <c r="AI333" s="170" t="e">
        <f>V333/G333</f>
        <v>#DIV/0!</v>
      </c>
      <c r="AJ333" s="170" t="e">
        <f>Y333/G333</f>
        <v>#DIV/0!</v>
      </c>
      <c r="AK333" s="206"/>
      <c r="AL333" s="168">
        <f>(D333-P333)/D333</f>
        <v>1</v>
      </c>
      <c r="AM333" s="186">
        <f>(D333-S333)/D333</f>
        <v>1</v>
      </c>
      <c r="AN333" s="168">
        <f>(D333-V333)/D333</f>
        <v>1</v>
      </c>
      <c r="AO333" s="168">
        <f>(D333-Y333)/D333</f>
        <v>1</v>
      </c>
      <c r="AP333" s="174">
        <f t="shared" ref="AP333:AS333" si="426">IF(AL333&lt;=50%,5,IF(AL333&lt;=65%,4,IF(AL333&lt;=75%,3,IF(AL333&lt;=90%,2,1))))</f>
        <v>1</v>
      </c>
      <c r="AQ333" s="174">
        <f t="shared" si="426"/>
        <v>1</v>
      </c>
      <c r="AR333" s="174">
        <f t="shared" si="426"/>
        <v>1</v>
      </c>
      <c r="AS333" s="174">
        <f t="shared" si="426"/>
        <v>1</v>
      </c>
      <c r="AT333" s="206"/>
      <c r="AU333" s="207"/>
      <c r="AV333" s="207"/>
      <c r="AW333" s="207"/>
      <c r="AX333" s="207"/>
      <c r="AY333" s="207"/>
    </row>
    <row r="334" spans="1:51" ht="16.5" customHeight="1" outlineLevel="4" x14ac:dyDescent="0.25">
      <c r="A334" s="205" t="s">
        <v>2109</v>
      </c>
      <c r="B334" s="181" t="str">
        <f>Variables!C201</f>
        <v>Luas Lingkungan pemukiman kumuh Kelurahan Kramat Utara</v>
      </c>
      <c r="C334" s="192" t="s">
        <v>2081</v>
      </c>
      <c r="D334" s="192">
        <v>6.59</v>
      </c>
      <c r="E334" s="192">
        <v>4</v>
      </c>
      <c r="F334" s="192">
        <v>2</v>
      </c>
      <c r="G334" s="192">
        <v>0</v>
      </c>
      <c r="H334" s="192"/>
      <c r="I334" s="192"/>
      <c r="J334" s="192">
        <v>0</v>
      </c>
      <c r="K334" s="192">
        <f>Variables!E201</f>
        <v>1.5</v>
      </c>
      <c r="L334" s="192">
        <f>Variables!F201</f>
        <v>4.09</v>
      </c>
      <c r="M334" s="192">
        <f>Variables!G201</f>
        <v>1.702</v>
      </c>
      <c r="N334" s="192">
        <f>Variables!H201</f>
        <v>0</v>
      </c>
      <c r="O334" s="192">
        <f>Variables!I201</f>
        <v>0</v>
      </c>
      <c r="P334" s="192">
        <f>Variables!J201</f>
        <v>0</v>
      </c>
      <c r="Q334" s="170"/>
      <c r="R334" s="192">
        <f>Variables!K201</f>
        <v>0</v>
      </c>
      <c r="S334" s="192">
        <f>Variables!L201</f>
        <v>0</v>
      </c>
      <c r="T334" s="170"/>
      <c r="U334" s="192">
        <f>Variables!M201</f>
        <v>0</v>
      </c>
      <c r="V334" s="192">
        <f>Variables!N201</f>
        <v>0</v>
      </c>
      <c r="W334" s="170"/>
      <c r="X334" s="192"/>
      <c r="Y334" s="192">
        <f>Variables!P201</f>
        <v>0</v>
      </c>
      <c r="Z334" s="182"/>
      <c r="AA334" s="188"/>
      <c r="AB334" s="181"/>
      <c r="AC334" s="170"/>
      <c r="AD334" s="170"/>
      <c r="AE334" s="170"/>
      <c r="AF334" s="170"/>
      <c r="AG334" s="170"/>
      <c r="AH334" s="170"/>
      <c r="AI334" s="170"/>
      <c r="AJ334" s="170"/>
      <c r="AK334" s="206"/>
      <c r="AL334" s="168"/>
      <c r="AM334" s="168"/>
      <c r="AN334" s="168"/>
      <c r="AO334" s="168"/>
      <c r="AP334" s="174"/>
      <c r="AQ334" s="174"/>
      <c r="AR334" s="174"/>
      <c r="AS334" s="174"/>
      <c r="AT334" s="206"/>
      <c r="AU334" s="207"/>
      <c r="AV334" s="207"/>
      <c r="AW334" s="207"/>
      <c r="AX334" s="207"/>
      <c r="AY334" s="207"/>
    </row>
    <row r="335" spans="1:51" ht="16.5" customHeight="1" outlineLevel="2" x14ac:dyDescent="0.25">
      <c r="A335" s="222" t="s">
        <v>2110</v>
      </c>
      <c r="B335" s="157" t="s">
        <v>2111</v>
      </c>
      <c r="C335" s="224"/>
      <c r="D335" s="224"/>
      <c r="E335" s="224"/>
      <c r="F335" s="224"/>
      <c r="G335" s="224"/>
      <c r="H335" s="224"/>
      <c r="I335" s="224"/>
      <c r="J335" s="224"/>
      <c r="K335" s="224"/>
      <c r="L335" s="224"/>
      <c r="M335" s="224"/>
      <c r="N335" s="224"/>
      <c r="O335" s="224"/>
      <c r="P335" s="224"/>
      <c r="Q335" s="157"/>
      <c r="R335" s="224"/>
      <c r="S335" s="224"/>
      <c r="T335" s="157"/>
      <c r="U335" s="224"/>
      <c r="V335" s="224"/>
      <c r="W335" s="157"/>
      <c r="X335" s="188">
        <f>G335</f>
        <v>0</v>
      </c>
      <c r="Y335" s="224"/>
      <c r="Z335" s="158"/>
      <c r="AA335" s="224"/>
      <c r="AB335" s="157"/>
      <c r="AC335" s="157"/>
      <c r="AD335" s="157"/>
      <c r="AE335" s="157"/>
      <c r="AF335" s="157"/>
      <c r="AG335" s="157"/>
      <c r="AH335" s="157"/>
      <c r="AI335" s="157"/>
      <c r="AJ335" s="157"/>
      <c r="AK335" s="227"/>
      <c r="AL335" s="159"/>
      <c r="AM335" s="159"/>
      <c r="AN335" s="159"/>
      <c r="AO335" s="159"/>
      <c r="AP335" s="162"/>
      <c r="AQ335" s="162"/>
      <c r="AR335" s="162"/>
      <c r="AS335" s="162"/>
      <c r="AT335" s="227"/>
      <c r="AU335" s="228"/>
      <c r="AV335" s="228"/>
      <c r="AW335" s="228"/>
      <c r="AX335" s="228"/>
      <c r="AY335" s="228"/>
    </row>
    <row r="336" spans="1:51" ht="16.5" customHeight="1" outlineLevel="3" x14ac:dyDescent="0.25">
      <c r="A336" s="205" t="s">
        <v>2112</v>
      </c>
      <c r="B336" s="181" t="s">
        <v>2079</v>
      </c>
      <c r="C336" s="192"/>
      <c r="D336" s="192">
        <f t="shared" ref="D336:G336" si="427">D337</f>
        <v>3.84</v>
      </c>
      <c r="E336" s="192">
        <f t="shared" si="427"/>
        <v>3</v>
      </c>
      <c r="F336" s="192">
        <f t="shared" si="427"/>
        <v>1.5</v>
      </c>
      <c r="G336" s="192">
        <f t="shared" si="427"/>
        <v>0</v>
      </c>
      <c r="H336" s="192">
        <v>0</v>
      </c>
      <c r="I336" s="192">
        <v>0</v>
      </c>
      <c r="J336" s="192">
        <f t="shared" ref="J336:P336" si="428">J337</f>
        <v>0</v>
      </c>
      <c r="K336" s="192">
        <f t="shared" si="428"/>
        <v>1.5</v>
      </c>
      <c r="L336" s="192">
        <f t="shared" si="428"/>
        <v>4.09</v>
      </c>
      <c r="M336" s="192">
        <f t="shared" si="428"/>
        <v>1.702</v>
      </c>
      <c r="N336" s="192">
        <f t="shared" si="428"/>
        <v>0.40200000000000002</v>
      </c>
      <c r="O336" s="192">
        <f t="shared" si="428"/>
        <v>0</v>
      </c>
      <c r="P336" s="192">
        <f t="shared" si="428"/>
        <v>0.4</v>
      </c>
      <c r="Q336" s="170"/>
      <c r="R336" s="192">
        <f t="shared" ref="R336:S336" si="429">R337</f>
        <v>0</v>
      </c>
      <c r="S336" s="192">
        <f t="shared" si="429"/>
        <v>0.4</v>
      </c>
      <c r="T336" s="170"/>
      <c r="U336" s="192">
        <f t="shared" ref="U336:V336" si="430">U337</f>
        <v>0</v>
      </c>
      <c r="V336" s="192">
        <f t="shared" si="430"/>
        <v>0</v>
      </c>
      <c r="W336" s="170"/>
      <c r="X336" s="192">
        <f>H336</f>
        <v>0</v>
      </c>
      <c r="Y336" s="192">
        <f>Y337</f>
        <v>0</v>
      </c>
      <c r="Z336" s="182"/>
      <c r="AA336" s="192"/>
      <c r="AB336" s="181"/>
      <c r="AC336" s="170">
        <v>0</v>
      </c>
      <c r="AD336" s="170">
        <v>0</v>
      </c>
      <c r="AE336" s="170" t="e">
        <f>V336/U336</f>
        <v>#DIV/0!</v>
      </c>
      <c r="AF336" s="170" t="e">
        <f>Y336/X336</f>
        <v>#DIV/0!</v>
      </c>
      <c r="AG336" s="170">
        <v>0</v>
      </c>
      <c r="AH336" s="170">
        <v>0</v>
      </c>
      <c r="AI336" s="170" t="e">
        <f>V336/G336</f>
        <v>#DIV/0!</v>
      </c>
      <c r="AJ336" s="170" t="e">
        <f>Y336/G336</f>
        <v>#DIV/0!</v>
      </c>
      <c r="AK336" s="206"/>
      <c r="AL336" s="168">
        <f>(D336-P336)/D336</f>
        <v>0.89583333333333337</v>
      </c>
      <c r="AM336" s="186">
        <f>(D336-S336)/D336</f>
        <v>0.89583333333333337</v>
      </c>
      <c r="AN336" s="168">
        <f>(D336-V336)/D336</f>
        <v>1</v>
      </c>
      <c r="AO336" s="168">
        <f>(D336-Y336)/D336</f>
        <v>1</v>
      </c>
      <c r="AP336" s="174">
        <f t="shared" ref="AP336:AS336" si="431">IF(AL336&lt;=50%,5,IF(AL336&lt;=65%,4,IF(AL336&lt;=75%,3,IF(AL336&lt;=90%,2,1))))</f>
        <v>2</v>
      </c>
      <c r="AQ336" s="174">
        <f t="shared" si="431"/>
        <v>2</v>
      </c>
      <c r="AR336" s="174">
        <f t="shared" si="431"/>
        <v>1</v>
      </c>
      <c r="AS336" s="174">
        <f t="shared" si="431"/>
        <v>1</v>
      </c>
      <c r="AT336" s="206"/>
      <c r="AU336" s="207"/>
      <c r="AV336" s="207"/>
      <c r="AW336" s="207"/>
      <c r="AX336" s="207"/>
      <c r="AY336" s="207"/>
    </row>
    <row r="337" spans="1:51" ht="16.5" customHeight="1" outlineLevel="4" x14ac:dyDescent="0.25">
      <c r="A337" s="205" t="s">
        <v>2113</v>
      </c>
      <c r="B337" s="181" t="str">
        <f>Variables!C202</f>
        <v>Luas Lingkungan pemukiman kumuh Kelurahan Magelang</v>
      </c>
      <c r="C337" s="223" t="s">
        <v>2081</v>
      </c>
      <c r="D337" s="192">
        <v>3.84</v>
      </c>
      <c r="E337" s="192">
        <v>3</v>
      </c>
      <c r="F337" s="192">
        <v>1.5</v>
      </c>
      <c r="G337" s="192">
        <v>0</v>
      </c>
      <c r="H337" s="192"/>
      <c r="I337" s="192"/>
      <c r="J337" s="192">
        <v>0</v>
      </c>
      <c r="K337" s="192">
        <f>Variables!E202</f>
        <v>1.5</v>
      </c>
      <c r="L337" s="192">
        <f>Variables!F202</f>
        <v>4.09</v>
      </c>
      <c r="M337" s="192">
        <f>Variables!G202</f>
        <v>1.702</v>
      </c>
      <c r="N337" s="192">
        <f>Variables!H202</f>
        <v>0.40200000000000002</v>
      </c>
      <c r="O337" s="192">
        <f>Variables!I202</f>
        <v>0</v>
      </c>
      <c r="P337" s="192">
        <f>Variables!J202</f>
        <v>0.4</v>
      </c>
      <c r="Q337" s="170"/>
      <c r="R337" s="192">
        <f>Variables!K202</f>
        <v>0</v>
      </c>
      <c r="S337" s="192">
        <f>Variables!L202</f>
        <v>0.4</v>
      </c>
      <c r="T337" s="170"/>
      <c r="U337" s="192">
        <f>Variables!M202</f>
        <v>0</v>
      </c>
      <c r="V337" s="192">
        <f>Variables!N202</f>
        <v>0</v>
      </c>
      <c r="W337" s="170"/>
      <c r="X337" s="192"/>
      <c r="Y337" s="192">
        <f>Variables!P202</f>
        <v>0</v>
      </c>
      <c r="Z337" s="171"/>
      <c r="AA337" s="188"/>
      <c r="AB337" s="181"/>
      <c r="AC337" s="170"/>
      <c r="AD337" s="170"/>
      <c r="AE337" s="170"/>
      <c r="AF337" s="170"/>
      <c r="AG337" s="170"/>
      <c r="AH337" s="170"/>
      <c r="AI337" s="170"/>
      <c r="AJ337" s="170"/>
      <c r="AK337" s="206"/>
      <c r="AL337" s="168"/>
      <c r="AM337" s="168"/>
      <c r="AN337" s="168"/>
      <c r="AO337" s="168"/>
      <c r="AP337" s="174"/>
      <c r="AQ337" s="174"/>
      <c r="AR337" s="174"/>
      <c r="AS337" s="174"/>
      <c r="AT337" s="206"/>
      <c r="AU337" s="207"/>
      <c r="AV337" s="207"/>
      <c r="AW337" s="207"/>
      <c r="AX337" s="207"/>
      <c r="AY337" s="207"/>
    </row>
    <row r="338" spans="1:51" ht="16.5" customHeight="1" outlineLevel="2" x14ac:dyDescent="0.25">
      <c r="A338" s="222" t="s">
        <v>2114</v>
      </c>
      <c r="B338" s="157" t="s">
        <v>2115</v>
      </c>
      <c r="C338" s="224"/>
      <c r="D338" s="188"/>
      <c r="E338" s="188"/>
      <c r="F338" s="188"/>
      <c r="G338" s="188"/>
      <c r="H338" s="188"/>
      <c r="I338" s="188"/>
      <c r="J338" s="188"/>
      <c r="K338" s="188"/>
      <c r="L338" s="188"/>
      <c r="M338" s="188"/>
      <c r="N338" s="188"/>
      <c r="O338" s="188"/>
      <c r="P338" s="188"/>
      <c r="Q338" s="170"/>
      <c r="R338" s="188"/>
      <c r="S338" s="188"/>
      <c r="T338" s="170"/>
      <c r="U338" s="188"/>
      <c r="V338" s="188"/>
      <c r="W338" s="170"/>
      <c r="X338" s="188">
        <f>G338</f>
        <v>0</v>
      </c>
      <c r="Y338" s="188"/>
      <c r="Z338" s="171"/>
      <c r="AA338" s="188"/>
      <c r="AB338" s="157"/>
      <c r="AC338" s="157"/>
      <c r="AD338" s="157"/>
      <c r="AE338" s="157"/>
      <c r="AF338" s="157"/>
      <c r="AG338" s="157"/>
      <c r="AH338" s="157"/>
      <c r="AI338" s="157"/>
      <c r="AJ338" s="157"/>
      <c r="AK338" s="227"/>
      <c r="AL338" s="159"/>
      <c r="AM338" s="159"/>
      <c r="AN338" s="159"/>
      <c r="AO338" s="159"/>
      <c r="AP338" s="162"/>
      <c r="AQ338" s="162"/>
      <c r="AR338" s="162"/>
      <c r="AS338" s="162"/>
      <c r="AT338" s="227"/>
      <c r="AU338" s="228"/>
      <c r="AV338" s="228"/>
      <c r="AW338" s="228"/>
      <c r="AX338" s="228"/>
      <c r="AY338" s="228"/>
    </row>
    <row r="339" spans="1:51" ht="16.5" customHeight="1" outlineLevel="3" x14ac:dyDescent="0.25">
      <c r="A339" s="205" t="s">
        <v>2116</v>
      </c>
      <c r="B339" s="181" t="s">
        <v>2079</v>
      </c>
      <c r="C339" s="192"/>
      <c r="D339" s="192">
        <f t="shared" ref="D339:G339" si="432">D340</f>
        <v>7.55</v>
      </c>
      <c r="E339" s="192">
        <f t="shared" si="432"/>
        <v>5</v>
      </c>
      <c r="F339" s="192">
        <f t="shared" si="432"/>
        <v>2.5</v>
      </c>
      <c r="G339" s="192">
        <f t="shared" si="432"/>
        <v>1</v>
      </c>
      <c r="H339" s="192">
        <v>0</v>
      </c>
      <c r="I339" s="192">
        <v>0</v>
      </c>
      <c r="J339" s="192">
        <f t="shared" ref="J339:P339" si="433">J340</f>
        <v>0</v>
      </c>
      <c r="K339" s="192">
        <f t="shared" si="433"/>
        <v>2</v>
      </c>
      <c r="L339" s="192">
        <f t="shared" si="433"/>
        <v>5.28</v>
      </c>
      <c r="M339" s="192">
        <f t="shared" si="433"/>
        <v>1.06</v>
      </c>
      <c r="N339" s="192">
        <f t="shared" si="433"/>
        <v>0.92</v>
      </c>
      <c r="O339" s="192">
        <f t="shared" si="433"/>
        <v>0</v>
      </c>
      <c r="P339" s="192">
        <f t="shared" si="433"/>
        <v>0.92</v>
      </c>
      <c r="Q339" s="170"/>
      <c r="R339" s="192">
        <f t="shared" ref="R339:S339" si="434">R340</f>
        <v>0</v>
      </c>
      <c r="S339" s="192">
        <f t="shared" si="434"/>
        <v>0.92</v>
      </c>
      <c r="T339" s="170"/>
      <c r="U339" s="192">
        <f t="shared" ref="U339:V339" si="435">U340</f>
        <v>0</v>
      </c>
      <c r="V339" s="192">
        <f t="shared" si="435"/>
        <v>0</v>
      </c>
      <c r="W339" s="170"/>
      <c r="X339" s="192">
        <f>H339</f>
        <v>0</v>
      </c>
      <c r="Y339" s="192">
        <v>1.06</v>
      </c>
      <c r="Z339" s="182"/>
      <c r="AA339" s="192"/>
      <c r="AB339" s="181"/>
      <c r="AC339" s="170">
        <v>0</v>
      </c>
      <c r="AD339" s="170">
        <v>0</v>
      </c>
      <c r="AE339" s="170" t="e">
        <f>V339/U339</f>
        <v>#DIV/0!</v>
      </c>
      <c r="AF339" s="170" t="e">
        <f>Y339/X339</f>
        <v>#DIV/0!</v>
      </c>
      <c r="AG339" s="170">
        <v>0</v>
      </c>
      <c r="AH339" s="170">
        <v>0</v>
      </c>
      <c r="AI339" s="170">
        <f>V339/G339</f>
        <v>0</v>
      </c>
      <c r="AJ339" s="170">
        <f>Y339/G339</f>
        <v>1.06</v>
      </c>
      <c r="AK339" s="206"/>
      <c r="AL339" s="168">
        <f>(D339-P339)/D339</f>
        <v>0.87814569536423837</v>
      </c>
      <c r="AM339" s="186">
        <f>(D339-S339)/D339</f>
        <v>0.87814569536423837</v>
      </c>
      <c r="AN339" s="168">
        <f>(D339-V339)/D339</f>
        <v>1</v>
      </c>
      <c r="AO339" s="168">
        <f>(D339-Y339)/D339</f>
        <v>0.85960264900662253</v>
      </c>
      <c r="AP339" s="174">
        <f t="shared" ref="AP339:AS339" si="436">IF(AL339&lt;=50%,5,IF(AL339&lt;=65%,4,IF(AL339&lt;=75%,3,IF(AL339&lt;=90%,2,1))))</f>
        <v>2</v>
      </c>
      <c r="AQ339" s="174">
        <f t="shared" si="436"/>
        <v>2</v>
      </c>
      <c r="AR339" s="174">
        <f t="shared" si="436"/>
        <v>1</v>
      </c>
      <c r="AS339" s="174">
        <f t="shared" si="436"/>
        <v>2</v>
      </c>
      <c r="AT339" s="206"/>
      <c r="AU339" s="207"/>
      <c r="AV339" s="207"/>
      <c r="AW339" s="207"/>
      <c r="AX339" s="207"/>
      <c r="AY339" s="207"/>
    </row>
    <row r="340" spans="1:51" ht="16.5" customHeight="1" outlineLevel="4" x14ac:dyDescent="0.25">
      <c r="A340" s="205" t="s">
        <v>2117</v>
      </c>
      <c r="B340" s="181" t="str">
        <f>Variables!C203</f>
        <v>Luas Lingkungan pemukiman kumuh Kelurahan Magersari</v>
      </c>
      <c r="C340" s="192" t="s">
        <v>2081</v>
      </c>
      <c r="D340" s="192">
        <v>7.55</v>
      </c>
      <c r="E340" s="192">
        <v>5</v>
      </c>
      <c r="F340" s="192">
        <v>2.5</v>
      </c>
      <c r="G340" s="192">
        <v>1</v>
      </c>
      <c r="H340" s="192"/>
      <c r="I340" s="192"/>
      <c r="J340" s="192">
        <v>0</v>
      </c>
      <c r="K340" s="192">
        <f>Variables!E203</f>
        <v>2</v>
      </c>
      <c r="L340" s="192">
        <f>Variables!F203</f>
        <v>5.28</v>
      </c>
      <c r="M340" s="192">
        <f>Variables!G203</f>
        <v>1.06</v>
      </c>
      <c r="N340" s="192">
        <f>Variables!H203</f>
        <v>0.92</v>
      </c>
      <c r="O340" s="192">
        <f>Variables!I203</f>
        <v>0</v>
      </c>
      <c r="P340" s="192">
        <f>Variables!J203</f>
        <v>0.92</v>
      </c>
      <c r="Q340" s="170"/>
      <c r="R340" s="192">
        <f>Variables!K203</f>
        <v>0</v>
      </c>
      <c r="S340" s="192">
        <f>Variables!L203</f>
        <v>0.92</v>
      </c>
      <c r="T340" s="170"/>
      <c r="U340" s="192">
        <f>Variables!M203</f>
        <v>0</v>
      </c>
      <c r="V340" s="192">
        <f>Variables!N203</f>
        <v>0</v>
      </c>
      <c r="W340" s="170"/>
      <c r="X340" s="192"/>
      <c r="Y340" s="192">
        <f>Variables!P203</f>
        <v>0</v>
      </c>
      <c r="Z340" s="182"/>
      <c r="AA340" s="188"/>
      <c r="AB340" s="181"/>
      <c r="AC340" s="170"/>
      <c r="AD340" s="170"/>
      <c r="AE340" s="170"/>
      <c r="AF340" s="170"/>
      <c r="AG340" s="170"/>
      <c r="AH340" s="170"/>
      <c r="AI340" s="170"/>
      <c r="AJ340" s="170"/>
      <c r="AK340" s="206"/>
      <c r="AL340" s="168"/>
      <c r="AM340" s="168"/>
      <c r="AN340" s="168"/>
      <c r="AO340" s="168"/>
      <c r="AP340" s="174"/>
      <c r="AQ340" s="174"/>
      <c r="AR340" s="174"/>
      <c r="AS340" s="174"/>
      <c r="AT340" s="206"/>
      <c r="AU340" s="207"/>
      <c r="AV340" s="207"/>
      <c r="AW340" s="207"/>
      <c r="AX340" s="207"/>
      <c r="AY340" s="207"/>
    </row>
    <row r="341" spans="1:51" ht="16.5" customHeight="1" outlineLevel="2" x14ac:dyDescent="0.25">
      <c r="A341" s="222" t="s">
        <v>2118</v>
      </c>
      <c r="B341" s="157" t="s">
        <v>2119</v>
      </c>
      <c r="C341" s="224"/>
      <c r="D341" s="224"/>
      <c r="E341" s="224"/>
      <c r="F341" s="224"/>
      <c r="G341" s="224"/>
      <c r="H341" s="224"/>
      <c r="I341" s="224"/>
      <c r="J341" s="224"/>
      <c r="K341" s="224"/>
      <c r="L341" s="224"/>
      <c r="M341" s="224"/>
      <c r="N341" s="224"/>
      <c r="O341" s="224"/>
      <c r="P341" s="224"/>
      <c r="Q341" s="157"/>
      <c r="R341" s="224"/>
      <c r="S341" s="224"/>
      <c r="T341" s="157"/>
      <c r="U341" s="224"/>
      <c r="V341" s="224"/>
      <c r="W341" s="157"/>
      <c r="X341" s="188">
        <f>G341</f>
        <v>0</v>
      </c>
      <c r="Y341" s="224"/>
      <c r="Z341" s="158"/>
      <c r="AA341" s="224"/>
      <c r="AB341" s="157"/>
      <c r="AC341" s="157"/>
      <c r="AD341" s="157"/>
      <c r="AE341" s="157"/>
      <c r="AF341" s="157"/>
      <c r="AG341" s="157"/>
      <c r="AH341" s="157"/>
      <c r="AI341" s="157"/>
      <c r="AJ341" s="157"/>
      <c r="AK341" s="227"/>
      <c r="AL341" s="159"/>
      <c r="AM341" s="159"/>
      <c r="AN341" s="159"/>
      <c r="AO341" s="159"/>
      <c r="AP341" s="162"/>
      <c r="AQ341" s="162"/>
      <c r="AR341" s="162"/>
      <c r="AS341" s="162"/>
      <c r="AT341" s="227"/>
      <c r="AU341" s="228"/>
      <c r="AV341" s="228"/>
      <c r="AW341" s="228"/>
      <c r="AX341" s="228"/>
      <c r="AY341" s="228"/>
    </row>
    <row r="342" spans="1:51" ht="16.5" customHeight="1" outlineLevel="3" x14ac:dyDescent="0.25">
      <c r="A342" s="205" t="s">
        <v>2120</v>
      </c>
      <c r="B342" s="181" t="s">
        <v>2079</v>
      </c>
      <c r="C342" s="192"/>
      <c r="D342" s="192">
        <f t="shared" ref="D342:G342" si="437">D343</f>
        <v>3.88</v>
      </c>
      <c r="E342" s="192">
        <f t="shared" si="437"/>
        <v>2.5</v>
      </c>
      <c r="F342" s="192">
        <f t="shared" si="437"/>
        <v>3.88</v>
      </c>
      <c r="G342" s="192">
        <f t="shared" si="437"/>
        <v>1</v>
      </c>
      <c r="H342" s="192">
        <v>0</v>
      </c>
      <c r="I342" s="192">
        <v>0</v>
      </c>
      <c r="J342" s="192">
        <f t="shared" ref="J342:P342" si="438">J343</f>
        <v>0</v>
      </c>
      <c r="K342" s="192">
        <f t="shared" si="438"/>
        <v>1</v>
      </c>
      <c r="L342" s="192">
        <f t="shared" si="438"/>
        <v>3.77</v>
      </c>
      <c r="M342" s="192">
        <f t="shared" si="438"/>
        <v>2.16</v>
      </c>
      <c r="N342" s="192">
        <f t="shared" si="438"/>
        <v>0.8</v>
      </c>
      <c r="O342" s="192">
        <f t="shared" si="438"/>
        <v>0</v>
      </c>
      <c r="P342" s="192">
        <f t="shared" si="438"/>
        <v>0.8</v>
      </c>
      <c r="Q342" s="170"/>
      <c r="R342" s="192">
        <f t="shared" ref="R342:S342" si="439">R343</f>
        <v>0</v>
      </c>
      <c r="S342" s="192">
        <f t="shared" si="439"/>
        <v>0.8</v>
      </c>
      <c r="T342" s="170"/>
      <c r="U342" s="192">
        <f t="shared" ref="U342:V342" si="440">U343</f>
        <v>0</v>
      </c>
      <c r="V342" s="192">
        <f t="shared" si="440"/>
        <v>0</v>
      </c>
      <c r="W342" s="170"/>
      <c r="X342" s="192">
        <f>H342</f>
        <v>0</v>
      </c>
      <c r="Y342" s="192">
        <f>Y343</f>
        <v>0</v>
      </c>
      <c r="Z342" s="182"/>
      <c r="AA342" s="192"/>
      <c r="AB342" s="181"/>
      <c r="AC342" s="170">
        <v>0</v>
      </c>
      <c r="AD342" s="170">
        <v>0</v>
      </c>
      <c r="AE342" s="170" t="e">
        <f>V342/U342</f>
        <v>#DIV/0!</v>
      </c>
      <c r="AF342" s="170" t="e">
        <f>Y342/X342</f>
        <v>#DIV/0!</v>
      </c>
      <c r="AG342" s="170">
        <v>0</v>
      </c>
      <c r="AH342" s="170">
        <v>0</v>
      </c>
      <c r="AI342" s="170">
        <f>V342/G342</f>
        <v>0</v>
      </c>
      <c r="AJ342" s="170">
        <f>Y342/G342</f>
        <v>0</v>
      </c>
      <c r="AK342" s="206"/>
      <c r="AL342" s="168">
        <f>(D342-P342)/D342</f>
        <v>0.79381443298969079</v>
      </c>
      <c r="AM342" s="186">
        <f>(D342-S342)/D342</f>
        <v>0.79381443298969079</v>
      </c>
      <c r="AN342" s="168">
        <f>(D342-V342)/D342</f>
        <v>1</v>
      </c>
      <c r="AO342" s="168">
        <f>(D342-Y342)/D342</f>
        <v>1</v>
      </c>
      <c r="AP342" s="174">
        <f t="shared" ref="AP342:AS342" si="441">IF(AL342&lt;=50%,5,IF(AL342&lt;=65%,4,IF(AL342&lt;=75%,3,IF(AL342&lt;=90%,2,1))))</f>
        <v>2</v>
      </c>
      <c r="AQ342" s="174">
        <f t="shared" si="441"/>
        <v>2</v>
      </c>
      <c r="AR342" s="174">
        <f t="shared" si="441"/>
        <v>1</v>
      </c>
      <c r="AS342" s="174">
        <f t="shared" si="441"/>
        <v>1</v>
      </c>
      <c r="AT342" s="206"/>
      <c r="AU342" s="207"/>
      <c r="AV342" s="207"/>
      <c r="AW342" s="207"/>
      <c r="AX342" s="207"/>
      <c r="AY342" s="207"/>
    </row>
    <row r="343" spans="1:51" ht="16.5" customHeight="1" outlineLevel="4" x14ac:dyDescent="0.25">
      <c r="A343" s="205" t="s">
        <v>2121</v>
      </c>
      <c r="B343" s="181" t="str">
        <f>Variables!C204</f>
        <v>Luas Lingkungan pemukiman kumuh Kelurahan Panjang</v>
      </c>
      <c r="C343" s="192" t="s">
        <v>2081</v>
      </c>
      <c r="D343" s="192">
        <v>3.88</v>
      </c>
      <c r="E343" s="192">
        <v>2.5</v>
      </c>
      <c r="F343" s="192">
        <v>3.88</v>
      </c>
      <c r="G343" s="192">
        <v>1</v>
      </c>
      <c r="H343" s="192"/>
      <c r="I343" s="192"/>
      <c r="J343" s="192">
        <v>0</v>
      </c>
      <c r="K343" s="192">
        <f>Variables!E204</f>
        <v>1</v>
      </c>
      <c r="L343" s="192">
        <f>Variables!F204</f>
        <v>3.77</v>
      </c>
      <c r="M343" s="192">
        <f>Variables!G204</f>
        <v>2.16</v>
      </c>
      <c r="N343" s="192">
        <f>Variables!H204</f>
        <v>0.8</v>
      </c>
      <c r="O343" s="192">
        <f>Variables!I204</f>
        <v>0</v>
      </c>
      <c r="P343" s="192">
        <f>Variables!J204</f>
        <v>0.8</v>
      </c>
      <c r="Q343" s="170"/>
      <c r="R343" s="192">
        <f>Variables!K204</f>
        <v>0</v>
      </c>
      <c r="S343" s="192">
        <f>Variables!L204</f>
        <v>0.8</v>
      </c>
      <c r="T343" s="170"/>
      <c r="U343" s="192">
        <f>Variables!M204</f>
        <v>0</v>
      </c>
      <c r="V343" s="192">
        <f>Variables!N204</f>
        <v>0</v>
      </c>
      <c r="W343" s="170"/>
      <c r="X343" s="192"/>
      <c r="Y343" s="192">
        <f>Variables!P204</f>
        <v>0</v>
      </c>
      <c r="Z343" s="182"/>
      <c r="AA343" s="188"/>
      <c r="AB343" s="181"/>
      <c r="AC343" s="170"/>
      <c r="AD343" s="170"/>
      <c r="AE343" s="170"/>
      <c r="AF343" s="170"/>
      <c r="AG343" s="170"/>
      <c r="AH343" s="170"/>
      <c r="AI343" s="170"/>
      <c r="AJ343" s="170"/>
      <c r="AK343" s="206"/>
      <c r="AL343" s="168"/>
      <c r="AM343" s="168"/>
      <c r="AN343" s="168"/>
      <c r="AO343" s="168"/>
      <c r="AP343" s="174"/>
      <c r="AQ343" s="174"/>
      <c r="AR343" s="174"/>
      <c r="AS343" s="174"/>
      <c r="AT343" s="206"/>
      <c r="AU343" s="207"/>
      <c r="AV343" s="207"/>
      <c r="AW343" s="207"/>
      <c r="AX343" s="207"/>
      <c r="AY343" s="207"/>
    </row>
    <row r="344" spans="1:51" ht="16.5" customHeight="1" outlineLevel="2" x14ac:dyDescent="0.25">
      <c r="A344" s="222" t="s">
        <v>2122</v>
      </c>
      <c r="B344" s="157" t="s">
        <v>2123</v>
      </c>
      <c r="C344" s="224"/>
      <c r="D344" s="188"/>
      <c r="E344" s="188"/>
      <c r="F344" s="188"/>
      <c r="G344" s="188"/>
      <c r="H344" s="188"/>
      <c r="I344" s="188"/>
      <c r="J344" s="188"/>
      <c r="K344" s="188"/>
      <c r="L344" s="188"/>
      <c r="M344" s="188"/>
      <c r="N344" s="188"/>
      <c r="O344" s="188"/>
      <c r="P344" s="188"/>
      <c r="Q344" s="170"/>
      <c r="R344" s="188"/>
      <c r="S344" s="188"/>
      <c r="T344" s="170"/>
      <c r="U344" s="188"/>
      <c r="V344" s="188"/>
      <c r="W344" s="170"/>
      <c r="X344" s="188">
        <f>G344</f>
        <v>0</v>
      </c>
      <c r="Y344" s="188"/>
      <c r="Z344" s="171"/>
      <c r="AA344" s="224"/>
      <c r="AB344" s="157"/>
      <c r="AC344" s="157"/>
      <c r="AD344" s="157"/>
      <c r="AE344" s="157"/>
      <c r="AF344" s="157"/>
      <c r="AG344" s="157"/>
      <c r="AH344" s="157"/>
      <c r="AI344" s="157"/>
      <c r="AJ344" s="157"/>
      <c r="AK344" s="227"/>
      <c r="AL344" s="159"/>
      <c r="AM344" s="159"/>
      <c r="AN344" s="159"/>
      <c r="AO344" s="159"/>
      <c r="AP344" s="162"/>
      <c r="AQ344" s="162"/>
      <c r="AR344" s="162"/>
      <c r="AS344" s="162"/>
      <c r="AT344" s="227"/>
      <c r="AU344" s="228"/>
      <c r="AV344" s="228"/>
      <c r="AW344" s="228"/>
      <c r="AX344" s="228"/>
      <c r="AY344" s="228"/>
    </row>
    <row r="345" spans="1:51" ht="16.5" customHeight="1" outlineLevel="3" x14ac:dyDescent="0.25">
      <c r="A345" s="205" t="s">
        <v>2124</v>
      </c>
      <c r="B345" s="181" t="s">
        <v>2079</v>
      </c>
      <c r="C345" s="192"/>
      <c r="D345" s="192">
        <f t="shared" ref="D345:G345" si="442">D346</f>
        <v>16.2</v>
      </c>
      <c r="E345" s="192">
        <f t="shared" si="442"/>
        <v>10</v>
      </c>
      <c r="F345" s="192">
        <f t="shared" si="442"/>
        <v>5</v>
      </c>
      <c r="G345" s="192">
        <f t="shared" si="442"/>
        <v>2.5</v>
      </c>
      <c r="H345" s="192">
        <v>0</v>
      </c>
      <c r="I345" s="192">
        <v>0</v>
      </c>
      <c r="J345" s="192">
        <f t="shared" ref="J345:P345" si="443">J346</f>
        <v>0</v>
      </c>
      <c r="K345" s="192">
        <f t="shared" si="443"/>
        <v>1</v>
      </c>
      <c r="L345" s="192">
        <f t="shared" si="443"/>
        <v>4.1100000000000003</v>
      </c>
      <c r="M345" s="192">
        <f t="shared" si="443"/>
        <v>0.28000000000000003</v>
      </c>
      <c r="N345" s="192">
        <f t="shared" si="443"/>
        <v>0</v>
      </c>
      <c r="O345" s="192">
        <f t="shared" si="443"/>
        <v>0</v>
      </c>
      <c r="P345" s="192">
        <f t="shared" si="443"/>
        <v>0</v>
      </c>
      <c r="Q345" s="170"/>
      <c r="R345" s="192">
        <f t="shared" ref="R345:S345" si="444">R346</f>
        <v>0</v>
      </c>
      <c r="S345" s="192">
        <f t="shared" si="444"/>
        <v>0</v>
      </c>
      <c r="T345" s="170"/>
      <c r="U345" s="192">
        <f t="shared" ref="U345:V345" si="445">U346</f>
        <v>0</v>
      </c>
      <c r="V345" s="192">
        <f t="shared" si="445"/>
        <v>0</v>
      </c>
      <c r="W345" s="170"/>
      <c r="X345" s="192">
        <f>H345</f>
        <v>0</v>
      </c>
      <c r="Y345" s="192">
        <v>0.28000000000000003</v>
      </c>
      <c r="Z345" s="182"/>
      <c r="AA345" s="192"/>
      <c r="AB345" s="181"/>
      <c r="AC345" s="170">
        <v>0</v>
      </c>
      <c r="AD345" s="170">
        <v>0</v>
      </c>
      <c r="AE345" s="170" t="e">
        <f>V345/U345</f>
        <v>#DIV/0!</v>
      </c>
      <c r="AF345" s="170" t="e">
        <f>Y345/X345</f>
        <v>#DIV/0!</v>
      </c>
      <c r="AG345" s="170">
        <v>0</v>
      </c>
      <c r="AH345" s="170">
        <v>0</v>
      </c>
      <c r="AI345" s="170">
        <f>V345/G345</f>
        <v>0</v>
      </c>
      <c r="AJ345" s="170">
        <f>Y345/G345</f>
        <v>0.11200000000000002</v>
      </c>
      <c r="AK345" s="206"/>
      <c r="AL345" s="168">
        <f>(D345-P345)/D345</f>
        <v>1</v>
      </c>
      <c r="AM345" s="186">
        <f>(D345-S345)/D345</f>
        <v>1</v>
      </c>
      <c r="AN345" s="168">
        <f>(D345-V345)/D345</f>
        <v>1</v>
      </c>
      <c r="AO345" s="168">
        <f>(D345-Y345)/D345</f>
        <v>0.98271604938271606</v>
      </c>
      <c r="AP345" s="174">
        <f t="shared" ref="AP345:AS345" si="446">IF(AL345&lt;=50%,5,IF(AL345&lt;=65%,4,IF(AL345&lt;=75%,3,IF(AL345&lt;=90%,2,1))))</f>
        <v>1</v>
      </c>
      <c r="AQ345" s="174">
        <f t="shared" si="446"/>
        <v>1</v>
      </c>
      <c r="AR345" s="174">
        <f t="shared" si="446"/>
        <v>1</v>
      </c>
      <c r="AS345" s="174">
        <f t="shared" si="446"/>
        <v>1</v>
      </c>
      <c r="AT345" s="206"/>
      <c r="AU345" s="207"/>
      <c r="AV345" s="207"/>
      <c r="AW345" s="207"/>
      <c r="AX345" s="207"/>
      <c r="AY345" s="207"/>
    </row>
    <row r="346" spans="1:51" ht="16.5" customHeight="1" outlineLevel="4" x14ac:dyDescent="0.25">
      <c r="A346" s="205" t="s">
        <v>2125</v>
      </c>
      <c r="B346" s="181" t="str">
        <f>Variables!C205</f>
        <v>Luas Lingkungan pemukiman kumuh Kelurahan Potrobangsan</v>
      </c>
      <c r="C346" s="192" t="s">
        <v>2081</v>
      </c>
      <c r="D346" s="192">
        <v>16.2</v>
      </c>
      <c r="E346" s="192">
        <v>10</v>
      </c>
      <c r="F346" s="192">
        <v>5</v>
      </c>
      <c r="G346" s="192">
        <v>2.5</v>
      </c>
      <c r="H346" s="192"/>
      <c r="I346" s="192"/>
      <c r="J346" s="192">
        <v>0</v>
      </c>
      <c r="K346" s="192">
        <f>Variables!E205</f>
        <v>1</v>
      </c>
      <c r="L346" s="192">
        <f>Variables!F205</f>
        <v>4.1100000000000003</v>
      </c>
      <c r="M346" s="192">
        <f>Variables!G205</f>
        <v>0.28000000000000003</v>
      </c>
      <c r="N346" s="192">
        <f>Variables!H205</f>
        <v>0</v>
      </c>
      <c r="O346" s="192">
        <f>Variables!I205</f>
        <v>0</v>
      </c>
      <c r="P346" s="192">
        <f>Variables!J205</f>
        <v>0</v>
      </c>
      <c r="Q346" s="170"/>
      <c r="R346" s="192">
        <f>Variables!K205</f>
        <v>0</v>
      </c>
      <c r="S346" s="192">
        <f>Variables!L205</f>
        <v>0</v>
      </c>
      <c r="T346" s="170"/>
      <c r="U346" s="192">
        <f>Variables!M205</f>
        <v>0</v>
      </c>
      <c r="V346" s="192">
        <f>Variables!N205</f>
        <v>0</v>
      </c>
      <c r="W346" s="170"/>
      <c r="X346" s="192"/>
      <c r="Y346" s="192">
        <f>Variables!P205</f>
        <v>0</v>
      </c>
      <c r="Z346" s="182"/>
      <c r="AA346" s="188"/>
      <c r="AB346" s="181"/>
      <c r="AC346" s="170"/>
      <c r="AD346" s="170"/>
      <c r="AE346" s="170"/>
      <c r="AF346" s="170"/>
      <c r="AG346" s="170"/>
      <c r="AH346" s="170"/>
      <c r="AI346" s="170"/>
      <c r="AJ346" s="170"/>
      <c r="AK346" s="206"/>
      <c r="AL346" s="168"/>
      <c r="AM346" s="168"/>
      <c r="AN346" s="168"/>
      <c r="AO346" s="168"/>
      <c r="AP346" s="174"/>
      <c r="AQ346" s="174"/>
      <c r="AR346" s="174"/>
      <c r="AS346" s="174"/>
      <c r="AT346" s="206"/>
      <c r="AU346" s="207"/>
      <c r="AV346" s="207"/>
      <c r="AW346" s="207"/>
      <c r="AX346" s="207"/>
      <c r="AY346" s="207"/>
    </row>
    <row r="347" spans="1:51" ht="16.5" customHeight="1" outlineLevel="2" x14ac:dyDescent="0.25">
      <c r="A347" s="222" t="s">
        <v>2126</v>
      </c>
      <c r="B347" s="157" t="s">
        <v>2127</v>
      </c>
      <c r="C347" s="224"/>
      <c r="D347" s="224"/>
      <c r="E347" s="224"/>
      <c r="F347" s="224"/>
      <c r="G347" s="224"/>
      <c r="H347" s="224"/>
      <c r="I347" s="224"/>
      <c r="J347" s="224"/>
      <c r="K347" s="224"/>
      <c r="L347" s="224"/>
      <c r="M347" s="224"/>
      <c r="N347" s="224"/>
      <c r="O347" s="224"/>
      <c r="P347" s="224"/>
      <c r="Q347" s="157"/>
      <c r="R347" s="224"/>
      <c r="S347" s="224"/>
      <c r="T347" s="157"/>
      <c r="U347" s="224"/>
      <c r="V347" s="224"/>
      <c r="W347" s="157"/>
      <c r="X347" s="188">
        <f>G347</f>
        <v>0</v>
      </c>
      <c r="Y347" s="224"/>
      <c r="Z347" s="158"/>
      <c r="AA347" s="224"/>
      <c r="AB347" s="157"/>
      <c r="AC347" s="157"/>
      <c r="AD347" s="157"/>
      <c r="AE347" s="157"/>
      <c r="AF347" s="157"/>
      <c r="AG347" s="157"/>
      <c r="AH347" s="157"/>
      <c r="AI347" s="157"/>
      <c r="AJ347" s="157"/>
      <c r="AK347" s="227"/>
      <c r="AL347" s="159"/>
      <c r="AM347" s="159"/>
      <c r="AN347" s="159"/>
      <c r="AO347" s="159"/>
      <c r="AP347" s="162"/>
      <c r="AQ347" s="162"/>
      <c r="AR347" s="162"/>
      <c r="AS347" s="162"/>
      <c r="AT347" s="227"/>
      <c r="AU347" s="228"/>
      <c r="AV347" s="228"/>
      <c r="AW347" s="228"/>
      <c r="AX347" s="228"/>
      <c r="AY347" s="228"/>
    </row>
    <row r="348" spans="1:51" ht="16.5" customHeight="1" outlineLevel="3" x14ac:dyDescent="0.25">
      <c r="A348" s="205" t="s">
        <v>2128</v>
      </c>
      <c r="B348" s="181" t="s">
        <v>2079</v>
      </c>
      <c r="C348" s="192"/>
      <c r="D348" s="192">
        <f t="shared" ref="D348:G348" si="447">D349</f>
        <v>6.71</v>
      </c>
      <c r="E348" s="192">
        <f t="shared" si="447"/>
        <v>4</v>
      </c>
      <c r="F348" s="192">
        <f t="shared" si="447"/>
        <v>2</v>
      </c>
      <c r="G348" s="192">
        <f t="shared" si="447"/>
        <v>1</v>
      </c>
      <c r="H348" s="192">
        <v>0</v>
      </c>
      <c r="I348" s="192">
        <v>0</v>
      </c>
      <c r="J348" s="192">
        <f t="shared" ref="J348:P348" si="448">J349</f>
        <v>0</v>
      </c>
      <c r="K348" s="192">
        <f t="shared" si="448"/>
        <v>1.1000000000000001</v>
      </c>
      <c r="L348" s="192">
        <f t="shared" si="448"/>
        <v>2.81</v>
      </c>
      <c r="M348" s="192">
        <f t="shared" si="448"/>
        <v>1.34</v>
      </c>
      <c r="N348" s="192">
        <f t="shared" si="448"/>
        <v>1.1200000000000001</v>
      </c>
      <c r="O348" s="192">
        <f t="shared" si="448"/>
        <v>0</v>
      </c>
      <c r="P348" s="192">
        <f t="shared" si="448"/>
        <v>1.1200000000000001</v>
      </c>
      <c r="Q348" s="170"/>
      <c r="R348" s="192">
        <f t="shared" ref="R348:S348" si="449">R349</f>
        <v>0</v>
      </c>
      <c r="S348" s="192">
        <f t="shared" si="449"/>
        <v>1.1200000000000001</v>
      </c>
      <c r="T348" s="170"/>
      <c r="U348" s="192">
        <f t="shared" ref="U348:V348" si="450">U349</f>
        <v>0</v>
      </c>
      <c r="V348" s="192">
        <f t="shared" si="450"/>
        <v>0</v>
      </c>
      <c r="W348" s="170"/>
      <c r="X348" s="192">
        <f>H348</f>
        <v>0</v>
      </c>
      <c r="Y348" s="192">
        <f>Y349</f>
        <v>0</v>
      </c>
      <c r="Z348" s="182"/>
      <c r="AA348" s="192"/>
      <c r="AB348" s="181"/>
      <c r="AC348" s="170">
        <v>0</v>
      </c>
      <c r="AD348" s="170">
        <v>0</v>
      </c>
      <c r="AE348" s="170" t="e">
        <f>V348/U348</f>
        <v>#DIV/0!</v>
      </c>
      <c r="AF348" s="170" t="e">
        <f>Y348/X348</f>
        <v>#DIV/0!</v>
      </c>
      <c r="AG348" s="170">
        <v>0</v>
      </c>
      <c r="AH348" s="170">
        <v>0</v>
      </c>
      <c r="AI348" s="170">
        <f>V348/G348</f>
        <v>0</v>
      </c>
      <c r="AJ348" s="170">
        <f>Y348/G348</f>
        <v>0</v>
      </c>
      <c r="AK348" s="206"/>
      <c r="AL348" s="168">
        <f>(D348-P348)/D348</f>
        <v>0.83308494783904619</v>
      </c>
      <c r="AM348" s="186">
        <f>(D348-S348)/D348</f>
        <v>0.83308494783904619</v>
      </c>
      <c r="AN348" s="168">
        <f>(D348-V348)/D348</f>
        <v>1</v>
      </c>
      <c r="AO348" s="168">
        <f>(D348-Y348)/D348</f>
        <v>1</v>
      </c>
      <c r="AP348" s="174">
        <f t="shared" ref="AP348:AS348" si="451">IF(AL348&lt;=50%,5,IF(AL348&lt;=65%,4,IF(AL348&lt;=75%,3,IF(AL348&lt;=90%,2,1))))</f>
        <v>2</v>
      </c>
      <c r="AQ348" s="174">
        <f t="shared" si="451"/>
        <v>2</v>
      </c>
      <c r="AR348" s="174">
        <f t="shared" si="451"/>
        <v>1</v>
      </c>
      <c r="AS348" s="174">
        <f t="shared" si="451"/>
        <v>1</v>
      </c>
      <c r="AT348" s="206"/>
      <c r="AU348" s="207"/>
      <c r="AV348" s="207"/>
      <c r="AW348" s="207"/>
      <c r="AX348" s="207"/>
      <c r="AY348" s="207"/>
    </row>
    <row r="349" spans="1:51" ht="16.5" customHeight="1" outlineLevel="4" x14ac:dyDescent="0.25">
      <c r="A349" s="205" t="s">
        <v>2129</v>
      </c>
      <c r="B349" s="181" t="str">
        <f>Variables!C206</f>
        <v>Luas Lingkungan pemukiman kumuh Kelurahan Rejowinangun Selatan</v>
      </c>
      <c r="C349" s="192" t="s">
        <v>2081</v>
      </c>
      <c r="D349" s="192">
        <v>6.71</v>
      </c>
      <c r="E349" s="192">
        <v>4</v>
      </c>
      <c r="F349" s="192">
        <v>2</v>
      </c>
      <c r="G349" s="192">
        <v>1</v>
      </c>
      <c r="H349" s="192"/>
      <c r="I349" s="192"/>
      <c r="J349" s="192">
        <v>0</v>
      </c>
      <c r="K349" s="192">
        <f>Variables!E206</f>
        <v>1.1000000000000001</v>
      </c>
      <c r="L349" s="192">
        <f>Variables!F206</f>
        <v>2.81</v>
      </c>
      <c r="M349" s="192">
        <f>Variables!G206</f>
        <v>1.34</v>
      </c>
      <c r="N349" s="192">
        <f>Variables!H206</f>
        <v>1.1200000000000001</v>
      </c>
      <c r="O349" s="192">
        <f>Variables!I206</f>
        <v>0</v>
      </c>
      <c r="P349" s="192">
        <f>Variables!J206</f>
        <v>1.1200000000000001</v>
      </c>
      <c r="Q349" s="170"/>
      <c r="R349" s="192">
        <f>Variables!K206</f>
        <v>0</v>
      </c>
      <c r="S349" s="192">
        <f>Variables!L206</f>
        <v>1.1200000000000001</v>
      </c>
      <c r="T349" s="170"/>
      <c r="U349" s="192">
        <f>Variables!M206</f>
        <v>0</v>
      </c>
      <c r="V349" s="192">
        <f>Variables!N206</f>
        <v>0</v>
      </c>
      <c r="W349" s="170"/>
      <c r="X349" s="192"/>
      <c r="Y349" s="192">
        <f>Variables!P206</f>
        <v>0</v>
      </c>
      <c r="Z349" s="182"/>
      <c r="AA349" s="188"/>
      <c r="AB349" s="181"/>
      <c r="AC349" s="170"/>
      <c r="AD349" s="170"/>
      <c r="AE349" s="170"/>
      <c r="AF349" s="170"/>
      <c r="AG349" s="170"/>
      <c r="AH349" s="170"/>
      <c r="AI349" s="170"/>
      <c r="AJ349" s="170"/>
      <c r="AK349" s="206"/>
      <c r="AL349" s="168"/>
      <c r="AM349" s="168"/>
      <c r="AN349" s="168"/>
      <c r="AO349" s="168"/>
      <c r="AP349" s="174"/>
      <c r="AQ349" s="174"/>
      <c r="AR349" s="174"/>
      <c r="AS349" s="174"/>
      <c r="AT349" s="206"/>
      <c r="AU349" s="207"/>
      <c r="AV349" s="207"/>
      <c r="AW349" s="207"/>
      <c r="AX349" s="207"/>
      <c r="AY349" s="207"/>
    </row>
    <row r="350" spans="1:51" ht="16.5" customHeight="1" outlineLevel="2" x14ac:dyDescent="0.25">
      <c r="A350" s="222" t="s">
        <v>2130</v>
      </c>
      <c r="B350" s="157" t="s">
        <v>2131</v>
      </c>
      <c r="C350" s="224"/>
      <c r="D350" s="224"/>
      <c r="E350" s="224"/>
      <c r="F350" s="224"/>
      <c r="G350" s="224"/>
      <c r="H350" s="224"/>
      <c r="I350" s="224"/>
      <c r="J350" s="224"/>
      <c r="K350" s="224"/>
      <c r="L350" s="224"/>
      <c r="M350" s="224"/>
      <c r="N350" s="224"/>
      <c r="O350" s="224"/>
      <c r="P350" s="224"/>
      <c r="Q350" s="157"/>
      <c r="R350" s="224"/>
      <c r="S350" s="224"/>
      <c r="T350" s="157"/>
      <c r="U350" s="224"/>
      <c r="V350" s="224"/>
      <c r="W350" s="157"/>
      <c r="X350" s="192"/>
      <c r="Y350" s="224"/>
      <c r="Z350" s="158"/>
      <c r="AA350" s="224"/>
      <c r="AB350" s="157"/>
      <c r="AC350" s="157"/>
      <c r="AD350" s="157"/>
      <c r="AE350" s="157"/>
      <c r="AF350" s="157"/>
      <c r="AG350" s="157"/>
      <c r="AH350" s="157"/>
      <c r="AI350" s="157"/>
      <c r="AJ350" s="157"/>
      <c r="AK350" s="227"/>
      <c r="AL350" s="159"/>
      <c r="AM350" s="159"/>
      <c r="AN350" s="159"/>
      <c r="AO350" s="159"/>
      <c r="AP350" s="162"/>
      <c r="AQ350" s="162"/>
      <c r="AR350" s="162"/>
      <c r="AS350" s="162"/>
      <c r="AT350" s="227"/>
      <c r="AU350" s="228"/>
      <c r="AV350" s="228"/>
      <c r="AW350" s="228"/>
      <c r="AX350" s="228"/>
      <c r="AY350" s="228"/>
    </row>
    <row r="351" spans="1:51" ht="16.5" customHeight="1" outlineLevel="3" x14ac:dyDescent="0.25">
      <c r="A351" s="205" t="s">
        <v>2132</v>
      </c>
      <c r="B351" s="181" t="s">
        <v>2079</v>
      </c>
      <c r="C351" s="192"/>
      <c r="D351" s="192">
        <f t="shared" ref="D351:G351" si="452">D352</f>
        <v>13.62</v>
      </c>
      <c r="E351" s="192">
        <f t="shared" si="452"/>
        <v>10</v>
      </c>
      <c r="F351" s="192">
        <f t="shared" si="452"/>
        <v>5</v>
      </c>
      <c r="G351" s="192">
        <f t="shared" si="452"/>
        <v>2.5</v>
      </c>
      <c r="H351" s="192">
        <v>0</v>
      </c>
      <c r="I351" s="192">
        <v>0</v>
      </c>
      <c r="J351" s="192">
        <f t="shared" ref="J351:P351" si="453">J352</f>
        <v>0</v>
      </c>
      <c r="K351" s="192">
        <f t="shared" si="453"/>
        <v>1.5</v>
      </c>
      <c r="L351" s="192">
        <f t="shared" si="453"/>
        <v>10.9</v>
      </c>
      <c r="M351" s="192">
        <f t="shared" si="453"/>
        <v>4.7910000000000004</v>
      </c>
      <c r="N351" s="192">
        <f t="shared" si="453"/>
        <v>1.298</v>
      </c>
      <c r="O351" s="192">
        <f t="shared" si="453"/>
        <v>0</v>
      </c>
      <c r="P351" s="192">
        <f t="shared" si="453"/>
        <v>1.3</v>
      </c>
      <c r="Q351" s="170"/>
      <c r="R351" s="192">
        <f t="shared" ref="R351:S351" si="454">R352</f>
        <v>0</v>
      </c>
      <c r="S351" s="192">
        <f t="shared" si="454"/>
        <v>1.3</v>
      </c>
      <c r="T351" s="170"/>
      <c r="U351" s="192">
        <f t="shared" ref="U351:V351" si="455">U352</f>
        <v>0</v>
      </c>
      <c r="V351" s="192">
        <f t="shared" si="455"/>
        <v>0</v>
      </c>
      <c r="W351" s="170"/>
      <c r="X351" s="192">
        <f>H351</f>
        <v>0</v>
      </c>
      <c r="Y351" s="192">
        <f>Y352</f>
        <v>0</v>
      </c>
      <c r="Z351" s="182"/>
      <c r="AA351" s="188"/>
      <c r="AB351" s="181"/>
      <c r="AC351" s="170">
        <v>0</v>
      </c>
      <c r="AD351" s="170">
        <v>0</v>
      </c>
      <c r="AE351" s="170" t="e">
        <f>V351/U351</f>
        <v>#DIV/0!</v>
      </c>
      <c r="AF351" s="170" t="e">
        <f>Y351/X351</f>
        <v>#DIV/0!</v>
      </c>
      <c r="AG351" s="170">
        <v>0</v>
      </c>
      <c r="AH351" s="170">
        <v>0</v>
      </c>
      <c r="AI351" s="170">
        <f>V351/G351</f>
        <v>0</v>
      </c>
      <c r="AJ351" s="170">
        <f>Y351/G351</f>
        <v>0</v>
      </c>
      <c r="AK351" s="206"/>
      <c r="AL351" s="168">
        <f>(D351-P351)/D351</f>
        <v>0.90455212922173267</v>
      </c>
      <c r="AM351" s="186">
        <f>(D351-S351)/D351</f>
        <v>0.90455212922173267</v>
      </c>
      <c r="AN351" s="168">
        <f>(D351-V351)/D351</f>
        <v>1</v>
      </c>
      <c r="AO351" s="168">
        <f>(D351-Y351)/D351</f>
        <v>1</v>
      </c>
      <c r="AP351" s="174">
        <f t="shared" ref="AP351:AS351" si="456">IF(AL351&lt;=50%,5,IF(AL351&lt;=65%,4,IF(AL351&lt;=75%,3,IF(AL351&lt;=90%,2,1))))</f>
        <v>1</v>
      </c>
      <c r="AQ351" s="174">
        <f t="shared" si="456"/>
        <v>1</v>
      </c>
      <c r="AR351" s="174">
        <f t="shared" si="456"/>
        <v>1</v>
      </c>
      <c r="AS351" s="174">
        <f t="shared" si="456"/>
        <v>1</v>
      </c>
      <c r="AT351" s="206"/>
      <c r="AU351" s="207"/>
      <c r="AV351" s="207"/>
      <c r="AW351" s="207"/>
      <c r="AX351" s="207"/>
      <c r="AY351" s="207"/>
    </row>
    <row r="352" spans="1:51" ht="16.5" customHeight="1" outlineLevel="4" x14ac:dyDescent="0.25">
      <c r="A352" s="205" t="s">
        <v>2133</v>
      </c>
      <c r="B352" s="181" t="str">
        <f>Variables!C207</f>
        <v>Luas Lingkungan pemukiman kumuh Kelurahan Rejowinangun Utara</v>
      </c>
      <c r="C352" s="192" t="s">
        <v>2081</v>
      </c>
      <c r="D352" s="192">
        <v>13.62</v>
      </c>
      <c r="E352" s="192">
        <v>10</v>
      </c>
      <c r="F352" s="192">
        <v>5</v>
      </c>
      <c r="G352" s="192">
        <v>2.5</v>
      </c>
      <c r="H352" s="192"/>
      <c r="I352" s="192"/>
      <c r="J352" s="192">
        <v>0</v>
      </c>
      <c r="K352" s="192">
        <f>Variables!E207</f>
        <v>1.5</v>
      </c>
      <c r="L352" s="192">
        <f>Variables!F207</f>
        <v>10.9</v>
      </c>
      <c r="M352" s="192">
        <f>Variables!G207</f>
        <v>4.7910000000000004</v>
      </c>
      <c r="N352" s="192">
        <f>Variables!H207</f>
        <v>1.298</v>
      </c>
      <c r="O352" s="192">
        <f>Variables!I207</f>
        <v>0</v>
      </c>
      <c r="P352" s="192">
        <f>Variables!J207</f>
        <v>1.3</v>
      </c>
      <c r="Q352" s="170"/>
      <c r="R352" s="192">
        <f>Variables!K207</f>
        <v>0</v>
      </c>
      <c r="S352" s="192">
        <f>Variables!L207</f>
        <v>1.3</v>
      </c>
      <c r="T352" s="170"/>
      <c r="U352" s="192">
        <f>Variables!M207</f>
        <v>0</v>
      </c>
      <c r="V352" s="192">
        <f>Variables!N207</f>
        <v>0</v>
      </c>
      <c r="W352" s="170"/>
      <c r="X352" s="192"/>
      <c r="Y352" s="192">
        <f>Variables!P207</f>
        <v>0</v>
      </c>
      <c r="Z352" s="182"/>
      <c r="AA352" s="188"/>
      <c r="AB352" s="181"/>
      <c r="AC352" s="170"/>
      <c r="AD352" s="170"/>
      <c r="AE352" s="170"/>
      <c r="AF352" s="170"/>
      <c r="AG352" s="170"/>
      <c r="AH352" s="170"/>
      <c r="AI352" s="170"/>
      <c r="AJ352" s="170"/>
      <c r="AK352" s="206"/>
      <c r="AL352" s="168"/>
      <c r="AM352" s="168"/>
      <c r="AN352" s="168"/>
      <c r="AO352" s="168"/>
      <c r="AP352" s="174"/>
      <c r="AQ352" s="174"/>
      <c r="AR352" s="174"/>
      <c r="AS352" s="174"/>
      <c r="AT352" s="206"/>
      <c r="AU352" s="207"/>
      <c r="AV352" s="207"/>
      <c r="AW352" s="207"/>
      <c r="AX352" s="207"/>
      <c r="AY352" s="207"/>
    </row>
    <row r="353" spans="1:51" ht="16.5" customHeight="1" outlineLevel="2" x14ac:dyDescent="0.25">
      <c r="A353" s="222" t="s">
        <v>2134</v>
      </c>
      <c r="B353" s="157" t="s">
        <v>2135</v>
      </c>
      <c r="C353" s="224"/>
      <c r="D353" s="224"/>
      <c r="E353" s="224"/>
      <c r="F353" s="224"/>
      <c r="G353" s="224"/>
      <c r="H353" s="224"/>
      <c r="I353" s="224"/>
      <c r="J353" s="224"/>
      <c r="K353" s="224"/>
      <c r="L353" s="224"/>
      <c r="M353" s="224"/>
      <c r="N353" s="224"/>
      <c r="O353" s="224"/>
      <c r="P353" s="224"/>
      <c r="Q353" s="157"/>
      <c r="R353" s="224"/>
      <c r="S353" s="224"/>
      <c r="T353" s="157"/>
      <c r="U353" s="224"/>
      <c r="V353" s="224"/>
      <c r="W353" s="157"/>
      <c r="X353" s="188">
        <f>G353</f>
        <v>0</v>
      </c>
      <c r="Y353" s="224"/>
      <c r="Z353" s="158"/>
      <c r="AA353" s="224"/>
      <c r="AB353" s="157"/>
      <c r="AC353" s="157"/>
      <c r="AD353" s="157"/>
      <c r="AE353" s="157"/>
      <c r="AF353" s="157"/>
      <c r="AG353" s="157"/>
      <c r="AH353" s="157"/>
      <c r="AI353" s="157"/>
      <c r="AJ353" s="157"/>
      <c r="AK353" s="227"/>
      <c r="AL353" s="159"/>
      <c r="AM353" s="159"/>
      <c r="AN353" s="159"/>
      <c r="AO353" s="159"/>
      <c r="AP353" s="162"/>
      <c r="AQ353" s="162"/>
      <c r="AR353" s="162"/>
      <c r="AS353" s="162"/>
      <c r="AT353" s="227"/>
      <c r="AU353" s="228"/>
      <c r="AV353" s="228"/>
      <c r="AW353" s="228"/>
      <c r="AX353" s="228"/>
      <c r="AY353" s="228"/>
    </row>
    <row r="354" spans="1:51" ht="16.5" customHeight="1" outlineLevel="3" x14ac:dyDescent="0.25">
      <c r="A354" s="205" t="s">
        <v>2136</v>
      </c>
      <c r="B354" s="181" t="s">
        <v>2079</v>
      </c>
      <c r="C354" s="192"/>
      <c r="D354" s="192">
        <f t="shared" ref="D354:G354" si="457">D355</f>
        <v>11.98</v>
      </c>
      <c r="E354" s="192">
        <f t="shared" si="457"/>
        <v>8</v>
      </c>
      <c r="F354" s="192">
        <f t="shared" si="457"/>
        <v>4</v>
      </c>
      <c r="G354" s="192">
        <f t="shared" si="457"/>
        <v>2</v>
      </c>
      <c r="H354" s="192">
        <v>0</v>
      </c>
      <c r="I354" s="192">
        <v>0</v>
      </c>
      <c r="J354" s="192">
        <f t="shared" ref="J354:P354" si="458">J355</f>
        <v>0</v>
      </c>
      <c r="K354" s="192">
        <f t="shared" si="458"/>
        <v>2</v>
      </c>
      <c r="L354" s="192">
        <f t="shared" si="458"/>
        <v>0.4</v>
      </c>
      <c r="M354" s="192">
        <f t="shared" si="458"/>
        <v>0.4</v>
      </c>
      <c r="N354" s="192">
        <f t="shared" si="458"/>
        <v>0.38</v>
      </c>
      <c r="O354" s="192">
        <f t="shared" si="458"/>
        <v>0</v>
      </c>
      <c r="P354" s="192">
        <f t="shared" si="458"/>
        <v>0.38</v>
      </c>
      <c r="Q354" s="170"/>
      <c r="R354" s="192">
        <f t="shared" ref="R354:S354" si="459">R355</f>
        <v>0</v>
      </c>
      <c r="S354" s="192">
        <f t="shared" si="459"/>
        <v>0.38</v>
      </c>
      <c r="T354" s="170"/>
      <c r="U354" s="192">
        <f t="shared" ref="U354:V354" si="460">U355</f>
        <v>0</v>
      </c>
      <c r="V354" s="192">
        <f t="shared" si="460"/>
        <v>0</v>
      </c>
      <c r="W354" s="170"/>
      <c r="X354" s="192">
        <f>H354</f>
        <v>0</v>
      </c>
      <c r="Y354" s="192">
        <f>Y355</f>
        <v>0</v>
      </c>
      <c r="Z354" s="182"/>
      <c r="AA354" s="188"/>
      <c r="AB354" s="181"/>
      <c r="AC354" s="170">
        <v>0</v>
      </c>
      <c r="AD354" s="170">
        <v>0</v>
      </c>
      <c r="AE354" s="170" t="e">
        <f>V354/U354</f>
        <v>#DIV/0!</v>
      </c>
      <c r="AF354" s="170" t="e">
        <f>Y354/X354</f>
        <v>#DIV/0!</v>
      </c>
      <c r="AG354" s="170">
        <v>0</v>
      </c>
      <c r="AH354" s="170">
        <v>0</v>
      </c>
      <c r="AI354" s="170">
        <f>V354/G354</f>
        <v>0</v>
      </c>
      <c r="AJ354" s="170">
        <f>Y354/G354</f>
        <v>0</v>
      </c>
      <c r="AK354" s="206"/>
      <c r="AL354" s="168">
        <f>(D354-P354)/D354</f>
        <v>0.96828046744574281</v>
      </c>
      <c r="AM354" s="186">
        <f>(D354-S354)/D354</f>
        <v>0.96828046744574281</v>
      </c>
      <c r="AN354" s="168">
        <f>(D354-V354)/D354</f>
        <v>1</v>
      </c>
      <c r="AO354" s="168">
        <f>(D354-Y354)/D354</f>
        <v>1</v>
      </c>
      <c r="AP354" s="174">
        <f t="shared" ref="AP354:AS354" si="461">IF(AL354&lt;=50%,5,IF(AL354&lt;=65%,4,IF(AL354&lt;=75%,3,IF(AL354&lt;=90%,2,1))))</f>
        <v>1</v>
      </c>
      <c r="AQ354" s="174">
        <f t="shared" si="461"/>
        <v>1</v>
      </c>
      <c r="AR354" s="174">
        <f t="shared" si="461"/>
        <v>1</v>
      </c>
      <c r="AS354" s="174">
        <f t="shared" si="461"/>
        <v>1</v>
      </c>
      <c r="AT354" s="206"/>
      <c r="AU354" s="207"/>
      <c r="AV354" s="207"/>
      <c r="AW354" s="207"/>
      <c r="AX354" s="207"/>
      <c r="AY354" s="207"/>
    </row>
    <row r="355" spans="1:51" ht="16.5" customHeight="1" outlineLevel="4" x14ac:dyDescent="0.25">
      <c r="A355" s="205" t="s">
        <v>2137</v>
      </c>
      <c r="B355" s="181" t="str">
        <f>Variables!C208</f>
        <v>Luas Lingkungan pemukiman kumuh Kelurahan Tidar Selatan</v>
      </c>
      <c r="C355" s="192" t="s">
        <v>2081</v>
      </c>
      <c r="D355" s="192">
        <v>11.98</v>
      </c>
      <c r="E355" s="192">
        <v>8</v>
      </c>
      <c r="F355" s="192">
        <v>4</v>
      </c>
      <c r="G355" s="192">
        <v>2</v>
      </c>
      <c r="H355" s="192"/>
      <c r="I355" s="192"/>
      <c r="J355" s="192">
        <v>0</v>
      </c>
      <c r="K355" s="192">
        <f>Variables!E208</f>
        <v>2</v>
      </c>
      <c r="L355" s="192">
        <f>Variables!F208</f>
        <v>0.4</v>
      </c>
      <c r="M355" s="192">
        <f>Variables!G208</f>
        <v>0.4</v>
      </c>
      <c r="N355" s="192">
        <f>Variables!H208</f>
        <v>0.38</v>
      </c>
      <c r="O355" s="192">
        <f>Variables!I208</f>
        <v>0</v>
      </c>
      <c r="P355" s="192">
        <f>Variables!J208</f>
        <v>0.38</v>
      </c>
      <c r="Q355" s="170"/>
      <c r="R355" s="192">
        <f>Variables!K208</f>
        <v>0</v>
      </c>
      <c r="S355" s="192">
        <f>Variables!L208</f>
        <v>0.38</v>
      </c>
      <c r="T355" s="170"/>
      <c r="U355" s="192">
        <f>Variables!M208</f>
        <v>0</v>
      </c>
      <c r="V355" s="192">
        <f>Variables!N208</f>
        <v>0</v>
      </c>
      <c r="W355" s="170"/>
      <c r="X355" s="192"/>
      <c r="Y355" s="192">
        <f>Variables!P208</f>
        <v>0</v>
      </c>
      <c r="Z355" s="182"/>
      <c r="AA355" s="188"/>
      <c r="AB355" s="181"/>
      <c r="AC355" s="170"/>
      <c r="AD355" s="170"/>
      <c r="AE355" s="170"/>
      <c r="AF355" s="170"/>
      <c r="AG355" s="170"/>
      <c r="AH355" s="170"/>
      <c r="AI355" s="170"/>
      <c r="AJ355" s="170"/>
      <c r="AK355" s="206"/>
      <c r="AL355" s="168"/>
      <c r="AM355" s="168"/>
      <c r="AN355" s="168"/>
      <c r="AO355" s="168"/>
      <c r="AP355" s="174"/>
      <c r="AQ355" s="174"/>
      <c r="AR355" s="174"/>
      <c r="AS355" s="174"/>
      <c r="AT355" s="206"/>
      <c r="AU355" s="207"/>
      <c r="AV355" s="207"/>
      <c r="AW355" s="207"/>
      <c r="AX355" s="207"/>
      <c r="AY355" s="207"/>
    </row>
    <row r="356" spans="1:51" ht="16.5" customHeight="1" outlineLevel="2" x14ac:dyDescent="0.25">
      <c r="A356" s="222" t="s">
        <v>2138</v>
      </c>
      <c r="B356" s="157" t="s">
        <v>2139</v>
      </c>
      <c r="C356" s="224"/>
      <c r="D356" s="224"/>
      <c r="E356" s="224"/>
      <c r="F356" s="224"/>
      <c r="G356" s="224"/>
      <c r="H356" s="224"/>
      <c r="I356" s="224"/>
      <c r="J356" s="224"/>
      <c r="K356" s="224"/>
      <c r="L356" s="224"/>
      <c r="M356" s="224"/>
      <c r="N356" s="224"/>
      <c r="O356" s="224"/>
      <c r="P356" s="224"/>
      <c r="Q356" s="157"/>
      <c r="R356" s="224"/>
      <c r="S356" s="224"/>
      <c r="T356" s="157"/>
      <c r="U356" s="224"/>
      <c r="V356" s="224"/>
      <c r="W356" s="157"/>
      <c r="X356" s="188">
        <f>G356</f>
        <v>0</v>
      </c>
      <c r="Y356" s="224"/>
      <c r="Z356" s="158"/>
      <c r="AA356" s="224"/>
      <c r="AB356" s="157"/>
      <c r="AC356" s="157"/>
      <c r="AD356" s="157"/>
      <c r="AE356" s="157"/>
      <c r="AF356" s="157"/>
      <c r="AG356" s="157"/>
      <c r="AH356" s="157"/>
      <c r="AI356" s="157"/>
      <c r="AJ356" s="157"/>
      <c r="AK356" s="227"/>
      <c r="AL356" s="159"/>
      <c r="AM356" s="159"/>
      <c r="AN356" s="159"/>
      <c r="AO356" s="159"/>
      <c r="AP356" s="162"/>
      <c r="AQ356" s="162"/>
      <c r="AR356" s="162"/>
      <c r="AS356" s="162"/>
      <c r="AT356" s="227"/>
      <c r="AU356" s="228"/>
      <c r="AV356" s="228"/>
      <c r="AW356" s="228"/>
      <c r="AX356" s="228"/>
      <c r="AY356" s="228"/>
    </row>
    <row r="357" spans="1:51" ht="16.5" customHeight="1" outlineLevel="3" x14ac:dyDescent="0.25">
      <c r="A357" s="205" t="s">
        <v>2140</v>
      </c>
      <c r="B357" s="181" t="s">
        <v>2079</v>
      </c>
      <c r="C357" s="192"/>
      <c r="D357" s="192">
        <f t="shared" ref="D357:G357" si="462">D358</f>
        <v>8.4600000000000009</v>
      </c>
      <c r="E357" s="192">
        <f t="shared" si="462"/>
        <v>6</v>
      </c>
      <c r="F357" s="192">
        <f t="shared" si="462"/>
        <v>3</v>
      </c>
      <c r="G357" s="192">
        <f t="shared" si="462"/>
        <v>1.5</v>
      </c>
      <c r="H357" s="192">
        <v>0</v>
      </c>
      <c r="I357" s="192">
        <v>0</v>
      </c>
      <c r="J357" s="192">
        <f t="shared" ref="J357:P357" si="463">J358</f>
        <v>0</v>
      </c>
      <c r="K357" s="192">
        <f t="shared" si="463"/>
        <v>2</v>
      </c>
      <c r="L357" s="192">
        <f t="shared" si="463"/>
        <v>4.46</v>
      </c>
      <c r="M357" s="192">
        <f t="shared" si="463"/>
        <v>4.1219999999999999</v>
      </c>
      <c r="N357" s="192">
        <f t="shared" si="463"/>
        <v>1.331</v>
      </c>
      <c r="O357" s="192">
        <f t="shared" si="463"/>
        <v>0</v>
      </c>
      <c r="P357" s="192">
        <f t="shared" si="463"/>
        <v>1.33</v>
      </c>
      <c r="Q357" s="170"/>
      <c r="R357" s="192">
        <f t="shared" ref="R357:S357" si="464">R358</f>
        <v>0</v>
      </c>
      <c r="S357" s="192">
        <f t="shared" si="464"/>
        <v>1.33</v>
      </c>
      <c r="T357" s="170"/>
      <c r="U357" s="192">
        <f t="shared" ref="U357:V357" si="465">U358</f>
        <v>0</v>
      </c>
      <c r="V357" s="192">
        <f t="shared" si="465"/>
        <v>0</v>
      </c>
      <c r="W357" s="170"/>
      <c r="X357" s="192">
        <f>H357</f>
        <v>0</v>
      </c>
      <c r="Y357" s="192">
        <f>Y358</f>
        <v>0</v>
      </c>
      <c r="Z357" s="182"/>
      <c r="AA357" s="188"/>
      <c r="AB357" s="181"/>
      <c r="AC357" s="170">
        <v>0</v>
      </c>
      <c r="AD357" s="170">
        <v>0</v>
      </c>
      <c r="AE357" s="170" t="e">
        <f>V357/U357</f>
        <v>#DIV/0!</v>
      </c>
      <c r="AF357" s="170" t="e">
        <f>Y357/X357</f>
        <v>#DIV/0!</v>
      </c>
      <c r="AG357" s="170">
        <v>0</v>
      </c>
      <c r="AH357" s="170">
        <v>0</v>
      </c>
      <c r="AI357" s="170">
        <f>V357/G357</f>
        <v>0</v>
      </c>
      <c r="AJ357" s="170">
        <f>Y357/G357</f>
        <v>0</v>
      </c>
      <c r="AK357" s="206"/>
      <c r="AL357" s="168">
        <f>(D357-P357)/D357</f>
        <v>0.8427895981087471</v>
      </c>
      <c r="AM357" s="186">
        <f>(D357-S357)/D357</f>
        <v>0.8427895981087471</v>
      </c>
      <c r="AN357" s="168">
        <f>(D357-V357)/D357</f>
        <v>1</v>
      </c>
      <c r="AO357" s="168">
        <f>(D357-Y357)/D357</f>
        <v>1</v>
      </c>
      <c r="AP357" s="174">
        <f t="shared" ref="AP357:AS357" si="466">IF(AL357&lt;=50%,5,IF(AL357&lt;=65%,4,IF(AL357&lt;=75%,3,IF(AL357&lt;=90%,2,1))))</f>
        <v>2</v>
      </c>
      <c r="AQ357" s="174">
        <f t="shared" si="466"/>
        <v>2</v>
      </c>
      <c r="AR357" s="174">
        <f t="shared" si="466"/>
        <v>1</v>
      </c>
      <c r="AS357" s="174">
        <f t="shared" si="466"/>
        <v>1</v>
      </c>
      <c r="AT357" s="206"/>
      <c r="AU357" s="207"/>
      <c r="AV357" s="207"/>
      <c r="AW357" s="207"/>
      <c r="AX357" s="207"/>
      <c r="AY357" s="207"/>
    </row>
    <row r="358" spans="1:51" ht="16.5" customHeight="1" outlineLevel="4" x14ac:dyDescent="0.25">
      <c r="A358" s="205" t="s">
        <v>2141</v>
      </c>
      <c r="B358" s="181" t="str">
        <f>Variables!C209</f>
        <v>Luas Lingkungan pemukiman kumuh Kelurahan Tidar Utara</v>
      </c>
      <c r="C358" s="192" t="s">
        <v>2081</v>
      </c>
      <c r="D358" s="192">
        <v>8.4600000000000009</v>
      </c>
      <c r="E358" s="192">
        <v>6</v>
      </c>
      <c r="F358" s="192">
        <v>3</v>
      </c>
      <c r="G358" s="192">
        <v>1.5</v>
      </c>
      <c r="H358" s="192"/>
      <c r="I358" s="192"/>
      <c r="J358" s="192">
        <v>0</v>
      </c>
      <c r="K358" s="192">
        <f>Variables!E209</f>
        <v>2</v>
      </c>
      <c r="L358" s="192">
        <f>Variables!F209</f>
        <v>4.46</v>
      </c>
      <c r="M358" s="192">
        <f>Variables!G209</f>
        <v>4.1219999999999999</v>
      </c>
      <c r="N358" s="192">
        <f>Variables!H209</f>
        <v>1.331</v>
      </c>
      <c r="O358" s="192">
        <f>Variables!I209</f>
        <v>0</v>
      </c>
      <c r="P358" s="192">
        <f>Variables!J209</f>
        <v>1.33</v>
      </c>
      <c r="Q358" s="170"/>
      <c r="R358" s="192">
        <f>Variables!K209</f>
        <v>0</v>
      </c>
      <c r="S358" s="192">
        <f>Variables!L209</f>
        <v>1.33</v>
      </c>
      <c r="T358" s="170"/>
      <c r="U358" s="192">
        <f>Variables!M209</f>
        <v>0</v>
      </c>
      <c r="V358" s="192">
        <f>Variables!N209</f>
        <v>0</v>
      </c>
      <c r="W358" s="170"/>
      <c r="X358" s="192"/>
      <c r="Y358" s="192">
        <f>Variables!P209</f>
        <v>0</v>
      </c>
      <c r="Z358" s="182"/>
      <c r="AA358" s="188"/>
      <c r="AB358" s="181"/>
      <c r="AC358" s="170"/>
      <c r="AD358" s="170"/>
      <c r="AE358" s="170"/>
      <c r="AF358" s="170"/>
      <c r="AG358" s="170"/>
      <c r="AH358" s="170"/>
      <c r="AI358" s="170"/>
      <c r="AJ358" s="170"/>
      <c r="AK358" s="206"/>
      <c r="AL358" s="168"/>
      <c r="AM358" s="168"/>
      <c r="AN358" s="168"/>
      <c r="AO358" s="168"/>
      <c r="AP358" s="174"/>
      <c r="AQ358" s="174"/>
      <c r="AR358" s="174"/>
      <c r="AS358" s="174"/>
      <c r="AT358" s="206"/>
      <c r="AU358" s="207"/>
      <c r="AV358" s="207"/>
      <c r="AW358" s="207"/>
      <c r="AX358" s="207"/>
      <c r="AY358" s="207"/>
    </row>
    <row r="359" spans="1:51" ht="16.5" customHeight="1" outlineLevel="2" x14ac:dyDescent="0.25">
      <c r="A359" s="222" t="s">
        <v>2142</v>
      </c>
      <c r="B359" s="157" t="s">
        <v>2143</v>
      </c>
      <c r="C359" s="224"/>
      <c r="D359" s="224"/>
      <c r="E359" s="224"/>
      <c r="F359" s="224"/>
      <c r="G359" s="224"/>
      <c r="H359" s="224"/>
      <c r="I359" s="224"/>
      <c r="J359" s="224"/>
      <c r="K359" s="224"/>
      <c r="L359" s="224"/>
      <c r="M359" s="224"/>
      <c r="N359" s="224"/>
      <c r="O359" s="224"/>
      <c r="P359" s="224"/>
      <c r="Q359" s="157"/>
      <c r="R359" s="224"/>
      <c r="S359" s="224"/>
      <c r="T359" s="157"/>
      <c r="U359" s="224"/>
      <c r="V359" s="224"/>
      <c r="W359" s="157"/>
      <c r="X359" s="188">
        <f>G359</f>
        <v>0</v>
      </c>
      <c r="Y359" s="224"/>
      <c r="Z359" s="158"/>
      <c r="AA359" s="224"/>
      <c r="AB359" s="157"/>
      <c r="AC359" s="157"/>
      <c r="AD359" s="157"/>
      <c r="AE359" s="157"/>
      <c r="AF359" s="157"/>
      <c r="AG359" s="157"/>
      <c r="AH359" s="157"/>
      <c r="AI359" s="157"/>
      <c r="AJ359" s="157"/>
      <c r="AK359" s="227"/>
      <c r="AL359" s="159"/>
      <c r="AM359" s="159"/>
      <c r="AN359" s="159"/>
      <c r="AO359" s="159"/>
      <c r="AP359" s="162"/>
      <c r="AQ359" s="162"/>
      <c r="AR359" s="162"/>
      <c r="AS359" s="162"/>
      <c r="AT359" s="227"/>
      <c r="AU359" s="228"/>
      <c r="AV359" s="228"/>
      <c r="AW359" s="228"/>
      <c r="AX359" s="228"/>
      <c r="AY359" s="228"/>
    </row>
    <row r="360" spans="1:51" ht="16.5" customHeight="1" outlineLevel="3" x14ac:dyDescent="0.25">
      <c r="A360" s="205" t="s">
        <v>2144</v>
      </c>
      <c r="B360" s="181" t="s">
        <v>2079</v>
      </c>
      <c r="C360" s="192"/>
      <c r="D360" s="192">
        <f t="shared" ref="D360:G360" si="467">D361</f>
        <v>6.6</v>
      </c>
      <c r="E360" s="192">
        <f t="shared" si="467"/>
        <v>4</v>
      </c>
      <c r="F360" s="192">
        <f t="shared" si="467"/>
        <v>2</v>
      </c>
      <c r="G360" s="192">
        <f t="shared" si="467"/>
        <v>1</v>
      </c>
      <c r="H360" s="192">
        <v>0</v>
      </c>
      <c r="I360" s="192">
        <v>0</v>
      </c>
      <c r="J360" s="192">
        <f t="shared" ref="J360:P360" si="468">J361</f>
        <v>0</v>
      </c>
      <c r="K360" s="192">
        <f t="shared" si="468"/>
        <v>2</v>
      </c>
      <c r="L360" s="192">
        <f t="shared" si="468"/>
        <v>4.37</v>
      </c>
      <c r="M360" s="192">
        <f t="shared" si="468"/>
        <v>4.37</v>
      </c>
      <c r="N360" s="192">
        <f t="shared" si="468"/>
        <v>0.37</v>
      </c>
      <c r="O360" s="192">
        <f t="shared" si="468"/>
        <v>0</v>
      </c>
      <c r="P360" s="192">
        <f t="shared" si="468"/>
        <v>0.37</v>
      </c>
      <c r="Q360" s="170"/>
      <c r="R360" s="192">
        <f t="shared" ref="R360:S360" si="469">R361</f>
        <v>0</v>
      </c>
      <c r="S360" s="192">
        <f t="shared" si="469"/>
        <v>0.37</v>
      </c>
      <c r="T360" s="170"/>
      <c r="U360" s="192">
        <f t="shared" ref="U360:V360" si="470">U361</f>
        <v>0</v>
      </c>
      <c r="V360" s="192">
        <f t="shared" si="470"/>
        <v>0</v>
      </c>
      <c r="W360" s="170"/>
      <c r="X360" s="192">
        <f>H360</f>
        <v>0</v>
      </c>
      <c r="Y360" s="192">
        <f>Y361</f>
        <v>0</v>
      </c>
      <c r="Z360" s="182"/>
      <c r="AA360" s="188"/>
      <c r="AB360" s="181"/>
      <c r="AC360" s="170">
        <v>0</v>
      </c>
      <c r="AD360" s="170">
        <v>0</v>
      </c>
      <c r="AE360" s="170" t="e">
        <f>V360/U360</f>
        <v>#DIV/0!</v>
      </c>
      <c r="AF360" s="170" t="e">
        <f>Y360/X360</f>
        <v>#DIV/0!</v>
      </c>
      <c r="AG360" s="170">
        <v>0</v>
      </c>
      <c r="AH360" s="170">
        <v>0</v>
      </c>
      <c r="AI360" s="170">
        <f>V360/G360</f>
        <v>0</v>
      </c>
      <c r="AJ360" s="170">
        <f>Y360/G360</f>
        <v>0</v>
      </c>
      <c r="AK360" s="206"/>
      <c r="AL360" s="168">
        <f>(D360-P360)/D360</f>
        <v>0.94393939393939397</v>
      </c>
      <c r="AM360" s="186">
        <f>(D360-S360)/D360</f>
        <v>0.94393939393939397</v>
      </c>
      <c r="AN360" s="168">
        <f>(D360-V360)/D360</f>
        <v>1</v>
      </c>
      <c r="AO360" s="168">
        <f>(D360-Y360)/D360</f>
        <v>1</v>
      </c>
      <c r="AP360" s="174">
        <f t="shared" ref="AP360:AS360" si="471">IF(AL360&lt;=50%,5,IF(AL360&lt;=65%,4,IF(AL360&lt;=75%,3,IF(AL360&lt;=90%,2,1))))</f>
        <v>1</v>
      </c>
      <c r="AQ360" s="174">
        <f t="shared" si="471"/>
        <v>1</v>
      </c>
      <c r="AR360" s="174">
        <f t="shared" si="471"/>
        <v>1</v>
      </c>
      <c r="AS360" s="174">
        <f t="shared" si="471"/>
        <v>1</v>
      </c>
      <c r="AT360" s="206"/>
      <c r="AU360" s="207"/>
      <c r="AV360" s="207"/>
      <c r="AW360" s="207"/>
      <c r="AX360" s="207"/>
      <c r="AY360" s="207"/>
    </row>
    <row r="361" spans="1:51" ht="16.5" customHeight="1" outlineLevel="4" x14ac:dyDescent="0.25">
      <c r="A361" s="205" t="s">
        <v>2145</v>
      </c>
      <c r="B361" s="181" t="str">
        <f>Variables!C210</f>
        <v>Luas Lingkungan pemukiman kumuh Kelurahan Wates</v>
      </c>
      <c r="C361" s="192" t="s">
        <v>2081</v>
      </c>
      <c r="D361" s="192">
        <v>6.6</v>
      </c>
      <c r="E361" s="192">
        <v>4</v>
      </c>
      <c r="F361" s="192">
        <v>2</v>
      </c>
      <c r="G361" s="192">
        <v>1</v>
      </c>
      <c r="H361" s="192"/>
      <c r="I361" s="192"/>
      <c r="J361" s="192">
        <v>0</v>
      </c>
      <c r="K361" s="192">
        <f>Variables!E210</f>
        <v>2</v>
      </c>
      <c r="L361" s="192">
        <f>Variables!F210</f>
        <v>4.37</v>
      </c>
      <c r="M361" s="192">
        <f>Variables!G210</f>
        <v>4.37</v>
      </c>
      <c r="N361" s="192">
        <f>Variables!H210</f>
        <v>0.37</v>
      </c>
      <c r="O361" s="192">
        <f>Variables!I210</f>
        <v>0</v>
      </c>
      <c r="P361" s="192">
        <f>Variables!J210</f>
        <v>0.37</v>
      </c>
      <c r="Q361" s="170"/>
      <c r="R361" s="192">
        <f>Variables!K210</f>
        <v>0</v>
      </c>
      <c r="S361" s="192">
        <f>Variables!L210</f>
        <v>0.37</v>
      </c>
      <c r="T361" s="170"/>
      <c r="U361" s="192">
        <f>Variables!M210</f>
        <v>0</v>
      </c>
      <c r="V361" s="192">
        <f>Variables!N210</f>
        <v>0</v>
      </c>
      <c r="W361" s="170"/>
      <c r="X361" s="192"/>
      <c r="Y361" s="192">
        <f>Variables!P210</f>
        <v>0</v>
      </c>
      <c r="Z361" s="182"/>
      <c r="AA361" s="188"/>
      <c r="AB361" s="181"/>
      <c r="AC361" s="170"/>
      <c r="AD361" s="170"/>
      <c r="AE361" s="170"/>
      <c r="AF361" s="170"/>
      <c r="AG361" s="170"/>
      <c r="AH361" s="170"/>
      <c r="AI361" s="170"/>
      <c r="AJ361" s="170"/>
      <c r="AK361" s="206"/>
      <c r="AL361" s="168"/>
      <c r="AM361" s="168"/>
      <c r="AN361" s="168"/>
      <c r="AO361" s="168"/>
      <c r="AP361" s="174"/>
      <c r="AQ361" s="174"/>
      <c r="AR361" s="174"/>
      <c r="AS361" s="174"/>
      <c r="AT361" s="206"/>
      <c r="AU361" s="207"/>
      <c r="AV361" s="207"/>
      <c r="AW361" s="207"/>
      <c r="AX361" s="207"/>
      <c r="AY361" s="207"/>
    </row>
    <row r="362" spans="1:51" ht="16.5" customHeight="1" outlineLevel="2" x14ac:dyDescent="0.25">
      <c r="A362" s="153" t="s">
        <v>2146</v>
      </c>
      <c r="B362" s="154" t="s">
        <v>2147</v>
      </c>
      <c r="C362" s="155"/>
      <c r="D362" s="155"/>
      <c r="E362" s="155"/>
      <c r="F362" s="155"/>
      <c r="G362" s="155"/>
      <c r="H362" s="155"/>
      <c r="I362" s="155"/>
      <c r="J362" s="155"/>
      <c r="K362" s="155"/>
      <c r="L362" s="155"/>
      <c r="M362" s="155"/>
      <c r="N362" s="155"/>
      <c r="O362" s="155"/>
      <c r="P362" s="155"/>
      <c r="Q362" s="156"/>
      <c r="R362" s="155"/>
      <c r="S362" s="155"/>
      <c r="T362" s="157"/>
      <c r="U362" s="155"/>
      <c r="V362" s="155"/>
      <c r="W362" s="261"/>
      <c r="X362" s="184"/>
      <c r="Y362" s="155"/>
      <c r="Z362" s="158">
        <v>3628221400</v>
      </c>
      <c r="AA362" s="159"/>
      <c r="AB362" s="154"/>
      <c r="AC362" s="160"/>
      <c r="AD362" s="160"/>
      <c r="AE362" s="160"/>
      <c r="AF362" s="160"/>
      <c r="AG362" s="160"/>
      <c r="AH362" s="160"/>
      <c r="AI362" s="160"/>
      <c r="AJ362" s="160"/>
      <c r="AK362" s="161"/>
      <c r="AL362" s="159"/>
      <c r="AM362" s="159"/>
      <c r="AN362" s="159"/>
      <c r="AO362" s="159"/>
      <c r="AP362" s="162"/>
      <c r="AQ362" s="162"/>
      <c r="AR362" s="162"/>
      <c r="AS362" s="162"/>
      <c r="AT362" s="161"/>
      <c r="AU362" s="163"/>
      <c r="AV362" s="163"/>
      <c r="AW362" s="163"/>
      <c r="AX362" s="163"/>
      <c r="AY362" s="163"/>
    </row>
    <row r="363" spans="1:51" ht="16.5" customHeight="1" outlineLevel="3" x14ac:dyDescent="0.25">
      <c r="A363" s="164" t="s">
        <v>2148</v>
      </c>
      <c r="B363" s="165" t="s">
        <v>2149</v>
      </c>
      <c r="C363" s="166"/>
      <c r="D363" s="192">
        <f t="shared" ref="D363:G363" si="472">D364</f>
        <v>742</v>
      </c>
      <c r="E363" s="192">
        <f t="shared" si="472"/>
        <v>0</v>
      </c>
      <c r="F363" s="192">
        <f t="shared" si="472"/>
        <v>942</v>
      </c>
      <c r="G363" s="192">
        <f t="shared" si="472"/>
        <v>1342</v>
      </c>
      <c r="H363" s="192">
        <v>1742</v>
      </c>
      <c r="I363" s="192">
        <v>2242</v>
      </c>
      <c r="J363" s="192">
        <f t="shared" ref="J363:P363" si="473">J364</f>
        <v>2242</v>
      </c>
      <c r="K363" s="192">
        <f t="shared" si="473"/>
        <v>0</v>
      </c>
      <c r="L363" s="192">
        <f t="shared" si="473"/>
        <v>1192</v>
      </c>
      <c r="M363" s="192">
        <f t="shared" si="473"/>
        <v>1712</v>
      </c>
      <c r="N363" s="192">
        <f t="shared" si="473"/>
        <v>2055</v>
      </c>
      <c r="O363" s="192">
        <f t="shared" si="473"/>
        <v>0</v>
      </c>
      <c r="P363" s="192">
        <f t="shared" si="473"/>
        <v>0</v>
      </c>
      <c r="Q363" s="169"/>
      <c r="R363" s="192">
        <f t="shared" ref="R363:S363" si="474">R364</f>
        <v>0</v>
      </c>
      <c r="S363" s="192">
        <f t="shared" si="474"/>
        <v>0</v>
      </c>
      <c r="T363" s="170"/>
      <c r="U363" s="192">
        <f t="shared" ref="U363:V363" si="475">U364</f>
        <v>0</v>
      </c>
      <c r="V363" s="192">
        <f t="shared" si="475"/>
        <v>0</v>
      </c>
      <c r="W363" s="243">
        <v>32502000</v>
      </c>
      <c r="X363" s="192">
        <f>H363</f>
        <v>1742</v>
      </c>
      <c r="Y363" s="192">
        <f>Y364</f>
        <v>0</v>
      </c>
      <c r="Z363" s="182"/>
      <c r="AA363" s="167">
        <f>Y363/X363</f>
        <v>0</v>
      </c>
      <c r="AB363" s="165"/>
      <c r="AC363" s="172" t="e">
        <f>P363/O363</f>
        <v>#DIV/0!</v>
      </c>
      <c r="AD363" s="172" t="e">
        <f>S363/R363</f>
        <v>#DIV/0!</v>
      </c>
      <c r="AE363" s="172" t="e">
        <f>V363/U363</f>
        <v>#DIV/0!</v>
      </c>
      <c r="AF363" s="172">
        <f>Y363/X363</f>
        <v>0</v>
      </c>
      <c r="AG363" s="172">
        <f>P363/G363</f>
        <v>0</v>
      </c>
      <c r="AH363" s="172">
        <f>S363/G363</f>
        <v>0</v>
      </c>
      <c r="AI363" s="172">
        <f>V363/G363</f>
        <v>0</v>
      </c>
      <c r="AJ363" s="172">
        <f>Y363/G363</f>
        <v>0</v>
      </c>
      <c r="AK363" s="173"/>
      <c r="AL363" s="168">
        <f>IF(H363=0,0,P363/H363)</f>
        <v>0</v>
      </c>
      <c r="AM363" s="168">
        <f>IF(H363=0,0,S363/H363)</f>
        <v>0</v>
      </c>
      <c r="AN363" s="168">
        <f>IF(H363=0,0,V363/H363)</f>
        <v>0</v>
      </c>
      <c r="AO363" s="168">
        <f>IF(H363=0,0,Y363/H363)</f>
        <v>0</v>
      </c>
      <c r="AP363" s="174">
        <f t="shared" ref="AP363:AS363" si="476">IF(AL363&lt;=50%,5,IF(AL363&lt;=65%,4,IF(AL363&lt;=75%,3,IF(AL363&lt;=90%,2,1))))</f>
        <v>5</v>
      </c>
      <c r="AQ363" s="174">
        <f t="shared" si="476"/>
        <v>5</v>
      </c>
      <c r="AR363" s="174">
        <f t="shared" si="476"/>
        <v>5</v>
      </c>
      <c r="AS363" s="174">
        <f t="shared" si="476"/>
        <v>5</v>
      </c>
      <c r="AT363" s="173"/>
      <c r="AU363" s="175"/>
      <c r="AV363" s="175"/>
      <c r="AW363" s="175"/>
      <c r="AX363" s="175"/>
      <c r="AY363" s="175"/>
    </row>
    <row r="364" spans="1:51" ht="16.5" customHeight="1" outlineLevel="4" x14ac:dyDescent="0.25">
      <c r="A364" s="164" t="s">
        <v>2150</v>
      </c>
      <c r="B364" s="165" t="str">
        <f>Variables!C214</f>
        <v>Panjang jalan penghubung baru yang dibangun</v>
      </c>
      <c r="C364" s="166" t="s">
        <v>2151</v>
      </c>
      <c r="D364" s="192">
        <v>742</v>
      </c>
      <c r="E364" s="192">
        <v>0</v>
      </c>
      <c r="F364" s="192">
        <v>942</v>
      </c>
      <c r="G364" s="188">
        <v>1342</v>
      </c>
      <c r="H364" s="192"/>
      <c r="I364" s="192"/>
      <c r="J364" s="188">
        <v>2242</v>
      </c>
      <c r="K364" s="192">
        <f>Variables!E214</f>
        <v>0</v>
      </c>
      <c r="L364" s="192">
        <f>Variables!F214</f>
        <v>1192</v>
      </c>
      <c r="M364" s="192">
        <f>Variables!G214</f>
        <v>1712</v>
      </c>
      <c r="N364" s="192">
        <f>Variables!H214</f>
        <v>2055</v>
      </c>
      <c r="O364" s="192">
        <f>Variables!I214</f>
        <v>0</v>
      </c>
      <c r="P364" s="192">
        <f>Variables!J214</f>
        <v>0</v>
      </c>
      <c r="Q364" s="169"/>
      <c r="R364" s="192">
        <f>Variables!K214</f>
        <v>0</v>
      </c>
      <c r="S364" s="192">
        <f>Variables!L214</f>
        <v>0</v>
      </c>
      <c r="T364" s="170"/>
      <c r="U364" s="192">
        <f>Variables!M214</f>
        <v>0</v>
      </c>
      <c r="V364" s="192">
        <f>Variables!N214</f>
        <v>0</v>
      </c>
      <c r="W364" s="170"/>
      <c r="X364" s="208"/>
      <c r="Y364" s="192">
        <f>Variables!P214</f>
        <v>0</v>
      </c>
      <c r="Z364" s="171"/>
      <c r="AA364" s="168"/>
      <c r="AB364" s="165"/>
      <c r="AC364" s="172"/>
      <c r="AD364" s="172"/>
      <c r="AE364" s="172"/>
      <c r="AF364" s="172"/>
      <c r="AG364" s="172"/>
      <c r="AH364" s="172"/>
      <c r="AI364" s="172"/>
      <c r="AJ364" s="172"/>
      <c r="AK364" s="173"/>
      <c r="AL364" s="168"/>
      <c r="AM364" s="168"/>
      <c r="AN364" s="168"/>
      <c r="AO364" s="168"/>
      <c r="AP364" s="174"/>
      <c r="AQ364" s="174"/>
      <c r="AR364" s="174"/>
      <c r="AS364" s="174"/>
      <c r="AT364" s="173"/>
      <c r="AU364" s="175"/>
      <c r="AV364" s="175"/>
      <c r="AW364" s="175"/>
      <c r="AX364" s="175"/>
      <c r="AY364" s="175"/>
    </row>
    <row r="365" spans="1:51" ht="16.5" customHeight="1" outlineLevel="3" x14ac:dyDescent="0.25">
      <c r="A365" s="164" t="s">
        <v>2152</v>
      </c>
      <c r="B365" s="165" t="s">
        <v>2153</v>
      </c>
      <c r="C365" s="166"/>
      <c r="D365" s="167">
        <f t="shared" ref="D365:G365" si="477">D366/D367</f>
        <v>0.62299962157843836</v>
      </c>
      <c r="E365" s="167">
        <f t="shared" si="477"/>
        <v>0.6371</v>
      </c>
      <c r="F365" s="167">
        <f t="shared" si="477"/>
        <v>0.64390000000000003</v>
      </c>
      <c r="G365" s="167">
        <f t="shared" si="477"/>
        <v>0.66339999999999999</v>
      </c>
      <c r="H365" s="167">
        <v>0.66649999999999998</v>
      </c>
      <c r="I365" s="167">
        <v>0.68589999999999995</v>
      </c>
      <c r="J365" s="167">
        <f>J366/J367</f>
        <v>0.71889999999999998</v>
      </c>
      <c r="K365" s="168">
        <f t="shared" ref="K365:P365" si="478">IF(K367=0,0,K366/K367)</f>
        <v>0.63820001681873606</v>
      </c>
      <c r="L365" s="168">
        <f t="shared" si="478"/>
        <v>0.65120043728713783</v>
      </c>
      <c r="M365" s="168">
        <f t="shared" si="478"/>
        <v>0.71085228945044776</v>
      </c>
      <c r="N365" s="168">
        <f t="shared" si="478"/>
        <v>0.74826136315855862</v>
      </c>
      <c r="O365" s="168">
        <f t="shared" si="478"/>
        <v>0</v>
      </c>
      <c r="P365" s="168">
        <f t="shared" si="478"/>
        <v>0</v>
      </c>
      <c r="Q365" s="169"/>
      <c r="R365" s="168">
        <f t="shared" ref="R365:S365" si="479">IF(R367=0,0,R366/R367)</f>
        <v>0</v>
      </c>
      <c r="S365" s="168">
        <f t="shared" si="479"/>
        <v>0</v>
      </c>
      <c r="T365" s="170">
        <f>72089500+18834956</f>
        <v>90924456</v>
      </c>
      <c r="U365" s="168">
        <f t="shared" ref="U365:V365" si="480">IF(U367=0,0,U366/U367)</f>
        <v>0</v>
      </c>
      <c r="V365" s="168">
        <f t="shared" si="480"/>
        <v>0</v>
      </c>
      <c r="W365" s="262">
        <v>3326768286</v>
      </c>
      <c r="X365" s="167">
        <f>H365</f>
        <v>0.66649999999999998</v>
      </c>
      <c r="Y365" s="168">
        <f>IF(Y367=0,0,Y366/Y367)</f>
        <v>0</v>
      </c>
      <c r="Z365" s="182"/>
      <c r="AA365" s="167">
        <f>Y365/X365</f>
        <v>0</v>
      </c>
      <c r="AB365" s="165"/>
      <c r="AC365" s="172" t="e">
        <f>P365/O365</f>
        <v>#DIV/0!</v>
      </c>
      <c r="AD365" s="172" t="e">
        <f>S365/R365</f>
        <v>#DIV/0!</v>
      </c>
      <c r="AE365" s="172" t="e">
        <f>V365/U365</f>
        <v>#DIV/0!</v>
      </c>
      <c r="AF365" s="172">
        <f>Y365/X365</f>
        <v>0</v>
      </c>
      <c r="AG365" s="172">
        <f>P365/G365</f>
        <v>0</v>
      </c>
      <c r="AH365" s="172">
        <f>S365/G365</f>
        <v>0</v>
      </c>
      <c r="AI365" s="172">
        <f>V365/G365</f>
        <v>0</v>
      </c>
      <c r="AJ365" s="172">
        <f>Y365/G365</f>
        <v>0</v>
      </c>
      <c r="AK365" s="173"/>
      <c r="AL365" s="168">
        <f>IF(H365=0,0,P365/H365)</f>
        <v>0</v>
      </c>
      <c r="AM365" s="168">
        <f>IF(H365=0,0,S365/H365)</f>
        <v>0</v>
      </c>
      <c r="AN365" s="168">
        <f>IF(H365=0,0,V365/H365)</f>
        <v>0</v>
      </c>
      <c r="AO365" s="168">
        <f>IF(H365=0,0,Y365/H365)</f>
        <v>0</v>
      </c>
      <c r="AP365" s="174">
        <f t="shared" ref="AP365:AS365" si="481">IF(AL365&lt;=50%,5,IF(AL365&lt;=65%,4,IF(AL365&lt;=75%,3,IF(AL365&lt;=90%,2,1))))</f>
        <v>5</v>
      </c>
      <c r="AQ365" s="174">
        <f t="shared" si="481"/>
        <v>5</v>
      </c>
      <c r="AR365" s="174">
        <f t="shared" si="481"/>
        <v>5</v>
      </c>
      <c r="AS365" s="174">
        <f t="shared" si="481"/>
        <v>5</v>
      </c>
      <c r="AT365" s="173"/>
      <c r="AU365" s="175"/>
      <c r="AV365" s="175"/>
      <c r="AW365" s="175"/>
      <c r="AX365" s="175"/>
      <c r="AY365" s="175"/>
    </row>
    <row r="366" spans="1:51" ht="16.5" customHeight="1" outlineLevel="4" x14ac:dyDescent="0.25">
      <c r="A366" s="205" t="s">
        <v>2154</v>
      </c>
      <c r="B366" s="181" t="str">
        <f>Variables!C217</f>
        <v>Panjang trotoar dalam kondisi baik</v>
      </c>
      <c r="C366" s="192" t="s">
        <v>2151</v>
      </c>
      <c r="D366" s="192">
        <v>148168</v>
      </c>
      <c r="E366" s="192">
        <v>151521.49299999999</v>
      </c>
      <c r="F366" s="192">
        <v>153138.73699999999</v>
      </c>
      <c r="G366" s="188">
        <v>157776.42199999999</v>
      </c>
      <c r="H366" s="192"/>
      <c r="I366" s="192"/>
      <c r="J366" s="188">
        <v>170975.98699999999</v>
      </c>
      <c r="K366" s="192">
        <f>Variables!E217</f>
        <v>151783.10999999999</v>
      </c>
      <c r="L366" s="192">
        <f>Variables!F217</f>
        <v>154875</v>
      </c>
      <c r="M366" s="192">
        <f>Variables!G217</f>
        <v>169062</v>
      </c>
      <c r="N366" s="192">
        <f>Variables!H217</f>
        <v>177959</v>
      </c>
      <c r="O366" s="192">
        <f>Variables!I217</f>
        <v>0</v>
      </c>
      <c r="P366" s="192">
        <f>Variables!J217</f>
        <v>0</v>
      </c>
      <c r="Q366" s="170"/>
      <c r="R366" s="192">
        <f>Variables!K217</f>
        <v>0</v>
      </c>
      <c r="S366" s="192">
        <f>Variables!L217</f>
        <v>0</v>
      </c>
      <c r="T366" s="170"/>
      <c r="U366" s="192">
        <f>Variables!M217</f>
        <v>0</v>
      </c>
      <c r="V366" s="192">
        <f>Variables!N217</f>
        <v>0</v>
      </c>
      <c r="W366" s="170"/>
      <c r="X366" s="208"/>
      <c r="Y366" s="192">
        <f>Variables!P217</f>
        <v>0</v>
      </c>
      <c r="Z366" s="171"/>
      <c r="AA366" s="188"/>
      <c r="AB366" s="181"/>
      <c r="AC366" s="170"/>
      <c r="AD366" s="170"/>
      <c r="AE366" s="170"/>
      <c r="AF366" s="170"/>
      <c r="AG366" s="170"/>
      <c r="AH366" s="170"/>
      <c r="AI366" s="170"/>
      <c r="AJ366" s="170"/>
      <c r="AK366" s="206"/>
      <c r="AL366" s="168"/>
      <c r="AM366" s="168"/>
      <c r="AN366" s="168"/>
      <c r="AO366" s="168"/>
      <c r="AP366" s="174"/>
      <c r="AQ366" s="174"/>
      <c r="AR366" s="174"/>
      <c r="AS366" s="174"/>
      <c r="AT366" s="206"/>
      <c r="AU366" s="207"/>
      <c r="AV366" s="207"/>
      <c r="AW366" s="207"/>
      <c r="AX366" s="207"/>
      <c r="AY366" s="207"/>
    </row>
    <row r="367" spans="1:51" ht="16.5" customHeight="1" outlineLevel="4" x14ac:dyDescent="0.25">
      <c r="A367" s="205" t="s">
        <v>2155</v>
      </c>
      <c r="B367" s="181" t="str">
        <f>Variables!C219</f>
        <v>Total panjang trotoar di Kota Magelang</v>
      </c>
      <c r="C367" s="192" t="s">
        <v>2151</v>
      </c>
      <c r="D367" s="192">
        <v>237830</v>
      </c>
      <c r="E367" s="192">
        <v>237830</v>
      </c>
      <c r="F367" s="192">
        <v>237830</v>
      </c>
      <c r="G367" s="188">
        <v>237830</v>
      </c>
      <c r="H367" s="192"/>
      <c r="I367" s="192"/>
      <c r="J367" s="188">
        <v>237830</v>
      </c>
      <c r="K367" s="192">
        <f>Variables!E219</f>
        <v>237830</v>
      </c>
      <c r="L367" s="192">
        <f>Variables!F219</f>
        <v>237830</v>
      </c>
      <c r="M367" s="192">
        <f>Variables!G219</f>
        <v>237830</v>
      </c>
      <c r="N367" s="192">
        <f>Variables!H219</f>
        <v>237830</v>
      </c>
      <c r="O367" s="192">
        <f>Variables!I219</f>
        <v>0</v>
      </c>
      <c r="P367" s="192">
        <f>Variables!J219</f>
        <v>0</v>
      </c>
      <c r="Q367" s="170"/>
      <c r="R367" s="192">
        <f>Variables!K219</f>
        <v>0</v>
      </c>
      <c r="S367" s="192">
        <f>Variables!L219</f>
        <v>0</v>
      </c>
      <c r="T367" s="170"/>
      <c r="U367" s="192">
        <f>Variables!M219</f>
        <v>0</v>
      </c>
      <c r="V367" s="192">
        <f>Variables!N219</f>
        <v>0</v>
      </c>
      <c r="W367" s="170"/>
      <c r="X367" s="208"/>
      <c r="Y367" s="192">
        <f>Variables!P219</f>
        <v>0</v>
      </c>
      <c r="Z367" s="171"/>
      <c r="AA367" s="188"/>
      <c r="AB367" s="181"/>
      <c r="AC367" s="170"/>
      <c r="AD367" s="170"/>
      <c r="AE367" s="170"/>
      <c r="AF367" s="170"/>
      <c r="AG367" s="170"/>
      <c r="AH367" s="170"/>
      <c r="AI367" s="170"/>
      <c r="AJ367" s="170"/>
      <c r="AK367" s="206"/>
      <c r="AL367" s="168"/>
      <c r="AM367" s="168"/>
      <c r="AN367" s="168"/>
      <c r="AO367" s="168"/>
      <c r="AP367" s="174"/>
      <c r="AQ367" s="174"/>
      <c r="AR367" s="174"/>
      <c r="AS367" s="174"/>
      <c r="AT367" s="206"/>
      <c r="AU367" s="207"/>
      <c r="AV367" s="207"/>
      <c r="AW367" s="207"/>
      <c r="AX367" s="207"/>
      <c r="AY367" s="207"/>
    </row>
    <row r="368" spans="1:51" ht="16.5" customHeight="1" outlineLevel="2" x14ac:dyDescent="0.25">
      <c r="A368" s="153" t="s">
        <v>2156</v>
      </c>
      <c r="B368" s="154" t="s">
        <v>2157</v>
      </c>
      <c r="C368" s="155"/>
      <c r="D368" s="155"/>
      <c r="E368" s="155"/>
      <c r="F368" s="155"/>
      <c r="G368" s="155"/>
      <c r="H368" s="155"/>
      <c r="I368" s="155"/>
      <c r="J368" s="155"/>
      <c r="K368" s="155"/>
      <c r="L368" s="155"/>
      <c r="M368" s="155"/>
      <c r="N368" s="155"/>
      <c r="O368" s="155"/>
      <c r="P368" s="155"/>
      <c r="Q368" s="156"/>
      <c r="R368" s="155"/>
      <c r="S368" s="155"/>
      <c r="T368" s="157"/>
      <c r="U368" s="155"/>
      <c r="V368" s="155"/>
      <c r="W368" s="157"/>
      <c r="X368" s="184"/>
      <c r="Y368" s="155"/>
      <c r="Z368" s="158">
        <v>8808905300</v>
      </c>
      <c r="AA368" s="159"/>
      <c r="AB368" s="154"/>
      <c r="AC368" s="160"/>
      <c r="AD368" s="160"/>
      <c r="AE368" s="160"/>
      <c r="AF368" s="160"/>
      <c r="AG368" s="160"/>
      <c r="AH368" s="160"/>
      <c r="AI368" s="160"/>
      <c r="AJ368" s="160"/>
      <c r="AK368" s="161"/>
      <c r="AL368" s="159"/>
      <c r="AM368" s="159"/>
      <c r="AN368" s="159"/>
      <c r="AO368" s="159"/>
      <c r="AP368" s="162"/>
      <c r="AQ368" s="162"/>
      <c r="AR368" s="162"/>
      <c r="AS368" s="162"/>
      <c r="AT368" s="161"/>
      <c r="AU368" s="163"/>
      <c r="AV368" s="163"/>
      <c r="AW368" s="163"/>
      <c r="AX368" s="163"/>
      <c r="AY368" s="163"/>
    </row>
    <row r="369" spans="1:51" ht="16.5" customHeight="1" outlineLevel="3" x14ac:dyDescent="0.25">
      <c r="A369" s="164" t="s">
        <v>2158</v>
      </c>
      <c r="B369" s="165" t="s">
        <v>2159</v>
      </c>
      <c r="C369" s="166"/>
      <c r="D369" s="167">
        <f t="shared" ref="D369:G369" si="482">D370/D371</f>
        <v>0.82299962157843842</v>
      </c>
      <c r="E369" s="167">
        <f t="shared" si="482"/>
        <v>0.83999915906319644</v>
      </c>
      <c r="F369" s="167">
        <f t="shared" si="482"/>
        <v>0.85000210234200901</v>
      </c>
      <c r="G369" s="167">
        <f t="shared" si="482"/>
        <v>0.86</v>
      </c>
      <c r="H369" s="167">
        <v>0.86</v>
      </c>
      <c r="I369" s="167">
        <v>0.88</v>
      </c>
      <c r="J369" s="167">
        <f>J370/J371</f>
        <v>0.89</v>
      </c>
      <c r="K369" s="168">
        <f t="shared" ref="K369:P369" si="483">IF(K371=0,0,K370/K371)</f>
        <v>0.83999915906319644</v>
      </c>
      <c r="L369" s="168">
        <f t="shared" si="483"/>
        <v>0.85000210234200901</v>
      </c>
      <c r="M369" s="168">
        <f t="shared" si="483"/>
        <v>0.87261489299079176</v>
      </c>
      <c r="N369" s="168">
        <f t="shared" si="483"/>
        <v>0.87943489046798129</v>
      </c>
      <c r="O369" s="168">
        <f t="shared" si="483"/>
        <v>0</v>
      </c>
      <c r="P369" s="168">
        <f t="shared" si="483"/>
        <v>0</v>
      </c>
      <c r="Q369" s="169"/>
      <c r="R369" s="168">
        <f t="shared" ref="R369:S369" si="484">IF(R371=0,0,R370/R371)</f>
        <v>0</v>
      </c>
      <c r="S369" s="168">
        <f t="shared" si="484"/>
        <v>0</v>
      </c>
      <c r="T369" s="241">
        <v>140510928</v>
      </c>
      <c r="U369" s="168">
        <f t="shared" ref="U369:V369" si="485">IF(U371=0,0,U370/U371)</f>
        <v>0</v>
      </c>
      <c r="V369" s="168">
        <f t="shared" si="485"/>
        <v>0</v>
      </c>
      <c r="W369" s="262">
        <v>433815700</v>
      </c>
      <c r="X369" s="167">
        <f>H369</f>
        <v>0.86</v>
      </c>
      <c r="Y369" s="168">
        <f>IF(Y371=0,0,Y370/Y371)</f>
        <v>0</v>
      </c>
      <c r="Z369" s="182"/>
      <c r="AA369" s="167">
        <f>Y369/X369</f>
        <v>0</v>
      </c>
      <c r="AB369" s="165"/>
      <c r="AC369" s="172" t="e">
        <f>P369/O369</f>
        <v>#DIV/0!</v>
      </c>
      <c r="AD369" s="172" t="e">
        <f>S369/R369</f>
        <v>#DIV/0!</v>
      </c>
      <c r="AE369" s="172" t="e">
        <f>V369/U369</f>
        <v>#DIV/0!</v>
      </c>
      <c r="AF369" s="172">
        <f>Y369/X369</f>
        <v>0</v>
      </c>
      <c r="AG369" s="172">
        <f>P369/G369</f>
        <v>0</v>
      </c>
      <c r="AH369" s="172">
        <f>S369/G369</f>
        <v>0</v>
      </c>
      <c r="AI369" s="172">
        <f>V369/G369</f>
        <v>0</v>
      </c>
      <c r="AJ369" s="172">
        <f>Y369/G369</f>
        <v>0</v>
      </c>
      <c r="AK369" s="173"/>
      <c r="AL369" s="168">
        <f>IF(H369=0,0,P369/H369)</f>
        <v>0</v>
      </c>
      <c r="AM369" s="168">
        <f>IF(H369=0,0,S369/H369)</f>
        <v>0</v>
      </c>
      <c r="AN369" s="168">
        <f>IF(H369=0,0,V369/H369)</f>
        <v>0</v>
      </c>
      <c r="AO369" s="168">
        <f>IF(H369=0,0,Y369/H369)</f>
        <v>0</v>
      </c>
      <c r="AP369" s="174">
        <f t="shared" ref="AP369:AS369" si="486">IF(AL369&lt;=50%,5,IF(AL369&lt;=65%,4,IF(AL369&lt;=75%,3,IF(AL369&lt;=90%,2,1))))</f>
        <v>5</v>
      </c>
      <c r="AQ369" s="174">
        <f t="shared" si="486"/>
        <v>5</v>
      </c>
      <c r="AR369" s="174">
        <f t="shared" si="486"/>
        <v>5</v>
      </c>
      <c r="AS369" s="174">
        <f t="shared" si="486"/>
        <v>5</v>
      </c>
      <c r="AT369" s="173"/>
      <c r="AU369" s="175"/>
      <c r="AV369" s="175"/>
      <c r="AW369" s="175"/>
      <c r="AX369" s="175"/>
      <c r="AY369" s="175"/>
    </row>
    <row r="370" spans="1:51" ht="16.5" customHeight="1" outlineLevel="4" x14ac:dyDescent="0.25">
      <c r="A370" s="205" t="s">
        <v>2160</v>
      </c>
      <c r="B370" s="181" t="str">
        <f>Variables!C212</f>
        <v>Panjang drainase dalam kondisi baik</v>
      </c>
      <c r="C370" s="192" t="s">
        <v>2151</v>
      </c>
      <c r="D370" s="192">
        <v>195734</v>
      </c>
      <c r="E370" s="192">
        <v>199777</v>
      </c>
      <c r="F370" s="192">
        <v>202156</v>
      </c>
      <c r="G370" s="188">
        <v>204533.8</v>
      </c>
      <c r="H370" s="192"/>
      <c r="I370" s="192"/>
      <c r="J370" s="188">
        <v>211668.7</v>
      </c>
      <c r="K370" s="192">
        <f>Variables!E212</f>
        <v>199777</v>
      </c>
      <c r="L370" s="192">
        <f>Variables!F212</f>
        <v>202156</v>
      </c>
      <c r="M370" s="192">
        <f>Variables!G212</f>
        <v>207534</v>
      </c>
      <c r="N370" s="192">
        <f>Variables!H212</f>
        <v>209156</v>
      </c>
      <c r="O370" s="192">
        <f>Variables!I212</f>
        <v>0</v>
      </c>
      <c r="P370" s="192">
        <f>Variables!J212</f>
        <v>0</v>
      </c>
      <c r="Q370" s="170"/>
      <c r="R370" s="192">
        <f>Variables!K212</f>
        <v>0</v>
      </c>
      <c r="S370" s="192">
        <f>Variables!L212</f>
        <v>0</v>
      </c>
      <c r="T370" s="170"/>
      <c r="U370" s="192">
        <f>Variables!M212</f>
        <v>0</v>
      </c>
      <c r="V370" s="192">
        <f>Variables!N212</f>
        <v>0</v>
      </c>
      <c r="W370" s="170"/>
      <c r="X370" s="208"/>
      <c r="Y370" s="192">
        <f>Variables!P212</f>
        <v>0</v>
      </c>
      <c r="Z370" s="171"/>
      <c r="AA370" s="188"/>
      <c r="AB370" s="181"/>
      <c r="AC370" s="170"/>
      <c r="AD370" s="170"/>
      <c r="AE370" s="170"/>
      <c r="AF370" s="170"/>
      <c r="AG370" s="170"/>
      <c r="AH370" s="170"/>
      <c r="AI370" s="170"/>
      <c r="AJ370" s="170"/>
      <c r="AK370" s="206"/>
      <c r="AL370" s="168"/>
      <c r="AM370" s="168"/>
      <c r="AN370" s="168"/>
      <c r="AO370" s="168"/>
      <c r="AP370" s="174"/>
      <c r="AQ370" s="174"/>
      <c r="AR370" s="174"/>
      <c r="AS370" s="174"/>
      <c r="AT370" s="206"/>
      <c r="AU370" s="207"/>
      <c r="AV370" s="207"/>
      <c r="AW370" s="207"/>
      <c r="AX370" s="207"/>
      <c r="AY370" s="207"/>
    </row>
    <row r="371" spans="1:51" ht="16.5" customHeight="1" outlineLevel="4" x14ac:dyDescent="0.25">
      <c r="A371" s="205" t="s">
        <v>2161</v>
      </c>
      <c r="B371" s="181" t="str">
        <f>Variables!C211</f>
        <v>Panjang drainase</v>
      </c>
      <c r="C371" s="192" t="s">
        <v>2151</v>
      </c>
      <c r="D371" s="192">
        <v>237830</v>
      </c>
      <c r="E371" s="192">
        <v>237830</v>
      </c>
      <c r="F371" s="192">
        <v>237830</v>
      </c>
      <c r="G371" s="188">
        <v>237830</v>
      </c>
      <c r="H371" s="192"/>
      <c r="I371" s="192"/>
      <c r="J371" s="188">
        <v>237830</v>
      </c>
      <c r="K371" s="192">
        <f>Variables!E211</f>
        <v>237830</v>
      </c>
      <c r="L371" s="192">
        <f>Variables!F211</f>
        <v>237830</v>
      </c>
      <c r="M371" s="192">
        <f>Variables!G211</f>
        <v>237830</v>
      </c>
      <c r="N371" s="192">
        <f>Variables!H211</f>
        <v>237830</v>
      </c>
      <c r="O371" s="192">
        <f>Variables!I211</f>
        <v>0</v>
      </c>
      <c r="P371" s="192">
        <f>Variables!J211</f>
        <v>0</v>
      </c>
      <c r="Q371" s="170"/>
      <c r="R371" s="192">
        <f>Variables!K211</f>
        <v>0</v>
      </c>
      <c r="S371" s="192">
        <f>Variables!L211</f>
        <v>0</v>
      </c>
      <c r="T371" s="170"/>
      <c r="U371" s="192">
        <f>Variables!M211</f>
        <v>0</v>
      </c>
      <c r="V371" s="192">
        <f>Variables!N211</f>
        <v>0</v>
      </c>
      <c r="W371" s="170"/>
      <c r="X371" s="208"/>
      <c r="Y371" s="192">
        <f>Variables!P211</f>
        <v>0</v>
      </c>
      <c r="Z371" s="171"/>
      <c r="AA371" s="188"/>
      <c r="AB371" s="181"/>
      <c r="AC371" s="170"/>
      <c r="AD371" s="170"/>
      <c r="AE371" s="170"/>
      <c r="AF371" s="170"/>
      <c r="AG371" s="170"/>
      <c r="AH371" s="170"/>
      <c r="AI371" s="170"/>
      <c r="AJ371" s="170"/>
      <c r="AK371" s="206"/>
      <c r="AL371" s="168"/>
      <c r="AM371" s="168"/>
      <c r="AN371" s="168"/>
      <c r="AO371" s="168"/>
      <c r="AP371" s="174"/>
      <c r="AQ371" s="174"/>
      <c r="AR371" s="174"/>
      <c r="AS371" s="174"/>
      <c r="AT371" s="206"/>
      <c r="AU371" s="207"/>
      <c r="AV371" s="207"/>
      <c r="AW371" s="207"/>
      <c r="AX371" s="207"/>
      <c r="AY371" s="207"/>
    </row>
    <row r="372" spans="1:51" ht="16.5" customHeight="1" outlineLevel="3" x14ac:dyDescent="0.25">
      <c r="A372" s="205" t="s">
        <v>2162</v>
      </c>
      <c r="B372" s="181" t="s">
        <v>376</v>
      </c>
      <c r="C372" s="192"/>
      <c r="D372" s="192">
        <f t="shared" ref="D372:G372" si="487">D373</f>
        <v>6</v>
      </c>
      <c r="E372" s="192">
        <f t="shared" si="487"/>
        <v>6</v>
      </c>
      <c r="F372" s="192">
        <f t="shared" si="487"/>
        <v>6</v>
      </c>
      <c r="G372" s="192">
        <f t="shared" si="487"/>
        <v>7</v>
      </c>
      <c r="H372" s="192">
        <v>7</v>
      </c>
      <c r="I372" s="192">
        <v>9</v>
      </c>
      <c r="J372" s="192">
        <f t="shared" ref="J372:P372" si="488">J373</f>
        <v>10</v>
      </c>
      <c r="K372" s="192">
        <f t="shared" si="488"/>
        <v>6</v>
      </c>
      <c r="L372" s="192">
        <f t="shared" si="488"/>
        <v>7</v>
      </c>
      <c r="M372" s="192">
        <f t="shared" si="488"/>
        <v>7</v>
      </c>
      <c r="N372" s="192">
        <f t="shared" si="488"/>
        <v>9</v>
      </c>
      <c r="O372" s="192">
        <f t="shared" si="488"/>
        <v>0</v>
      </c>
      <c r="P372" s="192">
        <f t="shared" si="488"/>
        <v>0</v>
      </c>
      <c r="Q372" s="170"/>
      <c r="R372" s="192">
        <f t="shared" ref="R372:S372" si="489">R373</f>
        <v>0</v>
      </c>
      <c r="S372" s="192">
        <f t="shared" si="489"/>
        <v>0</v>
      </c>
      <c r="T372" s="170"/>
      <c r="U372" s="192">
        <f t="shared" ref="U372:V372" si="490">U373</f>
        <v>0</v>
      </c>
      <c r="V372" s="192">
        <f t="shared" si="490"/>
        <v>0</v>
      </c>
      <c r="W372" s="170"/>
      <c r="X372" s="192">
        <f>H372</f>
        <v>7</v>
      </c>
      <c r="Y372" s="192">
        <f>Y373</f>
        <v>0</v>
      </c>
      <c r="Z372" s="182"/>
      <c r="AA372" s="192">
        <f>Y372/X372</f>
        <v>0</v>
      </c>
      <c r="AB372" s="181"/>
      <c r="AC372" s="170" t="e">
        <f>P372/O372</f>
        <v>#DIV/0!</v>
      </c>
      <c r="AD372" s="170" t="e">
        <f>S372/R372</f>
        <v>#DIV/0!</v>
      </c>
      <c r="AE372" s="170" t="e">
        <f>V372/U372</f>
        <v>#DIV/0!</v>
      </c>
      <c r="AF372" s="170">
        <f>Y372/X372</f>
        <v>0</v>
      </c>
      <c r="AG372" s="170">
        <f>P372/G372</f>
        <v>0</v>
      </c>
      <c r="AH372" s="170">
        <f>S372/G372</f>
        <v>0</v>
      </c>
      <c r="AI372" s="170">
        <f>V372/G372</f>
        <v>0</v>
      </c>
      <c r="AJ372" s="170">
        <f>Y372/G372</f>
        <v>0</v>
      </c>
      <c r="AK372" s="206"/>
      <c r="AL372" s="168">
        <f>IF(H372=0,0,P372/H372)</f>
        <v>0</v>
      </c>
      <c r="AM372" s="168">
        <f>IF(H372=0,0,S372/H372)</f>
        <v>0</v>
      </c>
      <c r="AN372" s="168">
        <f>IF(H372=0,0,V372/H372)</f>
        <v>0</v>
      </c>
      <c r="AO372" s="168">
        <f>IF(H372=0,0,Y372/H372)</f>
        <v>0</v>
      </c>
      <c r="AP372" s="174">
        <f t="shared" ref="AP372:AS372" si="491">IF(AL372&lt;=50%,5,IF(AL372&lt;=65%,4,IF(AL372&lt;=75%,3,IF(AL372&lt;=90%,2,1))))</f>
        <v>5</v>
      </c>
      <c r="AQ372" s="174">
        <f t="shared" si="491"/>
        <v>5</v>
      </c>
      <c r="AR372" s="174">
        <f t="shared" si="491"/>
        <v>5</v>
      </c>
      <c r="AS372" s="174">
        <f t="shared" si="491"/>
        <v>5</v>
      </c>
      <c r="AT372" s="206"/>
      <c r="AU372" s="207"/>
      <c r="AV372" s="207"/>
      <c r="AW372" s="207"/>
      <c r="AX372" s="207"/>
      <c r="AY372" s="207"/>
    </row>
    <row r="373" spans="1:51" ht="16.5" customHeight="1" outlineLevel="4" x14ac:dyDescent="0.25">
      <c r="A373" s="205" t="s">
        <v>2163</v>
      </c>
      <c r="B373" s="181" t="str">
        <f>Variables!C189</f>
        <v>Jumlah shipon yang dibangun</v>
      </c>
      <c r="C373" s="192" t="s">
        <v>1706</v>
      </c>
      <c r="D373" s="192">
        <v>6</v>
      </c>
      <c r="E373" s="192">
        <v>6</v>
      </c>
      <c r="F373" s="192">
        <v>6</v>
      </c>
      <c r="G373" s="188">
        <v>7</v>
      </c>
      <c r="H373" s="192"/>
      <c r="I373" s="192"/>
      <c r="J373" s="188">
        <v>10</v>
      </c>
      <c r="K373" s="192">
        <f>Variables!E189</f>
        <v>6</v>
      </c>
      <c r="L373" s="192">
        <f>Variables!F189</f>
        <v>7</v>
      </c>
      <c r="M373" s="192">
        <f>Variables!G189</f>
        <v>7</v>
      </c>
      <c r="N373" s="192">
        <f>Variables!H189</f>
        <v>9</v>
      </c>
      <c r="O373" s="192">
        <f>Variables!I189</f>
        <v>0</v>
      </c>
      <c r="P373" s="192">
        <f>Variables!J189</f>
        <v>0</v>
      </c>
      <c r="Q373" s="170"/>
      <c r="R373" s="192">
        <f>Variables!K189</f>
        <v>0</v>
      </c>
      <c r="S373" s="192">
        <f>Variables!L189</f>
        <v>0</v>
      </c>
      <c r="T373" s="170"/>
      <c r="U373" s="192">
        <f>Variables!M189</f>
        <v>0</v>
      </c>
      <c r="V373" s="192">
        <f>Variables!N189</f>
        <v>0</v>
      </c>
      <c r="W373" s="170"/>
      <c r="X373" s="208"/>
      <c r="Y373" s="192">
        <f>Variables!P189</f>
        <v>0</v>
      </c>
      <c r="Z373" s="171"/>
      <c r="AA373" s="188"/>
      <c r="AB373" s="181"/>
      <c r="AC373" s="170"/>
      <c r="AD373" s="170"/>
      <c r="AE373" s="170"/>
      <c r="AF373" s="170"/>
      <c r="AG373" s="170"/>
      <c r="AH373" s="170"/>
      <c r="AI373" s="170"/>
      <c r="AJ373" s="170"/>
      <c r="AK373" s="206"/>
      <c r="AL373" s="168"/>
      <c r="AM373" s="168"/>
      <c r="AN373" s="168"/>
      <c r="AO373" s="168"/>
      <c r="AP373" s="174"/>
      <c r="AQ373" s="174"/>
      <c r="AR373" s="174"/>
      <c r="AS373" s="174"/>
      <c r="AT373" s="206"/>
      <c r="AU373" s="207"/>
      <c r="AV373" s="207"/>
      <c r="AW373" s="207"/>
      <c r="AX373" s="207"/>
      <c r="AY373" s="207"/>
    </row>
    <row r="374" spans="1:51" ht="16.5" customHeight="1" outlineLevel="2" x14ac:dyDescent="0.25">
      <c r="A374" s="153" t="s">
        <v>2164</v>
      </c>
      <c r="B374" s="154" t="s">
        <v>2165</v>
      </c>
      <c r="C374" s="155"/>
      <c r="D374" s="155"/>
      <c r="E374" s="155"/>
      <c r="F374" s="155"/>
      <c r="G374" s="155"/>
      <c r="H374" s="155"/>
      <c r="I374" s="155"/>
      <c r="J374" s="155"/>
      <c r="K374" s="155"/>
      <c r="L374" s="155"/>
      <c r="M374" s="155"/>
      <c r="N374" s="155"/>
      <c r="O374" s="155"/>
      <c r="P374" s="155"/>
      <c r="Q374" s="156"/>
      <c r="R374" s="155"/>
      <c r="S374" s="155"/>
      <c r="T374" s="157"/>
      <c r="U374" s="155"/>
      <c r="V374" s="155"/>
      <c r="W374" s="157"/>
      <c r="X374" s="184"/>
      <c r="Y374" s="155"/>
      <c r="Z374" s="158">
        <v>134696250</v>
      </c>
      <c r="AA374" s="159"/>
      <c r="AB374" s="154"/>
      <c r="AC374" s="160"/>
      <c r="AD374" s="160"/>
      <c r="AE374" s="160"/>
      <c r="AF374" s="160"/>
      <c r="AG374" s="160"/>
      <c r="AH374" s="160"/>
      <c r="AI374" s="160"/>
      <c r="AJ374" s="160"/>
      <c r="AK374" s="161"/>
      <c r="AL374" s="159"/>
      <c r="AM374" s="159"/>
      <c r="AN374" s="159"/>
      <c r="AO374" s="159"/>
      <c r="AP374" s="162"/>
      <c r="AQ374" s="162"/>
      <c r="AR374" s="162"/>
      <c r="AS374" s="162"/>
      <c r="AT374" s="161"/>
      <c r="AU374" s="163"/>
      <c r="AV374" s="163"/>
      <c r="AW374" s="163"/>
      <c r="AX374" s="163"/>
      <c r="AY374" s="163"/>
    </row>
    <row r="375" spans="1:51" ht="16.5" customHeight="1" outlineLevel="3" x14ac:dyDescent="0.25">
      <c r="A375" s="164" t="s">
        <v>2166</v>
      </c>
      <c r="B375" s="165" t="s">
        <v>2167</v>
      </c>
      <c r="C375" s="166"/>
      <c r="D375" s="167">
        <v>0</v>
      </c>
      <c r="E375" s="167">
        <v>0.7</v>
      </c>
      <c r="F375" s="167">
        <v>0.72</v>
      </c>
      <c r="G375" s="168">
        <v>0.74</v>
      </c>
      <c r="H375" s="167">
        <v>0.76</v>
      </c>
      <c r="I375" s="167">
        <v>0.78</v>
      </c>
      <c r="J375" s="168">
        <v>0.8</v>
      </c>
      <c r="K375" s="168">
        <f t="shared" ref="K375:P375" si="492">IF(K377=0,0,K376/K377)</f>
        <v>0.7</v>
      </c>
      <c r="L375" s="168">
        <f t="shared" si="492"/>
        <v>0.75</v>
      </c>
      <c r="M375" s="168">
        <f t="shared" si="492"/>
        <v>0.96</v>
      </c>
      <c r="N375" s="168">
        <f t="shared" si="492"/>
        <v>0.65104166666666663</v>
      </c>
      <c r="O375" s="168">
        <f t="shared" si="492"/>
        <v>0</v>
      </c>
      <c r="P375" s="168">
        <f t="shared" si="492"/>
        <v>0</v>
      </c>
      <c r="Q375" s="169"/>
      <c r="R375" s="168">
        <f t="shared" ref="R375:S375" si="493">IF(R377=0,0,R376/R377)</f>
        <v>0</v>
      </c>
      <c r="S375" s="168">
        <f t="shared" si="493"/>
        <v>0</v>
      </c>
      <c r="T375" s="170">
        <f>2448500+8400000+10351500+1040000</f>
        <v>22240000</v>
      </c>
      <c r="U375" s="168">
        <f t="shared" ref="U375:V375" si="494">IF(U377=0,0,U376/U377)</f>
        <v>0</v>
      </c>
      <c r="V375" s="168">
        <f t="shared" si="494"/>
        <v>0</v>
      </c>
      <c r="W375" s="262">
        <v>39593500</v>
      </c>
      <c r="X375" s="167">
        <f>H375</f>
        <v>0.76</v>
      </c>
      <c r="Y375" s="168">
        <f>IF(Y377=0,0,Y376/Y377)</f>
        <v>0</v>
      </c>
      <c r="Z375" s="182"/>
      <c r="AA375" s="167">
        <f>Y375/X375</f>
        <v>0</v>
      </c>
      <c r="AB375" s="165"/>
      <c r="AC375" s="172" t="e">
        <f>P375/O375</f>
        <v>#DIV/0!</v>
      </c>
      <c r="AD375" s="172" t="e">
        <f>S375/R375</f>
        <v>#DIV/0!</v>
      </c>
      <c r="AE375" s="172" t="e">
        <f>V375/U375</f>
        <v>#DIV/0!</v>
      </c>
      <c r="AF375" s="172">
        <f>Y375/X375</f>
        <v>0</v>
      </c>
      <c r="AG375" s="172">
        <f>P375/G375</f>
        <v>0</v>
      </c>
      <c r="AH375" s="172">
        <f>S375/G375</f>
        <v>0</v>
      </c>
      <c r="AI375" s="172">
        <f>V375/G375</f>
        <v>0</v>
      </c>
      <c r="AJ375" s="172">
        <f>Y375/G375</f>
        <v>0</v>
      </c>
      <c r="AK375" s="173"/>
      <c r="AL375" s="168">
        <f>IF(H375=0,0,P375/H375)</f>
        <v>0</v>
      </c>
      <c r="AM375" s="168">
        <f>IF(H375=0,0,S375/H375)</f>
        <v>0</v>
      </c>
      <c r="AN375" s="168">
        <f>IF(H375=0,0,V375/H375)</f>
        <v>0</v>
      </c>
      <c r="AO375" s="168">
        <f>IF(H375=0,0,Y375/H375)</f>
        <v>0</v>
      </c>
      <c r="AP375" s="174">
        <f t="shared" ref="AP375:AS375" si="495">IF(AL375&lt;=50%,5,IF(AL375&lt;=65%,4,IF(AL375&lt;=75%,3,IF(AL375&lt;=90%,2,1))))</f>
        <v>5</v>
      </c>
      <c r="AQ375" s="174">
        <f t="shared" si="495"/>
        <v>5</v>
      </c>
      <c r="AR375" s="174">
        <f t="shared" si="495"/>
        <v>5</v>
      </c>
      <c r="AS375" s="174">
        <f t="shared" si="495"/>
        <v>5</v>
      </c>
      <c r="AT375" s="173"/>
      <c r="AU375" s="175"/>
      <c r="AV375" s="175"/>
      <c r="AW375" s="175"/>
      <c r="AX375" s="175"/>
      <c r="AY375" s="175"/>
    </row>
    <row r="376" spans="1:51" ht="16.5" customHeight="1" outlineLevel="4" x14ac:dyDescent="0.25">
      <c r="A376" s="205" t="s">
        <v>2168</v>
      </c>
      <c r="B376" s="181" t="str">
        <f>Variables!C160</f>
        <v>Jumlah Badan Usaha yang mengajukan ijin usaha jasa konstruksi baik baru maupun perpanjangan</v>
      </c>
      <c r="C376" s="192" t="s">
        <v>1660</v>
      </c>
      <c r="D376" s="192">
        <v>80</v>
      </c>
      <c r="E376" s="192">
        <v>70</v>
      </c>
      <c r="F376" s="192">
        <v>72</v>
      </c>
      <c r="G376" s="188">
        <v>74</v>
      </c>
      <c r="H376" s="192"/>
      <c r="I376" s="192"/>
      <c r="J376" s="188">
        <v>80</v>
      </c>
      <c r="K376" s="192">
        <f>Variables!E160</f>
        <v>70</v>
      </c>
      <c r="L376" s="192">
        <f>Variables!F160</f>
        <v>75</v>
      </c>
      <c r="M376" s="192">
        <f>Variables!G160</f>
        <v>96</v>
      </c>
      <c r="N376" s="192">
        <f>Variables!H160</f>
        <v>125</v>
      </c>
      <c r="O376" s="192">
        <f>Variables!I160</f>
        <v>0</v>
      </c>
      <c r="P376" s="192">
        <f>Variables!J160</f>
        <v>0</v>
      </c>
      <c r="Q376" s="170"/>
      <c r="R376" s="192">
        <f>Variables!K160</f>
        <v>0</v>
      </c>
      <c r="S376" s="192">
        <f>Variables!L160</f>
        <v>0</v>
      </c>
      <c r="T376" s="170"/>
      <c r="U376" s="192">
        <f>Variables!M160</f>
        <v>0</v>
      </c>
      <c r="V376" s="192">
        <f>Variables!N160</f>
        <v>0</v>
      </c>
      <c r="W376" s="170"/>
      <c r="X376" s="208"/>
      <c r="Y376" s="192">
        <f>Variables!P160</f>
        <v>0</v>
      </c>
      <c r="Z376" s="171"/>
      <c r="AA376" s="188"/>
      <c r="AB376" s="181"/>
      <c r="AC376" s="170"/>
      <c r="AD376" s="170"/>
      <c r="AE376" s="170"/>
      <c r="AF376" s="170"/>
      <c r="AG376" s="170"/>
      <c r="AH376" s="170"/>
      <c r="AI376" s="170"/>
      <c r="AJ376" s="170"/>
      <c r="AK376" s="206"/>
      <c r="AL376" s="168"/>
      <c r="AM376" s="168"/>
      <c r="AN376" s="168"/>
      <c r="AO376" s="168"/>
      <c r="AP376" s="174"/>
      <c r="AQ376" s="174"/>
      <c r="AR376" s="174"/>
      <c r="AS376" s="174"/>
      <c r="AT376" s="206"/>
      <c r="AU376" s="207"/>
      <c r="AV376" s="207"/>
      <c r="AW376" s="207"/>
      <c r="AX376" s="207"/>
      <c r="AY376" s="207"/>
    </row>
    <row r="377" spans="1:51" ht="16.5" customHeight="1" outlineLevel="4" x14ac:dyDescent="0.25">
      <c r="A377" s="205" t="s">
        <v>2169</v>
      </c>
      <c r="B377" s="181" t="str">
        <f>Variables!C159</f>
        <v>Jumlah Badan Usaha</v>
      </c>
      <c r="C377" s="192" t="s">
        <v>1660</v>
      </c>
      <c r="D377" s="192">
        <v>100</v>
      </c>
      <c r="E377" s="192">
        <v>100</v>
      </c>
      <c r="F377" s="192">
        <v>100</v>
      </c>
      <c r="G377" s="188">
        <v>100</v>
      </c>
      <c r="H377" s="192"/>
      <c r="I377" s="192"/>
      <c r="J377" s="188">
        <v>100</v>
      </c>
      <c r="K377" s="192">
        <f>Variables!E159</f>
        <v>100</v>
      </c>
      <c r="L377" s="192">
        <f>Variables!F159</f>
        <v>100</v>
      </c>
      <c r="M377" s="192">
        <f>Variables!G159</f>
        <v>100</v>
      </c>
      <c r="N377" s="192">
        <f>Variables!H159</f>
        <v>192</v>
      </c>
      <c r="O377" s="192">
        <f>Variables!I159</f>
        <v>0</v>
      </c>
      <c r="P377" s="192">
        <f>Variables!J159</f>
        <v>0</v>
      </c>
      <c r="Q377" s="170"/>
      <c r="R377" s="192">
        <f>Variables!K159</f>
        <v>0</v>
      </c>
      <c r="S377" s="192">
        <f>Variables!L159</f>
        <v>0</v>
      </c>
      <c r="T377" s="170"/>
      <c r="U377" s="192">
        <f>Variables!M159</f>
        <v>0</v>
      </c>
      <c r="V377" s="192">
        <f>Variables!N159</f>
        <v>0</v>
      </c>
      <c r="W377" s="170"/>
      <c r="X377" s="208"/>
      <c r="Y377" s="192">
        <f>Variables!P159</f>
        <v>0</v>
      </c>
      <c r="Z377" s="171"/>
      <c r="AA377" s="188"/>
      <c r="AB377" s="181"/>
      <c r="AC377" s="170"/>
      <c r="AD377" s="170"/>
      <c r="AE377" s="170"/>
      <c r="AF377" s="170"/>
      <c r="AG377" s="170"/>
      <c r="AH377" s="170"/>
      <c r="AI377" s="170"/>
      <c r="AJ377" s="170"/>
      <c r="AK377" s="206"/>
      <c r="AL377" s="168"/>
      <c r="AM377" s="168"/>
      <c r="AN377" s="168"/>
      <c r="AO377" s="168"/>
      <c r="AP377" s="174"/>
      <c r="AQ377" s="174"/>
      <c r="AR377" s="174"/>
      <c r="AS377" s="174"/>
      <c r="AT377" s="206"/>
      <c r="AU377" s="207"/>
      <c r="AV377" s="207"/>
      <c r="AW377" s="207"/>
      <c r="AX377" s="207"/>
      <c r="AY377" s="207"/>
    </row>
    <row r="378" spans="1:51" ht="16.5" customHeight="1" outlineLevel="2" x14ac:dyDescent="0.25">
      <c r="A378" s="153" t="s">
        <v>2170</v>
      </c>
      <c r="B378" s="154" t="s">
        <v>2171</v>
      </c>
      <c r="C378" s="155"/>
      <c r="D378" s="155"/>
      <c r="E378" s="155"/>
      <c r="F378" s="155"/>
      <c r="G378" s="155"/>
      <c r="H378" s="155"/>
      <c r="I378" s="155"/>
      <c r="J378" s="155"/>
      <c r="K378" s="155"/>
      <c r="L378" s="155"/>
      <c r="M378" s="155"/>
      <c r="N378" s="155"/>
      <c r="O378" s="155"/>
      <c r="P378" s="155"/>
      <c r="Q378" s="156"/>
      <c r="R378" s="155"/>
      <c r="S378" s="155"/>
      <c r="T378" s="157"/>
      <c r="U378" s="155"/>
      <c r="V378" s="155"/>
      <c r="W378" s="157"/>
      <c r="X378" s="184"/>
      <c r="Y378" s="155"/>
      <c r="Z378" s="158"/>
      <c r="AA378" s="159"/>
      <c r="AB378" s="154"/>
      <c r="AC378" s="160"/>
      <c r="AD378" s="160"/>
      <c r="AE378" s="160"/>
      <c r="AF378" s="160"/>
      <c r="AG378" s="160"/>
      <c r="AH378" s="160"/>
      <c r="AI378" s="160"/>
      <c r="AJ378" s="160"/>
      <c r="AK378" s="161"/>
      <c r="AL378" s="159"/>
      <c r="AM378" s="159"/>
      <c r="AN378" s="159"/>
      <c r="AO378" s="159"/>
      <c r="AP378" s="162"/>
      <c r="AQ378" s="162"/>
      <c r="AR378" s="162"/>
      <c r="AS378" s="162"/>
      <c r="AT378" s="161"/>
      <c r="AU378" s="163"/>
      <c r="AV378" s="163"/>
      <c r="AW378" s="163"/>
      <c r="AX378" s="163"/>
      <c r="AY378" s="163"/>
    </row>
    <row r="379" spans="1:51" ht="16.5" customHeight="1" outlineLevel="3" x14ac:dyDescent="0.25">
      <c r="A379" s="164" t="s">
        <v>2172</v>
      </c>
      <c r="B379" s="165" t="s">
        <v>2173</v>
      </c>
      <c r="C379" s="166"/>
      <c r="D379" s="168">
        <f t="shared" ref="D379:G379" si="496">D380/D381</f>
        <v>0.79</v>
      </c>
      <c r="E379" s="168">
        <f t="shared" si="496"/>
        <v>0.79</v>
      </c>
      <c r="F379" s="168">
        <f t="shared" si="496"/>
        <v>0.81</v>
      </c>
      <c r="G379" s="168">
        <f t="shared" si="496"/>
        <v>0.84</v>
      </c>
      <c r="H379" s="168">
        <v>0.9</v>
      </c>
      <c r="I379" s="168">
        <v>0.9</v>
      </c>
      <c r="J379" s="168">
        <f>J380/J381</f>
        <v>1</v>
      </c>
      <c r="K379" s="168">
        <f t="shared" ref="K379:P379" si="497">IF(K381=0,0,K380/K381)</f>
        <v>0.79</v>
      </c>
      <c r="L379" s="168">
        <f t="shared" si="497"/>
        <v>0.81</v>
      </c>
      <c r="M379" s="168">
        <f t="shared" si="497"/>
        <v>0.81</v>
      </c>
      <c r="N379" s="168">
        <f t="shared" si="497"/>
        <v>0.81</v>
      </c>
      <c r="O379" s="168">
        <f t="shared" si="497"/>
        <v>0</v>
      </c>
      <c r="P379" s="168">
        <f t="shared" si="497"/>
        <v>0</v>
      </c>
      <c r="Q379" s="169"/>
      <c r="R379" s="168">
        <f t="shared" ref="R379:S379" si="498">IF(R381=0,0,R380/R381)</f>
        <v>0</v>
      </c>
      <c r="S379" s="168">
        <f t="shared" si="498"/>
        <v>0</v>
      </c>
      <c r="T379" s="170"/>
      <c r="U379" s="168">
        <f t="shared" ref="U379:V379" si="499">IF(U381=0,0,U380/U381)</f>
        <v>0</v>
      </c>
      <c r="V379" s="168">
        <f t="shared" si="499"/>
        <v>0</v>
      </c>
      <c r="W379" s="243">
        <v>13046300</v>
      </c>
      <c r="X379" s="167">
        <f>H379</f>
        <v>0.9</v>
      </c>
      <c r="Y379" s="168">
        <f>IF(Y381=0,0,Y380/Y381)</f>
        <v>0</v>
      </c>
      <c r="Z379" s="182"/>
      <c r="AA379" s="167">
        <f>Y379/X379</f>
        <v>0</v>
      </c>
      <c r="AB379" s="263"/>
      <c r="AC379" s="172" t="e">
        <f>P379/O379</f>
        <v>#DIV/0!</v>
      </c>
      <c r="AD379" s="172" t="e">
        <f>S379/R379</f>
        <v>#DIV/0!</v>
      </c>
      <c r="AE379" s="172" t="e">
        <f>V379/U379</f>
        <v>#DIV/0!</v>
      </c>
      <c r="AF379" s="172">
        <f>Y379/X379</f>
        <v>0</v>
      </c>
      <c r="AG379" s="172">
        <f>P379/G379</f>
        <v>0</v>
      </c>
      <c r="AH379" s="172">
        <f>S379/G379</f>
        <v>0</v>
      </c>
      <c r="AI379" s="172">
        <f>V379/G379</f>
        <v>0</v>
      </c>
      <c r="AJ379" s="172">
        <f>Y379/G379</f>
        <v>0</v>
      </c>
      <c r="AK379" s="173"/>
      <c r="AL379" s="168">
        <f>IF(H379=0,0,P379/H379)</f>
        <v>0</v>
      </c>
      <c r="AM379" s="168">
        <f>IF(H379=0,0,S379/H379)</f>
        <v>0</v>
      </c>
      <c r="AN379" s="168">
        <f>IF(H379=0,0,V379/H379)</f>
        <v>0</v>
      </c>
      <c r="AO379" s="168">
        <f>IF(H379=0,0,Y379/H379)</f>
        <v>0</v>
      </c>
      <c r="AP379" s="174">
        <f t="shared" ref="AP379:AS379" si="500">IF(AL379&lt;=50%,5,IF(AL379&lt;=65%,4,IF(AL379&lt;=75%,3,IF(AL379&lt;=90%,2,1))))</f>
        <v>5</v>
      </c>
      <c r="AQ379" s="174">
        <f t="shared" si="500"/>
        <v>5</v>
      </c>
      <c r="AR379" s="174">
        <f t="shared" si="500"/>
        <v>5</v>
      </c>
      <c r="AS379" s="174">
        <f t="shared" si="500"/>
        <v>5</v>
      </c>
      <c r="AT379" s="173"/>
      <c r="AU379" s="175"/>
      <c r="AV379" s="175"/>
      <c r="AW379" s="175"/>
      <c r="AX379" s="175"/>
      <c r="AY379" s="175"/>
    </row>
    <row r="380" spans="1:51" ht="16.5" customHeight="1" outlineLevel="4" x14ac:dyDescent="0.25">
      <c r="A380" s="205" t="s">
        <v>2174</v>
      </c>
      <c r="B380" s="181" t="str">
        <f>Variables!C215</f>
        <v>Panjang saluran irigasi dalam kondisi baik</v>
      </c>
      <c r="C380" s="192" t="s">
        <v>2151</v>
      </c>
      <c r="D380" s="192">
        <v>3950</v>
      </c>
      <c r="E380" s="192">
        <v>3950</v>
      </c>
      <c r="F380" s="192">
        <v>4050.0000000000005</v>
      </c>
      <c r="G380" s="188">
        <v>4200</v>
      </c>
      <c r="H380" s="192"/>
      <c r="I380" s="192"/>
      <c r="J380" s="188">
        <v>5000</v>
      </c>
      <c r="K380" s="192">
        <f>Variables!E215</f>
        <v>3950</v>
      </c>
      <c r="L380" s="192">
        <f>Variables!F215</f>
        <v>4050</v>
      </c>
      <c r="M380" s="192">
        <f>Variables!G215</f>
        <v>4050</v>
      </c>
      <c r="N380" s="192">
        <f>Variables!H215</f>
        <v>4050</v>
      </c>
      <c r="O380" s="192">
        <f>Variables!I215</f>
        <v>0</v>
      </c>
      <c r="P380" s="192">
        <f>Variables!J215</f>
        <v>0</v>
      </c>
      <c r="Q380" s="170"/>
      <c r="R380" s="192">
        <f>Variables!K215</f>
        <v>0</v>
      </c>
      <c r="S380" s="192">
        <f>Variables!L215</f>
        <v>0</v>
      </c>
      <c r="T380" s="170"/>
      <c r="U380" s="192">
        <f>Variables!M215</f>
        <v>0</v>
      </c>
      <c r="V380" s="192">
        <f>Variables!N215</f>
        <v>0</v>
      </c>
      <c r="W380" s="170"/>
      <c r="X380" s="208"/>
      <c r="Y380" s="192">
        <f>Variables!P215</f>
        <v>0</v>
      </c>
      <c r="Z380" s="171"/>
      <c r="AA380" s="188"/>
      <c r="AB380" s="170"/>
      <c r="AC380" s="170"/>
      <c r="AD380" s="170"/>
      <c r="AE380" s="170"/>
      <c r="AF380" s="170"/>
      <c r="AG380" s="170"/>
      <c r="AH380" s="170"/>
      <c r="AI380" s="170"/>
      <c r="AJ380" s="170"/>
      <c r="AK380" s="206"/>
      <c r="AL380" s="168"/>
      <c r="AM380" s="168"/>
      <c r="AN380" s="168"/>
      <c r="AO380" s="168"/>
      <c r="AP380" s="174"/>
      <c r="AQ380" s="174"/>
      <c r="AR380" s="174"/>
      <c r="AS380" s="174"/>
      <c r="AT380" s="206"/>
      <c r="AU380" s="207"/>
      <c r="AV380" s="207"/>
      <c r="AW380" s="207"/>
      <c r="AX380" s="207"/>
      <c r="AY380" s="207"/>
    </row>
    <row r="381" spans="1:51" ht="16.5" customHeight="1" outlineLevel="4" x14ac:dyDescent="0.25">
      <c r="A381" s="205" t="s">
        <v>2175</v>
      </c>
      <c r="B381" s="181" t="str">
        <f>Variables!C216</f>
        <v>Panjang seluruh jaringan irigasi</v>
      </c>
      <c r="C381" s="192" t="s">
        <v>2151</v>
      </c>
      <c r="D381" s="192">
        <v>5000</v>
      </c>
      <c r="E381" s="192">
        <v>5000</v>
      </c>
      <c r="F381" s="192">
        <v>5000</v>
      </c>
      <c r="G381" s="188">
        <v>5000</v>
      </c>
      <c r="H381" s="192"/>
      <c r="I381" s="192"/>
      <c r="J381" s="188">
        <v>5000</v>
      </c>
      <c r="K381" s="192">
        <f>Variables!E216</f>
        <v>5000</v>
      </c>
      <c r="L381" s="192">
        <f>Variables!F216</f>
        <v>5000</v>
      </c>
      <c r="M381" s="192">
        <f>Variables!G216</f>
        <v>5000</v>
      </c>
      <c r="N381" s="192">
        <f>Variables!H216</f>
        <v>5000</v>
      </c>
      <c r="O381" s="192">
        <f>Variables!I216</f>
        <v>0</v>
      </c>
      <c r="P381" s="192">
        <f>Variables!J216</f>
        <v>0</v>
      </c>
      <c r="Q381" s="170"/>
      <c r="R381" s="192">
        <f>Variables!K216</f>
        <v>0</v>
      </c>
      <c r="S381" s="192">
        <f>Variables!L216</f>
        <v>0</v>
      </c>
      <c r="T381" s="170"/>
      <c r="U381" s="192">
        <f>Variables!M216</f>
        <v>0</v>
      </c>
      <c r="V381" s="192">
        <f>Variables!N216</f>
        <v>0</v>
      </c>
      <c r="W381" s="170"/>
      <c r="X381" s="208"/>
      <c r="Y381" s="192">
        <f>Variables!P216</f>
        <v>0</v>
      </c>
      <c r="Z381" s="171"/>
      <c r="AA381" s="188"/>
      <c r="AB381" s="170"/>
      <c r="AC381" s="170"/>
      <c r="AD381" s="170"/>
      <c r="AE381" s="170"/>
      <c r="AF381" s="170"/>
      <c r="AG381" s="170"/>
      <c r="AH381" s="170"/>
      <c r="AI381" s="170"/>
      <c r="AJ381" s="170"/>
      <c r="AK381" s="206"/>
      <c r="AL381" s="168"/>
      <c r="AM381" s="168"/>
      <c r="AN381" s="168"/>
      <c r="AO381" s="168"/>
      <c r="AP381" s="174"/>
      <c r="AQ381" s="174"/>
      <c r="AR381" s="174"/>
      <c r="AS381" s="174"/>
      <c r="AT381" s="206"/>
      <c r="AU381" s="207"/>
      <c r="AV381" s="207"/>
      <c r="AW381" s="207"/>
      <c r="AX381" s="207"/>
      <c r="AY381" s="207"/>
    </row>
    <row r="382" spans="1:51" ht="16.5" customHeight="1" outlineLevel="2" x14ac:dyDescent="0.25">
      <c r="A382" s="153" t="s">
        <v>2176</v>
      </c>
      <c r="B382" s="154" t="s">
        <v>2177</v>
      </c>
      <c r="C382" s="155"/>
      <c r="D382" s="155"/>
      <c r="E382" s="155"/>
      <c r="F382" s="155"/>
      <c r="G382" s="155"/>
      <c r="H382" s="155"/>
      <c r="I382" s="155"/>
      <c r="J382" s="155"/>
      <c r="K382" s="155"/>
      <c r="L382" s="155"/>
      <c r="M382" s="155"/>
      <c r="N382" s="155"/>
      <c r="O382" s="155"/>
      <c r="P382" s="155"/>
      <c r="Q382" s="156"/>
      <c r="R382" s="155"/>
      <c r="S382" s="155"/>
      <c r="T382" s="157"/>
      <c r="U382" s="155"/>
      <c r="V382" s="155"/>
      <c r="W382" s="157"/>
      <c r="X382" s="184"/>
      <c r="Y382" s="155"/>
      <c r="Z382" s="158"/>
      <c r="AA382" s="159"/>
      <c r="AB382" s="154"/>
      <c r="AC382" s="160"/>
      <c r="AD382" s="160"/>
      <c r="AE382" s="160"/>
      <c r="AF382" s="160"/>
      <c r="AG382" s="160"/>
      <c r="AH382" s="160"/>
      <c r="AI382" s="160"/>
      <c r="AJ382" s="160"/>
      <c r="AK382" s="161"/>
      <c r="AL382" s="159"/>
      <c r="AM382" s="159"/>
      <c r="AN382" s="159"/>
      <c r="AO382" s="159"/>
      <c r="AP382" s="162"/>
      <c r="AQ382" s="162"/>
      <c r="AR382" s="162"/>
      <c r="AS382" s="162"/>
      <c r="AT382" s="161"/>
      <c r="AU382" s="163"/>
      <c r="AV382" s="163"/>
      <c r="AW382" s="163"/>
      <c r="AX382" s="163"/>
      <c r="AY382" s="163"/>
    </row>
    <row r="383" spans="1:51" ht="16.5" customHeight="1" outlineLevel="3" x14ac:dyDescent="0.25">
      <c r="A383" s="164" t="s">
        <v>2178</v>
      </c>
      <c r="B383" s="165" t="s">
        <v>2179</v>
      </c>
      <c r="C383" s="166"/>
      <c r="D383" s="167">
        <v>0.82299999999999995</v>
      </c>
      <c r="E383" s="167">
        <v>0.873</v>
      </c>
      <c r="F383" s="167">
        <v>0.92300000000000004</v>
      </c>
      <c r="G383" s="168">
        <v>0.97299999999999998</v>
      </c>
      <c r="H383" s="167">
        <v>1</v>
      </c>
      <c r="I383" s="167">
        <v>1</v>
      </c>
      <c r="J383" s="168">
        <v>1</v>
      </c>
      <c r="K383" s="168">
        <v>0.81069999999999998</v>
      </c>
      <c r="L383" s="168">
        <v>0.8788207142534652</v>
      </c>
      <c r="M383" s="168">
        <f t="shared" ref="M383:P383" si="501">IF(M385=0,0,M384/M385)</f>
        <v>2.5841675936225434</v>
      </c>
      <c r="N383" s="168">
        <f t="shared" si="501"/>
        <v>0.71454749524703942</v>
      </c>
      <c r="O383" s="168">
        <f t="shared" si="501"/>
        <v>0</v>
      </c>
      <c r="P383" s="168">
        <f t="shared" si="501"/>
        <v>0</v>
      </c>
      <c r="Q383" s="169"/>
      <c r="R383" s="168">
        <f t="shared" ref="R383:S383" si="502">IF(R385=0,0,R384/R385)</f>
        <v>0</v>
      </c>
      <c r="S383" s="168">
        <f t="shared" si="502"/>
        <v>0</v>
      </c>
      <c r="T383" s="170"/>
      <c r="U383" s="168">
        <f t="shared" ref="U383:V383" si="503">IF(U385=0,0,U384/U385)</f>
        <v>0</v>
      </c>
      <c r="V383" s="168">
        <f t="shared" si="503"/>
        <v>0</v>
      </c>
      <c r="W383" s="170"/>
      <c r="X383" s="167">
        <f>H383</f>
        <v>1</v>
      </c>
      <c r="Y383" s="168">
        <f>IF(Y385=0,0,Y384/Y385)</f>
        <v>0</v>
      </c>
      <c r="Z383" s="192"/>
      <c r="AA383" s="168"/>
      <c r="AB383" s="165"/>
      <c r="AC383" s="172" t="e">
        <f>P383/O383</f>
        <v>#DIV/0!</v>
      </c>
      <c r="AD383" s="172" t="e">
        <f>S383/R383</f>
        <v>#DIV/0!</v>
      </c>
      <c r="AE383" s="172" t="e">
        <f>V383/U383</f>
        <v>#DIV/0!</v>
      </c>
      <c r="AF383" s="172">
        <f>Y383/X383</f>
        <v>0</v>
      </c>
      <c r="AG383" s="172">
        <f>P383/G383</f>
        <v>0</v>
      </c>
      <c r="AH383" s="172">
        <f>S383/G383</f>
        <v>0</v>
      </c>
      <c r="AI383" s="172">
        <f>V383/G383</f>
        <v>0</v>
      </c>
      <c r="AJ383" s="172">
        <f>Y383/G383</f>
        <v>0</v>
      </c>
      <c r="AK383" s="173"/>
      <c r="AL383" s="168">
        <f>IF(H383=0,0,P383/H383)</f>
        <v>0</v>
      </c>
      <c r="AM383" s="168">
        <f>IF(H383=0,0,S383/H383)</f>
        <v>0</v>
      </c>
      <c r="AN383" s="168">
        <f>IF(H383=0,0,V383/H383)</f>
        <v>0</v>
      </c>
      <c r="AO383" s="168">
        <f>IF(H383=0,0,Y383/H383)</f>
        <v>0</v>
      </c>
      <c r="AP383" s="174">
        <f t="shared" ref="AP383:AS383" si="504">IF(AL383&lt;=50%,5,IF(AL383&lt;=65%,4,IF(AL383&lt;=75%,3,IF(AL383&lt;=90%,2,1))))</f>
        <v>5</v>
      </c>
      <c r="AQ383" s="174">
        <f t="shared" si="504"/>
        <v>5</v>
      </c>
      <c r="AR383" s="174">
        <f t="shared" si="504"/>
        <v>5</v>
      </c>
      <c r="AS383" s="174">
        <f t="shared" si="504"/>
        <v>5</v>
      </c>
      <c r="AT383" s="173"/>
      <c r="AU383" s="175"/>
      <c r="AV383" s="175"/>
      <c r="AW383" s="175"/>
      <c r="AX383" s="175"/>
      <c r="AY383" s="175"/>
    </row>
    <row r="384" spans="1:51" ht="16.5" customHeight="1" outlineLevel="4" x14ac:dyDescent="0.25">
      <c r="A384" s="205" t="s">
        <v>2180</v>
      </c>
      <c r="B384" s="181" t="str">
        <f>Variables!C193</f>
        <v>KK terlayani air minum</v>
      </c>
      <c r="C384" s="192" t="s">
        <v>2181</v>
      </c>
      <c r="D384" s="192"/>
      <c r="E384" s="192"/>
      <c r="F384" s="192"/>
      <c r="G384" s="188"/>
      <c r="H384" s="192"/>
      <c r="I384" s="192"/>
      <c r="J384" s="188"/>
      <c r="K384" s="192" t="e">
        <f>Variables!E193</f>
        <v>#N/A</v>
      </c>
      <c r="L384" s="192" t="e">
        <f>Variables!F193</f>
        <v>#N/A</v>
      </c>
      <c r="M384" s="192">
        <f>Variables!G193</f>
        <v>27878</v>
      </c>
      <c r="N384" s="192">
        <f>Variables!H193</f>
        <v>31195</v>
      </c>
      <c r="O384" s="192">
        <f>Variables!I193</f>
        <v>0</v>
      </c>
      <c r="P384" s="192">
        <f>Variables!J193</f>
        <v>30736</v>
      </c>
      <c r="Q384" s="170"/>
      <c r="R384" s="192">
        <f>Variables!K193</f>
        <v>0</v>
      </c>
      <c r="S384" s="192">
        <f>Variables!L193</f>
        <v>31061</v>
      </c>
      <c r="T384" s="170"/>
      <c r="U384" s="192">
        <f>Variables!M193</f>
        <v>0</v>
      </c>
      <c r="V384" s="192">
        <f>Variables!N193</f>
        <v>0</v>
      </c>
      <c r="W384" s="170"/>
      <c r="X384" s="208"/>
      <c r="Y384" s="192">
        <f>Variables!P193</f>
        <v>0</v>
      </c>
      <c r="Z384" s="171"/>
      <c r="AA384" s="188"/>
      <c r="AB384" s="181"/>
      <c r="AC384" s="170"/>
      <c r="AD384" s="170"/>
      <c r="AE384" s="170"/>
      <c r="AF384" s="170"/>
      <c r="AG384" s="170"/>
      <c r="AH384" s="170"/>
      <c r="AI384" s="170"/>
      <c r="AJ384" s="170"/>
      <c r="AK384" s="206"/>
      <c r="AL384" s="168"/>
      <c r="AM384" s="168"/>
      <c r="AN384" s="168"/>
      <c r="AO384" s="168"/>
      <c r="AP384" s="174"/>
      <c r="AQ384" s="174"/>
      <c r="AR384" s="174"/>
      <c r="AS384" s="174"/>
      <c r="AT384" s="206"/>
      <c r="AU384" s="207"/>
      <c r="AV384" s="207"/>
      <c r="AW384" s="207"/>
      <c r="AX384" s="207"/>
      <c r="AY384" s="207"/>
    </row>
    <row r="385" spans="1:51" ht="16.5" customHeight="1" outlineLevel="4" x14ac:dyDescent="0.25">
      <c r="A385" s="205" t="s">
        <v>2182</v>
      </c>
      <c r="B385" s="181" t="str">
        <f>Variables!C449</f>
        <v>Jumlah seluruh KK</v>
      </c>
      <c r="C385" s="192" t="s">
        <v>2181</v>
      </c>
      <c r="D385" s="192"/>
      <c r="E385" s="192"/>
      <c r="F385" s="192"/>
      <c r="G385" s="188"/>
      <c r="H385" s="192"/>
      <c r="I385" s="192"/>
      <c r="J385" s="188"/>
      <c r="K385" s="192">
        <f>Variables!E449</f>
        <v>7997</v>
      </c>
      <c r="L385" s="192">
        <f>Variables!F449</f>
        <v>10192</v>
      </c>
      <c r="M385" s="192">
        <f>Variables!G449</f>
        <v>10788</v>
      </c>
      <c r="N385" s="192">
        <f>Variables!H449</f>
        <v>43657</v>
      </c>
      <c r="O385" s="192">
        <f>Variables!I449</f>
        <v>0</v>
      </c>
      <c r="P385" s="192">
        <f>Variables!J449</f>
        <v>0</v>
      </c>
      <c r="Q385" s="170"/>
      <c r="R385" s="192">
        <f>Variables!K449</f>
        <v>0</v>
      </c>
      <c r="S385" s="192">
        <f>Variables!L449</f>
        <v>0</v>
      </c>
      <c r="T385" s="170"/>
      <c r="U385" s="192">
        <f>Variables!M449</f>
        <v>0</v>
      </c>
      <c r="V385" s="192">
        <f>Variables!N449</f>
        <v>0</v>
      </c>
      <c r="W385" s="170"/>
      <c r="X385" s="192"/>
      <c r="Y385" s="192">
        <f>Variables!P449</f>
        <v>0</v>
      </c>
      <c r="Z385" s="171"/>
      <c r="AA385" s="188"/>
      <c r="AB385" s="181"/>
      <c r="AC385" s="170"/>
      <c r="AD385" s="170"/>
      <c r="AE385" s="170"/>
      <c r="AF385" s="170"/>
      <c r="AG385" s="170"/>
      <c r="AH385" s="170"/>
      <c r="AI385" s="170"/>
      <c r="AJ385" s="170"/>
      <c r="AK385" s="206"/>
      <c r="AL385" s="168"/>
      <c r="AM385" s="168"/>
      <c r="AN385" s="168"/>
      <c r="AO385" s="168"/>
      <c r="AP385" s="174"/>
      <c r="AQ385" s="174"/>
      <c r="AR385" s="174"/>
      <c r="AS385" s="174"/>
      <c r="AT385" s="206"/>
      <c r="AU385" s="207"/>
      <c r="AV385" s="207"/>
      <c r="AW385" s="207"/>
      <c r="AX385" s="207"/>
      <c r="AY385" s="207"/>
    </row>
    <row r="386" spans="1:51" ht="16.5" customHeight="1" outlineLevel="3" x14ac:dyDescent="0.25">
      <c r="A386" s="164" t="s">
        <v>2183</v>
      </c>
      <c r="B386" s="165" t="s">
        <v>2184</v>
      </c>
      <c r="C386" s="166"/>
      <c r="D386" s="167">
        <v>0.87</v>
      </c>
      <c r="E386" s="167">
        <v>0.87</v>
      </c>
      <c r="F386" s="167">
        <v>0.88</v>
      </c>
      <c r="G386" s="168">
        <v>0.89</v>
      </c>
      <c r="H386" s="167">
        <v>0.9</v>
      </c>
      <c r="I386" s="167">
        <v>0.9</v>
      </c>
      <c r="J386" s="168">
        <v>0.9</v>
      </c>
      <c r="K386" s="168">
        <v>0.87549999999999994</v>
      </c>
      <c r="L386" s="168">
        <v>0.65194816921757193</v>
      </c>
      <c r="M386" s="168">
        <f t="shared" ref="M386:P386" si="505">IF(M388=0,0,M387/M388)</f>
        <v>2.8118279569892475</v>
      </c>
      <c r="N386" s="168">
        <f t="shared" si="505"/>
        <v>0.7384611860640905</v>
      </c>
      <c r="O386" s="168">
        <f t="shared" si="505"/>
        <v>0</v>
      </c>
      <c r="P386" s="168">
        <f t="shared" si="505"/>
        <v>0</v>
      </c>
      <c r="Q386" s="169"/>
      <c r="R386" s="168">
        <f t="shared" ref="R386:S386" si="506">IF(R388=0,0,R387/R388)</f>
        <v>0</v>
      </c>
      <c r="S386" s="168">
        <f t="shared" si="506"/>
        <v>0</v>
      </c>
      <c r="T386" s="170"/>
      <c r="U386" s="168">
        <f t="shared" ref="U386:V386" si="507">IF(U388=0,0,U387/U388)</f>
        <v>0</v>
      </c>
      <c r="V386" s="168">
        <f t="shared" si="507"/>
        <v>0</v>
      </c>
      <c r="W386" s="170"/>
      <c r="X386" s="167">
        <f>H386</f>
        <v>0.9</v>
      </c>
      <c r="Y386" s="168">
        <f>IF(Y388=0,0,Y387/Y388)</f>
        <v>0</v>
      </c>
      <c r="Z386" s="192"/>
      <c r="AA386" s="168"/>
      <c r="AB386" s="165"/>
      <c r="AC386" s="172" t="e">
        <f>P386/O386</f>
        <v>#DIV/0!</v>
      </c>
      <c r="AD386" s="172" t="e">
        <f>S386/R386</f>
        <v>#DIV/0!</v>
      </c>
      <c r="AE386" s="172" t="e">
        <f>V386/U386</f>
        <v>#DIV/0!</v>
      </c>
      <c r="AF386" s="172">
        <f>Y386/X386</f>
        <v>0</v>
      </c>
      <c r="AG386" s="172">
        <f>P386/G386</f>
        <v>0</v>
      </c>
      <c r="AH386" s="172">
        <f>S386/G386</f>
        <v>0</v>
      </c>
      <c r="AI386" s="172">
        <f>V386/G386</f>
        <v>0</v>
      </c>
      <c r="AJ386" s="172">
        <f>Y386/G386</f>
        <v>0</v>
      </c>
      <c r="AK386" s="173"/>
      <c r="AL386" s="168">
        <f>IF(H386=0,0,P386/H386)</f>
        <v>0</v>
      </c>
      <c r="AM386" s="168">
        <f>IF(H386=0,0,S386/H386)</f>
        <v>0</v>
      </c>
      <c r="AN386" s="168">
        <f>IF(H386=0,0,V386/H386)</f>
        <v>0</v>
      </c>
      <c r="AO386" s="168">
        <f>IF(H386=0,0,Y386/H386)</f>
        <v>0</v>
      </c>
      <c r="AP386" s="174">
        <f t="shared" ref="AP386:AS386" si="508">IF(AL386&lt;=50%,5,IF(AL386&lt;=65%,4,IF(AL386&lt;=75%,3,IF(AL386&lt;=90%,2,1))))</f>
        <v>5</v>
      </c>
      <c r="AQ386" s="174">
        <f t="shared" si="508"/>
        <v>5</v>
      </c>
      <c r="AR386" s="174">
        <f t="shared" si="508"/>
        <v>5</v>
      </c>
      <c r="AS386" s="174">
        <f t="shared" si="508"/>
        <v>5</v>
      </c>
      <c r="AT386" s="173"/>
      <c r="AU386" s="175"/>
      <c r="AV386" s="175"/>
      <c r="AW386" s="175"/>
      <c r="AX386" s="175"/>
      <c r="AY386" s="175"/>
    </row>
    <row r="387" spans="1:51" ht="16.5" customHeight="1" outlineLevel="4" x14ac:dyDescent="0.25">
      <c r="A387" s="205" t="s">
        <v>2185</v>
      </c>
      <c r="B387" s="181" t="str">
        <f>Variables!C175</f>
        <v>Jumlah KK yang menggunakan septik tank</v>
      </c>
      <c r="C387" s="192" t="s">
        <v>2181</v>
      </c>
      <c r="D387" s="192"/>
      <c r="E387" s="192"/>
      <c r="F387" s="192"/>
      <c r="G387" s="188"/>
      <c r="H387" s="192"/>
      <c r="I387" s="192"/>
      <c r="J387" s="188"/>
      <c r="K387" s="192" t="e">
        <f>Variables!E175</f>
        <v>#N/A</v>
      </c>
      <c r="L387" s="192" t="e">
        <f>Variables!F175</f>
        <v>#N/A</v>
      </c>
      <c r="M387" s="192">
        <f>Variables!G175</f>
        <v>30334</v>
      </c>
      <c r="N387" s="192">
        <f>Variables!H175</f>
        <v>32239</v>
      </c>
      <c r="O387" s="192">
        <f>Variables!I175</f>
        <v>0</v>
      </c>
      <c r="P387" s="192">
        <f>Variables!J175</f>
        <v>31098</v>
      </c>
      <c r="Q387" s="170"/>
      <c r="R387" s="192">
        <f>Variables!K175</f>
        <v>0</v>
      </c>
      <c r="S387" s="192">
        <f>Variables!L175</f>
        <v>31098</v>
      </c>
      <c r="T387" s="170"/>
      <c r="U387" s="192">
        <f>Variables!M175</f>
        <v>0</v>
      </c>
      <c r="V387" s="192">
        <f>Variables!N175</f>
        <v>0</v>
      </c>
      <c r="W387" s="170"/>
      <c r="X387" s="188"/>
      <c r="Y387" s="192">
        <f>Variables!P175</f>
        <v>0</v>
      </c>
      <c r="Z387" s="171"/>
      <c r="AA387" s="188"/>
      <c r="AB387" s="181"/>
      <c r="AC387" s="170"/>
      <c r="AD387" s="170"/>
      <c r="AE387" s="170"/>
      <c r="AF387" s="170"/>
      <c r="AG387" s="170"/>
      <c r="AH387" s="170"/>
      <c r="AI387" s="170"/>
      <c r="AJ387" s="170"/>
      <c r="AK387" s="206"/>
      <c r="AL387" s="168"/>
      <c r="AM387" s="168"/>
      <c r="AN387" s="168"/>
      <c r="AO387" s="168"/>
      <c r="AP387" s="174"/>
      <c r="AQ387" s="174"/>
      <c r="AR387" s="174"/>
      <c r="AS387" s="174"/>
      <c r="AT387" s="206"/>
      <c r="AU387" s="207"/>
      <c r="AV387" s="207"/>
      <c r="AW387" s="207"/>
      <c r="AX387" s="207"/>
      <c r="AY387" s="207"/>
    </row>
    <row r="388" spans="1:51" ht="16.5" customHeight="1" outlineLevel="4" x14ac:dyDescent="0.25">
      <c r="A388" s="205" t="s">
        <v>2186</v>
      </c>
      <c r="B388" s="181" t="str">
        <f>Variables!C449</f>
        <v>Jumlah seluruh KK</v>
      </c>
      <c r="C388" s="192" t="s">
        <v>2181</v>
      </c>
      <c r="D388" s="192"/>
      <c r="E388" s="192"/>
      <c r="F388" s="192"/>
      <c r="G388" s="188"/>
      <c r="H388" s="192"/>
      <c r="I388" s="192"/>
      <c r="J388" s="188"/>
      <c r="K388" s="192">
        <f>Variables!E449</f>
        <v>7997</v>
      </c>
      <c r="L388" s="192">
        <f>Variables!F449</f>
        <v>10192</v>
      </c>
      <c r="M388" s="192">
        <f>Variables!G449</f>
        <v>10788</v>
      </c>
      <c r="N388" s="192">
        <f>Variables!H449</f>
        <v>43657</v>
      </c>
      <c r="O388" s="192">
        <f>Variables!I449</f>
        <v>0</v>
      </c>
      <c r="P388" s="192">
        <f>Variables!J449</f>
        <v>0</v>
      </c>
      <c r="Q388" s="170"/>
      <c r="R388" s="192">
        <f>Variables!K449</f>
        <v>0</v>
      </c>
      <c r="S388" s="192">
        <f>Variables!L449</f>
        <v>0</v>
      </c>
      <c r="T388" s="170"/>
      <c r="U388" s="192">
        <f>Variables!M449</f>
        <v>0</v>
      </c>
      <c r="V388" s="192">
        <f>Variables!N449</f>
        <v>0</v>
      </c>
      <c r="W388" s="170"/>
      <c r="X388" s="188"/>
      <c r="Y388" s="192">
        <f>Variables!P449</f>
        <v>0</v>
      </c>
      <c r="Z388" s="171"/>
      <c r="AA388" s="188"/>
      <c r="AB388" s="181"/>
      <c r="AC388" s="170"/>
      <c r="AD388" s="170"/>
      <c r="AE388" s="170"/>
      <c r="AF388" s="170"/>
      <c r="AG388" s="170"/>
      <c r="AH388" s="170"/>
      <c r="AI388" s="170"/>
      <c r="AJ388" s="170"/>
      <c r="AK388" s="206"/>
      <c r="AL388" s="168"/>
      <c r="AM388" s="168"/>
      <c r="AN388" s="168"/>
      <c r="AO388" s="168"/>
      <c r="AP388" s="174"/>
      <c r="AQ388" s="174"/>
      <c r="AR388" s="174"/>
      <c r="AS388" s="174"/>
      <c r="AT388" s="206"/>
      <c r="AU388" s="207"/>
      <c r="AV388" s="207"/>
      <c r="AW388" s="207"/>
      <c r="AX388" s="207"/>
      <c r="AY388" s="207"/>
    </row>
    <row r="389" spans="1:51" ht="16.5" customHeight="1" outlineLevel="3" x14ac:dyDescent="0.25">
      <c r="A389" s="164" t="s">
        <v>2187</v>
      </c>
      <c r="B389" s="165" t="s">
        <v>2188</v>
      </c>
      <c r="C389" s="166"/>
      <c r="D389" s="167">
        <v>6.0999999999999999E-2</v>
      </c>
      <c r="E389" s="167">
        <v>7.0000000000000007E-2</v>
      </c>
      <c r="F389" s="167">
        <v>0.08</v>
      </c>
      <c r="G389" s="168">
        <v>0.09</v>
      </c>
      <c r="H389" s="167">
        <v>0.1</v>
      </c>
      <c r="I389" s="167">
        <v>0.1</v>
      </c>
      <c r="J389" s="168">
        <v>0.12</v>
      </c>
      <c r="K389" s="168">
        <v>6.4100000000000004E-2</v>
      </c>
      <c r="L389" s="168">
        <v>0.1912953180730507</v>
      </c>
      <c r="M389" s="168">
        <f t="shared" ref="M389:P389" si="509">IF(M391=0,0,M390/M391)</f>
        <v>6.6740823136818686E-2</v>
      </c>
      <c r="N389" s="168">
        <f t="shared" si="509"/>
        <v>4.3406555649723982E-2</v>
      </c>
      <c r="O389" s="168">
        <f t="shared" si="509"/>
        <v>0</v>
      </c>
      <c r="P389" s="168">
        <f t="shared" si="509"/>
        <v>0</v>
      </c>
      <c r="Q389" s="169"/>
      <c r="R389" s="168">
        <f t="shared" ref="R389:S389" si="510">IF(R391=0,0,R390/R391)</f>
        <v>0</v>
      </c>
      <c r="S389" s="168">
        <f t="shared" si="510"/>
        <v>0</v>
      </c>
      <c r="T389" s="170"/>
      <c r="U389" s="168">
        <f t="shared" ref="U389:V389" si="511">IF(U391=0,0,U390/U391)</f>
        <v>0</v>
      </c>
      <c r="V389" s="168">
        <f t="shared" si="511"/>
        <v>0</v>
      </c>
      <c r="W389" s="170"/>
      <c r="X389" s="167">
        <f>H389</f>
        <v>0.1</v>
      </c>
      <c r="Y389" s="168">
        <f>IF(Y391=0,0,Y390/Y391)</f>
        <v>0</v>
      </c>
      <c r="Z389" s="192"/>
      <c r="AA389" s="168"/>
      <c r="AB389" s="165"/>
      <c r="AC389" s="172" t="e">
        <f>P389/O389</f>
        <v>#DIV/0!</v>
      </c>
      <c r="AD389" s="172" t="e">
        <f>S389/R389</f>
        <v>#DIV/0!</v>
      </c>
      <c r="AE389" s="172" t="e">
        <f>V389/U389</f>
        <v>#DIV/0!</v>
      </c>
      <c r="AF389" s="172">
        <f>Y389/X389</f>
        <v>0</v>
      </c>
      <c r="AG389" s="172">
        <f>P389/G389</f>
        <v>0</v>
      </c>
      <c r="AH389" s="172">
        <f>S389/G389</f>
        <v>0</v>
      </c>
      <c r="AI389" s="172">
        <f>V389/G389</f>
        <v>0</v>
      </c>
      <c r="AJ389" s="172">
        <f>Y389/G389</f>
        <v>0</v>
      </c>
      <c r="AK389" s="173"/>
      <c r="AL389" s="168">
        <f>IF(H389=0,0,P389/H389)</f>
        <v>0</v>
      </c>
      <c r="AM389" s="168">
        <f>IF(H389=0,0,S389/H389)</f>
        <v>0</v>
      </c>
      <c r="AN389" s="168">
        <f>IF(H389=0,0,V389/H389)</f>
        <v>0</v>
      </c>
      <c r="AO389" s="168">
        <f>IF(H389=0,0,Y389/H389)</f>
        <v>0</v>
      </c>
      <c r="AP389" s="174">
        <f t="shared" ref="AP389:AS389" si="512">IF(AL389&lt;=50%,5,IF(AL389&lt;=65%,4,IF(AL389&lt;=75%,3,IF(AL389&lt;=90%,2,1))))</f>
        <v>5</v>
      </c>
      <c r="AQ389" s="174">
        <f t="shared" si="512"/>
        <v>5</v>
      </c>
      <c r="AR389" s="174">
        <f t="shared" si="512"/>
        <v>5</v>
      </c>
      <c r="AS389" s="174">
        <f t="shared" si="512"/>
        <v>5</v>
      </c>
      <c r="AT389" s="173"/>
      <c r="AU389" s="175"/>
      <c r="AV389" s="175"/>
      <c r="AW389" s="175"/>
      <c r="AX389" s="175"/>
      <c r="AY389" s="175"/>
    </row>
    <row r="390" spans="1:51" ht="16.5" customHeight="1" outlineLevel="4" x14ac:dyDescent="0.25">
      <c r="A390" s="205" t="s">
        <v>2189</v>
      </c>
      <c r="B390" s="181" t="str">
        <f>Variables!C176</f>
        <v>Jumlah KK yang terinstal IPAL komunal</v>
      </c>
      <c r="C390" s="192" t="s">
        <v>2181</v>
      </c>
      <c r="D390" s="192"/>
      <c r="E390" s="192"/>
      <c r="F390" s="192"/>
      <c r="G390" s="188"/>
      <c r="H390" s="192"/>
      <c r="I390" s="192"/>
      <c r="J390" s="188"/>
      <c r="K390" s="192" t="e">
        <f>Variables!E176</f>
        <v>#N/A</v>
      </c>
      <c r="L390" s="192" t="e">
        <f>Variables!F176</f>
        <v>#N/A</v>
      </c>
      <c r="M390" s="192">
        <f>Variables!G176</f>
        <v>720</v>
      </c>
      <c r="N390" s="192">
        <f>Variables!H176</f>
        <v>1895</v>
      </c>
      <c r="O390" s="192">
        <f>Variables!I176</f>
        <v>0</v>
      </c>
      <c r="P390" s="192">
        <f>Variables!J176</f>
        <v>2651</v>
      </c>
      <c r="Q390" s="170"/>
      <c r="R390" s="192">
        <f>Variables!K176</f>
        <v>0</v>
      </c>
      <c r="S390" s="192">
        <f>Variables!L176</f>
        <v>2651</v>
      </c>
      <c r="T390" s="170"/>
      <c r="U390" s="192">
        <f>Variables!M176</f>
        <v>0</v>
      </c>
      <c r="V390" s="192">
        <f>Variables!N176</f>
        <v>0</v>
      </c>
      <c r="W390" s="170"/>
      <c r="X390" s="188"/>
      <c r="Y390" s="192">
        <f>Variables!P176</f>
        <v>0</v>
      </c>
      <c r="Z390" s="171"/>
      <c r="AA390" s="188"/>
      <c r="AB390" s="181"/>
      <c r="AC390" s="170"/>
      <c r="AD390" s="170"/>
      <c r="AE390" s="170"/>
      <c r="AF390" s="170"/>
      <c r="AG390" s="170"/>
      <c r="AH390" s="170"/>
      <c r="AI390" s="170"/>
      <c r="AJ390" s="170"/>
      <c r="AK390" s="206"/>
      <c r="AL390" s="168"/>
      <c r="AM390" s="168"/>
      <c r="AN390" s="168"/>
      <c r="AO390" s="168"/>
      <c r="AP390" s="174"/>
      <c r="AQ390" s="174"/>
      <c r="AR390" s="174"/>
      <c r="AS390" s="174"/>
      <c r="AT390" s="206"/>
      <c r="AU390" s="207"/>
      <c r="AV390" s="207"/>
      <c r="AW390" s="207"/>
      <c r="AX390" s="207"/>
      <c r="AY390" s="207"/>
    </row>
    <row r="391" spans="1:51" ht="16.5" customHeight="1" outlineLevel="4" x14ac:dyDescent="0.25">
      <c r="A391" s="205" t="s">
        <v>2190</v>
      </c>
      <c r="B391" s="181" t="str">
        <f>Variables!C449</f>
        <v>Jumlah seluruh KK</v>
      </c>
      <c r="C391" s="192" t="s">
        <v>2181</v>
      </c>
      <c r="D391" s="192"/>
      <c r="E391" s="192"/>
      <c r="F391" s="192"/>
      <c r="G391" s="188"/>
      <c r="H391" s="192"/>
      <c r="I391" s="192"/>
      <c r="J391" s="188"/>
      <c r="K391" s="192">
        <f>Variables!E449</f>
        <v>7997</v>
      </c>
      <c r="L391" s="192">
        <f>Variables!F449</f>
        <v>10192</v>
      </c>
      <c r="M391" s="192">
        <f>Variables!G449</f>
        <v>10788</v>
      </c>
      <c r="N391" s="192">
        <f>Variables!H449</f>
        <v>43657</v>
      </c>
      <c r="O391" s="192">
        <f>Variables!I449</f>
        <v>0</v>
      </c>
      <c r="P391" s="192">
        <f>Variables!J449</f>
        <v>0</v>
      </c>
      <c r="Q391" s="170"/>
      <c r="R391" s="192">
        <f>Variables!K449</f>
        <v>0</v>
      </c>
      <c r="S391" s="192">
        <f>Variables!L449</f>
        <v>0</v>
      </c>
      <c r="T391" s="170"/>
      <c r="U391" s="192">
        <f>Variables!M449</f>
        <v>0</v>
      </c>
      <c r="V391" s="192">
        <f>Variables!N449</f>
        <v>0</v>
      </c>
      <c r="W391" s="170"/>
      <c r="X391" s="188"/>
      <c r="Y391" s="192">
        <f>Variables!P449</f>
        <v>0</v>
      </c>
      <c r="Z391" s="171"/>
      <c r="AA391" s="188"/>
      <c r="AB391" s="181"/>
      <c r="AC391" s="170"/>
      <c r="AD391" s="170"/>
      <c r="AE391" s="170"/>
      <c r="AF391" s="170"/>
      <c r="AG391" s="170"/>
      <c r="AH391" s="170"/>
      <c r="AI391" s="170"/>
      <c r="AJ391" s="170"/>
      <c r="AK391" s="206"/>
      <c r="AL391" s="168"/>
      <c r="AM391" s="168"/>
      <c r="AN391" s="168"/>
      <c r="AO391" s="168"/>
      <c r="AP391" s="174"/>
      <c r="AQ391" s="174"/>
      <c r="AR391" s="174"/>
      <c r="AS391" s="174"/>
      <c r="AT391" s="206"/>
      <c r="AU391" s="207"/>
      <c r="AV391" s="207"/>
      <c r="AW391" s="207"/>
      <c r="AX391" s="207"/>
      <c r="AY391" s="207"/>
    </row>
    <row r="392" spans="1:51" ht="16.5" customHeight="1" outlineLevel="2" x14ac:dyDescent="0.25">
      <c r="A392" s="153" t="s">
        <v>2191</v>
      </c>
      <c r="B392" s="154" t="s">
        <v>2192</v>
      </c>
      <c r="C392" s="155"/>
      <c r="D392" s="155"/>
      <c r="E392" s="155"/>
      <c r="F392" s="155"/>
      <c r="G392" s="155"/>
      <c r="H392" s="155"/>
      <c r="I392" s="155"/>
      <c r="J392" s="155"/>
      <c r="K392" s="155"/>
      <c r="L392" s="155"/>
      <c r="M392" s="155"/>
      <c r="N392" s="155"/>
      <c r="O392" s="155"/>
      <c r="P392" s="155"/>
      <c r="Q392" s="156"/>
      <c r="R392" s="155"/>
      <c r="S392" s="155"/>
      <c r="T392" s="157"/>
      <c r="U392" s="155"/>
      <c r="V392" s="155"/>
      <c r="W392" s="157"/>
      <c r="X392" s="184"/>
      <c r="Y392" s="155"/>
      <c r="Z392" s="158">
        <v>14636178700</v>
      </c>
      <c r="AA392" s="159"/>
      <c r="AB392" s="154"/>
      <c r="AC392" s="160"/>
      <c r="AD392" s="160"/>
      <c r="AE392" s="160"/>
      <c r="AF392" s="160"/>
      <c r="AG392" s="160"/>
      <c r="AH392" s="160"/>
      <c r="AI392" s="160"/>
      <c r="AJ392" s="160"/>
      <c r="AK392" s="161"/>
      <c r="AL392" s="159"/>
      <c r="AM392" s="159"/>
      <c r="AN392" s="159"/>
      <c r="AO392" s="159"/>
      <c r="AP392" s="162"/>
      <c r="AQ392" s="162"/>
      <c r="AR392" s="162"/>
      <c r="AS392" s="162"/>
      <c r="AT392" s="161"/>
      <c r="AU392" s="163"/>
      <c r="AV392" s="163"/>
      <c r="AW392" s="163"/>
      <c r="AX392" s="163"/>
      <c r="AY392" s="163"/>
    </row>
    <row r="393" spans="1:51" ht="16.5" customHeight="1" outlineLevel="3" x14ac:dyDescent="0.25">
      <c r="A393" s="164" t="s">
        <v>2193</v>
      </c>
      <c r="B393" s="165" t="s">
        <v>2194</v>
      </c>
      <c r="C393" s="166"/>
      <c r="D393" s="166">
        <v>0</v>
      </c>
      <c r="E393" s="166">
        <v>2</v>
      </c>
      <c r="F393" s="166">
        <v>2</v>
      </c>
      <c r="G393" s="196">
        <v>4</v>
      </c>
      <c r="H393" s="166">
        <v>4</v>
      </c>
      <c r="I393" s="166">
        <v>4</v>
      </c>
      <c r="J393" s="196">
        <v>4</v>
      </c>
      <c r="K393" s="231">
        <f t="shared" ref="K393:P393" si="513">K394</f>
        <v>2</v>
      </c>
      <c r="L393" s="231">
        <f t="shared" si="513"/>
        <v>3</v>
      </c>
      <c r="M393" s="231" t="e">
        <f t="shared" si="513"/>
        <v>#N/A</v>
      </c>
      <c r="N393" s="231">
        <f t="shared" si="513"/>
        <v>2</v>
      </c>
      <c r="O393" s="231">
        <f t="shared" si="513"/>
        <v>0</v>
      </c>
      <c r="P393" s="229">
        <f t="shared" si="513"/>
        <v>0</v>
      </c>
      <c r="Q393" s="169"/>
      <c r="R393" s="229">
        <f t="shared" ref="R393:S393" si="514">R394</f>
        <v>0</v>
      </c>
      <c r="S393" s="229">
        <f t="shared" si="514"/>
        <v>0</v>
      </c>
      <c r="T393" s="170"/>
      <c r="U393" s="229">
        <f t="shared" ref="U393:V393" si="515">U394</f>
        <v>0</v>
      </c>
      <c r="V393" s="229">
        <f t="shared" si="515"/>
        <v>0</v>
      </c>
      <c r="W393" s="262">
        <v>4797611102</v>
      </c>
      <c r="X393" s="192">
        <f>H393</f>
        <v>4</v>
      </c>
      <c r="Y393" s="196"/>
      <c r="Z393" s="171"/>
      <c r="AA393" s="168"/>
      <c r="AB393" s="165"/>
      <c r="AC393" s="172" t="e">
        <f>P393/O393</f>
        <v>#DIV/0!</v>
      </c>
      <c r="AD393" s="172" t="e">
        <f>S393/R393</f>
        <v>#DIV/0!</v>
      </c>
      <c r="AE393" s="172" t="e">
        <f>V393/U393</f>
        <v>#DIV/0!</v>
      </c>
      <c r="AF393" s="172">
        <f>Y393/X393</f>
        <v>0</v>
      </c>
      <c r="AG393" s="172">
        <f>P393/G393</f>
        <v>0</v>
      </c>
      <c r="AH393" s="172">
        <f>S393/G393</f>
        <v>0</v>
      </c>
      <c r="AI393" s="172">
        <f>V393/G393</f>
        <v>0</v>
      </c>
      <c r="AJ393" s="172">
        <f>Y393/G393</f>
        <v>0</v>
      </c>
      <c r="AK393" s="173"/>
      <c r="AL393" s="168">
        <f>IF(H393=0,0,P393/H393)</f>
        <v>0</v>
      </c>
      <c r="AM393" s="168">
        <f>IF(H393=0,0,S393/H393)</f>
        <v>0</v>
      </c>
      <c r="AN393" s="168">
        <f>IF(H393=0,0,V393/H393)</f>
        <v>0</v>
      </c>
      <c r="AO393" s="168">
        <f>IF(H393=0,0,Y393/H393)</f>
        <v>0</v>
      </c>
      <c r="AP393" s="174">
        <f t="shared" ref="AP393:AS393" si="516">IF(AL393&lt;=50%,5,IF(AL393&lt;=65%,4,IF(AL393&lt;=75%,3,IF(AL393&lt;=90%,2,1))))</f>
        <v>5</v>
      </c>
      <c r="AQ393" s="174">
        <f t="shared" si="516"/>
        <v>5</v>
      </c>
      <c r="AR393" s="174">
        <f t="shared" si="516"/>
        <v>5</v>
      </c>
      <c r="AS393" s="174">
        <f t="shared" si="516"/>
        <v>5</v>
      </c>
      <c r="AT393" s="173"/>
      <c r="AU393" s="175"/>
      <c r="AV393" s="175"/>
      <c r="AW393" s="175"/>
      <c r="AX393" s="175"/>
      <c r="AY393" s="175"/>
    </row>
    <row r="394" spans="1:51" ht="16.5" customHeight="1" outlineLevel="4" x14ac:dyDescent="0.25">
      <c r="A394" s="164" t="s">
        <v>2195</v>
      </c>
      <c r="B394" s="165" t="str">
        <f>Variables!C174</f>
        <v>Jumlah kawasan strategis yang terbangun</v>
      </c>
      <c r="C394" s="166" t="s">
        <v>2196</v>
      </c>
      <c r="D394" s="166">
        <v>0</v>
      </c>
      <c r="E394" s="166">
        <v>2</v>
      </c>
      <c r="F394" s="166">
        <v>2</v>
      </c>
      <c r="G394" s="196">
        <v>4</v>
      </c>
      <c r="H394" s="166"/>
      <c r="I394" s="166"/>
      <c r="J394" s="196">
        <v>4</v>
      </c>
      <c r="K394" s="231">
        <f>Variables!E174</f>
        <v>2</v>
      </c>
      <c r="L394" s="231">
        <f>Variables!F174</f>
        <v>3</v>
      </c>
      <c r="M394" s="231" t="e">
        <f>Variables!G174</f>
        <v>#N/A</v>
      </c>
      <c r="N394" s="231">
        <f>Variables!H174</f>
        <v>2</v>
      </c>
      <c r="O394" s="231">
        <f>Variables!I174</f>
        <v>0</v>
      </c>
      <c r="P394" s="231">
        <f>Variables!J174</f>
        <v>0</v>
      </c>
      <c r="Q394" s="169"/>
      <c r="R394" s="231">
        <f>Variables!K174</f>
        <v>0</v>
      </c>
      <c r="S394" s="231">
        <f>Variables!L174</f>
        <v>0</v>
      </c>
      <c r="T394" s="170"/>
      <c r="U394" s="231">
        <f>Variables!M174</f>
        <v>0</v>
      </c>
      <c r="V394" s="231">
        <f>Variables!N174</f>
        <v>0</v>
      </c>
      <c r="W394" s="170"/>
      <c r="X394" s="264"/>
      <c r="Y394" s="196"/>
      <c r="Z394" s="171"/>
      <c r="AA394" s="168"/>
      <c r="AB394" s="165"/>
      <c r="AC394" s="172"/>
      <c r="AD394" s="172"/>
      <c r="AE394" s="172"/>
      <c r="AF394" s="172"/>
      <c r="AG394" s="172"/>
      <c r="AH394" s="172"/>
      <c r="AI394" s="172"/>
      <c r="AJ394" s="172"/>
      <c r="AK394" s="173"/>
      <c r="AL394" s="168"/>
      <c r="AM394" s="168"/>
      <c r="AN394" s="168"/>
      <c r="AO394" s="168"/>
      <c r="AP394" s="174"/>
      <c r="AQ394" s="174"/>
      <c r="AR394" s="174"/>
      <c r="AS394" s="174"/>
      <c r="AT394" s="173"/>
      <c r="AU394" s="175"/>
      <c r="AV394" s="175"/>
      <c r="AW394" s="175"/>
      <c r="AX394" s="175"/>
      <c r="AY394" s="175"/>
    </row>
    <row r="395" spans="1:51" ht="16.5" customHeight="1" outlineLevel="2" x14ac:dyDescent="0.25">
      <c r="A395" s="153" t="s">
        <v>2197</v>
      </c>
      <c r="B395" s="154" t="s">
        <v>2198</v>
      </c>
      <c r="C395" s="155"/>
      <c r="D395" s="155"/>
      <c r="E395" s="155"/>
      <c r="F395" s="155"/>
      <c r="G395" s="155"/>
      <c r="H395" s="155"/>
      <c r="I395" s="155"/>
      <c r="J395" s="155"/>
      <c r="K395" s="155"/>
      <c r="L395" s="155"/>
      <c r="M395" s="155"/>
      <c r="N395" s="155"/>
      <c r="O395" s="155"/>
      <c r="P395" s="155"/>
      <c r="Q395" s="156"/>
      <c r="R395" s="155"/>
      <c r="S395" s="155"/>
      <c r="T395" s="157"/>
      <c r="U395" s="155"/>
      <c r="V395" s="155"/>
      <c r="W395" s="157"/>
      <c r="X395" s="184"/>
      <c r="Y395" s="155"/>
      <c r="Z395" s="158"/>
      <c r="AA395" s="159"/>
      <c r="AB395" s="154"/>
      <c r="AC395" s="160"/>
      <c r="AD395" s="160"/>
      <c r="AE395" s="160"/>
      <c r="AF395" s="160"/>
      <c r="AG395" s="160"/>
      <c r="AH395" s="160"/>
      <c r="AI395" s="160"/>
      <c r="AJ395" s="160"/>
      <c r="AK395" s="161"/>
      <c r="AL395" s="159"/>
      <c r="AM395" s="159"/>
      <c r="AN395" s="159"/>
      <c r="AO395" s="159"/>
      <c r="AP395" s="162"/>
      <c r="AQ395" s="162"/>
      <c r="AR395" s="162"/>
      <c r="AS395" s="162"/>
      <c r="AT395" s="161"/>
      <c r="AU395" s="163"/>
      <c r="AV395" s="163"/>
      <c r="AW395" s="163"/>
      <c r="AX395" s="163"/>
      <c r="AY395" s="163"/>
    </row>
    <row r="396" spans="1:51" ht="16.5" customHeight="1" outlineLevel="3" x14ac:dyDescent="0.25">
      <c r="A396" s="244" t="s">
        <v>2199</v>
      </c>
      <c r="B396" s="245" t="s">
        <v>2200</v>
      </c>
      <c r="C396" s="246"/>
      <c r="D396" s="247">
        <v>0</v>
      </c>
      <c r="E396" s="247"/>
      <c r="F396" s="247">
        <v>0</v>
      </c>
      <c r="G396" s="248">
        <v>0.2</v>
      </c>
      <c r="H396" s="247">
        <v>0.2</v>
      </c>
      <c r="I396" s="247">
        <v>0.2</v>
      </c>
      <c r="J396" s="248">
        <v>1</v>
      </c>
      <c r="K396" s="168" t="e">
        <f t="shared" ref="K396:P396" si="517">IF(K398=0,0,K397/K398)</f>
        <v>#N/A</v>
      </c>
      <c r="L396" s="168" t="e">
        <f t="shared" si="517"/>
        <v>#N/A</v>
      </c>
      <c r="M396" s="168" t="e">
        <f t="shared" si="517"/>
        <v>#N/A</v>
      </c>
      <c r="N396" s="168">
        <f t="shared" si="517"/>
        <v>0</v>
      </c>
      <c r="O396" s="168">
        <f t="shared" si="517"/>
        <v>0</v>
      </c>
      <c r="P396" s="168">
        <f t="shared" si="517"/>
        <v>0</v>
      </c>
      <c r="Q396" s="249"/>
      <c r="R396" s="168">
        <f t="shared" ref="R396:S396" si="518">IF(R398=0,0,R397/R398)</f>
        <v>0</v>
      </c>
      <c r="S396" s="168">
        <f t="shared" si="518"/>
        <v>0</v>
      </c>
      <c r="T396" s="250"/>
      <c r="U396" s="168">
        <f t="shared" ref="U396:V396" si="519">IF(U398=0,0,U397/U398)</f>
        <v>0</v>
      </c>
      <c r="V396" s="168">
        <f t="shared" si="519"/>
        <v>0</v>
      </c>
      <c r="W396" s="250"/>
      <c r="X396" s="167">
        <f>H396</f>
        <v>0.2</v>
      </c>
      <c r="Y396" s="168">
        <f>IF(Y398=0,0,Y397/Y398)</f>
        <v>0</v>
      </c>
      <c r="Z396" s="251"/>
      <c r="AA396" s="248"/>
      <c r="AB396" s="245"/>
      <c r="AC396" s="172" t="e">
        <f>P396/O396</f>
        <v>#DIV/0!</v>
      </c>
      <c r="AD396" s="172" t="e">
        <f>S396/R396</f>
        <v>#DIV/0!</v>
      </c>
      <c r="AE396" s="172" t="e">
        <f>V396/U396</f>
        <v>#DIV/0!</v>
      </c>
      <c r="AF396" s="172">
        <f>Y396/X396</f>
        <v>0</v>
      </c>
      <c r="AG396" s="172">
        <f>P396/G396</f>
        <v>0</v>
      </c>
      <c r="AH396" s="172">
        <f>S396/G396</f>
        <v>0</v>
      </c>
      <c r="AI396" s="172">
        <f>V396/G396</f>
        <v>0</v>
      </c>
      <c r="AJ396" s="172">
        <f>Y396/G396</f>
        <v>0</v>
      </c>
      <c r="AK396" s="173"/>
      <c r="AL396" s="168">
        <f>IF(H396=0,0,P396/H396)</f>
        <v>0</v>
      </c>
      <c r="AM396" s="168">
        <f>IF(H396=0,0,S396/H396)</f>
        <v>0</v>
      </c>
      <c r="AN396" s="168">
        <f>IF(H396=0,0,V396/H396)</f>
        <v>0</v>
      </c>
      <c r="AO396" s="168">
        <f>IF(H396=0,0,Y396/H396)</f>
        <v>0</v>
      </c>
      <c r="AP396" s="174">
        <f t="shared" ref="AP396:AS396" si="520">IF(AL396&lt;=50%,5,IF(AL396&lt;=65%,4,IF(AL396&lt;=75%,3,IF(AL396&lt;=90%,2,1))))</f>
        <v>5</v>
      </c>
      <c r="AQ396" s="174">
        <f t="shared" si="520"/>
        <v>5</v>
      </c>
      <c r="AR396" s="174">
        <f t="shared" si="520"/>
        <v>5</v>
      </c>
      <c r="AS396" s="174">
        <f t="shared" si="520"/>
        <v>5</v>
      </c>
      <c r="AT396" s="252"/>
      <c r="AU396" s="253"/>
      <c r="AV396" s="253"/>
      <c r="AW396" s="253"/>
      <c r="AX396" s="253"/>
      <c r="AY396" s="253"/>
    </row>
    <row r="397" spans="1:51" ht="16.5" customHeight="1" outlineLevel="4" x14ac:dyDescent="0.25">
      <c r="A397" s="244" t="s">
        <v>2201</v>
      </c>
      <c r="B397" s="245" t="str">
        <f>Variables!C220</f>
        <v>Jumlah sarana prasarana wilayah perbatasan dalam kondisi baik</v>
      </c>
      <c r="C397" s="246" t="s">
        <v>649</v>
      </c>
      <c r="D397" s="246">
        <v>0</v>
      </c>
      <c r="E397" s="246">
        <v>0</v>
      </c>
      <c r="F397" s="246">
        <v>0</v>
      </c>
      <c r="G397" s="254">
        <v>0</v>
      </c>
      <c r="H397" s="246"/>
      <c r="I397" s="246"/>
      <c r="J397" s="254">
        <v>0</v>
      </c>
      <c r="K397" s="255" t="e">
        <f>Variables!E220</f>
        <v>#N/A</v>
      </c>
      <c r="L397" s="255" t="e">
        <f>Variables!F220</f>
        <v>#N/A</v>
      </c>
      <c r="M397" s="255" t="e">
        <f>Variables!G220</f>
        <v>#N/A</v>
      </c>
      <c r="N397" s="255">
        <f>Variables!H220</f>
        <v>0</v>
      </c>
      <c r="O397" s="255">
        <f>Variables!I220</f>
        <v>0</v>
      </c>
      <c r="P397" s="255">
        <f>Variables!J220</f>
        <v>0</v>
      </c>
      <c r="Q397" s="249"/>
      <c r="R397" s="255">
        <f>Variables!K220</f>
        <v>0</v>
      </c>
      <c r="S397" s="255">
        <f>Variables!L220</f>
        <v>0</v>
      </c>
      <c r="T397" s="250"/>
      <c r="U397" s="255">
        <f>Variables!M220</f>
        <v>0</v>
      </c>
      <c r="V397" s="255">
        <f>Variables!N220</f>
        <v>0</v>
      </c>
      <c r="W397" s="250"/>
      <c r="X397" s="256"/>
      <c r="Y397" s="255">
        <f>Variables!P220</f>
        <v>0</v>
      </c>
      <c r="Z397" s="251"/>
      <c r="AA397" s="248"/>
      <c r="AB397" s="245"/>
      <c r="AC397" s="257"/>
      <c r="AD397" s="257"/>
      <c r="AE397" s="257"/>
      <c r="AF397" s="257"/>
      <c r="AG397" s="257"/>
      <c r="AH397" s="257"/>
      <c r="AI397" s="257"/>
      <c r="AJ397" s="257"/>
      <c r="AK397" s="252"/>
      <c r="AL397" s="248"/>
      <c r="AM397" s="248"/>
      <c r="AN397" s="248"/>
      <c r="AO397" s="248"/>
      <c r="AP397" s="258"/>
      <c r="AQ397" s="258"/>
      <c r="AR397" s="258"/>
      <c r="AS397" s="258"/>
      <c r="AT397" s="252"/>
      <c r="AU397" s="253"/>
      <c r="AV397" s="253"/>
      <c r="AW397" s="253"/>
      <c r="AX397" s="253"/>
      <c r="AY397" s="253"/>
    </row>
    <row r="398" spans="1:51" ht="16.5" customHeight="1" outlineLevel="4" x14ac:dyDescent="0.25">
      <c r="A398" s="244" t="s">
        <v>2202</v>
      </c>
      <c r="B398" s="245" t="str">
        <f>Variables!C221</f>
        <v>Jumlah seluruh sarana prasarana wilayah perbatasan</v>
      </c>
      <c r="C398" s="246" t="s">
        <v>649</v>
      </c>
      <c r="D398" s="246">
        <v>0</v>
      </c>
      <c r="E398" s="246">
        <v>0</v>
      </c>
      <c r="F398" s="246">
        <v>0</v>
      </c>
      <c r="G398" s="254">
        <v>0</v>
      </c>
      <c r="H398" s="246"/>
      <c r="I398" s="246"/>
      <c r="J398" s="254">
        <v>0</v>
      </c>
      <c r="K398" s="255" t="e">
        <f>Variables!E221</f>
        <v>#N/A</v>
      </c>
      <c r="L398" s="255" t="e">
        <f>Variables!F221</f>
        <v>#N/A</v>
      </c>
      <c r="M398" s="255" t="e">
        <f>Variables!G221</f>
        <v>#N/A</v>
      </c>
      <c r="N398" s="255">
        <f>Variables!H221</f>
        <v>0</v>
      </c>
      <c r="O398" s="255">
        <f>Variables!I221</f>
        <v>0</v>
      </c>
      <c r="P398" s="255">
        <f>Variables!J221</f>
        <v>0</v>
      </c>
      <c r="Q398" s="249"/>
      <c r="R398" s="255">
        <f>Variables!K221</f>
        <v>0</v>
      </c>
      <c r="S398" s="255">
        <f>Variables!L221</f>
        <v>0</v>
      </c>
      <c r="T398" s="250"/>
      <c r="U398" s="255">
        <f>Variables!M221</f>
        <v>0</v>
      </c>
      <c r="V398" s="255">
        <f>Variables!N221</f>
        <v>0</v>
      </c>
      <c r="W398" s="250"/>
      <c r="X398" s="256"/>
      <c r="Y398" s="255">
        <f>Variables!P221</f>
        <v>0</v>
      </c>
      <c r="Z398" s="251"/>
      <c r="AA398" s="248"/>
      <c r="AB398" s="245"/>
      <c r="AC398" s="257"/>
      <c r="AD398" s="257"/>
      <c r="AE398" s="257"/>
      <c r="AF398" s="257"/>
      <c r="AG398" s="257"/>
      <c r="AH398" s="257"/>
      <c r="AI398" s="257"/>
      <c r="AJ398" s="257"/>
      <c r="AK398" s="252"/>
      <c r="AL398" s="248"/>
      <c r="AM398" s="248"/>
      <c r="AN398" s="248"/>
      <c r="AO398" s="248"/>
      <c r="AP398" s="258"/>
      <c r="AQ398" s="258"/>
      <c r="AR398" s="258"/>
      <c r="AS398" s="258"/>
      <c r="AT398" s="252"/>
      <c r="AU398" s="253"/>
      <c r="AV398" s="253"/>
      <c r="AW398" s="253"/>
      <c r="AX398" s="253"/>
      <c r="AY398" s="253"/>
    </row>
    <row r="399" spans="1:51" ht="16.5" customHeight="1" outlineLevel="2" x14ac:dyDescent="0.25">
      <c r="A399" s="153" t="s">
        <v>2203</v>
      </c>
      <c r="B399" s="154" t="s">
        <v>2204</v>
      </c>
      <c r="C399" s="155"/>
      <c r="D399" s="155"/>
      <c r="E399" s="155"/>
      <c r="F399" s="155"/>
      <c r="G399" s="155"/>
      <c r="H399" s="155"/>
      <c r="I399" s="155"/>
      <c r="J399" s="155"/>
      <c r="K399" s="155"/>
      <c r="L399" s="155"/>
      <c r="M399" s="155"/>
      <c r="N399" s="155"/>
      <c r="O399" s="155"/>
      <c r="P399" s="155"/>
      <c r="Q399" s="156"/>
      <c r="R399" s="155"/>
      <c r="S399" s="155"/>
      <c r="T399" s="157"/>
      <c r="U399" s="155"/>
      <c r="V399" s="155"/>
      <c r="W399" s="157"/>
      <c r="X399" s="184"/>
      <c r="Y399" s="155"/>
      <c r="Z399" s="158">
        <v>550126000</v>
      </c>
      <c r="AA399" s="159"/>
      <c r="AB399" s="154"/>
      <c r="AC399" s="160"/>
      <c r="AD399" s="160"/>
      <c r="AE399" s="160"/>
      <c r="AF399" s="160"/>
      <c r="AG399" s="160"/>
      <c r="AH399" s="160"/>
      <c r="AI399" s="160"/>
      <c r="AJ399" s="160"/>
      <c r="AK399" s="161"/>
      <c r="AL399" s="159"/>
      <c r="AM399" s="159"/>
      <c r="AN399" s="159"/>
      <c r="AO399" s="159"/>
      <c r="AP399" s="174"/>
      <c r="AQ399" s="174"/>
      <c r="AR399" s="174"/>
      <c r="AS399" s="174"/>
      <c r="AT399" s="161"/>
      <c r="AU399" s="163"/>
      <c r="AV399" s="163"/>
      <c r="AW399" s="163"/>
      <c r="AX399" s="163"/>
      <c r="AY399" s="163"/>
    </row>
    <row r="400" spans="1:51" ht="16.5" customHeight="1" outlineLevel="3" x14ac:dyDescent="0.25">
      <c r="A400" s="164" t="s">
        <v>2205</v>
      </c>
      <c r="B400" s="165" t="s">
        <v>2206</v>
      </c>
      <c r="C400" s="166"/>
      <c r="D400" s="167">
        <v>1</v>
      </c>
      <c r="E400" s="167">
        <f t="shared" ref="E400:G400" si="521">E401/E402</f>
        <v>1</v>
      </c>
      <c r="F400" s="167">
        <f t="shared" si="521"/>
        <v>1</v>
      </c>
      <c r="G400" s="167">
        <f t="shared" si="521"/>
        <v>1</v>
      </c>
      <c r="H400" s="167">
        <v>1</v>
      </c>
      <c r="I400" s="167">
        <v>1</v>
      </c>
      <c r="J400" s="167">
        <f>J401/J402</f>
        <v>1</v>
      </c>
      <c r="K400" s="168">
        <f t="shared" ref="K400:P400" si="522">IF(K402=0,0,K401/K402)</f>
        <v>0.91</v>
      </c>
      <c r="L400" s="168">
        <f t="shared" si="522"/>
        <v>0.81</v>
      </c>
      <c r="M400" s="168">
        <f t="shared" si="522"/>
        <v>0.8</v>
      </c>
      <c r="N400" s="168">
        <f t="shared" si="522"/>
        <v>0.8</v>
      </c>
      <c r="O400" s="168">
        <f t="shared" si="522"/>
        <v>0</v>
      </c>
      <c r="P400" s="168">
        <f t="shared" si="522"/>
        <v>0</v>
      </c>
      <c r="Q400" s="169"/>
      <c r="R400" s="168">
        <f t="shared" ref="R400:S400" si="523">IF(R402=0,0,R401/R402)</f>
        <v>0</v>
      </c>
      <c r="S400" s="168">
        <f t="shared" si="523"/>
        <v>0</v>
      </c>
      <c r="T400" s="170"/>
      <c r="U400" s="168">
        <f t="shared" ref="U400:V400" si="524">IF(U402=0,0,U401/U402)</f>
        <v>0</v>
      </c>
      <c r="V400" s="168">
        <f t="shared" si="524"/>
        <v>0</v>
      </c>
      <c r="W400" s="243">
        <v>24669200</v>
      </c>
      <c r="X400" s="167">
        <f>H400</f>
        <v>1</v>
      </c>
      <c r="Y400" s="168">
        <f>IF(Y402=0,0,Y401/Y402)</f>
        <v>0</v>
      </c>
      <c r="Z400" s="182"/>
      <c r="AA400" s="167">
        <f>Y400/X400</f>
        <v>0</v>
      </c>
      <c r="AB400" s="165"/>
      <c r="AC400" s="172" t="e">
        <f>P400/O400</f>
        <v>#DIV/0!</v>
      </c>
      <c r="AD400" s="172" t="e">
        <f>S400/R400</f>
        <v>#DIV/0!</v>
      </c>
      <c r="AE400" s="172" t="e">
        <f>V400/U400</f>
        <v>#DIV/0!</v>
      </c>
      <c r="AF400" s="172">
        <f>Y400/X400</f>
        <v>0</v>
      </c>
      <c r="AG400" s="172">
        <f>P400/G400</f>
        <v>0</v>
      </c>
      <c r="AH400" s="172">
        <f>S400/G400</f>
        <v>0</v>
      </c>
      <c r="AI400" s="172">
        <f>V400/G400</f>
        <v>0</v>
      </c>
      <c r="AJ400" s="172">
        <f>Y400/G400</f>
        <v>0</v>
      </c>
      <c r="AK400" s="173"/>
      <c r="AL400" s="168">
        <f>IF(H400=0,0,P400/H400)</f>
        <v>0</v>
      </c>
      <c r="AM400" s="168">
        <f>IF(H400=0,0,S400/H400)</f>
        <v>0</v>
      </c>
      <c r="AN400" s="168">
        <f>IF(H400=0,0,V400/H400)</f>
        <v>0</v>
      </c>
      <c r="AO400" s="168">
        <f>IF(H400=0,0,Y400/H400)</f>
        <v>0</v>
      </c>
      <c r="AP400" s="174">
        <f t="shared" ref="AP400:AS400" si="525">IF(AL400&lt;=50%,5,IF(AL400&lt;=65%,4,IF(AL400&lt;=75%,3,IF(AL400&lt;=90%,2,1))))</f>
        <v>5</v>
      </c>
      <c r="AQ400" s="174">
        <f t="shared" si="525"/>
        <v>5</v>
      </c>
      <c r="AR400" s="174">
        <f t="shared" si="525"/>
        <v>5</v>
      </c>
      <c r="AS400" s="174">
        <f t="shared" si="525"/>
        <v>5</v>
      </c>
      <c r="AT400" s="173"/>
      <c r="AU400" s="175"/>
      <c r="AV400" s="175"/>
      <c r="AW400" s="175"/>
      <c r="AX400" s="175"/>
      <c r="AY400" s="175"/>
    </row>
    <row r="401" spans="1:51" ht="16.5" customHeight="1" outlineLevel="4" x14ac:dyDescent="0.25">
      <c r="A401" s="205" t="s">
        <v>2207</v>
      </c>
      <c r="B401" s="181" t="str">
        <f>Variables!C191</f>
        <v>Jumlah sungai dan sumberdaya air dalam keadaan baik</v>
      </c>
      <c r="C401" s="192" t="s">
        <v>2151</v>
      </c>
      <c r="D401" s="192">
        <v>5000</v>
      </c>
      <c r="E401" s="192">
        <v>5000</v>
      </c>
      <c r="F401" s="192">
        <v>5000</v>
      </c>
      <c r="G401" s="188">
        <v>5000</v>
      </c>
      <c r="H401" s="192"/>
      <c r="I401" s="192"/>
      <c r="J401" s="188">
        <v>5000</v>
      </c>
      <c r="K401" s="192">
        <f>Variables!E191</f>
        <v>4550</v>
      </c>
      <c r="L401" s="192">
        <f>Variables!F191</f>
        <v>4050</v>
      </c>
      <c r="M401" s="192">
        <f>Variables!G191</f>
        <v>4</v>
      </c>
      <c r="N401" s="192">
        <f>Variables!H191</f>
        <v>4</v>
      </c>
      <c r="O401" s="192">
        <f>Variables!I191</f>
        <v>0</v>
      </c>
      <c r="P401" s="192">
        <f>Variables!J191</f>
        <v>0</v>
      </c>
      <c r="Q401" s="170"/>
      <c r="R401" s="192">
        <f>Variables!K191</f>
        <v>0</v>
      </c>
      <c r="S401" s="192">
        <f>Variables!L191</f>
        <v>0</v>
      </c>
      <c r="T401" s="170"/>
      <c r="U401" s="192">
        <f>Variables!M191</f>
        <v>0</v>
      </c>
      <c r="V401" s="192">
        <f>Variables!N191</f>
        <v>0</v>
      </c>
      <c r="W401" s="170"/>
      <c r="X401" s="208"/>
      <c r="Y401" s="192">
        <f>Variables!P191</f>
        <v>0</v>
      </c>
      <c r="Z401" s="171"/>
      <c r="AA401" s="188"/>
      <c r="AB401" s="181"/>
      <c r="AC401" s="170"/>
      <c r="AD401" s="170"/>
      <c r="AE401" s="170"/>
      <c r="AF401" s="170"/>
      <c r="AG401" s="170"/>
      <c r="AH401" s="170"/>
      <c r="AI401" s="170"/>
      <c r="AJ401" s="170"/>
      <c r="AK401" s="206"/>
      <c r="AL401" s="168"/>
      <c r="AM401" s="168"/>
      <c r="AN401" s="168"/>
      <c r="AO401" s="168"/>
      <c r="AP401" s="174"/>
      <c r="AQ401" s="174"/>
      <c r="AR401" s="174"/>
      <c r="AS401" s="174"/>
      <c r="AT401" s="206"/>
      <c r="AU401" s="207"/>
      <c r="AV401" s="207"/>
      <c r="AW401" s="207"/>
      <c r="AX401" s="207"/>
      <c r="AY401" s="207"/>
    </row>
    <row r="402" spans="1:51" ht="16.5" customHeight="1" outlineLevel="4" x14ac:dyDescent="0.25">
      <c r="A402" s="205" t="s">
        <v>2208</v>
      </c>
      <c r="B402" s="181" t="str">
        <f>Variables!C190</f>
        <v>Jumlah sungai dan sumberdaya air</v>
      </c>
      <c r="C402" s="192" t="s">
        <v>2151</v>
      </c>
      <c r="D402" s="192">
        <v>5000</v>
      </c>
      <c r="E402" s="192">
        <v>5000</v>
      </c>
      <c r="F402" s="192">
        <v>5000</v>
      </c>
      <c r="G402" s="188">
        <v>5000</v>
      </c>
      <c r="H402" s="192"/>
      <c r="I402" s="192"/>
      <c r="J402" s="188">
        <v>5000</v>
      </c>
      <c r="K402" s="192">
        <f>Variables!E190</f>
        <v>5000</v>
      </c>
      <c r="L402" s="192">
        <f>Variables!F190</f>
        <v>5000</v>
      </c>
      <c r="M402" s="192">
        <f>Variables!G190</f>
        <v>5</v>
      </c>
      <c r="N402" s="192">
        <f>Variables!H190</f>
        <v>5</v>
      </c>
      <c r="O402" s="192">
        <f>Variables!I190</f>
        <v>0</v>
      </c>
      <c r="P402" s="192">
        <f>Variables!J190</f>
        <v>0</v>
      </c>
      <c r="Q402" s="170"/>
      <c r="R402" s="192">
        <f>Variables!K190</f>
        <v>0</v>
      </c>
      <c r="S402" s="192">
        <f>Variables!L190</f>
        <v>0</v>
      </c>
      <c r="T402" s="170"/>
      <c r="U402" s="192">
        <f>Variables!M190</f>
        <v>0</v>
      </c>
      <c r="V402" s="192">
        <f>Variables!N190</f>
        <v>0</v>
      </c>
      <c r="W402" s="170"/>
      <c r="X402" s="208"/>
      <c r="Y402" s="192">
        <f>Variables!P190</f>
        <v>0</v>
      </c>
      <c r="Z402" s="171"/>
      <c r="AA402" s="188"/>
      <c r="AB402" s="181"/>
      <c r="AC402" s="170"/>
      <c r="AD402" s="170"/>
      <c r="AE402" s="170"/>
      <c r="AF402" s="170"/>
      <c r="AG402" s="170"/>
      <c r="AH402" s="170"/>
      <c r="AI402" s="170"/>
      <c r="AJ402" s="170"/>
      <c r="AK402" s="206"/>
      <c r="AL402" s="168"/>
      <c r="AM402" s="168"/>
      <c r="AN402" s="168"/>
      <c r="AO402" s="168"/>
      <c r="AP402" s="174"/>
      <c r="AQ402" s="174"/>
      <c r="AR402" s="174"/>
      <c r="AS402" s="174"/>
      <c r="AT402" s="206"/>
      <c r="AU402" s="207"/>
      <c r="AV402" s="207"/>
      <c r="AW402" s="207"/>
      <c r="AX402" s="207"/>
      <c r="AY402" s="207"/>
    </row>
    <row r="403" spans="1:51" ht="16.5" customHeight="1" outlineLevel="2" x14ac:dyDescent="0.25">
      <c r="A403" s="153" t="s">
        <v>2209</v>
      </c>
      <c r="B403" s="154" t="s">
        <v>2210</v>
      </c>
      <c r="C403" s="196"/>
      <c r="D403" s="155"/>
      <c r="E403" s="155"/>
      <c r="F403" s="155"/>
      <c r="G403" s="155"/>
      <c r="H403" s="155"/>
      <c r="I403" s="155"/>
      <c r="J403" s="155"/>
      <c r="K403" s="155"/>
      <c r="L403" s="155"/>
      <c r="M403" s="155"/>
      <c r="N403" s="155"/>
      <c r="O403" s="155"/>
      <c r="P403" s="155"/>
      <c r="Q403" s="156"/>
      <c r="R403" s="155"/>
      <c r="S403" s="155"/>
      <c r="T403" s="157"/>
      <c r="U403" s="155"/>
      <c r="V403" s="155"/>
      <c r="W403" s="157"/>
      <c r="X403" s="184"/>
      <c r="Y403" s="155"/>
      <c r="Z403" s="158"/>
      <c r="AA403" s="159"/>
      <c r="AB403" s="154"/>
      <c r="AC403" s="160"/>
      <c r="AD403" s="160"/>
      <c r="AE403" s="160"/>
      <c r="AF403" s="160"/>
      <c r="AG403" s="160"/>
      <c r="AH403" s="160"/>
      <c r="AI403" s="160"/>
      <c r="AJ403" s="160"/>
      <c r="AK403" s="161"/>
      <c r="AL403" s="159"/>
      <c r="AM403" s="159"/>
      <c r="AN403" s="159"/>
      <c r="AO403" s="159"/>
      <c r="AP403" s="162"/>
      <c r="AQ403" s="162"/>
      <c r="AR403" s="162"/>
      <c r="AS403" s="162"/>
      <c r="AT403" s="161"/>
      <c r="AU403" s="163"/>
      <c r="AV403" s="163"/>
      <c r="AW403" s="163"/>
      <c r="AX403" s="163"/>
      <c r="AY403" s="163"/>
    </row>
    <row r="404" spans="1:51" ht="16.5" customHeight="1" outlineLevel="3" x14ac:dyDescent="0.25">
      <c r="A404" s="164" t="s">
        <v>2211</v>
      </c>
      <c r="B404" s="165" t="s">
        <v>2212</v>
      </c>
      <c r="C404" s="166"/>
      <c r="D404" s="167">
        <v>0.71399999999999997</v>
      </c>
      <c r="E404" s="167">
        <v>0.78569999999999995</v>
      </c>
      <c r="F404" s="167">
        <v>0.92849999999999999</v>
      </c>
      <c r="G404" s="167">
        <v>0.95</v>
      </c>
      <c r="H404" s="167">
        <v>0.97</v>
      </c>
      <c r="I404" s="167">
        <v>1</v>
      </c>
      <c r="J404" s="167">
        <f>J405/J406</f>
        <v>1</v>
      </c>
      <c r="K404" s="168">
        <f t="shared" ref="K404:P404" si="526">IF(K406=0,0,K405/K406)</f>
        <v>0.88235294117647056</v>
      </c>
      <c r="L404" s="168">
        <f t="shared" si="526"/>
        <v>0.89473684210526316</v>
      </c>
      <c r="M404" s="168">
        <f t="shared" si="526"/>
        <v>0.89473684210526316</v>
      </c>
      <c r="N404" s="168">
        <f t="shared" si="526"/>
        <v>0.89473684210526316</v>
      </c>
      <c r="O404" s="168">
        <f t="shared" si="526"/>
        <v>0</v>
      </c>
      <c r="P404" s="168">
        <f t="shared" si="526"/>
        <v>0</v>
      </c>
      <c r="Q404" s="169"/>
      <c r="R404" s="168">
        <f t="shared" ref="R404:S404" si="527">IF(R406=0,0,R405/R406)</f>
        <v>0</v>
      </c>
      <c r="S404" s="168">
        <f t="shared" si="527"/>
        <v>0</v>
      </c>
      <c r="T404" s="170"/>
      <c r="U404" s="168">
        <f t="shared" ref="U404:V404" si="528">IF(U406=0,0,U405/U406)</f>
        <v>0</v>
      </c>
      <c r="V404" s="168">
        <f t="shared" si="528"/>
        <v>0</v>
      </c>
      <c r="W404" s="241">
        <v>0</v>
      </c>
      <c r="X404" s="167">
        <f>H404</f>
        <v>0.97</v>
      </c>
      <c r="Y404" s="168">
        <f>IF(Y406=0,0,Y405/Y406)</f>
        <v>0</v>
      </c>
      <c r="Z404" s="182"/>
      <c r="AA404" s="167">
        <f>Y404/X404</f>
        <v>0</v>
      </c>
      <c r="AB404" s="165"/>
      <c r="AC404" s="172" t="e">
        <f>P404/O404</f>
        <v>#DIV/0!</v>
      </c>
      <c r="AD404" s="172" t="e">
        <f>S404/R404</f>
        <v>#DIV/0!</v>
      </c>
      <c r="AE404" s="172" t="e">
        <f>V404/U404</f>
        <v>#DIV/0!</v>
      </c>
      <c r="AF404" s="172">
        <f>Y404/X404</f>
        <v>0</v>
      </c>
      <c r="AG404" s="172">
        <f>P404/G404</f>
        <v>0</v>
      </c>
      <c r="AH404" s="172">
        <f>S404/G404</f>
        <v>0</v>
      </c>
      <c r="AI404" s="172">
        <f>V404/G404</f>
        <v>0</v>
      </c>
      <c r="AJ404" s="172">
        <f>Y404/G404</f>
        <v>0</v>
      </c>
      <c r="AK404" s="173"/>
      <c r="AL404" s="168">
        <f>IF(H404=0,0,P404/H404)</f>
        <v>0</v>
      </c>
      <c r="AM404" s="168">
        <f>IF(H404=0,0,S404/H404)</f>
        <v>0</v>
      </c>
      <c r="AN404" s="168">
        <f>IF(H404=0,0,V404/H404)</f>
        <v>0</v>
      </c>
      <c r="AO404" s="168">
        <f>IF(H404=0,0,Y404/H404)</f>
        <v>0</v>
      </c>
      <c r="AP404" s="174">
        <f t="shared" ref="AP404:AS404" si="529">IF(AL404&lt;=50%,5,IF(AL404&lt;=65%,4,IF(AL404&lt;=75%,3,IF(AL404&lt;=90%,2,1))))</f>
        <v>5</v>
      </c>
      <c r="AQ404" s="174">
        <f t="shared" si="529"/>
        <v>5</v>
      </c>
      <c r="AR404" s="174">
        <f t="shared" si="529"/>
        <v>5</v>
      </c>
      <c r="AS404" s="174">
        <f t="shared" si="529"/>
        <v>5</v>
      </c>
      <c r="AT404" s="173"/>
      <c r="AU404" s="175"/>
      <c r="AV404" s="175"/>
      <c r="AW404" s="175"/>
      <c r="AX404" s="175"/>
      <c r="AY404" s="175"/>
    </row>
    <row r="405" spans="1:51" ht="16.5" customHeight="1" outlineLevel="4" x14ac:dyDescent="0.25">
      <c r="A405" s="205" t="s">
        <v>2213</v>
      </c>
      <c r="B405" s="181" t="str">
        <f>Variables!C184</f>
        <v>Jumlah sarana prasarana kebinamargaan yang tersedia</v>
      </c>
      <c r="C405" s="192" t="s">
        <v>1660</v>
      </c>
      <c r="D405" s="192">
        <v>13</v>
      </c>
      <c r="E405" s="192">
        <v>13</v>
      </c>
      <c r="F405" s="192">
        <v>18</v>
      </c>
      <c r="G405" s="188">
        <v>18</v>
      </c>
      <c r="H405" s="192"/>
      <c r="I405" s="192"/>
      <c r="J405" s="188">
        <v>25</v>
      </c>
      <c r="K405" s="192">
        <f>Variables!E184</f>
        <v>15</v>
      </c>
      <c r="L405" s="192">
        <f>Variables!F184</f>
        <v>17</v>
      </c>
      <c r="M405" s="192">
        <f>Variables!G184</f>
        <v>17</v>
      </c>
      <c r="N405" s="192">
        <f>Variables!H184</f>
        <v>17</v>
      </c>
      <c r="O405" s="192">
        <f>Variables!I184</f>
        <v>0</v>
      </c>
      <c r="P405" s="192">
        <f>Variables!J184</f>
        <v>0</v>
      </c>
      <c r="Q405" s="170"/>
      <c r="R405" s="192">
        <f>Variables!K184</f>
        <v>0</v>
      </c>
      <c r="S405" s="192">
        <f>Variables!L184</f>
        <v>0</v>
      </c>
      <c r="T405" s="170"/>
      <c r="U405" s="192">
        <f>Variables!M184</f>
        <v>0</v>
      </c>
      <c r="V405" s="192">
        <f>Variables!N184</f>
        <v>0</v>
      </c>
      <c r="W405" s="170"/>
      <c r="X405" s="208"/>
      <c r="Y405" s="192">
        <f>Variables!P184</f>
        <v>0</v>
      </c>
      <c r="Z405" s="171"/>
      <c r="AA405" s="188"/>
      <c r="AB405" s="181"/>
      <c r="AC405" s="170"/>
      <c r="AD405" s="170"/>
      <c r="AE405" s="170"/>
      <c r="AF405" s="170"/>
      <c r="AG405" s="170"/>
      <c r="AH405" s="170"/>
      <c r="AI405" s="170"/>
      <c r="AJ405" s="170"/>
      <c r="AK405" s="206"/>
      <c r="AL405" s="168"/>
      <c r="AM405" s="168"/>
      <c r="AN405" s="168"/>
      <c r="AO405" s="168"/>
      <c r="AP405" s="174"/>
      <c r="AQ405" s="174"/>
      <c r="AR405" s="174"/>
      <c r="AS405" s="174"/>
      <c r="AT405" s="206"/>
      <c r="AU405" s="207"/>
      <c r="AV405" s="207"/>
      <c r="AW405" s="207"/>
      <c r="AX405" s="207"/>
      <c r="AY405" s="207"/>
    </row>
    <row r="406" spans="1:51" ht="16.5" customHeight="1" outlineLevel="4" x14ac:dyDescent="0.25">
      <c r="A406" s="205" t="s">
        <v>2214</v>
      </c>
      <c r="B406" s="181" t="str">
        <f>Variables!C183</f>
        <v>Jumlah sarana prasarana kebinamargaan yang direncanakan</v>
      </c>
      <c r="C406" s="192" t="s">
        <v>1660</v>
      </c>
      <c r="D406" s="192">
        <v>22</v>
      </c>
      <c r="E406" s="192">
        <v>17</v>
      </c>
      <c r="F406" s="192">
        <v>19</v>
      </c>
      <c r="G406" s="188">
        <v>19</v>
      </c>
      <c r="H406" s="192"/>
      <c r="I406" s="192"/>
      <c r="J406" s="188">
        <v>25</v>
      </c>
      <c r="K406" s="192">
        <f>Variables!E183</f>
        <v>17</v>
      </c>
      <c r="L406" s="192">
        <f>Variables!F183</f>
        <v>19</v>
      </c>
      <c r="M406" s="192">
        <f>Variables!G183</f>
        <v>19</v>
      </c>
      <c r="N406" s="192">
        <f>Variables!H183</f>
        <v>19</v>
      </c>
      <c r="O406" s="192">
        <f>Variables!I183</f>
        <v>0</v>
      </c>
      <c r="P406" s="192">
        <f>Variables!J183</f>
        <v>0</v>
      </c>
      <c r="Q406" s="170"/>
      <c r="R406" s="192">
        <f>Variables!K183</f>
        <v>0</v>
      </c>
      <c r="S406" s="192">
        <f>Variables!L183</f>
        <v>0</v>
      </c>
      <c r="T406" s="170"/>
      <c r="U406" s="192">
        <f>Variables!M183</f>
        <v>0</v>
      </c>
      <c r="V406" s="192">
        <f>Variables!N183</f>
        <v>0</v>
      </c>
      <c r="W406" s="170"/>
      <c r="X406" s="208"/>
      <c r="Y406" s="192">
        <f>Variables!P183</f>
        <v>0</v>
      </c>
      <c r="Z406" s="171"/>
      <c r="AA406" s="188"/>
      <c r="AB406" s="181"/>
      <c r="AC406" s="170"/>
      <c r="AD406" s="170"/>
      <c r="AE406" s="170"/>
      <c r="AF406" s="170"/>
      <c r="AG406" s="170"/>
      <c r="AH406" s="170"/>
      <c r="AI406" s="170"/>
      <c r="AJ406" s="170"/>
      <c r="AK406" s="206"/>
      <c r="AL406" s="168"/>
      <c r="AM406" s="168"/>
      <c r="AN406" s="168"/>
      <c r="AO406" s="168"/>
      <c r="AP406" s="174"/>
      <c r="AQ406" s="174"/>
      <c r="AR406" s="174"/>
      <c r="AS406" s="174"/>
      <c r="AT406" s="206"/>
      <c r="AU406" s="207"/>
      <c r="AV406" s="207"/>
      <c r="AW406" s="207"/>
      <c r="AX406" s="207"/>
      <c r="AY406" s="207"/>
    </row>
    <row r="407" spans="1:51" ht="16.5" customHeight="1" outlineLevel="2" x14ac:dyDescent="0.25">
      <c r="A407" s="153" t="s">
        <v>2215</v>
      </c>
      <c r="B407" s="154" t="s">
        <v>2216</v>
      </c>
      <c r="C407" s="155"/>
      <c r="D407" s="155"/>
      <c r="E407" s="155"/>
      <c r="F407" s="155"/>
      <c r="G407" s="155"/>
      <c r="H407" s="155"/>
      <c r="I407" s="155"/>
      <c r="J407" s="155"/>
      <c r="K407" s="155"/>
      <c r="L407" s="155"/>
      <c r="M407" s="155"/>
      <c r="N407" s="155"/>
      <c r="O407" s="155"/>
      <c r="P407" s="155"/>
      <c r="Q407" s="156"/>
      <c r="R407" s="155"/>
      <c r="S407" s="155"/>
      <c r="T407" s="157"/>
      <c r="U407" s="155"/>
      <c r="V407" s="155"/>
      <c r="W407" s="157"/>
      <c r="X407" s="184"/>
      <c r="Y407" s="155"/>
      <c r="Z407" s="158">
        <v>29678182696</v>
      </c>
      <c r="AA407" s="159"/>
      <c r="AB407" s="154"/>
      <c r="AC407" s="160"/>
      <c r="AD407" s="160"/>
      <c r="AE407" s="160"/>
      <c r="AF407" s="160"/>
      <c r="AG407" s="160"/>
      <c r="AH407" s="160"/>
      <c r="AI407" s="160"/>
      <c r="AJ407" s="160"/>
      <c r="AK407" s="161"/>
      <c r="AL407" s="159"/>
      <c r="AM407" s="159"/>
      <c r="AN407" s="159"/>
      <c r="AO407" s="159"/>
      <c r="AP407" s="162"/>
      <c r="AQ407" s="162"/>
      <c r="AR407" s="162"/>
      <c r="AS407" s="162"/>
      <c r="AT407" s="161"/>
      <c r="AU407" s="163"/>
      <c r="AV407" s="163"/>
      <c r="AW407" s="163"/>
      <c r="AX407" s="163"/>
      <c r="AY407" s="163"/>
    </row>
    <row r="408" spans="1:51" ht="16.5" customHeight="1" outlineLevel="3" x14ac:dyDescent="0.25">
      <c r="A408" s="164" t="s">
        <v>2217</v>
      </c>
      <c r="B408" s="165" t="s">
        <v>2218</v>
      </c>
      <c r="C408" s="166"/>
      <c r="D408" s="167">
        <f t="shared" ref="D408:G408" si="530">D409/D410</f>
        <v>0.86486486486486491</v>
      </c>
      <c r="E408" s="167">
        <f t="shared" si="530"/>
        <v>0.90540540540540537</v>
      </c>
      <c r="F408" s="167">
        <f t="shared" si="530"/>
        <v>0.86486486486486491</v>
      </c>
      <c r="G408" s="167">
        <f t="shared" si="530"/>
        <v>0.90540540540540537</v>
      </c>
      <c r="H408" s="167">
        <v>0.94</v>
      </c>
      <c r="I408" s="167">
        <v>0.95</v>
      </c>
      <c r="J408" s="167">
        <v>0.96</v>
      </c>
      <c r="K408" s="168">
        <f t="shared" ref="K408:P408" si="531">IF(K410=0,0,K409/K410)</f>
        <v>0.90540540540540537</v>
      </c>
      <c r="L408" s="168">
        <f t="shared" si="531"/>
        <v>0.93243243243243246</v>
      </c>
      <c r="M408" s="168">
        <f t="shared" si="531"/>
        <v>0.93243243243243246</v>
      </c>
      <c r="N408" s="168">
        <f t="shared" si="531"/>
        <v>0.94594594594594594</v>
      </c>
      <c r="O408" s="168">
        <f t="shared" si="531"/>
        <v>0</v>
      </c>
      <c r="P408" s="168">
        <f t="shared" si="531"/>
        <v>0</v>
      </c>
      <c r="Q408" s="169"/>
      <c r="R408" s="168">
        <f t="shared" ref="R408:S408" si="532">IF(R410=0,0,R409/R410)</f>
        <v>0</v>
      </c>
      <c r="S408" s="168">
        <f t="shared" si="532"/>
        <v>0</v>
      </c>
      <c r="T408" s="170">
        <f>72089500+18834956</f>
        <v>90924456</v>
      </c>
      <c r="U408" s="168">
        <f t="shared" ref="U408:V408" si="533">IF(U410=0,0,U409/U410)</f>
        <v>0</v>
      </c>
      <c r="V408" s="168">
        <f t="shared" si="533"/>
        <v>0</v>
      </c>
      <c r="W408" s="170"/>
      <c r="X408" s="167">
        <f>H408</f>
        <v>0.94</v>
      </c>
      <c r="Y408" s="168">
        <f>IF(Y410=0,0,Y409/Y410)</f>
        <v>0</v>
      </c>
      <c r="Z408" s="182"/>
      <c r="AA408" s="167">
        <f>Y408/X408</f>
        <v>0</v>
      </c>
      <c r="AB408" s="165"/>
      <c r="AC408" s="172" t="e">
        <f>P408/O408</f>
        <v>#DIV/0!</v>
      </c>
      <c r="AD408" s="172" t="e">
        <f>S408/R408</f>
        <v>#DIV/0!</v>
      </c>
      <c r="AE408" s="172" t="e">
        <f>V408/U408</f>
        <v>#DIV/0!</v>
      </c>
      <c r="AF408" s="172">
        <f>Y408/X408</f>
        <v>0</v>
      </c>
      <c r="AG408" s="172">
        <f>P408/G408</f>
        <v>0</v>
      </c>
      <c r="AH408" s="172">
        <f>S408/G408</f>
        <v>0</v>
      </c>
      <c r="AI408" s="172">
        <f>V408/G408</f>
        <v>0</v>
      </c>
      <c r="AJ408" s="172">
        <f>Y408/G408</f>
        <v>0</v>
      </c>
      <c r="AK408" s="173"/>
      <c r="AL408" s="168">
        <f>IF(H408=0,0,P408/H408)</f>
        <v>0</v>
      </c>
      <c r="AM408" s="168">
        <f>IF(H408=0,0,S408/H408)</f>
        <v>0</v>
      </c>
      <c r="AN408" s="168">
        <f>IF(H408=0,0,V408/H408)</f>
        <v>0</v>
      </c>
      <c r="AO408" s="168">
        <f>IF(H408=0,0,Y408/H408)</f>
        <v>0</v>
      </c>
      <c r="AP408" s="174">
        <f t="shared" ref="AP408:AS408" si="534">IF(AL408&lt;=50%,5,IF(AL408&lt;=65%,4,IF(AL408&lt;=75%,3,IF(AL408&lt;=90%,2,1))))</f>
        <v>5</v>
      </c>
      <c r="AQ408" s="174">
        <f t="shared" si="534"/>
        <v>5</v>
      </c>
      <c r="AR408" s="174">
        <f t="shared" si="534"/>
        <v>5</v>
      </c>
      <c r="AS408" s="174">
        <f t="shared" si="534"/>
        <v>5</v>
      </c>
      <c r="AT408" s="173"/>
      <c r="AU408" s="175"/>
      <c r="AV408" s="175"/>
      <c r="AW408" s="175"/>
      <c r="AX408" s="175"/>
      <c r="AY408" s="175"/>
    </row>
    <row r="409" spans="1:51" ht="16.5" customHeight="1" outlineLevel="4" x14ac:dyDescent="0.25">
      <c r="A409" s="205" t="s">
        <v>2219</v>
      </c>
      <c r="B409" s="181" t="str">
        <f>Variables!C173</f>
        <v>Jumlah Jembatan dalam kondisi baik</v>
      </c>
      <c r="C409" s="192" t="s">
        <v>1660</v>
      </c>
      <c r="D409" s="192">
        <v>64</v>
      </c>
      <c r="E409" s="192">
        <v>67</v>
      </c>
      <c r="F409" s="192">
        <v>64</v>
      </c>
      <c r="G409" s="188">
        <v>67</v>
      </c>
      <c r="H409" s="192"/>
      <c r="I409" s="192"/>
      <c r="J409" s="188">
        <v>71</v>
      </c>
      <c r="K409" s="192">
        <f>Variables!E173</f>
        <v>67</v>
      </c>
      <c r="L409" s="192">
        <f>Variables!F173</f>
        <v>69</v>
      </c>
      <c r="M409" s="192">
        <f>Variables!G173</f>
        <v>69</v>
      </c>
      <c r="N409" s="192">
        <f>Variables!H173</f>
        <v>70</v>
      </c>
      <c r="O409" s="192">
        <f>Variables!I173</f>
        <v>0</v>
      </c>
      <c r="P409" s="192">
        <f>Variables!J173</f>
        <v>0</v>
      </c>
      <c r="Q409" s="170"/>
      <c r="R409" s="192">
        <f>Variables!K173</f>
        <v>0</v>
      </c>
      <c r="S409" s="192">
        <f>Variables!L173</f>
        <v>0</v>
      </c>
      <c r="T409" s="170"/>
      <c r="U409" s="192">
        <f>Variables!M173</f>
        <v>0</v>
      </c>
      <c r="V409" s="192">
        <f>Variables!N173</f>
        <v>0</v>
      </c>
      <c r="W409" s="170"/>
      <c r="X409" s="208"/>
      <c r="Y409" s="192">
        <f>Variables!P173</f>
        <v>0</v>
      </c>
      <c r="Z409" s="171"/>
      <c r="AA409" s="188"/>
      <c r="AB409" s="181"/>
      <c r="AC409" s="170"/>
      <c r="AD409" s="170"/>
      <c r="AE409" s="170"/>
      <c r="AF409" s="170"/>
      <c r="AG409" s="170"/>
      <c r="AH409" s="170"/>
      <c r="AI409" s="170"/>
      <c r="AJ409" s="170"/>
      <c r="AK409" s="206"/>
      <c r="AL409" s="168"/>
      <c r="AM409" s="168"/>
      <c r="AN409" s="168"/>
      <c r="AO409" s="168"/>
      <c r="AP409" s="174"/>
      <c r="AQ409" s="174"/>
      <c r="AR409" s="174"/>
      <c r="AS409" s="174"/>
      <c r="AT409" s="206"/>
      <c r="AU409" s="207"/>
      <c r="AV409" s="207"/>
      <c r="AW409" s="207"/>
      <c r="AX409" s="207"/>
      <c r="AY409" s="207"/>
    </row>
    <row r="410" spans="1:51" ht="16.5" customHeight="1" outlineLevel="4" x14ac:dyDescent="0.25">
      <c r="A410" s="205" t="s">
        <v>2220</v>
      </c>
      <c r="B410" s="181" t="str">
        <f>Variables!C172</f>
        <v>Jumlah jembatan</v>
      </c>
      <c r="C410" s="192" t="s">
        <v>1660</v>
      </c>
      <c r="D410" s="192">
        <v>74</v>
      </c>
      <c r="E410" s="192">
        <v>74</v>
      </c>
      <c r="F410" s="192">
        <v>74</v>
      </c>
      <c r="G410" s="188">
        <v>74</v>
      </c>
      <c r="H410" s="192"/>
      <c r="I410" s="192"/>
      <c r="J410" s="188">
        <v>74</v>
      </c>
      <c r="K410" s="192">
        <f>Variables!E172</f>
        <v>74</v>
      </c>
      <c r="L410" s="192">
        <f>Variables!F172</f>
        <v>74</v>
      </c>
      <c r="M410" s="192">
        <f>Variables!G172</f>
        <v>74</v>
      </c>
      <c r="N410" s="192">
        <f>Variables!H172</f>
        <v>74</v>
      </c>
      <c r="O410" s="192">
        <f>Variables!I172</f>
        <v>0</v>
      </c>
      <c r="P410" s="192">
        <f>Variables!J172</f>
        <v>0</v>
      </c>
      <c r="Q410" s="170"/>
      <c r="R410" s="192">
        <f>Variables!K172</f>
        <v>0</v>
      </c>
      <c r="S410" s="192">
        <f>Variables!L172</f>
        <v>0</v>
      </c>
      <c r="T410" s="170"/>
      <c r="U410" s="192">
        <f>Variables!M172</f>
        <v>0</v>
      </c>
      <c r="V410" s="192">
        <f>Variables!N172</f>
        <v>0</v>
      </c>
      <c r="W410" s="265"/>
      <c r="X410" s="208"/>
      <c r="Y410" s="192">
        <f>Variables!P172</f>
        <v>0</v>
      </c>
      <c r="Z410" s="171"/>
      <c r="AA410" s="188"/>
      <c r="AB410" s="181"/>
      <c r="AC410" s="170"/>
      <c r="AD410" s="170"/>
      <c r="AE410" s="170"/>
      <c r="AF410" s="170"/>
      <c r="AG410" s="170"/>
      <c r="AH410" s="170"/>
      <c r="AI410" s="170"/>
      <c r="AJ410" s="170"/>
      <c r="AK410" s="206"/>
      <c r="AL410" s="168"/>
      <c r="AM410" s="168"/>
      <c r="AN410" s="168"/>
      <c r="AO410" s="168"/>
      <c r="AP410" s="174"/>
      <c r="AQ410" s="174"/>
      <c r="AR410" s="174"/>
      <c r="AS410" s="174"/>
      <c r="AT410" s="206"/>
      <c r="AU410" s="207"/>
      <c r="AV410" s="207"/>
      <c r="AW410" s="207"/>
      <c r="AX410" s="207"/>
      <c r="AY410" s="207"/>
    </row>
    <row r="411" spans="1:51" ht="16.5" customHeight="1" outlineLevel="3" x14ac:dyDescent="0.25">
      <c r="A411" s="164" t="s">
        <v>2221</v>
      </c>
      <c r="B411" s="165" t="s">
        <v>2222</v>
      </c>
      <c r="C411" s="166"/>
      <c r="D411" s="167">
        <f t="shared" ref="D411:G411" si="535">D412/D413</f>
        <v>0.86000084093680362</v>
      </c>
      <c r="E411" s="167">
        <f t="shared" si="535"/>
        <v>0.88500189210780811</v>
      </c>
      <c r="F411" s="167">
        <f t="shared" si="535"/>
        <v>0.86000084093680362</v>
      </c>
      <c r="G411" s="167">
        <f t="shared" si="535"/>
        <v>0.88500189210780811</v>
      </c>
      <c r="H411" s="167">
        <v>0.92</v>
      </c>
      <c r="I411" s="167">
        <v>0.93500000000000005</v>
      </c>
      <c r="J411" s="167">
        <f>J412/J413</f>
        <v>0.94999789765799103</v>
      </c>
      <c r="K411" s="168">
        <f t="shared" ref="K411:P411" si="536">IF(K413=0,0,K412/K413)</f>
        <v>0.88500189210780811</v>
      </c>
      <c r="L411" s="168">
        <f t="shared" si="536"/>
        <v>0.89999579531598195</v>
      </c>
      <c r="M411" s="168">
        <f t="shared" si="536"/>
        <v>0.93667745868897956</v>
      </c>
      <c r="N411" s="168">
        <f t="shared" si="536"/>
        <v>0.93999915906319642</v>
      </c>
      <c r="O411" s="168">
        <f t="shared" si="536"/>
        <v>0</v>
      </c>
      <c r="P411" s="168">
        <f t="shared" si="536"/>
        <v>0</v>
      </c>
      <c r="Q411" s="169"/>
      <c r="R411" s="168">
        <f t="shared" ref="R411:S411" si="537">IF(R413=0,0,R412/R413)</f>
        <v>0</v>
      </c>
      <c r="S411" s="168">
        <f t="shared" si="537"/>
        <v>0</v>
      </c>
      <c r="T411" s="170">
        <f>T408</f>
        <v>90924456</v>
      </c>
      <c r="U411" s="168">
        <f t="shared" ref="U411:V411" si="538">IF(U413=0,0,U412/U413)</f>
        <v>0</v>
      </c>
      <c r="V411" s="168">
        <f t="shared" si="538"/>
        <v>0</v>
      </c>
      <c r="W411" s="243">
        <v>3326768286</v>
      </c>
      <c r="X411" s="167">
        <f>H411</f>
        <v>0.92</v>
      </c>
      <c r="Y411" s="168">
        <f>IF(Y413=0,0,Y412/Y413)</f>
        <v>0</v>
      </c>
      <c r="Z411" s="182"/>
      <c r="AA411" s="167">
        <f>Y411/X411</f>
        <v>0</v>
      </c>
      <c r="AB411" s="165"/>
      <c r="AC411" s="172" t="e">
        <f>P411/O411</f>
        <v>#DIV/0!</v>
      </c>
      <c r="AD411" s="172" t="e">
        <f>S411/R411</f>
        <v>#DIV/0!</v>
      </c>
      <c r="AE411" s="172" t="e">
        <f>V411/U411</f>
        <v>#DIV/0!</v>
      </c>
      <c r="AF411" s="172">
        <f>Y411/X411</f>
        <v>0</v>
      </c>
      <c r="AG411" s="172">
        <f>P411/G411</f>
        <v>0</v>
      </c>
      <c r="AH411" s="172">
        <f>S411/G411</f>
        <v>0</v>
      </c>
      <c r="AI411" s="172">
        <f>V411/G411</f>
        <v>0</v>
      </c>
      <c r="AJ411" s="172">
        <f>Y411/G411</f>
        <v>0</v>
      </c>
      <c r="AK411" s="173"/>
      <c r="AL411" s="168">
        <f>IF(H411=0,0,P411/H411)</f>
        <v>0</v>
      </c>
      <c r="AM411" s="168">
        <f>IF(H411=0,0,S411/H411)</f>
        <v>0</v>
      </c>
      <c r="AN411" s="168">
        <f>IF(H411=0,0,V411/H411)</f>
        <v>0</v>
      </c>
      <c r="AO411" s="168">
        <f>IF(H411=0,0,Y411/H411)</f>
        <v>0</v>
      </c>
      <c r="AP411" s="174">
        <f t="shared" ref="AP411:AS411" si="539">IF(AL411&lt;=50%,5,IF(AL411&lt;=65%,4,IF(AL411&lt;=75%,3,IF(AL411&lt;=90%,2,1))))</f>
        <v>5</v>
      </c>
      <c r="AQ411" s="174">
        <f t="shared" si="539"/>
        <v>5</v>
      </c>
      <c r="AR411" s="174">
        <f t="shared" si="539"/>
        <v>5</v>
      </c>
      <c r="AS411" s="174">
        <f t="shared" si="539"/>
        <v>5</v>
      </c>
      <c r="AT411" s="173"/>
      <c r="AU411" s="175"/>
      <c r="AV411" s="175"/>
      <c r="AW411" s="175"/>
      <c r="AX411" s="175"/>
      <c r="AY411" s="175"/>
    </row>
    <row r="412" spans="1:51" ht="16.5" customHeight="1" outlineLevel="4" x14ac:dyDescent="0.25">
      <c r="A412" s="205" t="s">
        <v>2223</v>
      </c>
      <c r="B412" s="181" t="str">
        <f>Variables!C213</f>
        <v>Panjang jalan dalam kondisi baik</v>
      </c>
      <c r="C412" s="192" t="s">
        <v>2151</v>
      </c>
      <c r="D412" s="192">
        <v>102267</v>
      </c>
      <c r="E412" s="192">
        <v>105240</v>
      </c>
      <c r="F412" s="192">
        <v>102267</v>
      </c>
      <c r="G412" s="188">
        <v>105240</v>
      </c>
      <c r="H412" s="192"/>
      <c r="I412" s="192"/>
      <c r="J412" s="188">
        <v>112969</v>
      </c>
      <c r="K412" s="192">
        <f>Variables!E213</f>
        <v>105240</v>
      </c>
      <c r="L412" s="192">
        <f>Variables!F213</f>
        <v>107023</v>
      </c>
      <c r="M412" s="192">
        <f>Variables!G213</f>
        <v>111385</v>
      </c>
      <c r="N412" s="192">
        <f>Variables!H213</f>
        <v>111780</v>
      </c>
      <c r="O412" s="192">
        <f>Variables!I213</f>
        <v>0</v>
      </c>
      <c r="P412" s="192">
        <f>Variables!J213</f>
        <v>0</v>
      </c>
      <c r="Q412" s="170"/>
      <c r="R412" s="192">
        <f>Variables!K213</f>
        <v>0</v>
      </c>
      <c r="S412" s="192">
        <f>Variables!L213</f>
        <v>0</v>
      </c>
      <c r="T412" s="170"/>
      <c r="U412" s="192">
        <f>Variables!M213</f>
        <v>0</v>
      </c>
      <c r="V412" s="192">
        <f>Variables!N213</f>
        <v>0</v>
      </c>
      <c r="W412" s="170"/>
      <c r="X412" s="208"/>
      <c r="Y412" s="192">
        <f>Variables!P213</f>
        <v>0</v>
      </c>
      <c r="Z412" s="171"/>
      <c r="AA412" s="188"/>
      <c r="AB412" s="181"/>
      <c r="AC412" s="170"/>
      <c r="AD412" s="170"/>
      <c r="AE412" s="170"/>
      <c r="AF412" s="170"/>
      <c r="AG412" s="170"/>
      <c r="AH412" s="170"/>
      <c r="AI412" s="170"/>
      <c r="AJ412" s="170"/>
      <c r="AK412" s="206"/>
      <c r="AL412" s="168"/>
      <c r="AM412" s="168"/>
      <c r="AN412" s="168"/>
      <c r="AO412" s="168"/>
      <c r="AP412" s="174"/>
      <c r="AQ412" s="174"/>
      <c r="AR412" s="174"/>
      <c r="AS412" s="174"/>
      <c r="AT412" s="206"/>
      <c r="AU412" s="207"/>
      <c r="AV412" s="207"/>
      <c r="AW412" s="207"/>
      <c r="AX412" s="207"/>
      <c r="AY412" s="207"/>
    </row>
    <row r="413" spans="1:51" ht="16.5" customHeight="1" outlineLevel="4" x14ac:dyDescent="0.25">
      <c r="A413" s="205" t="s">
        <v>2224</v>
      </c>
      <c r="B413" s="181" t="str">
        <f>Variables!C218</f>
        <v>Total panjang jalan</v>
      </c>
      <c r="C413" s="192" t="s">
        <v>2151</v>
      </c>
      <c r="D413" s="192">
        <v>118915</v>
      </c>
      <c r="E413" s="192">
        <v>118915</v>
      </c>
      <c r="F413" s="192">
        <v>118915</v>
      </c>
      <c r="G413" s="188">
        <v>118915</v>
      </c>
      <c r="H413" s="192"/>
      <c r="I413" s="192"/>
      <c r="J413" s="188">
        <v>118915</v>
      </c>
      <c r="K413" s="192">
        <f>Variables!E218</f>
        <v>118915</v>
      </c>
      <c r="L413" s="192">
        <f>Variables!F218</f>
        <v>118915</v>
      </c>
      <c r="M413" s="192">
        <f>Variables!G218</f>
        <v>118915</v>
      </c>
      <c r="N413" s="192">
        <f>Variables!H218</f>
        <v>118915</v>
      </c>
      <c r="O413" s="192">
        <f>Variables!I218</f>
        <v>0</v>
      </c>
      <c r="P413" s="192">
        <f>Variables!J218</f>
        <v>0</v>
      </c>
      <c r="Q413" s="170"/>
      <c r="R413" s="192">
        <f>Variables!K218</f>
        <v>0</v>
      </c>
      <c r="S413" s="192">
        <f>Variables!L218</f>
        <v>0</v>
      </c>
      <c r="T413" s="170"/>
      <c r="U413" s="192">
        <f>Variables!M218</f>
        <v>0</v>
      </c>
      <c r="V413" s="192">
        <f>Variables!N218</f>
        <v>0</v>
      </c>
      <c r="W413" s="170"/>
      <c r="X413" s="208"/>
      <c r="Y413" s="192">
        <f>Variables!P218</f>
        <v>0</v>
      </c>
      <c r="Z413" s="171"/>
      <c r="AA413" s="188"/>
      <c r="AB413" s="181"/>
      <c r="AC413" s="170"/>
      <c r="AD413" s="170"/>
      <c r="AE413" s="170"/>
      <c r="AF413" s="170"/>
      <c r="AG413" s="170"/>
      <c r="AH413" s="170"/>
      <c r="AI413" s="170"/>
      <c r="AJ413" s="170"/>
      <c r="AK413" s="206"/>
      <c r="AL413" s="168"/>
      <c r="AM413" s="168"/>
      <c r="AN413" s="168"/>
      <c r="AO413" s="168"/>
      <c r="AP413" s="174"/>
      <c r="AQ413" s="174"/>
      <c r="AR413" s="174"/>
      <c r="AS413" s="174"/>
      <c r="AT413" s="206"/>
      <c r="AU413" s="207"/>
      <c r="AV413" s="207"/>
      <c r="AW413" s="207"/>
      <c r="AX413" s="207"/>
      <c r="AY413" s="207"/>
    </row>
    <row r="414" spans="1:51" ht="16.5" customHeight="1" outlineLevel="2" x14ac:dyDescent="0.25">
      <c r="A414" s="153" t="s">
        <v>2225</v>
      </c>
      <c r="B414" s="154" t="s">
        <v>2226</v>
      </c>
      <c r="C414" s="155"/>
      <c r="D414" s="155"/>
      <c r="E414" s="155"/>
      <c r="F414" s="155"/>
      <c r="G414" s="155"/>
      <c r="H414" s="155"/>
      <c r="I414" s="155"/>
      <c r="J414" s="155"/>
      <c r="K414" s="155"/>
      <c r="L414" s="155"/>
      <c r="M414" s="155"/>
      <c r="N414" s="155"/>
      <c r="O414" s="155"/>
      <c r="P414" s="155"/>
      <c r="Q414" s="156"/>
      <c r="R414" s="155"/>
      <c r="S414" s="155"/>
      <c r="T414" s="157"/>
      <c r="U414" s="155"/>
      <c r="V414" s="155"/>
      <c r="W414" s="157"/>
      <c r="X414" s="184"/>
      <c r="Y414" s="155"/>
      <c r="Z414" s="158"/>
      <c r="AA414" s="159"/>
      <c r="AB414" s="154"/>
      <c r="AC414" s="160"/>
      <c r="AD414" s="160"/>
      <c r="AE414" s="160"/>
      <c r="AF414" s="160"/>
      <c r="AG414" s="160"/>
      <c r="AH414" s="160"/>
      <c r="AI414" s="160"/>
      <c r="AJ414" s="160"/>
      <c r="AK414" s="161"/>
      <c r="AL414" s="159"/>
      <c r="AM414" s="159"/>
      <c r="AN414" s="159"/>
      <c r="AO414" s="159"/>
      <c r="AP414" s="162"/>
      <c r="AQ414" s="162"/>
      <c r="AR414" s="162"/>
      <c r="AS414" s="162"/>
      <c r="AT414" s="161"/>
      <c r="AU414" s="163"/>
      <c r="AV414" s="163"/>
      <c r="AW414" s="163"/>
      <c r="AX414" s="163"/>
      <c r="AY414" s="163"/>
    </row>
    <row r="415" spans="1:51" ht="16.5" customHeight="1" outlineLevel="3" x14ac:dyDescent="0.25">
      <c r="A415" s="164" t="s">
        <v>2227</v>
      </c>
      <c r="B415" s="165" t="s">
        <v>2228</v>
      </c>
      <c r="C415" s="166"/>
      <c r="D415" s="167">
        <v>0.60389999999999999</v>
      </c>
      <c r="E415" s="167">
        <v>0.60389999999999999</v>
      </c>
      <c r="F415" s="167">
        <v>0.62</v>
      </c>
      <c r="G415" s="168">
        <v>0.65</v>
      </c>
      <c r="H415" s="167">
        <v>0.67</v>
      </c>
      <c r="I415" s="167">
        <v>0.69</v>
      </c>
      <c r="J415" s="168">
        <v>0.71889999999999998</v>
      </c>
      <c r="K415" s="167"/>
      <c r="L415" s="168">
        <v>0.63649041255084249</v>
      </c>
      <c r="M415" s="168">
        <f t="shared" ref="M415:P415" si="540">IF(M417=0,0,M416/M417)</f>
        <v>12.970430107526882</v>
      </c>
      <c r="N415" s="168">
        <f t="shared" si="540"/>
        <v>3.2302952562017548</v>
      </c>
      <c r="O415" s="168">
        <f t="shared" si="540"/>
        <v>0</v>
      </c>
      <c r="P415" s="168">
        <f t="shared" si="540"/>
        <v>0</v>
      </c>
      <c r="Q415" s="169"/>
      <c r="R415" s="168">
        <f t="shared" ref="R415:S415" si="541">IF(R417=0,0,R416/R417)</f>
        <v>0</v>
      </c>
      <c r="S415" s="168">
        <f t="shared" si="541"/>
        <v>0</v>
      </c>
      <c r="T415" s="170"/>
      <c r="U415" s="168">
        <f t="shared" ref="U415:V415" si="542">IF(U417=0,0,U416/U417)</f>
        <v>0</v>
      </c>
      <c r="V415" s="168">
        <f t="shared" si="542"/>
        <v>0</v>
      </c>
      <c r="W415" s="170"/>
      <c r="X415" s="167">
        <f>H415</f>
        <v>0.67</v>
      </c>
      <c r="Y415" s="168">
        <f>IF(Y417=0,0,Y416/Y417)</f>
        <v>0</v>
      </c>
      <c r="Z415" s="182"/>
      <c r="AA415" s="167">
        <f>Y415/X415</f>
        <v>0</v>
      </c>
      <c r="AB415" s="165"/>
      <c r="AC415" s="172" t="e">
        <f>P415/O415</f>
        <v>#DIV/0!</v>
      </c>
      <c r="AD415" s="172" t="e">
        <f>S415/R415</f>
        <v>#DIV/0!</v>
      </c>
      <c r="AE415" s="172" t="e">
        <f>V415/U415</f>
        <v>#DIV/0!</v>
      </c>
      <c r="AF415" s="172">
        <f>Y415/X415</f>
        <v>0</v>
      </c>
      <c r="AG415" s="172">
        <f>P415/G415</f>
        <v>0</v>
      </c>
      <c r="AH415" s="172">
        <f>S415/G415</f>
        <v>0</v>
      </c>
      <c r="AI415" s="172">
        <f>V415/G415</f>
        <v>0</v>
      </c>
      <c r="AJ415" s="172">
        <f>Y415/G415</f>
        <v>0</v>
      </c>
      <c r="AK415" s="173"/>
      <c r="AL415" s="168">
        <f>IF(H415=0,0,P415/H415)</f>
        <v>0</v>
      </c>
      <c r="AM415" s="168">
        <f>IF(H415=0,0,S415/H415)</f>
        <v>0</v>
      </c>
      <c r="AN415" s="168">
        <f>IF(H415=0,0,V415/H415)</f>
        <v>0</v>
      </c>
      <c r="AO415" s="168">
        <f>IF(H415=0,0,Y415/H415)</f>
        <v>0</v>
      </c>
      <c r="AP415" s="174">
        <f t="shared" ref="AP415:AS415" si="543">IF(AL415&lt;=50%,5,IF(AL415&lt;=65%,4,IF(AL415&lt;=75%,3,IF(AL415&lt;=90%,2,1))))</f>
        <v>5</v>
      </c>
      <c r="AQ415" s="174">
        <f t="shared" si="543"/>
        <v>5</v>
      </c>
      <c r="AR415" s="174">
        <f t="shared" si="543"/>
        <v>5</v>
      </c>
      <c r="AS415" s="174">
        <f t="shared" si="543"/>
        <v>5</v>
      </c>
      <c r="AT415" s="173"/>
      <c r="AU415" s="175"/>
      <c r="AV415" s="175"/>
      <c r="AW415" s="175"/>
      <c r="AX415" s="175"/>
      <c r="AY415" s="175"/>
    </row>
    <row r="416" spans="1:51" ht="16.5" customHeight="1" outlineLevel="4" x14ac:dyDescent="0.25">
      <c r="A416" s="205" t="s">
        <v>2229</v>
      </c>
      <c r="B416" s="181" t="str">
        <f>Variables!C421</f>
        <v>Jumlah titik PJU</v>
      </c>
      <c r="C416" s="192" t="s">
        <v>2230</v>
      </c>
      <c r="D416" s="192"/>
      <c r="E416" s="192"/>
      <c r="F416" s="192"/>
      <c r="G416" s="188"/>
      <c r="H416" s="192"/>
      <c r="I416" s="192"/>
      <c r="J416" s="188"/>
      <c r="K416" s="192" t="e">
        <f>Variables!E421</f>
        <v>#N/A</v>
      </c>
      <c r="L416" s="192" t="e">
        <f>Variables!F421</f>
        <v>#N/A</v>
      </c>
      <c r="M416" s="192">
        <f>Variables!G421</f>
        <v>5597</v>
      </c>
      <c r="N416" s="192">
        <f>Variables!H421</f>
        <v>5641</v>
      </c>
      <c r="O416" s="192">
        <f>Variables!I421</f>
        <v>0</v>
      </c>
      <c r="P416" s="192">
        <f>Variables!J421</f>
        <v>0</v>
      </c>
      <c r="Q416" s="170"/>
      <c r="R416" s="192">
        <f>Variables!K421</f>
        <v>0</v>
      </c>
      <c r="S416" s="192">
        <f>Variables!L421</f>
        <v>0</v>
      </c>
      <c r="T416" s="170"/>
      <c r="U416" s="192">
        <f>Variables!M421</f>
        <v>0</v>
      </c>
      <c r="V416" s="192">
        <f>Variables!N421</f>
        <v>0</v>
      </c>
      <c r="W416" s="170"/>
      <c r="X416" s="266"/>
      <c r="Y416" s="192">
        <f>Variables!P421</f>
        <v>0</v>
      </c>
      <c r="Z416" s="171"/>
      <c r="AA416" s="188"/>
      <c r="AB416" s="181"/>
      <c r="AC416" s="170"/>
      <c r="AD416" s="170"/>
      <c r="AE416" s="170"/>
      <c r="AF416" s="170"/>
      <c r="AG416" s="170"/>
      <c r="AH416" s="170"/>
      <c r="AI416" s="170"/>
      <c r="AJ416" s="170"/>
      <c r="AK416" s="206"/>
      <c r="AL416" s="168"/>
      <c r="AM416" s="168"/>
      <c r="AN416" s="168"/>
      <c r="AO416" s="168"/>
      <c r="AP416" s="174"/>
      <c r="AQ416" s="174"/>
      <c r="AR416" s="174"/>
      <c r="AS416" s="174"/>
      <c r="AT416" s="206"/>
      <c r="AU416" s="207"/>
      <c r="AV416" s="207"/>
      <c r="AW416" s="207"/>
      <c r="AX416" s="207"/>
      <c r="AY416" s="207"/>
    </row>
    <row r="417" spans="1:51" ht="16.5" customHeight="1" outlineLevel="4" x14ac:dyDescent="0.25">
      <c r="A417" s="205" t="s">
        <v>2231</v>
      </c>
      <c r="B417" s="181" t="str">
        <f>Variables!C449 &amp; " / 25"</f>
        <v>Jumlah seluruh KK / 25</v>
      </c>
      <c r="C417" s="192" t="s">
        <v>2181</v>
      </c>
      <c r="D417" s="192"/>
      <c r="E417" s="192"/>
      <c r="F417" s="192"/>
      <c r="G417" s="188"/>
      <c r="H417" s="192"/>
      <c r="I417" s="192"/>
      <c r="J417" s="188"/>
      <c r="K417" s="192">
        <f>Variables!E449/25</f>
        <v>319.88</v>
      </c>
      <c r="L417" s="192">
        <f>Variables!F449/25</f>
        <v>407.68</v>
      </c>
      <c r="M417" s="192">
        <f>Variables!G449/25</f>
        <v>431.52</v>
      </c>
      <c r="N417" s="192">
        <f>Variables!H449/25</f>
        <v>1746.28</v>
      </c>
      <c r="O417" s="192">
        <f>Variables!I449/25</f>
        <v>0</v>
      </c>
      <c r="P417" s="192">
        <f>Variables!J449/25</f>
        <v>0</v>
      </c>
      <c r="Q417" s="170"/>
      <c r="R417" s="192">
        <f>Variables!K449/25</f>
        <v>0</v>
      </c>
      <c r="S417" s="192">
        <f>Variables!L449/25</f>
        <v>0</v>
      </c>
      <c r="T417" s="170"/>
      <c r="U417" s="192">
        <f>Variables!M449/25</f>
        <v>0</v>
      </c>
      <c r="V417" s="192">
        <f>Variables!N449/25</f>
        <v>0</v>
      </c>
      <c r="W417" s="170"/>
      <c r="X417" s="266"/>
      <c r="Y417" s="192">
        <f>Variables!P449/25</f>
        <v>0</v>
      </c>
      <c r="Z417" s="171"/>
      <c r="AA417" s="188"/>
      <c r="AB417" s="181"/>
      <c r="AC417" s="170"/>
      <c r="AD417" s="170"/>
      <c r="AE417" s="170"/>
      <c r="AF417" s="170"/>
      <c r="AG417" s="170"/>
      <c r="AH417" s="170"/>
      <c r="AI417" s="170"/>
      <c r="AJ417" s="170"/>
      <c r="AK417" s="206"/>
      <c r="AL417" s="168"/>
      <c r="AM417" s="168"/>
      <c r="AN417" s="168"/>
      <c r="AO417" s="168"/>
      <c r="AP417" s="174"/>
      <c r="AQ417" s="174"/>
      <c r="AR417" s="174"/>
      <c r="AS417" s="174"/>
      <c r="AT417" s="206"/>
      <c r="AU417" s="207"/>
      <c r="AV417" s="207"/>
      <c r="AW417" s="207"/>
      <c r="AX417" s="207"/>
      <c r="AY417" s="207"/>
    </row>
    <row r="418" spans="1:51" ht="16.5" customHeight="1" outlineLevel="2" x14ac:dyDescent="0.25">
      <c r="A418" s="153" t="s">
        <v>2232</v>
      </c>
      <c r="B418" s="154" t="s">
        <v>2233</v>
      </c>
      <c r="C418" s="155"/>
      <c r="D418" s="155"/>
      <c r="E418" s="155"/>
      <c r="F418" s="155"/>
      <c r="G418" s="155"/>
      <c r="H418" s="155"/>
      <c r="I418" s="155"/>
      <c r="J418" s="155"/>
      <c r="K418" s="155"/>
      <c r="L418" s="155"/>
      <c r="M418" s="155"/>
      <c r="N418" s="155"/>
      <c r="O418" s="155"/>
      <c r="P418" s="155"/>
      <c r="Q418" s="156"/>
      <c r="R418" s="155"/>
      <c r="S418" s="155"/>
      <c r="T418" s="157"/>
      <c r="U418" s="155"/>
      <c r="V418" s="155"/>
      <c r="W418" s="157"/>
      <c r="X418" s="184"/>
      <c r="Y418" s="155"/>
      <c r="Z418" s="158"/>
      <c r="AA418" s="159"/>
      <c r="AB418" s="154"/>
      <c r="AC418" s="160"/>
      <c r="AD418" s="160"/>
      <c r="AE418" s="160"/>
      <c r="AF418" s="160"/>
      <c r="AG418" s="160"/>
      <c r="AH418" s="160"/>
      <c r="AI418" s="160"/>
      <c r="AJ418" s="160"/>
      <c r="AK418" s="161"/>
      <c r="AL418" s="159"/>
      <c r="AM418" s="159"/>
      <c r="AN418" s="159"/>
      <c r="AO418" s="159"/>
      <c r="AP418" s="162"/>
      <c r="AQ418" s="162"/>
      <c r="AR418" s="162"/>
      <c r="AS418" s="162"/>
      <c r="AT418" s="161"/>
      <c r="AU418" s="163"/>
      <c r="AV418" s="163"/>
      <c r="AW418" s="163"/>
      <c r="AX418" s="163"/>
      <c r="AY418" s="163"/>
    </row>
    <row r="419" spans="1:51" ht="16.5" customHeight="1" outlineLevel="3" x14ac:dyDescent="0.25">
      <c r="A419" s="164" t="s">
        <v>2234</v>
      </c>
      <c r="B419" s="165" t="s">
        <v>2235</v>
      </c>
      <c r="C419" s="166"/>
      <c r="D419" s="167">
        <f t="shared" ref="D419:G419" si="544">D420/D421</f>
        <v>0</v>
      </c>
      <c r="E419" s="167">
        <f t="shared" si="544"/>
        <v>1</v>
      </c>
      <c r="F419" s="167">
        <f t="shared" si="544"/>
        <v>1</v>
      </c>
      <c r="G419" s="167">
        <f t="shared" si="544"/>
        <v>1</v>
      </c>
      <c r="H419" s="167">
        <v>1</v>
      </c>
      <c r="I419" s="167">
        <v>1</v>
      </c>
      <c r="J419" s="167">
        <f>J420/J421</f>
        <v>1</v>
      </c>
      <c r="K419" s="168">
        <f t="shared" ref="K419:P419" si="545">IF(K421=0,0,K420/K421)</f>
        <v>1</v>
      </c>
      <c r="L419" s="168">
        <f t="shared" si="545"/>
        <v>0.75</v>
      </c>
      <c r="M419" s="168">
        <f t="shared" si="545"/>
        <v>1</v>
      </c>
      <c r="N419" s="168">
        <f t="shared" si="545"/>
        <v>1</v>
      </c>
      <c r="O419" s="168">
        <f t="shared" si="545"/>
        <v>0</v>
      </c>
      <c r="P419" s="168">
        <f t="shared" si="545"/>
        <v>0</v>
      </c>
      <c r="Q419" s="169"/>
      <c r="R419" s="168">
        <f t="shared" ref="R419:S419" si="546">IF(R421=0,0,R420/R421)</f>
        <v>0</v>
      </c>
      <c r="S419" s="168">
        <f t="shared" si="546"/>
        <v>0</v>
      </c>
      <c r="T419" s="170"/>
      <c r="U419" s="168">
        <f t="shared" ref="U419:V419" si="547">IF(U421=0,0,U420/U421)</f>
        <v>0</v>
      </c>
      <c r="V419" s="168">
        <f t="shared" si="547"/>
        <v>0</v>
      </c>
      <c r="W419" s="262">
        <v>98047000</v>
      </c>
      <c r="X419" s="167">
        <f>H419</f>
        <v>1</v>
      </c>
      <c r="Y419" s="168">
        <f>IF(Y421=0,0,Y420/Y421)</f>
        <v>0</v>
      </c>
      <c r="Z419" s="182"/>
      <c r="AA419" s="167">
        <f>Y419/X419</f>
        <v>0</v>
      </c>
      <c r="AB419" s="165"/>
      <c r="AC419" s="172" t="e">
        <f>P419/O419</f>
        <v>#DIV/0!</v>
      </c>
      <c r="AD419" s="172" t="e">
        <f>S419/R419</f>
        <v>#DIV/0!</v>
      </c>
      <c r="AE419" s="172" t="e">
        <f>V419/U419</f>
        <v>#DIV/0!</v>
      </c>
      <c r="AF419" s="172">
        <f>Y419/X419</f>
        <v>0</v>
      </c>
      <c r="AG419" s="172">
        <f>P419/G419</f>
        <v>0</v>
      </c>
      <c r="AH419" s="172">
        <f>S419/G419</f>
        <v>0</v>
      </c>
      <c r="AI419" s="172">
        <f>V419/G419</f>
        <v>0</v>
      </c>
      <c r="AJ419" s="172">
        <f>Y419/G419</f>
        <v>0</v>
      </c>
      <c r="AK419" s="173"/>
      <c r="AL419" s="168">
        <f>IF(H419=0,0,P419/H419)</f>
        <v>0</v>
      </c>
      <c r="AM419" s="168">
        <f>IF(H419=0,0,S419/H419)</f>
        <v>0</v>
      </c>
      <c r="AN419" s="168">
        <f>IF(H419=0,0,V419/H419)</f>
        <v>0</v>
      </c>
      <c r="AO419" s="168">
        <f>IF(H419=0,0,Y419/H419)</f>
        <v>0</v>
      </c>
      <c r="AP419" s="174">
        <f t="shared" ref="AP419:AS419" si="548">IF(AL419&lt;=50%,5,IF(AL419&lt;=65%,4,IF(AL419&lt;=75%,3,IF(AL419&lt;=90%,2,1))))</f>
        <v>5</v>
      </c>
      <c r="AQ419" s="174">
        <f t="shared" si="548"/>
        <v>5</v>
      </c>
      <c r="AR419" s="174">
        <f t="shared" si="548"/>
        <v>5</v>
      </c>
      <c r="AS419" s="174">
        <f t="shared" si="548"/>
        <v>5</v>
      </c>
      <c r="AT419" s="173"/>
      <c r="AU419" s="175"/>
      <c r="AV419" s="175"/>
      <c r="AW419" s="175"/>
      <c r="AX419" s="175"/>
      <c r="AY419" s="175"/>
    </row>
    <row r="420" spans="1:51" ht="16.5" customHeight="1" outlineLevel="4" x14ac:dyDescent="0.25">
      <c r="A420" s="205" t="s">
        <v>2236</v>
      </c>
      <c r="B420" s="181" t="str">
        <f>Variables!C165</f>
        <v>Jumlah bangunan gedung yang layak fungsi</v>
      </c>
      <c r="C420" s="192" t="s">
        <v>1660</v>
      </c>
      <c r="D420" s="192">
        <v>0</v>
      </c>
      <c r="E420" s="192">
        <v>3</v>
      </c>
      <c r="F420" s="192">
        <v>4</v>
      </c>
      <c r="G420" s="188">
        <v>6</v>
      </c>
      <c r="H420" s="192"/>
      <c r="I420" s="192"/>
      <c r="J420" s="188">
        <v>3</v>
      </c>
      <c r="K420" s="192">
        <f>Variables!E165</f>
        <v>3</v>
      </c>
      <c r="L420" s="192">
        <f>Variables!F165</f>
        <v>3</v>
      </c>
      <c r="M420" s="192">
        <f>Variables!G165</f>
        <v>6</v>
      </c>
      <c r="N420" s="192">
        <f>Variables!H165</f>
        <v>5</v>
      </c>
      <c r="O420" s="192">
        <f>Variables!I165</f>
        <v>0</v>
      </c>
      <c r="P420" s="192">
        <f>Variables!J165</f>
        <v>0</v>
      </c>
      <c r="Q420" s="170"/>
      <c r="R420" s="192">
        <f>Variables!K165</f>
        <v>0</v>
      </c>
      <c r="S420" s="192">
        <f>Variables!L165</f>
        <v>0</v>
      </c>
      <c r="T420" s="170"/>
      <c r="U420" s="192">
        <f>Variables!M165</f>
        <v>0</v>
      </c>
      <c r="V420" s="192">
        <f>Variables!N165</f>
        <v>0</v>
      </c>
      <c r="W420" s="170"/>
      <c r="X420" s="208"/>
      <c r="Y420" s="192">
        <f>Variables!P165</f>
        <v>0</v>
      </c>
      <c r="Z420" s="171"/>
      <c r="AA420" s="188"/>
      <c r="AB420" s="181"/>
      <c r="AC420" s="170"/>
      <c r="AD420" s="170"/>
      <c r="AE420" s="170"/>
      <c r="AF420" s="170"/>
      <c r="AG420" s="170"/>
      <c r="AH420" s="170"/>
      <c r="AI420" s="170"/>
      <c r="AJ420" s="170"/>
      <c r="AK420" s="206"/>
      <c r="AL420" s="168"/>
      <c r="AM420" s="168"/>
      <c r="AN420" s="168"/>
      <c r="AO420" s="168"/>
      <c r="AP420" s="174"/>
      <c r="AQ420" s="174"/>
      <c r="AR420" s="174"/>
      <c r="AS420" s="174"/>
      <c r="AT420" s="206"/>
      <c r="AU420" s="207"/>
      <c r="AV420" s="207"/>
      <c r="AW420" s="207"/>
      <c r="AX420" s="207"/>
      <c r="AY420" s="207"/>
    </row>
    <row r="421" spans="1:51" ht="16.5" customHeight="1" outlineLevel="4" x14ac:dyDescent="0.25">
      <c r="A421" s="205" t="s">
        <v>2237</v>
      </c>
      <c r="B421" s="181" t="str">
        <f>Variables!C164</f>
        <v>Jumlah bangunan gedung</v>
      </c>
      <c r="C421" s="192" t="s">
        <v>1660</v>
      </c>
      <c r="D421" s="192">
        <v>3</v>
      </c>
      <c r="E421" s="192">
        <v>3</v>
      </c>
      <c r="F421" s="192">
        <v>4</v>
      </c>
      <c r="G421" s="188">
        <v>6</v>
      </c>
      <c r="H421" s="192"/>
      <c r="I421" s="192"/>
      <c r="J421" s="188">
        <v>3</v>
      </c>
      <c r="K421" s="192">
        <f>Variables!E164</f>
        <v>3</v>
      </c>
      <c r="L421" s="192">
        <f>Variables!F164</f>
        <v>4</v>
      </c>
      <c r="M421" s="192">
        <f>Variables!G164</f>
        <v>6</v>
      </c>
      <c r="N421" s="192">
        <f>Variables!H164</f>
        <v>5</v>
      </c>
      <c r="O421" s="192">
        <f>Variables!I164</f>
        <v>0</v>
      </c>
      <c r="P421" s="192">
        <f>Variables!J164</f>
        <v>0</v>
      </c>
      <c r="Q421" s="170"/>
      <c r="R421" s="192">
        <f>Variables!K164</f>
        <v>0</v>
      </c>
      <c r="S421" s="192">
        <f>Variables!L164</f>
        <v>0</v>
      </c>
      <c r="T421" s="170"/>
      <c r="U421" s="192">
        <f>Variables!M164</f>
        <v>0</v>
      </c>
      <c r="V421" s="192">
        <f>Variables!N164</f>
        <v>0</v>
      </c>
      <c r="W421" s="170"/>
      <c r="X421" s="208"/>
      <c r="Y421" s="192">
        <f>Variables!P164</f>
        <v>0</v>
      </c>
      <c r="Z421" s="171"/>
      <c r="AA421" s="188"/>
      <c r="AB421" s="181"/>
      <c r="AC421" s="170"/>
      <c r="AD421" s="170"/>
      <c r="AE421" s="170"/>
      <c r="AF421" s="170"/>
      <c r="AG421" s="170"/>
      <c r="AH421" s="170"/>
      <c r="AI421" s="170"/>
      <c r="AJ421" s="170"/>
      <c r="AK421" s="206"/>
      <c r="AL421" s="168"/>
      <c r="AM421" s="168"/>
      <c r="AN421" s="168"/>
      <c r="AO421" s="168"/>
      <c r="AP421" s="174"/>
      <c r="AQ421" s="174"/>
      <c r="AR421" s="174"/>
      <c r="AS421" s="174"/>
      <c r="AT421" s="206"/>
      <c r="AU421" s="207"/>
      <c r="AV421" s="207"/>
      <c r="AW421" s="207"/>
      <c r="AX421" s="207"/>
      <c r="AY421" s="207"/>
    </row>
    <row r="422" spans="1:51" ht="16.5" customHeight="1" outlineLevel="3" x14ac:dyDescent="0.25">
      <c r="A422" s="164" t="s">
        <v>2238</v>
      </c>
      <c r="B422" s="165" t="s">
        <v>2239</v>
      </c>
      <c r="C422" s="166"/>
      <c r="D422" s="167">
        <f t="shared" ref="D422:G422" si="549">D423/D424</f>
        <v>0</v>
      </c>
      <c r="E422" s="167">
        <f t="shared" si="549"/>
        <v>0.2</v>
      </c>
      <c r="F422" s="167">
        <f t="shared" si="549"/>
        <v>0.4</v>
      </c>
      <c r="G422" s="167">
        <f t="shared" si="549"/>
        <v>0.8</v>
      </c>
      <c r="H422" s="167">
        <v>0.8</v>
      </c>
      <c r="I422" s="167">
        <v>1</v>
      </c>
      <c r="J422" s="167">
        <f>J423/J424</f>
        <v>1</v>
      </c>
      <c r="K422" s="168">
        <f t="shared" ref="K422:P422" si="550">IF(K424=0,0,K423/K424)</f>
        <v>0.2</v>
      </c>
      <c r="L422" s="168">
        <f t="shared" si="550"/>
        <v>0.4</v>
      </c>
      <c r="M422" s="168">
        <f t="shared" si="550"/>
        <v>0.42943278812597235</v>
      </c>
      <c r="N422" s="168">
        <f t="shared" si="550"/>
        <v>0.43784215616196442</v>
      </c>
      <c r="O422" s="168">
        <f t="shared" si="550"/>
        <v>0</v>
      </c>
      <c r="P422" s="168">
        <f t="shared" si="550"/>
        <v>0</v>
      </c>
      <c r="Q422" s="169"/>
      <c r="R422" s="168">
        <f t="shared" ref="R422:S422" si="551">IF(R424=0,0,R423/R424)</f>
        <v>0</v>
      </c>
      <c r="S422" s="168">
        <f t="shared" si="551"/>
        <v>0</v>
      </c>
      <c r="T422" s="170"/>
      <c r="U422" s="168">
        <f t="shared" ref="U422:V422" si="552">IF(U424=0,0,U423/U424)</f>
        <v>0</v>
      </c>
      <c r="V422" s="168">
        <f t="shared" si="552"/>
        <v>0</v>
      </c>
      <c r="W422" s="261">
        <f>W411</f>
        <v>3326768286</v>
      </c>
      <c r="X422" s="167">
        <f>H422</f>
        <v>0.8</v>
      </c>
      <c r="Y422" s="168">
        <f>IF(Y424=0,0,Y423/Y424)</f>
        <v>0</v>
      </c>
      <c r="Z422" s="182"/>
      <c r="AA422" s="167">
        <f>Y422/X422</f>
        <v>0</v>
      </c>
      <c r="AB422" s="165"/>
      <c r="AC422" s="172" t="e">
        <f>P422/O422</f>
        <v>#DIV/0!</v>
      </c>
      <c r="AD422" s="172" t="e">
        <f>S422/R422</f>
        <v>#DIV/0!</v>
      </c>
      <c r="AE422" s="172" t="e">
        <f>V422/U422</f>
        <v>#DIV/0!</v>
      </c>
      <c r="AF422" s="172">
        <f>Y422/X422</f>
        <v>0</v>
      </c>
      <c r="AG422" s="172">
        <f>P422/G422</f>
        <v>0</v>
      </c>
      <c r="AH422" s="172">
        <f>S422/G422</f>
        <v>0</v>
      </c>
      <c r="AI422" s="172">
        <f>V422/G422</f>
        <v>0</v>
      </c>
      <c r="AJ422" s="172">
        <f>Y422/G422</f>
        <v>0</v>
      </c>
      <c r="AK422" s="173"/>
      <c r="AL422" s="168">
        <f>IF(H422=0,0,P422/H422)</f>
        <v>0</v>
      </c>
      <c r="AM422" s="168">
        <f>IF(H422=0,0,S422/H422)</f>
        <v>0</v>
      </c>
      <c r="AN422" s="168">
        <f>IF(H422=0,0,V422/H422)</f>
        <v>0</v>
      </c>
      <c r="AO422" s="168">
        <f>IF(H422=0,0,Y422/H422)</f>
        <v>0</v>
      </c>
      <c r="AP422" s="174">
        <f t="shared" ref="AP422:AS422" si="553">IF(AL422&lt;=50%,5,IF(AL422&lt;=65%,4,IF(AL422&lt;=75%,3,IF(AL422&lt;=90%,2,1))))</f>
        <v>5</v>
      </c>
      <c r="AQ422" s="174">
        <f t="shared" si="553"/>
        <v>5</v>
      </c>
      <c r="AR422" s="174">
        <f t="shared" si="553"/>
        <v>5</v>
      </c>
      <c r="AS422" s="174">
        <f t="shared" si="553"/>
        <v>5</v>
      </c>
      <c r="AT422" s="173"/>
      <c r="AU422" s="175"/>
      <c r="AV422" s="175"/>
      <c r="AW422" s="175"/>
      <c r="AX422" s="175"/>
      <c r="AY422" s="175"/>
    </row>
    <row r="423" spans="1:51" ht="16.5" customHeight="1" outlineLevel="4" x14ac:dyDescent="0.25">
      <c r="A423" s="205" t="s">
        <v>2240</v>
      </c>
      <c r="B423" s="181" t="str">
        <f>Variables!C170</f>
        <v>Jumlah infrastruktur yang memenuhi standar aksesibilitas</v>
      </c>
      <c r="C423" s="192" t="s">
        <v>1660</v>
      </c>
      <c r="D423" s="192">
        <v>0</v>
      </c>
      <c r="E423" s="192">
        <v>47566</v>
      </c>
      <c r="F423" s="192">
        <v>95132</v>
      </c>
      <c r="G423" s="188">
        <v>190264</v>
      </c>
      <c r="H423" s="192"/>
      <c r="I423" s="192"/>
      <c r="J423" s="188">
        <v>237830</v>
      </c>
      <c r="K423" s="192">
        <f>Variables!E170</f>
        <v>47566</v>
      </c>
      <c r="L423" s="192">
        <f>Variables!F170</f>
        <v>95132</v>
      </c>
      <c r="M423" s="192">
        <f>Variables!G170</f>
        <v>102132</v>
      </c>
      <c r="N423" s="192">
        <f>Variables!H170</f>
        <v>104132</v>
      </c>
      <c r="O423" s="192">
        <f>Variables!I170</f>
        <v>0</v>
      </c>
      <c r="P423" s="192">
        <f>Variables!J170</f>
        <v>0</v>
      </c>
      <c r="Q423" s="170"/>
      <c r="R423" s="192">
        <f>Variables!K170</f>
        <v>0</v>
      </c>
      <c r="S423" s="192">
        <f>Variables!L170</f>
        <v>0</v>
      </c>
      <c r="T423" s="170"/>
      <c r="U423" s="192">
        <f>Variables!M170</f>
        <v>0</v>
      </c>
      <c r="V423" s="192">
        <f>Variables!N170</f>
        <v>0</v>
      </c>
      <c r="W423" s="170"/>
      <c r="X423" s="208"/>
      <c r="Y423" s="192">
        <f>Variables!P170</f>
        <v>0</v>
      </c>
      <c r="Z423" s="171"/>
      <c r="AA423" s="188"/>
      <c r="AB423" s="181"/>
      <c r="AC423" s="170"/>
      <c r="AD423" s="170"/>
      <c r="AE423" s="170"/>
      <c r="AF423" s="170"/>
      <c r="AG423" s="170"/>
      <c r="AH423" s="170"/>
      <c r="AI423" s="170"/>
      <c r="AJ423" s="170"/>
      <c r="AK423" s="206"/>
      <c r="AL423" s="168"/>
      <c r="AM423" s="168"/>
      <c r="AN423" s="168"/>
      <c r="AO423" s="168"/>
      <c r="AP423" s="174"/>
      <c r="AQ423" s="174"/>
      <c r="AR423" s="174"/>
      <c r="AS423" s="174"/>
      <c r="AT423" s="206"/>
      <c r="AU423" s="207"/>
      <c r="AV423" s="207"/>
      <c r="AW423" s="207"/>
      <c r="AX423" s="207"/>
      <c r="AY423" s="207"/>
    </row>
    <row r="424" spans="1:51" ht="16.5" customHeight="1" outlineLevel="4" x14ac:dyDescent="0.25">
      <c r="A424" s="205" t="s">
        <v>2241</v>
      </c>
      <c r="B424" s="181" t="str">
        <f>Variables!C171</f>
        <v>Jumlah infrastruktur yang tersedia</v>
      </c>
      <c r="C424" s="192" t="s">
        <v>1660</v>
      </c>
      <c r="D424" s="192">
        <v>237830</v>
      </c>
      <c r="E424" s="192">
        <v>237830</v>
      </c>
      <c r="F424" s="192">
        <v>237830</v>
      </c>
      <c r="G424" s="188">
        <v>237830</v>
      </c>
      <c r="H424" s="192"/>
      <c r="I424" s="192"/>
      <c r="J424" s="188">
        <v>237830</v>
      </c>
      <c r="K424" s="192">
        <f>Variables!E171</f>
        <v>237830</v>
      </c>
      <c r="L424" s="192">
        <f>Variables!F171</f>
        <v>237830</v>
      </c>
      <c r="M424" s="192">
        <f>Variables!G171</f>
        <v>237830</v>
      </c>
      <c r="N424" s="192">
        <f>Variables!H171</f>
        <v>237830</v>
      </c>
      <c r="O424" s="192">
        <f>Variables!I171</f>
        <v>0</v>
      </c>
      <c r="P424" s="192">
        <f>Variables!J171</f>
        <v>0</v>
      </c>
      <c r="Q424" s="170"/>
      <c r="R424" s="192">
        <f>Variables!K171</f>
        <v>0</v>
      </c>
      <c r="S424" s="192">
        <f>Variables!L171</f>
        <v>0</v>
      </c>
      <c r="T424" s="170"/>
      <c r="U424" s="192">
        <f>Variables!M171</f>
        <v>0</v>
      </c>
      <c r="V424" s="192">
        <f>Variables!N171</f>
        <v>0</v>
      </c>
      <c r="W424" s="170"/>
      <c r="X424" s="208"/>
      <c r="Y424" s="192">
        <f>Variables!P171</f>
        <v>0</v>
      </c>
      <c r="Z424" s="171"/>
      <c r="AA424" s="188"/>
      <c r="AB424" s="181"/>
      <c r="AC424" s="170"/>
      <c r="AD424" s="170"/>
      <c r="AE424" s="170"/>
      <c r="AF424" s="170"/>
      <c r="AG424" s="170"/>
      <c r="AH424" s="170"/>
      <c r="AI424" s="170"/>
      <c r="AJ424" s="170"/>
      <c r="AK424" s="206"/>
      <c r="AL424" s="168"/>
      <c r="AM424" s="168"/>
      <c r="AN424" s="168"/>
      <c r="AO424" s="168"/>
      <c r="AP424" s="174"/>
      <c r="AQ424" s="174"/>
      <c r="AR424" s="174"/>
      <c r="AS424" s="174"/>
      <c r="AT424" s="206"/>
      <c r="AU424" s="207"/>
      <c r="AV424" s="207"/>
      <c r="AW424" s="207"/>
      <c r="AX424" s="207"/>
      <c r="AY424" s="207"/>
    </row>
    <row r="425" spans="1:51" ht="16.5" customHeight="1" outlineLevel="2" x14ac:dyDescent="0.25">
      <c r="A425" s="153" t="s">
        <v>2242</v>
      </c>
      <c r="B425" s="154" t="s">
        <v>2243</v>
      </c>
      <c r="C425" s="155"/>
      <c r="D425" s="155"/>
      <c r="E425" s="155"/>
      <c r="F425" s="155"/>
      <c r="G425" s="155"/>
      <c r="H425" s="155"/>
      <c r="I425" s="155"/>
      <c r="J425" s="155"/>
      <c r="K425" s="155"/>
      <c r="L425" s="155"/>
      <c r="M425" s="155"/>
      <c r="N425" s="155"/>
      <c r="O425" s="155"/>
      <c r="P425" s="155"/>
      <c r="Q425" s="156"/>
      <c r="R425" s="155"/>
      <c r="S425" s="155"/>
      <c r="T425" s="157"/>
      <c r="U425" s="155"/>
      <c r="V425" s="155"/>
      <c r="W425" s="157"/>
      <c r="X425" s="184"/>
      <c r="Y425" s="155"/>
      <c r="Z425" s="158">
        <v>424558850</v>
      </c>
      <c r="AA425" s="159"/>
      <c r="AB425" s="154"/>
      <c r="AC425" s="160"/>
      <c r="AD425" s="160"/>
      <c r="AE425" s="160"/>
      <c r="AF425" s="160"/>
      <c r="AG425" s="160"/>
      <c r="AH425" s="160"/>
      <c r="AI425" s="160"/>
      <c r="AJ425" s="160"/>
      <c r="AK425" s="161"/>
      <c r="AL425" s="159"/>
      <c r="AM425" s="159"/>
      <c r="AN425" s="159"/>
      <c r="AO425" s="159"/>
      <c r="AP425" s="162"/>
      <c r="AQ425" s="162"/>
      <c r="AR425" s="162"/>
      <c r="AS425" s="162"/>
      <c r="AT425" s="161"/>
      <c r="AU425" s="163"/>
      <c r="AV425" s="163"/>
      <c r="AW425" s="163"/>
      <c r="AX425" s="163"/>
      <c r="AY425" s="163"/>
    </row>
    <row r="426" spans="1:51" ht="16.5" customHeight="1" outlineLevel="3" x14ac:dyDescent="0.25">
      <c r="A426" s="267" t="s">
        <v>2244</v>
      </c>
      <c r="B426" s="268" t="s">
        <v>2245</v>
      </c>
      <c r="C426" s="221"/>
      <c r="D426" s="221">
        <f t="shared" ref="D426:F426" si="554">D427/D428</f>
        <v>0</v>
      </c>
      <c r="E426" s="221">
        <f t="shared" si="554"/>
        <v>0.2</v>
      </c>
      <c r="F426" s="221">
        <f t="shared" si="554"/>
        <v>0.25</v>
      </c>
      <c r="G426" s="159">
        <v>0.25</v>
      </c>
      <c r="H426" s="221">
        <v>0.25</v>
      </c>
      <c r="I426" s="221">
        <v>0.25</v>
      </c>
      <c r="J426" s="159">
        <v>0.25</v>
      </c>
      <c r="K426" s="168">
        <f t="shared" ref="K426:P426" si="555">IF(K428=0,0,K427/K428)</f>
        <v>0.19999999999999998</v>
      </c>
      <c r="L426" s="168">
        <f t="shared" si="555"/>
        <v>0.8571428571428571</v>
      </c>
      <c r="M426" s="168">
        <f t="shared" si="555"/>
        <v>1</v>
      </c>
      <c r="N426" s="168">
        <f t="shared" si="555"/>
        <v>1</v>
      </c>
      <c r="O426" s="168">
        <f t="shared" si="555"/>
        <v>0</v>
      </c>
      <c r="P426" s="168">
        <f t="shared" si="555"/>
        <v>0</v>
      </c>
      <c r="Q426" s="160"/>
      <c r="R426" s="168">
        <f t="shared" ref="R426:S426" si="556">IF(R428=0,0,R427/R428)</f>
        <v>0</v>
      </c>
      <c r="S426" s="168">
        <f t="shared" si="556"/>
        <v>0</v>
      </c>
      <c r="T426" s="157">
        <f>834500+174500000+6527000</f>
        <v>181861500</v>
      </c>
      <c r="U426" s="168">
        <f t="shared" ref="U426:V426" si="557">IF(U428=0,0,U427/U428)</f>
        <v>0</v>
      </c>
      <c r="V426" s="168">
        <f t="shared" si="557"/>
        <v>0</v>
      </c>
      <c r="W426" s="262">
        <v>299080150</v>
      </c>
      <c r="X426" s="167">
        <f>H426</f>
        <v>0.25</v>
      </c>
      <c r="Y426" s="168">
        <f>IF(Y428=0,0,Y427/Y428)</f>
        <v>0</v>
      </c>
      <c r="Z426" s="269"/>
      <c r="AA426" s="167">
        <f>Y426/X426</f>
        <v>0</v>
      </c>
      <c r="AB426" s="268"/>
      <c r="AC426" s="172" t="e">
        <f>P426/O426</f>
        <v>#DIV/0!</v>
      </c>
      <c r="AD426" s="172" t="e">
        <f>S426/R426</f>
        <v>#DIV/0!</v>
      </c>
      <c r="AE426" s="172" t="e">
        <f>V426/U426</f>
        <v>#DIV/0!</v>
      </c>
      <c r="AF426" s="172">
        <f>Y426/X426</f>
        <v>0</v>
      </c>
      <c r="AG426" s="172">
        <f>P426/G426</f>
        <v>0</v>
      </c>
      <c r="AH426" s="172">
        <f>S426/G426</f>
        <v>0</v>
      </c>
      <c r="AI426" s="172">
        <f>V426/G426</f>
        <v>0</v>
      </c>
      <c r="AJ426" s="172">
        <f>Y426/G426</f>
        <v>0</v>
      </c>
      <c r="AK426" s="173"/>
      <c r="AL426" s="168">
        <f>IF(H426=0,0,P426/H426)</f>
        <v>0</v>
      </c>
      <c r="AM426" s="168">
        <f>IF(H426=0,0,S426/H426)</f>
        <v>0</v>
      </c>
      <c r="AN426" s="168">
        <f>IF(H426=0,0,V426/H426)</f>
        <v>0</v>
      </c>
      <c r="AO426" s="168">
        <f>IF(H426=0,0,Y426/H426)</f>
        <v>0</v>
      </c>
      <c r="AP426" s="174">
        <f t="shared" ref="AP426:AS426" si="558">IF(AL426&lt;=50%,5,IF(AL426&lt;=65%,4,IF(AL426&lt;=75%,3,IF(AL426&lt;=90%,2,1))))</f>
        <v>5</v>
      </c>
      <c r="AQ426" s="174">
        <f t="shared" si="558"/>
        <v>5</v>
      </c>
      <c r="AR426" s="174">
        <f t="shared" si="558"/>
        <v>5</v>
      </c>
      <c r="AS426" s="174">
        <f t="shared" si="558"/>
        <v>5</v>
      </c>
      <c r="AT426" s="270"/>
      <c r="AU426" s="271"/>
      <c r="AV426" s="271"/>
      <c r="AW426" s="271"/>
      <c r="AX426" s="271"/>
      <c r="AY426" s="271"/>
    </row>
    <row r="427" spans="1:51" ht="16.5" customHeight="1" outlineLevel="4" x14ac:dyDescent="0.25">
      <c r="A427" s="222" t="s">
        <v>2246</v>
      </c>
      <c r="B427" s="181" t="str">
        <f>Variables!C178</f>
        <v>Jumlah konstruksi yang sesuai K3, manajemen konstruksi, tenaga ahli, tepat waktu, efisien</v>
      </c>
      <c r="C427" s="223" t="s">
        <v>1660</v>
      </c>
      <c r="D427" s="223">
        <v>0</v>
      </c>
      <c r="E427" s="223">
        <v>5.6000000000000005</v>
      </c>
      <c r="F427" s="223">
        <v>7</v>
      </c>
      <c r="G427" s="224">
        <v>5.5</v>
      </c>
      <c r="H427" s="223"/>
      <c r="I427" s="223"/>
      <c r="J427" s="224">
        <v>7</v>
      </c>
      <c r="K427" s="223">
        <f>Variables!E178</f>
        <v>5.6</v>
      </c>
      <c r="L427" s="223">
        <f>Variables!F178</f>
        <v>24</v>
      </c>
      <c r="M427" s="223">
        <f>Variables!G178</f>
        <v>33</v>
      </c>
      <c r="N427" s="223">
        <f>Variables!H178</f>
        <v>33</v>
      </c>
      <c r="O427" s="223">
        <f>Variables!I178</f>
        <v>0</v>
      </c>
      <c r="P427" s="223">
        <f>Variables!J178</f>
        <v>0</v>
      </c>
      <c r="Q427" s="157"/>
      <c r="R427" s="223">
        <f>Variables!K178</f>
        <v>0</v>
      </c>
      <c r="S427" s="223">
        <f>Variables!L178</f>
        <v>0</v>
      </c>
      <c r="T427" s="157"/>
      <c r="U427" s="223">
        <f>Variables!M178</f>
        <v>0</v>
      </c>
      <c r="V427" s="223">
        <f>Variables!N178</f>
        <v>0</v>
      </c>
      <c r="W427" s="157"/>
      <c r="X427" s="272"/>
      <c r="Y427" s="223">
        <f>Variables!P178</f>
        <v>0</v>
      </c>
      <c r="Z427" s="158"/>
      <c r="AA427" s="224"/>
      <c r="AB427" s="226"/>
      <c r="AC427" s="157"/>
      <c r="AD427" s="157"/>
      <c r="AE427" s="157"/>
      <c r="AF427" s="157"/>
      <c r="AG427" s="157"/>
      <c r="AH427" s="157"/>
      <c r="AI427" s="157"/>
      <c r="AJ427" s="157"/>
      <c r="AK427" s="227"/>
      <c r="AL427" s="159"/>
      <c r="AM427" s="159"/>
      <c r="AN427" s="159"/>
      <c r="AO427" s="159"/>
      <c r="AP427" s="162"/>
      <c r="AQ427" s="162"/>
      <c r="AR427" s="162"/>
      <c r="AS427" s="162"/>
      <c r="AT427" s="227"/>
      <c r="AU427" s="228"/>
      <c r="AV427" s="228"/>
      <c r="AW427" s="228"/>
      <c r="AX427" s="228"/>
      <c r="AY427" s="228"/>
    </row>
    <row r="428" spans="1:51" ht="16.5" customHeight="1" outlineLevel="4" x14ac:dyDescent="0.25">
      <c r="A428" s="222" t="s">
        <v>2247</v>
      </c>
      <c r="B428" s="181" t="str">
        <f>Variables!C177</f>
        <v>jumlah konstruksi yang dibangun</v>
      </c>
      <c r="C428" s="223" t="s">
        <v>1660</v>
      </c>
      <c r="D428" s="223">
        <v>28</v>
      </c>
      <c r="E428" s="223">
        <v>28</v>
      </c>
      <c r="F428" s="223">
        <v>28</v>
      </c>
      <c r="G428" s="224">
        <v>22</v>
      </c>
      <c r="H428" s="223"/>
      <c r="I428" s="223"/>
      <c r="J428" s="224">
        <v>28</v>
      </c>
      <c r="K428" s="223">
        <f>Variables!E177</f>
        <v>28</v>
      </c>
      <c r="L428" s="223">
        <f>Variables!F177</f>
        <v>28</v>
      </c>
      <c r="M428" s="223">
        <f>Variables!G177</f>
        <v>33</v>
      </c>
      <c r="N428" s="223">
        <f>Variables!H177</f>
        <v>33</v>
      </c>
      <c r="O428" s="223">
        <f>Variables!I177</f>
        <v>0</v>
      </c>
      <c r="P428" s="223">
        <f>Variables!J177</f>
        <v>0</v>
      </c>
      <c r="Q428" s="157"/>
      <c r="R428" s="223">
        <f>Variables!K177</f>
        <v>0</v>
      </c>
      <c r="S428" s="223">
        <f>Variables!L177</f>
        <v>0</v>
      </c>
      <c r="T428" s="157"/>
      <c r="U428" s="223">
        <f>Variables!M177</f>
        <v>0</v>
      </c>
      <c r="V428" s="223">
        <f>Variables!N177</f>
        <v>0</v>
      </c>
      <c r="W428" s="157"/>
      <c r="X428" s="272"/>
      <c r="Y428" s="223">
        <f>Variables!P177</f>
        <v>0</v>
      </c>
      <c r="Z428" s="158"/>
      <c r="AA428" s="224"/>
      <c r="AB428" s="226"/>
      <c r="AC428" s="157"/>
      <c r="AD428" s="157"/>
      <c r="AE428" s="157"/>
      <c r="AF428" s="157"/>
      <c r="AG428" s="157"/>
      <c r="AH428" s="157"/>
      <c r="AI428" s="157"/>
      <c r="AJ428" s="157"/>
      <c r="AK428" s="227"/>
      <c r="AL428" s="159"/>
      <c r="AM428" s="159"/>
      <c r="AN428" s="159"/>
      <c r="AO428" s="159"/>
      <c r="AP428" s="162"/>
      <c r="AQ428" s="162"/>
      <c r="AR428" s="162"/>
      <c r="AS428" s="162"/>
      <c r="AT428" s="227"/>
      <c r="AU428" s="228"/>
      <c r="AV428" s="228"/>
      <c r="AW428" s="228"/>
      <c r="AX428" s="228"/>
      <c r="AY428" s="228"/>
    </row>
    <row r="429" spans="1:51" ht="16.5" customHeight="1" outlineLevel="1" x14ac:dyDescent="0.25">
      <c r="A429" s="140" t="s">
        <v>16</v>
      </c>
      <c r="B429" s="141" t="s">
        <v>2248</v>
      </c>
      <c r="C429" s="142"/>
      <c r="D429" s="142"/>
      <c r="E429" s="142"/>
      <c r="F429" s="142"/>
      <c r="G429" s="209"/>
      <c r="H429" s="142"/>
      <c r="I429" s="142"/>
      <c r="J429" s="209"/>
      <c r="K429" s="209"/>
      <c r="L429" s="209"/>
      <c r="M429" s="209"/>
      <c r="N429" s="209"/>
      <c r="O429" s="142"/>
      <c r="P429" s="209"/>
      <c r="Q429" s="237">
        <f>SUBTOTAL(9,Q430:Q444)</f>
        <v>0</v>
      </c>
      <c r="R429" s="142"/>
      <c r="S429" s="209"/>
      <c r="T429" s="210">
        <f>SUBTOTAL(9,T430:T444)</f>
        <v>0</v>
      </c>
      <c r="U429" s="142"/>
      <c r="V429" s="209"/>
      <c r="W429" s="210">
        <f>SUBTOTAL(9,W430:W444)</f>
        <v>0</v>
      </c>
      <c r="X429" s="238"/>
      <c r="Y429" s="209"/>
      <c r="Z429" s="239">
        <f>SUBTOTAL(9,Z430:Z444)</f>
        <v>0</v>
      </c>
      <c r="AA429" s="149"/>
      <c r="AB429" s="146"/>
      <c r="AC429" s="147" t="e">
        <f t="shared" ref="AC429:AJ429" si="559">SUBTOTAL(1,AC430:AC444)</f>
        <v>#DIV/0!</v>
      </c>
      <c r="AD429" s="147" t="e">
        <f t="shared" si="559"/>
        <v>#DIV/0!</v>
      </c>
      <c r="AE429" s="147" t="e">
        <f t="shared" si="559"/>
        <v>#DIV/0!</v>
      </c>
      <c r="AF429" s="147">
        <f t="shared" si="559"/>
        <v>0.25</v>
      </c>
      <c r="AG429" s="147">
        <f t="shared" si="559"/>
        <v>0.5</v>
      </c>
      <c r="AH429" s="147" t="e">
        <f t="shared" si="559"/>
        <v>#DIV/0!</v>
      </c>
      <c r="AI429" s="147">
        <f t="shared" si="559"/>
        <v>0.25</v>
      </c>
      <c r="AJ429" s="147">
        <f t="shared" si="559"/>
        <v>0.25</v>
      </c>
      <c r="AK429" s="148"/>
      <c r="AL429" s="149"/>
      <c r="AM429" s="149"/>
      <c r="AN429" s="149"/>
      <c r="AO429" s="149"/>
      <c r="AP429" s="150"/>
      <c r="AQ429" s="150"/>
      <c r="AR429" s="150"/>
      <c r="AS429" s="150"/>
      <c r="AT429" s="151"/>
      <c r="AU429" s="152">
        <f>COUNTIF(AS430:AS444,5)</f>
        <v>3</v>
      </c>
      <c r="AV429" s="152">
        <f>COUNTIF(AS430:AS444,4)</f>
        <v>0</v>
      </c>
      <c r="AW429" s="152">
        <f>COUNTIF(AS430:AS444,3)</f>
        <v>0</v>
      </c>
      <c r="AX429" s="152">
        <f>COUNTIF(AS430:AS444,2)</f>
        <v>0</v>
      </c>
      <c r="AY429" s="152">
        <f>COUNTIF(AS430:AS444,1)</f>
        <v>1</v>
      </c>
    </row>
    <row r="430" spans="1:51" ht="16.5" customHeight="1" outlineLevel="2" x14ac:dyDescent="0.25">
      <c r="A430" s="153" t="s">
        <v>2249</v>
      </c>
      <c r="B430" s="154" t="s">
        <v>2250</v>
      </c>
      <c r="C430" s="155"/>
      <c r="D430" s="155"/>
      <c r="E430" s="155"/>
      <c r="F430" s="155"/>
      <c r="G430" s="155"/>
      <c r="H430" s="155"/>
      <c r="I430" s="155"/>
      <c r="J430" s="155"/>
      <c r="K430" s="155"/>
      <c r="L430" s="155"/>
      <c r="M430" s="155"/>
      <c r="N430" s="155"/>
      <c r="O430" s="155"/>
      <c r="P430" s="155"/>
      <c r="Q430" s="156"/>
      <c r="R430" s="155"/>
      <c r="S430" s="155"/>
      <c r="T430" s="157"/>
      <c r="U430" s="155"/>
      <c r="V430" s="155"/>
      <c r="W430" s="157"/>
      <c r="X430" s="184"/>
      <c r="Y430" s="155"/>
      <c r="Z430" s="158"/>
      <c r="AA430" s="159"/>
      <c r="AB430" s="154"/>
      <c r="AC430" s="160"/>
      <c r="AD430" s="160"/>
      <c r="AE430" s="160"/>
      <c r="AF430" s="160"/>
      <c r="AG430" s="160"/>
      <c r="AH430" s="160"/>
      <c r="AI430" s="160"/>
      <c r="AJ430" s="160"/>
      <c r="AK430" s="161"/>
      <c r="AL430" s="159"/>
      <c r="AM430" s="159"/>
      <c r="AN430" s="159"/>
      <c r="AO430" s="159"/>
      <c r="AP430" s="162"/>
      <c r="AQ430" s="162"/>
      <c r="AR430" s="162"/>
      <c r="AS430" s="162"/>
      <c r="AT430" s="161"/>
      <c r="AU430" s="163"/>
      <c r="AV430" s="163"/>
      <c r="AW430" s="163"/>
      <c r="AX430" s="163"/>
      <c r="AY430" s="163"/>
    </row>
    <row r="431" spans="1:51" ht="16.5" customHeight="1" outlineLevel="3" x14ac:dyDescent="0.25">
      <c r="A431" s="164" t="s">
        <v>2251</v>
      </c>
      <c r="B431" s="165" t="s">
        <v>2252</v>
      </c>
      <c r="C431" s="166"/>
      <c r="D431" s="167">
        <v>0.35399999999999998</v>
      </c>
      <c r="E431" s="167">
        <v>0.32600000000000001</v>
      </c>
      <c r="F431" s="167">
        <v>0.29199999999999998</v>
      </c>
      <c r="G431" s="168">
        <v>0.26600000000000001</v>
      </c>
      <c r="H431" s="240">
        <v>0.23</v>
      </c>
      <c r="I431" s="167">
        <v>0.19400000000000001</v>
      </c>
      <c r="J431" s="168">
        <v>0.19400000000000001</v>
      </c>
      <c r="K431" s="168"/>
      <c r="L431" s="168">
        <f>(49104/3.36)/130000</f>
        <v>0.11241758241758243</v>
      </c>
      <c r="M431" s="167">
        <f t="shared" ref="M431:P431" si="560">(IF(M433=0,0,IF(M434=0,0,M432/M433/M434)))</f>
        <v>0.10745459838938268</v>
      </c>
      <c r="N431" s="167">
        <f t="shared" si="560"/>
        <v>0.10341250531327974</v>
      </c>
      <c r="O431" s="167">
        <f t="shared" si="560"/>
        <v>0</v>
      </c>
      <c r="P431" s="167">
        <f t="shared" si="560"/>
        <v>0</v>
      </c>
      <c r="Q431" s="169"/>
      <c r="R431" s="167">
        <f t="shared" ref="R431:S431" si="561">(IF(R433=0,0,IF(R434=0,0,R432/R433/R434)))</f>
        <v>0</v>
      </c>
      <c r="S431" s="167">
        <f t="shared" si="561"/>
        <v>0</v>
      </c>
      <c r="T431" s="170"/>
      <c r="U431" s="167">
        <f t="shared" ref="U431:V431" si="562">(IF(U433=0,0,IF(U434=0,0,U432/U433/U434)))</f>
        <v>0</v>
      </c>
      <c r="V431" s="167">
        <f t="shared" si="562"/>
        <v>0</v>
      </c>
      <c r="W431" s="170"/>
      <c r="X431" s="167">
        <f>H431</f>
        <v>0.23</v>
      </c>
      <c r="Y431" s="167">
        <f>(IF(Y433=0,0,IF(Y434=0,0,Y432/Y433/Y434)))</f>
        <v>0</v>
      </c>
      <c r="Z431" s="182"/>
      <c r="AA431" s="167">
        <f>Y431/X431</f>
        <v>0</v>
      </c>
      <c r="AB431" s="165"/>
      <c r="AC431" s="195" t="s">
        <v>2253</v>
      </c>
      <c r="AD431" s="172" t="e">
        <f>S431/R431</f>
        <v>#DIV/0!</v>
      </c>
      <c r="AE431" s="172" t="e">
        <f>V431/U431</f>
        <v>#DIV/0!</v>
      </c>
      <c r="AF431" s="172">
        <f>Y431/X431</f>
        <v>0</v>
      </c>
      <c r="AG431" s="172">
        <f>P431/G431</f>
        <v>0</v>
      </c>
      <c r="AH431" s="172">
        <f>S431/G431</f>
        <v>0</v>
      </c>
      <c r="AI431" s="172">
        <f>V431/G431</f>
        <v>0</v>
      </c>
      <c r="AJ431" s="172">
        <f>Y431/G431</f>
        <v>0</v>
      </c>
      <c r="AK431" s="173"/>
      <c r="AL431" s="168">
        <f>IF(H431=0,0,P431/H431)</f>
        <v>0</v>
      </c>
      <c r="AM431" s="168">
        <f>IF(H431=0,0,S431/H431)</f>
        <v>0</v>
      </c>
      <c r="AN431" s="168">
        <f>IF(H431=0,0,V431/H431)</f>
        <v>0</v>
      </c>
      <c r="AO431" s="168">
        <f>IF(H431=0,0,Y431/H431)</f>
        <v>0</v>
      </c>
      <c r="AP431" s="174">
        <f t="shared" ref="AP431:AS431" si="563">IF(AL431&lt;=50%,5,IF(AL431&lt;=65%,4,IF(AL431&lt;=75%,3,IF(AL431&lt;=90%,2,1))))</f>
        <v>5</v>
      </c>
      <c r="AQ431" s="174">
        <f t="shared" si="563"/>
        <v>5</v>
      </c>
      <c r="AR431" s="174">
        <f t="shared" si="563"/>
        <v>5</v>
      </c>
      <c r="AS431" s="174">
        <f t="shared" si="563"/>
        <v>5</v>
      </c>
      <c r="AT431" s="173"/>
      <c r="AU431" s="175"/>
      <c r="AV431" s="175"/>
      <c r="AW431" s="175"/>
      <c r="AX431" s="175"/>
      <c r="AY431" s="175"/>
    </row>
    <row r="432" spans="1:51" ht="16.5" customHeight="1" outlineLevel="4" x14ac:dyDescent="0.25">
      <c r="A432" s="205" t="s">
        <v>2254</v>
      </c>
      <c r="B432" s="181" t="str">
        <f>Variables!C422</f>
        <v>Luas lahan makam yang masih kosong</v>
      </c>
      <c r="C432" s="192" t="s">
        <v>2255</v>
      </c>
      <c r="D432" s="192"/>
      <c r="E432" s="192"/>
      <c r="F432" s="192"/>
      <c r="G432" s="188"/>
      <c r="H432" s="192"/>
      <c r="I432" s="192"/>
      <c r="J432" s="188"/>
      <c r="K432" s="192" t="e">
        <f>Variables!E422</f>
        <v>#N/A</v>
      </c>
      <c r="L432" s="192" t="e">
        <f>Variables!F422</f>
        <v>#N/A</v>
      </c>
      <c r="M432" s="192">
        <f>Variables!G422</f>
        <v>46947</v>
      </c>
      <c r="N432" s="192">
        <f>Variables!H422</f>
        <v>45271</v>
      </c>
      <c r="O432" s="192">
        <f>Variables!I422</f>
        <v>0</v>
      </c>
      <c r="P432" s="192">
        <f>Variables!J422</f>
        <v>0</v>
      </c>
      <c r="Q432" s="192"/>
      <c r="R432" s="192">
        <f>Variables!K422</f>
        <v>0</v>
      </c>
      <c r="S432" s="192">
        <f>Variables!L422</f>
        <v>0</v>
      </c>
      <c r="T432" s="192"/>
      <c r="U432" s="192">
        <f>Variables!M422</f>
        <v>0</v>
      </c>
      <c r="V432" s="192">
        <f>Variables!N422</f>
        <v>0</v>
      </c>
      <c r="W432" s="170"/>
      <c r="X432" s="192"/>
      <c r="Y432" s="192">
        <f>Variables!P422</f>
        <v>0</v>
      </c>
      <c r="Z432" s="171"/>
      <c r="AA432" s="188"/>
      <c r="AB432" s="181"/>
      <c r="AC432" s="170" t="s">
        <v>2256</v>
      </c>
      <c r="AD432" s="170"/>
      <c r="AE432" s="170"/>
      <c r="AF432" s="170"/>
      <c r="AG432" s="170"/>
      <c r="AH432" s="170"/>
      <c r="AI432" s="170"/>
      <c r="AJ432" s="170"/>
      <c r="AK432" s="206"/>
      <c r="AL432" s="168"/>
      <c r="AM432" s="168"/>
      <c r="AN432" s="168"/>
      <c r="AO432" s="168"/>
      <c r="AP432" s="174"/>
      <c r="AQ432" s="174"/>
      <c r="AR432" s="174"/>
      <c r="AS432" s="174"/>
      <c r="AT432" s="206"/>
      <c r="AU432" s="207"/>
      <c r="AV432" s="207"/>
      <c r="AW432" s="207"/>
      <c r="AX432" s="207"/>
      <c r="AY432" s="207"/>
    </row>
    <row r="433" spans="1:51" ht="16.5" customHeight="1" outlineLevel="4" x14ac:dyDescent="0.25">
      <c r="A433" s="205" t="s">
        <v>2257</v>
      </c>
      <c r="B433" s="181" t="str">
        <f>Variables!C424</f>
        <v>Luas tiap petak makam</v>
      </c>
      <c r="C433" s="192" t="s">
        <v>2255</v>
      </c>
      <c r="D433" s="192"/>
      <c r="E433" s="192"/>
      <c r="F433" s="192"/>
      <c r="G433" s="188"/>
      <c r="H433" s="192"/>
      <c r="I433" s="192"/>
      <c r="J433" s="188"/>
      <c r="K433" s="192" t="e">
        <f>Variables!E424</f>
        <v>#N/A</v>
      </c>
      <c r="L433" s="192">
        <f>Variables!F424</f>
        <v>3.36</v>
      </c>
      <c r="M433" s="192">
        <f>Variables!G424</f>
        <v>3.36</v>
      </c>
      <c r="N433" s="192">
        <f>Variables!H424</f>
        <v>3.36</v>
      </c>
      <c r="O433" s="192">
        <f>Variables!I424</f>
        <v>0</v>
      </c>
      <c r="P433" s="192">
        <f>Variables!J424</f>
        <v>0</v>
      </c>
      <c r="Q433" s="192"/>
      <c r="R433" s="192">
        <f>Variables!K424</f>
        <v>0</v>
      </c>
      <c r="S433" s="192">
        <f>Variables!L424</f>
        <v>0</v>
      </c>
      <c r="T433" s="192"/>
      <c r="U433" s="192">
        <f>Variables!M424</f>
        <v>0</v>
      </c>
      <c r="V433" s="192">
        <f>Variables!N424</f>
        <v>0</v>
      </c>
      <c r="W433" s="170"/>
      <c r="X433" s="192"/>
      <c r="Y433" s="192">
        <f>Variables!P424</f>
        <v>0</v>
      </c>
      <c r="Z433" s="171"/>
      <c r="AA433" s="188"/>
      <c r="AB433" s="181"/>
      <c r="AC433" s="170"/>
      <c r="AD433" s="170"/>
      <c r="AE433" s="170"/>
      <c r="AF433" s="170"/>
      <c r="AG433" s="170"/>
      <c r="AH433" s="170"/>
      <c r="AI433" s="170"/>
      <c r="AJ433" s="170"/>
      <c r="AK433" s="206"/>
      <c r="AL433" s="168"/>
      <c r="AM433" s="168"/>
      <c r="AN433" s="168"/>
      <c r="AO433" s="168"/>
      <c r="AP433" s="174"/>
      <c r="AQ433" s="174"/>
      <c r="AR433" s="174"/>
      <c r="AS433" s="174"/>
      <c r="AT433" s="206"/>
      <c r="AU433" s="207"/>
      <c r="AV433" s="207"/>
      <c r="AW433" s="207"/>
      <c r="AX433" s="207"/>
      <c r="AY433" s="207"/>
    </row>
    <row r="434" spans="1:51" ht="16.5" customHeight="1" outlineLevel="4" x14ac:dyDescent="0.25">
      <c r="A434" s="205" t="s">
        <v>2258</v>
      </c>
      <c r="B434" s="181" t="str">
        <f>Variables!C438</f>
        <v>Jumlah penduduk</v>
      </c>
      <c r="C434" s="192" t="s">
        <v>1632</v>
      </c>
      <c r="D434" s="192"/>
      <c r="E434" s="192"/>
      <c r="F434" s="192"/>
      <c r="G434" s="188"/>
      <c r="H434" s="192"/>
      <c r="I434" s="192"/>
      <c r="J434" s="188"/>
      <c r="K434" s="192">
        <f>Variables!E438</f>
        <v>132464</v>
      </c>
      <c r="L434" s="192">
        <f>Variables!F438</f>
        <v>132911</v>
      </c>
      <c r="M434" s="192">
        <f>Variables!G438</f>
        <v>130030</v>
      </c>
      <c r="N434" s="192">
        <f>Variables!H438</f>
        <v>130289</v>
      </c>
      <c r="O434" s="192">
        <f>Variables!I438</f>
        <v>0</v>
      </c>
      <c r="P434" s="192">
        <f>Variables!J438</f>
        <v>0</v>
      </c>
      <c r="Q434" s="192"/>
      <c r="R434" s="192">
        <f>Variables!K438</f>
        <v>0</v>
      </c>
      <c r="S434" s="192">
        <f>Variables!L438</f>
        <v>0</v>
      </c>
      <c r="T434" s="192"/>
      <c r="U434" s="192">
        <f>Variables!M438</f>
        <v>0</v>
      </c>
      <c r="V434" s="192">
        <f>Variables!N438</f>
        <v>0</v>
      </c>
      <c r="W434" s="170"/>
      <c r="X434" s="208"/>
      <c r="Y434" s="192">
        <f>Variables!P438</f>
        <v>0</v>
      </c>
      <c r="Z434" s="171"/>
      <c r="AA434" s="188"/>
      <c r="AB434" s="181"/>
      <c r="AC434" s="170"/>
      <c r="AD434" s="170"/>
      <c r="AE434" s="170"/>
      <c r="AF434" s="170"/>
      <c r="AG434" s="170"/>
      <c r="AH434" s="170"/>
      <c r="AI434" s="170"/>
      <c r="AJ434" s="170"/>
      <c r="AK434" s="206"/>
      <c r="AL434" s="168"/>
      <c r="AM434" s="168"/>
      <c r="AN434" s="168"/>
      <c r="AO434" s="168"/>
      <c r="AP434" s="174"/>
      <c r="AQ434" s="174"/>
      <c r="AR434" s="174"/>
      <c r="AS434" s="174"/>
      <c r="AT434" s="206"/>
      <c r="AU434" s="207"/>
      <c r="AV434" s="207"/>
      <c r="AW434" s="207"/>
      <c r="AX434" s="207"/>
      <c r="AY434" s="207"/>
    </row>
    <row r="435" spans="1:51" ht="16.5" customHeight="1" outlineLevel="2" x14ac:dyDescent="0.25">
      <c r="A435" s="153" t="s">
        <v>2259</v>
      </c>
      <c r="B435" s="154" t="s">
        <v>2260</v>
      </c>
      <c r="C435" s="155"/>
      <c r="D435" s="155"/>
      <c r="E435" s="155"/>
      <c r="F435" s="155"/>
      <c r="G435" s="155"/>
      <c r="H435" s="155"/>
      <c r="I435" s="155"/>
      <c r="J435" s="155"/>
      <c r="K435" s="155"/>
      <c r="L435" s="155"/>
      <c r="M435" s="155"/>
      <c r="N435" s="155"/>
      <c r="O435" s="155"/>
      <c r="P435" s="155"/>
      <c r="Q435" s="156"/>
      <c r="R435" s="155"/>
      <c r="S435" s="155"/>
      <c r="T435" s="157"/>
      <c r="U435" s="155"/>
      <c r="V435" s="155"/>
      <c r="W435" s="157"/>
      <c r="X435" s="184"/>
      <c r="Y435" s="168"/>
      <c r="Z435" s="158"/>
      <c r="AA435" s="159"/>
      <c r="AB435" s="154"/>
      <c r="AC435" s="160"/>
      <c r="AD435" s="160"/>
      <c r="AE435" s="160"/>
      <c r="AF435" s="160"/>
      <c r="AG435" s="160"/>
      <c r="AH435" s="160"/>
      <c r="AI435" s="160"/>
      <c r="AJ435" s="160"/>
      <c r="AK435" s="161"/>
      <c r="AL435" s="159"/>
      <c r="AM435" s="159"/>
      <c r="AN435" s="159"/>
      <c r="AO435" s="159"/>
      <c r="AP435" s="162"/>
      <c r="AQ435" s="162"/>
      <c r="AR435" s="162"/>
      <c r="AS435" s="162"/>
      <c r="AT435" s="161"/>
      <c r="AU435" s="163"/>
      <c r="AV435" s="163"/>
      <c r="AW435" s="163"/>
      <c r="AX435" s="163"/>
      <c r="AY435" s="163"/>
    </row>
    <row r="436" spans="1:51" ht="16.5" customHeight="1" outlineLevel="3" x14ac:dyDescent="0.25">
      <c r="A436" s="205" t="s">
        <v>2261</v>
      </c>
      <c r="B436" s="181" t="s">
        <v>2262</v>
      </c>
      <c r="C436" s="192"/>
      <c r="D436" s="192">
        <f t="shared" ref="D436:G436" si="564">D437</f>
        <v>2</v>
      </c>
      <c r="E436" s="192">
        <f t="shared" si="564"/>
        <v>2</v>
      </c>
      <c r="F436" s="192">
        <f t="shared" si="564"/>
        <v>2</v>
      </c>
      <c r="G436" s="192">
        <f t="shared" si="564"/>
        <v>3</v>
      </c>
      <c r="H436" s="192">
        <v>4</v>
      </c>
      <c r="I436" s="192">
        <v>5</v>
      </c>
      <c r="J436" s="192">
        <f t="shared" ref="J436:P436" si="565">J437</f>
        <v>5</v>
      </c>
      <c r="K436" s="192">
        <f t="shared" si="565"/>
        <v>2</v>
      </c>
      <c r="L436" s="192">
        <f t="shared" si="565"/>
        <v>2</v>
      </c>
      <c r="M436" s="192">
        <f t="shared" si="565"/>
        <v>2</v>
      </c>
      <c r="N436" s="192">
        <f t="shared" si="565"/>
        <v>3</v>
      </c>
      <c r="O436" s="192">
        <f t="shared" si="565"/>
        <v>5</v>
      </c>
      <c r="P436" s="192">
        <f t="shared" si="565"/>
        <v>3</v>
      </c>
      <c r="Q436" s="192"/>
      <c r="R436" s="192">
        <f t="shared" ref="R436:S436" si="566">R437</f>
        <v>5</v>
      </c>
      <c r="S436" s="192">
        <f t="shared" si="566"/>
        <v>3</v>
      </c>
      <c r="T436" s="170"/>
      <c r="U436" s="192">
        <f t="shared" ref="U436:V436" si="567">U437</f>
        <v>0</v>
      </c>
      <c r="V436" s="192">
        <f t="shared" si="567"/>
        <v>0</v>
      </c>
      <c r="W436" s="170"/>
      <c r="X436" s="192">
        <f>H436</f>
        <v>4</v>
      </c>
      <c r="Y436" s="188">
        <f>Y437</f>
        <v>0</v>
      </c>
      <c r="Z436" s="182"/>
      <c r="AA436" s="192">
        <f>Y436/X436</f>
        <v>0</v>
      </c>
      <c r="AB436" s="181"/>
      <c r="AC436" s="170">
        <f>P436/O436</f>
        <v>0.6</v>
      </c>
      <c r="AD436" s="170">
        <f>S436/R436</f>
        <v>0.6</v>
      </c>
      <c r="AE436" s="170" t="e">
        <f>V436/U436</f>
        <v>#DIV/0!</v>
      </c>
      <c r="AF436" s="170">
        <f>Y436/X436</f>
        <v>0</v>
      </c>
      <c r="AG436" s="170">
        <f>P436/G436</f>
        <v>1</v>
      </c>
      <c r="AH436" s="170">
        <f>S436/G436</f>
        <v>1</v>
      </c>
      <c r="AI436" s="170">
        <f>V436/G436</f>
        <v>0</v>
      </c>
      <c r="AJ436" s="170">
        <f>Y436/G436</f>
        <v>0</v>
      </c>
      <c r="AK436" s="206"/>
      <c r="AL436" s="168">
        <f>IF(H436=0,0,P436/H436)</f>
        <v>0.75</v>
      </c>
      <c r="AM436" s="168">
        <f>IF(H436=0,0,S436/H436)</f>
        <v>0.75</v>
      </c>
      <c r="AN436" s="168">
        <f>IF(H436=0,0,V436/H436)</f>
        <v>0</v>
      </c>
      <c r="AO436" s="168">
        <f>IF(H436=0,0,Y436/H436)</f>
        <v>0</v>
      </c>
      <c r="AP436" s="174">
        <f t="shared" ref="AP436:AS436" si="568">IF(AL436&lt;=50%,5,IF(AL436&lt;=65%,4,IF(AL436&lt;=75%,3,IF(AL436&lt;=90%,2,1))))</f>
        <v>3</v>
      </c>
      <c r="AQ436" s="174">
        <f t="shared" si="568"/>
        <v>3</v>
      </c>
      <c r="AR436" s="174">
        <f t="shared" si="568"/>
        <v>5</v>
      </c>
      <c r="AS436" s="174">
        <f t="shared" si="568"/>
        <v>5</v>
      </c>
      <c r="AT436" s="206"/>
      <c r="AU436" s="207"/>
      <c r="AV436" s="207"/>
      <c r="AW436" s="207"/>
      <c r="AX436" s="207"/>
      <c r="AY436" s="207"/>
    </row>
    <row r="437" spans="1:51" ht="16.5" customHeight="1" outlineLevel="4" x14ac:dyDescent="0.25">
      <c r="A437" s="205" t="s">
        <v>2263</v>
      </c>
      <c r="B437" s="181" t="str">
        <f>Variables!C224</f>
        <v>Jumlah rusunami dan rusunawa yang layak huni</v>
      </c>
      <c r="C437" s="192"/>
      <c r="D437" s="192">
        <v>2</v>
      </c>
      <c r="E437" s="192">
        <v>2</v>
      </c>
      <c r="F437" s="192">
        <v>2</v>
      </c>
      <c r="G437" s="188">
        <v>3</v>
      </c>
      <c r="H437" s="192"/>
      <c r="I437" s="192"/>
      <c r="J437" s="188">
        <v>5</v>
      </c>
      <c r="K437" s="192">
        <f>Variables!E224</f>
        <v>2</v>
      </c>
      <c r="L437" s="192">
        <f>Variables!F224</f>
        <v>2</v>
      </c>
      <c r="M437" s="192">
        <f>Variables!G224</f>
        <v>2</v>
      </c>
      <c r="N437" s="192">
        <f>Variables!H224</f>
        <v>3</v>
      </c>
      <c r="O437" s="192">
        <f>Variables!I224</f>
        <v>5</v>
      </c>
      <c r="P437" s="192">
        <f>Variables!J224</f>
        <v>3</v>
      </c>
      <c r="Q437" s="192"/>
      <c r="R437" s="192">
        <f>Variables!K224</f>
        <v>5</v>
      </c>
      <c r="S437" s="192">
        <f>Variables!L224</f>
        <v>3</v>
      </c>
      <c r="T437" s="170"/>
      <c r="U437" s="192">
        <f>Variables!M224</f>
        <v>0</v>
      </c>
      <c r="V437" s="192">
        <f>Variables!N224</f>
        <v>0</v>
      </c>
      <c r="W437" s="170"/>
      <c r="X437" s="216"/>
      <c r="Y437" s="192">
        <f>Variables!P224</f>
        <v>0</v>
      </c>
      <c r="Z437" s="171"/>
      <c r="AA437" s="188"/>
      <c r="AB437" s="181"/>
      <c r="AC437" s="170"/>
      <c r="AD437" s="170"/>
      <c r="AE437" s="170"/>
      <c r="AF437" s="170"/>
      <c r="AG437" s="170"/>
      <c r="AH437" s="170"/>
      <c r="AI437" s="170"/>
      <c r="AJ437" s="170"/>
      <c r="AK437" s="206"/>
      <c r="AL437" s="168"/>
      <c r="AM437" s="168"/>
      <c r="AN437" s="168"/>
      <c r="AO437" s="168"/>
      <c r="AP437" s="174"/>
      <c r="AQ437" s="174"/>
      <c r="AR437" s="174"/>
      <c r="AS437" s="174"/>
      <c r="AT437" s="206"/>
      <c r="AU437" s="207"/>
      <c r="AV437" s="207"/>
      <c r="AW437" s="207"/>
      <c r="AX437" s="207"/>
      <c r="AY437" s="207"/>
    </row>
    <row r="438" spans="1:51" ht="16.5" customHeight="1" outlineLevel="2" x14ac:dyDescent="0.25">
      <c r="A438" s="153" t="s">
        <v>2264</v>
      </c>
      <c r="B438" s="154" t="s">
        <v>2265</v>
      </c>
      <c r="C438" s="155"/>
      <c r="D438" s="155"/>
      <c r="E438" s="155"/>
      <c r="F438" s="155"/>
      <c r="G438" s="155"/>
      <c r="H438" s="155"/>
      <c r="I438" s="155"/>
      <c r="J438" s="155"/>
      <c r="K438" s="155"/>
      <c r="L438" s="155"/>
      <c r="M438" s="155"/>
      <c r="N438" s="155"/>
      <c r="O438" s="155"/>
      <c r="P438" s="155"/>
      <c r="Q438" s="156"/>
      <c r="R438" s="155"/>
      <c r="S438" s="155"/>
      <c r="T438" s="157"/>
      <c r="U438" s="155"/>
      <c r="V438" s="155"/>
      <c r="W438" s="157"/>
      <c r="X438" s="184"/>
      <c r="Y438" s="155"/>
      <c r="Z438" s="158"/>
      <c r="AA438" s="159"/>
      <c r="AB438" s="154"/>
      <c r="AC438" s="160"/>
      <c r="AD438" s="160"/>
      <c r="AE438" s="160"/>
      <c r="AF438" s="160"/>
      <c r="AG438" s="160"/>
      <c r="AH438" s="160"/>
      <c r="AI438" s="160"/>
      <c r="AJ438" s="160"/>
      <c r="AK438" s="161"/>
      <c r="AL438" s="159"/>
      <c r="AM438" s="159"/>
      <c r="AN438" s="159"/>
      <c r="AO438" s="159"/>
      <c r="AP438" s="162"/>
      <c r="AQ438" s="162"/>
      <c r="AR438" s="162"/>
      <c r="AS438" s="162"/>
      <c r="AT438" s="161"/>
      <c r="AU438" s="163"/>
      <c r="AV438" s="163"/>
      <c r="AW438" s="163"/>
      <c r="AX438" s="163"/>
      <c r="AY438" s="163"/>
    </row>
    <row r="439" spans="1:51" ht="16.5" customHeight="1" outlineLevel="3" x14ac:dyDescent="0.25">
      <c r="A439" s="153" t="s">
        <v>2266</v>
      </c>
      <c r="B439" s="219" t="s">
        <v>2267</v>
      </c>
      <c r="C439" s="220"/>
      <c r="D439" s="221">
        <v>1</v>
      </c>
      <c r="E439" s="221">
        <v>1</v>
      </c>
      <c r="F439" s="221">
        <v>1</v>
      </c>
      <c r="G439" s="159">
        <v>1</v>
      </c>
      <c r="H439" s="221">
        <v>1</v>
      </c>
      <c r="I439" s="221">
        <v>1</v>
      </c>
      <c r="J439" s="159">
        <v>1</v>
      </c>
      <c r="K439" s="159">
        <f t="shared" ref="K439:P439" si="569">IF(K441=0,0,K440*20000/K441)</f>
        <v>1.2078753472641623</v>
      </c>
      <c r="L439" s="159">
        <f t="shared" si="569"/>
        <v>1.2038130779243252</v>
      </c>
      <c r="M439" s="159">
        <f t="shared" si="569"/>
        <v>1.076674613550719</v>
      </c>
      <c r="N439" s="159">
        <f t="shared" si="569"/>
        <v>1.0745343045076714</v>
      </c>
      <c r="O439" s="159">
        <f t="shared" si="569"/>
        <v>0</v>
      </c>
      <c r="P439" s="159">
        <f t="shared" si="569"/>
        <v>0</v>
      </c>
      <c r="Q439" s="156"/>
      <c r="R439" s="159">
        <f t="shared" ref="R439:S439" si="570">IF(R441=0,0,R440*20000/R441)</f>
        <v>0</v>
      </c>
      <c r="S439" s="159">
        <f t="shared" si="570"/>
        <v>0</v>
      </c>
      <c r="T439" s="157"/>
      <c r="U439" s="159">
        <f t="shared" ref="U439:V439" si="571">IF(U441=0,0,U440*20000/U441)</f>
        <v>0</v>
      </c>
      <c r="V439" s="159">
        <f t="shared" si="571"/>
        <v>0</v>
      </c>
      <c r="W439" s="157"/>
      <c r="X439" s="167">
        <f>H439</f>
        <v>1</v>
      </c>
      <c r="Y439" s="159">
        <f>IF(Y441=0,0,Y440*20000/Y441)</f>
        <v>0</v>
      </c>
      <c r="Z439" s="158"/>
      <c r="AA439" s="167">
        <f>Y439/X439</f>
        <v>0</v>
      </c>
      <c r="AB439" s="219"/>
      <c r="AC439" s="172" t="e">
        <f>P439/O439</f>
        <v>#DIV/0!</v>
      </c>
      <c r="AD439" s="172" t="e">
        <f>S439/R439</f>
        <v>#DIV/0!</v>
      </c>
      <c r="AE439" s="172" t="e">
        <f>V439/U439</f>
        <v>#DIV/0!</v>
      </c>
      <c r="AF439" s="172">
        <f>Y439/X439</f>
        <v>0</v>
      </c>
      <c r="AG439" s="172">
        <f>P439/G439</f>
        <v>0</v>
      </c>
      <c r="AH439" s="172">
        <f>S439/G439</f>
        <v>0</v>
      </c>
      <c r="AI439" s="172">
        <f>V439/G439</f>
        <v>0</v>
      </c>
      <c r="AJ439" s="172">
        <f>Y439/G439</f>
        <v>0</v>
      </c>
      <c r="AK439" s="173"/>
      <c r="AL439" s="168">
        <f>IF(H439=0,0,P439/H439)</f>
        <v>0</v>
      </c>
      <c r="AM439" s="168">
        <f>IF(H439=0,0,S439/H439)</f>
        <v>0</v>
      </c>
      <c r="AN439" s="168">
        <f>IF(H439=0,0,V439/H439)</f>
        <v>0</v>
      </c>
      <c r="AO439" s="168">
        <f>IF(H439=0,0,Y439/H439)</f>
        <v>0</v>
      </c>
      <c r="AP439" s="174">
        <f t="shared" ref="AP439:AS439" si="572">IF(AL439&lt;=50%,5,IF(AL439&lt;=65%,4,IF(AL439&lt;=75%,3,IF(AL439&lt;=90%,2,1))))</f>
        <v>5</v>
      </c>
      <c r="AQ439" s="174">
        <f t="shared" si="572"/>
        <v>5</v>
      </c>
      <c r="AR439" s="174">
        <f t="shared" si="572"/>
        <v>5</v>
      </c>
      <c r="AS439" s="174">
        <f t="shared" si="572"/>
        <v>5</v>
      </c>
      <c r="AT439" s="161"/>
      <c r="AU439" s="163"/>
      <c r="AV439" s="163"/>
      <c r="AW439" s="163"/>
      <c r="AX439" s="163"/>
      <c r="AY439" s="163"/>
    </row>
    <row r="440" spans="1:51" ht="16.5" customHeight="1" outlineLevel="4" x14ac:dyDescent="0.25">
      <c r="A440" s="222" t="s">
        <v>2268</v>
      </c>
      <c r="B440" s="181" t="str">
        <f>Variables!C276</f>
        <v>Jumlah mobil pemadam kebakaran</v>
      </c>
      <c r="C440" s="223" t="s">
        <v>1660</v>
      </c>
      <c r="D440" s="223"/>
      <c r="E440" s="223"/>
      <c r="F440" s="223"/>
      <c r="G440" s="224"/>
      <c r="H440" s="223"/>
      <c r="I440" s="223"/>
      <c r="J440" s="224"/>
      <c r="K440" s="192">
        <f>Variables!E276</f>
        <v>8</v>
      </c>
      <c r="L440" s="192">
        <f>Variables!F276</f>
        <v>8</v>
      </c>
      <c r="M440" s="192">
        <f>Variables!G276</f>
        <v>7</v>
      </c>
      <c r="N440" s="192">
        <f>Variables!H276</f>
        <v>7</v>
      </c>
      <c r="O440" s="192">
        <f>Variables!I276</f>
        <v>7</v>
      </c>
      <c r="P440" s="192">
        <f>Variables!J276</f>
        <v>7</v>
      </c>
      <c r="Q440" s="192"/>
      <c r="R440" s="192">
        <f>Variables!K276</f>
        <v>0</v>
      </c>
      <c r="S440" s="192">
        <f>Variables!L276</f>
        <v>0</v>
      </c>
      <c r="T440" s="157"/>
      <c r="U440" s="192">
        <f>Variables!M276</f>
        <v>0</v>
      </c>
      <c r="V440" s="192">
        <f>Variables!N276</f>
        <v>0</v>
      </c>
      <c r="W440" s="157"/>
      <c r="X440" s="273"/>
      <c r="Y440" s="192">
        <f>Variables!P276</f>
        <v>0</v>
      </c>
      <c r="Z440" s="158"/>
      <c r="AA440" s="224"/>
      <c r="AB440" s="226"/>
      <c r="AC440" s="157"/>
      <c r="AD440" s="157"/>
      <c r="AE440" s="157"/>
      <c r="AF440" s="157"/>
      <c r="AG440" s="157"/>
      <c r="AH440" s="157"/>
      <c r="AI440" s="157"/>
      <c r="AJ440" s="157"/>
      <c r="AK440" s="227"/>
      <c r="AL440" s="159"/>
      <c r="AM440" s="159"/>
      <c r="AN440" s="159"/>
      <c r="AO440" s="159"/>
      <c r="AP440" s="162"/>
      <c r="AQ440" s="162"/>
      <c r="AR440" s="162"/>
      <c r="AS440" s="162"/>
      <c r="AT440" s="227"/>
      <c r="AU440" s="228"/>
      <c r="AV440" s="228"/>
      <c r="AW440" s="228"/>
      <c r="AX440" s="228"/>
      <c r="AY440" s="228"/>
    </row>
    <row r="441" spans="1:51" ht="16.5" customHeight="1" outlineLevel="4" x14ac:dyDescent="0.25">
      <c r="A441" s="222" t="s">
        <v>2269</v>
      </c>
      <c r="B441" s="181" t="str">
        <f>Variables!C438</f>
        <v>Jumlah penduduk</v>
      </c>
      <c r="C441" s="223" t="s">
        <v>1632</v>
      </c>
      <c r="D441" s="223"/>
      <c r="E441" s="223"/>
      <c r="F441" s="223"/>
      <c r="G441" s="224"/>
      <c r="H441" s="223"/>
      <c r="I441" s="223"/>
      <c r="J441" s="224"/>
      <c r="K441" s="192">
        <f>Variables!E438</f>
        <v>132464</v>
      </c>
      <c r="L441" s="192">
        <f>Variables!F438</f>
        <v>132911</v>
      </c>
      <c r="M441" s="192">
        <f>Variables!G438</f>
        <v>130030</v>
      </c>
      <c r="N441" s="192">
        <f>Variables!H438</f>
        <v>130289</v>
      </c>
      <c r="O441" s="192">
        <f>Variables!I438</f>
        <v>0</v>
      </c>
      <c r="P441" s="192">
        <f>Variables!J438</f>
        <v>0</v>
      </c>
      <c r="Q441" s="192"/>
      <c r="R441" s="192">
        <f>Variables!K438</f>
        <v>0</v>
      </c>
      <c r="S441" s="192">
        <f>Variables!L438</f>
        <v>0</v>
      </c>
      <c r="T441" s="157"/>
      <c r="U441" s="192">
        <f>Variables!M438</f>
        <v>0</v>
      </c>
      <c r="V441" s="192">
        <f>Variables!N438</f>
        <v>0</v>
      </c>
      <c r="W441" s="157"/>
      <c r="X441" s="273"/>
      <c r="Y441" s="192">
        <f>Variables!P438</f>
        <v>0</v>
      </c>
      <c r="Z441" s="158"/>
      <c r="AA441" s="224"/>
      <c r="AB441" s="226"/>
      <c r="AC441" s="157"/>
      <c r="AD441" s="157"/>
      <c r="AE441" s="157"/>
      <c r="AF441" s="157"/>
      <c r="AG441" s="157"/>
      <c r="AH441" s="157"/>
      <c r="AI441" s="157"/>
      <c r="AJ441" s="157"/>
      <c r="AK441" s="227"/>
      <c r="AL441" s="159"/>
      <c r="AM441" s="159"/>
      <c r="AN441" s="159"/>
      <c r="AO441" s="159"/>
      <c r="AP441" s="162"/>
      <c r="AQ441" s="162"/>
      <c r="AR441" s="162"/>
      <c r="AS441" s="162"/>
      <c r="AT441" s="227"/>
      <c r="AU441" s="228"/>
      <c r="AV441" s="228"/>
      <c r="AW441" s="228"/>
      <c r="AX441" s="228"/>
      <c r="AY441" s="228"/>
    </row>
    <row r="442" spans="1:51" ht="16.5" customHeight="1" outlineLevel="3" x14ac:dyDescent="0.25">
      <c r="A442" s="164" t="s">
        <v>2270</v>
      </c>
      <c r="B442" s="165" t="s">
        <v>2271</v>
      </c>
      <c r="C442" s="166"/>
      <c r="D442" s="167">
        <v>1</v>
      </c>
      <c r="E442" s="167">
        <v>1</v>
      </c>
      <c r="F442" s="167">
        <v>1</v>
      </c>
      <c r="G442" s="168">
        <v>1</v>
      </c>
      <c r="H442" s="167">
        <v>1</v>
      </c>
      <c r="I442" s="167">
        <v>1</v>
      </c>
      <c r="J442" s="168">
        <v>1</v>
      </c>
      <c r="K442" s="168">
        <f t="shared" ref="K442:P442" si="573">IF(K443=K444,1,IF(K444=0,0,K443/K444))</f>
        <v>1</v>
      </c>
      <c r="L442" s="168">
        <f t="shared" si="573"/>
        <v>1</v>
      </c>
      <c r="M442" s="168">
        <f t="shared" si="573"/>
        <v>1</v>
      </c>
      <c r="N442" s="168">
        <f t="shared" si="573"/>
        <v>1</v>
      </c>
      <c r="O442" s="168">
        <f t="shared" si="573"/>
        <v>1</v>
      </c>
      <c r="P442" s="168">
        <f t="shared" si="573"/>
        <v>1</v>
      </c>
      <c r="Q442" s="169"/>
      <c r="R442" s="168">
        <f>IF(R443=R444,1,IF(R444=0,0,R443/R444))</f>
        <v>1</v>
      </c>
      <c r="S442" s="167" t="e">
        <f>S443/S444</f>
        <v>#DIV/0!</v>
      </c>
      <c r="T442" s="170"/>
      <c r="U442" s="168">
        <f t="shared" ref="U442:V442" si="574">IF(U443=U444,1,IF(U444=0,0,U443/U444))</f>
        <v>1</v>
      </c>
      <c r="V442" s="168">
        <f t="shared" si="574"/>
        <v>1</v>
      </c>
      <c r="W442" s="170"/>
      <c r="X442" s="167">
        <f>H442</f>
        <v>1</v>
      </c>
      <c r="Y442" s="168">
        <f>IF(Y443=Y444,1,IF(Y444=0,0,Y443/Y444))</f>
        <v>1</v>
      </c>
      <c r="Z442" s="182"/>
      <c r="AA442" s="167">
        <f>Y442/X442</f>
        <v>1</v>
      </c>
      <c r="AB442" s="165"/>
      <c r="AC442" s="172">
        <f>P442/O442</f>
        <v>1</v>
      </c>
      <c r="AD442" s="172" t="e">
        <f>S442/R442</f>
        <v>#DIV/0!</v>
      </c>
      <c r="AE442" s="172">
        <f>V442/U442</f>
        <v>1</v>
      </c>
      <c r="AF442" s="172">
        <f>Y442/X442</f>
        <v>1</v>
      </c>
      <c r="AG442" s="172">
        <f>P442/G442</f>
        <v>1</v>
      </c>
      <c r="AH442" s="172" t="e">
        <f>S442/G442</f>
        <v>#DIV/0!</v>
      </c>
      <c r="AI442" s="172">
        <f>V442/G442</f>
        <v>1</v>
      </c>
      <c r="AJ442" s="172">
        <f>Y442/G442</f>
        <v>1</v>
      </c>
      <c r="AK442" s="173"/>
      <c r="AL442" s="168">
        <f>IF(H442=0,0,P442/H442)</f>
        <v>1</v>
      </c>
      <c r="AM442" s="168" t="e">
        <f>IF(H442=0,0,S442/H442)</f>
        <v>#DIV/0!</v>
      </c>
      <c r="AN442" s="168">
        <f>IF(H442=0,0,V442/H442)</f>
        <v>1</v>
      </c>
      <c r="AO442" s="168">
        <f>IF(H442=0,0,Y442/H442)</f>
        <v>1</v>
      </c>
      <c r="AP442" s="174">
        <f t="shared" ref="AP442:AS442" si="575">IF(AL442&lt;=50%,5,IF(AL442&lt;=65%,4,IF(AL442&lt;=75%,3,IF(AL442&lt;=90%,2,1))))</f>
        <v>1</v>
      </c>
      <c r="AQ442" s="174" t="e">
        <f t="shared" si="575"/>
        <v>#DIV/0!</v>
      </c>
      <c r="AR442" s="174">
        <f t="shared" si="575"/>
        <v>1</v>
      </c>
      <c r="AS442" s="174">
        <f t="shared" si="575"/>
        <v>1</v>
      </c>
      <c r="AT442" s="173"/>
      <c r="AU442" s="175"/>
      <c r="AV442" s="175"/>
      <c r="AW442" s="175"/>
      <c r="AX442" s="175"/>
      <c r="AY442" s="175"/>
    </row>
    <row r="443" spans="1:51" ht="16.5" customHeight="1" outlineLevel="4" x14ac:dyDescent="0.25">
      <c r="A443" s="205" t="s">
        <v>2272</v>
      </c>
      <c r="B443" s="181" t="str">
        <f>Variables!C272</f>
        <v>Jumlah kejadian kebakaran yang terpenuhi waktu tanggapnya</v>
      </c>
      <c r="C443" s="192" t="s">
        <v>2273</v>
      </c>
      <c r="D443" s="192"/>
      <c r="E443" s="192"/>
      <c r="F443" s="192"/>
      <c r="G443" s="188"/>
      <c r="H443" s="192"/>
      <c r="I443" s="192"/>
      <c r="J443" s="188"/>
      <c r="K443" s="192">
        <f>Variables!E272</f>
        <v>14</v>
      </c>
      <c r="L443" s="192">
        <f>Variables!F272</f>
        <v>12</v>
      </c>
      <c r="M443" s="192">
        <f>Variables!G272</f>
        <v>15</v>
      </c>
      <c r="N443" s="192">
        <f>Variables!H272</f>
        <v>28</v>
      </c>
      <c r="O443" s="192">
        <f>Variables!I272</f>
        <v>0</v>
      </c>
      <c r="P443" s="192">
        <f>Variables!J272</f>
        <v>5</v>
      </c>
      <c r="Q443" s="170"/>
      <c r="R443" s="192">
        <f>Variables!K272</f>
        <v>0</v>
      </c>
      <c r="S443" s="192">
        <f>Variables!L272</f>
        <v>0</v>
      </c>
      <c r="T443" s="170"/>
      <c r="U443" s="192">
        <f>Variables!M272</f>
        <v>0</v>
      </c>
      <c r="V443" s="192">
        <f>Variables!N272</f>
        <v>0</v>
      </c>
      <c r="W443" s="170"/>
      <c r="X443" s="266"/>
      <c r="Y443" s="192">
        <f>Variables!P272</f>
        <v>0</v>
      </c>
      <c r="Z443" s="171"/>
      <c r="AA443" s="188"/>
      <c r="AB443" s="181"/>
      <c r="AC443" s="170"/>
      <c r="AD443" s="170"/>
      <c r="AE443" s="170"/>
      <c r="AF443" s="170"/>
      <c r="AG443" s="170"/>
      <c r="AH443" s="170"/>
      <c r="AI443" s="170"/>
      <c r="AJ443" s="170"/>
      <c r="AK443" s="206"/>
      <c r="AL443" s="168"/>
      <c r="AM443" s="168"/>
      <c r="AN443" s="168"/>
      <c r="AO443" s="168"/>
      <c r="AP443" s="174"/>
      <c r="AQ443" s="174"/>
      <c r="AR443" s="174"/>
      <c r="AS443" s="174"/>
      <c r="AT443" s="206"/>
      <c r="AU443" s="207"/>
      <c r="AV443" s="207"/>
      <c r="AW443" s="207"/>
      <c r="AX443" s="207"/>
      <c r="AY443" s="207"/>
    </row>
    <row r="444" spans="1:51" ht="16.5" customHeight="1" outlineLevel="4" x14ac:dyDescent="0.25">
      <c r="A444" s="205" t="s">
        <v>2274</v>
      </c>
      <c r="B444" s="181" t="str">
        <f>Variables!C271</f>
        <v>Jumlah kejadian kebakaran</v>
      </c>
      <c r="C444" s="192" t="s">
        <v>2273</v>
      </c>
      <c r="D444" s="192"/>
      <c r="E444" s="192"/>
      <c r="F444" s="192"/>
      <c r="G444" s="188"/>
      <c r="H444" s="192"/>
      <c r="I444" s="192"/>
      <c r="J444" s="188"/>
      <c r="K444" s="192">
        <f>Variables!E271</f>
        <v>14</v>
      </c>
      <c r="L444" s="192">
        <f>Variables!F271</f>
        <v>12</v>
      </c>
      <c r="M444" s="192">
        <f>Variables!G271</f>
        <v>15</v>
      </c>
      <c r="N444" s="192">
        <f>Variables!H271</f>
        <v>28</v>
      </c>
      <c r="O444" s="192">
        <f>Variables!I271</f>
        <v>0</v>
      </c>
      <c r="P444" s="192">
        <f>Variables!J271</f>
        <v>5</v>
      </c>
      <c r="Q444" s="170"/>
      <c r="R444" s="192">
        <f>Variables!K271</f>
        <v>0</v>
      </c>
      <c r="S444" s="192">
        <f>Variables!L271</f>
        <v>0</v>
      </c>
      <c r="T444" s="170"/>
      <c r="U444" s="192">
        <f>Variables!M271</f>
        <v>0</v>
      </c>
      <c r="V444" s="192">
        <f>Variables!N271</f>
        <v>0</v>
      </c>
      <c r="W444" s="170"/>
      <c r="X444" s="266"/>
      <c r="Y444" s="192">
        <f>Variables!P271</f>
        <v>0</v>
      </c>
      <c r="Z444" s="171"/>
      <c r="AA444" s="188"/>
      <c r="AB444" s="181"/>
      <c r="AC444" s="170"/>
      <c r="AD444" s="170"/>
      <c r="AE444" s="170"/>
      <c r="AF444" s="170"/>
      <c r="AG444" s="170"/>
      <c r="AH444" s="170"/>
      <c r="AI444" s="170"/>
      <c r="AJ444" s="170"/>
      <c r="AK444" s="206"/>
      <c r="AL444" s="168"/>
      <c r="AM444" s="168"/>
      <c r="AN444" s="168"/>
      <c r="AO444" s="168"/>
      <c r="AP444" s="174"/>
      <c r="AQ444" s="174"/>
      <c r="AR444" s="174"/>
      <c r="AS444" s="174"/>
      <c r="AT444" s="206"/>
      <c r="AU444" s="207"/>
      <c r="AV444" s="207"/>
      <c r="AW444" s="207"/>
      <c r="AX444" s="207"/>
      <c r="AY444" s="207"/>
    </row>
    <row r="445" spans="1:51" ht="16.5" customHeight="1" outlineLevel="1" x14ac:dyDescent="0.25">
      <c r="A445" s="140" t="s">
        <v>18</v>
      </c>
      <c r="B445" s="141" t="s">
        <v>2275</v>
      </c>
      <c r="C445" s="142"/>
      <c r="D445" s="142"/>
      <c r="E445" s="142"/>
      <c r="F445" s="142"/>
      <c r="G445" s="209"/>
      <c r="H445" s="142"/>
      <c r="I445" s="142"/>
      <c r="J445" s="209"/>
      <c r="K445" s="209"/>
      <c r="L445" s="209"/>
      <c r="M445" s="209"/>
      <c r="N445" s="209"/>
      <c r="O445" s="142"/>
      <c r="P445" s="209"/>
      <c r="Q445" s="237">
        <f>SUBTOTAL(9,Q446:Q585)</f>
        <v>1084202665</v>
      </c>
      <c r="R445" s="142"/>
      <c r="S445" s="209"/>
      <c r="T445" s="210">
        <f>SUBTOTAL(9,T446:T585)</f>
        <v>2498520194</v>
      </c>
      <c r="U445" s="142"/>
      <c r="V445" s="209"/>
      <c r="W445" s="210">
        <f>SUBTOTAL(9,W446:W585)</f>
        <v>1757804531</v>
      </c>
      <c r="X445" s="238"/>
      <c r="Y445" s="209"/>
      <c r="Z445" s="239">
        <f>SUBTOTAL(9,Z446:Z585)</f>
        <v>817745060</v>
      </c>
      <c r="AA445" s="149"/>
      <c r="AB445" s="146"/>
      <c r="AC445" s="147" t="e">
        <f t="shared" ref="AC445:AJ445" si="576">SUBTOTAL(1,AC446:AC585)</f>
        <v>#DIV/0!</v>
      </c>
      <c r="AD445" s="147" t="e">
        <f t="shared" si="576"/>
        <v>#DIV/0!</v>
      </c>
      <c r="AE445" s="147" t="e">
        <f t="shared" si="576"/>
        <v>#DIV/0!</v>
      </c>
      <c r="AF445" s="147" t="e">
        <f t="shared" si="576"/>
        <v>#DIV/0!</v>
      </c>
      <c r="AG445" s="147">
        <f t="shared" si="576"/>
        <v>1.2533937014303722</v>
      </c>
      <c r="AH445" s="147" t="e">
        <f t="shared" si="576"/>
        <v>#DIV/0!</v>
      </c>
      <c r="AI445" s="147" t="e">
        <f t="shared" si="576"/>
        <v>#DIV/0!</v>
      </c>
      <c r="AJ445" s="147" t="e">
        <f t="shared" si="576"/>
        <v>#DIV/0!</v>
      </c>
      <c r="AK445" s="148"/>
      <c r="AL445" s="149"/>
      <c r="AM445" s="149"/>
      <c r="AN445" s="149"/>
      <c r="AO445" s="149"/>
      <c r="AP445" s="150"/>
      <c r="AQ445" s="150"/>
      <c r="AR445" s="150"/>
      <c r="AS445" s="150"/>
      <c r="AT445" s="151"/>
      <c r="AU445" s="152">
        <f>COUNTIF(AS446:AS585,5)</f>
        <v>47</v>
      </c>
      <c r="AV445" s="152">
        <f>COUNTIF(AS446:AS585,4)</f>
        <v>0</v>
      </c>
      <c r="AW445" s="152">
        <f>COUNTIF(AS446:AS585,3)</f>
        <v>0</v>
      </c>
      <c r="AX445" s="152">
        <f>COUNTIF(AS446:AS585,2)</f>
        <v>0</v>
      </c>
      <c r="AY445" s="152">
        <f>COUNTIF(AS446:AS585,1)</f>
        <v>2</v>
      </c>
    </row>
    <row r="446" spans="1:51" ht="16.5" customHeight="1" outlineLevel="2" x14ac:dyDescent="0.25">
      <c r="A446" s="153" t="s">
        <v>2276</v>
      </c>
      <c r="B446" s="154" t="s">
        <v>2277</v>
      </c>
      <c r="C446" s="155"/>
      <c r="D446" s="155"/>
      <c r="E446" s="155"/>
      <c r="F446" s="155"/>
      <c r="G446" s="155"/>
      <c r="H446" s="155"/>
      <c r="I446" s="155"/>
      <c r="J446" s="155"/>
      <c r="K446" s="155"/>
      <c r="L446" s="155"/>
      <c r="M446" s="155"/>
      <c r="N446" s="155"/>
      <c r="O446" s="155"/>
      <c r="P446" s="155"/>
      <c r="Q446" s="212">
        <v>56588000</v>
      </c>
      <c r="R446" s="155"/>
      <c r="S446" s="155"/>
      <c r="T446" s="236">
        <v>70120000</v>
      </c>
      <c r="U446" s="155"/>
      <c r="V446" s="155"/>
      <c r="W446" s="236">
        <v>154061500</v>
      </c>
      <c r="X446" s="184"/>
      <c r="Y446" s="155"/>
      <c r="Z446" s="158"/>
      <c r="AA446" s="159"/>
      <c r="AB446" s="154"/>
      <c r="AC446" s="160"/>
      <c r="AD446" s="160"/>
      <c r="AE446" s="160"/>
      <c r="AF446" s="160"/>
      <c r="AG446" s="160"/>
      <c r="AH446" s="160"/>
      <c r="AI446" s="160"/>
      <c r="AJ446" s="160"/>
      <c r="AK446" s="161"/>
      <c r="AL446" s="159"/>
      <c r="AM446" s="159"/>
      <c r="AN446" s="159"/>
      <c r="AO446" s="159"/>
      <c r="AP446" s="162"/>
      <c r="AQ446" s="162"/>
      <c r="AR446" s="162"/>
      <c r="AS446" s="162"/>
      <c r="AT446" s="161"/>
      <c r="AU446" s="163"/>
      <c r="AV446" s="163"/>
      <c r="AW446" s="163"/>
      <c r="AX446" s="163"/>
      <c r="AY446" s="163"/>
    </row>
    <row r="447" spans="1:51" ht="16.5" customHeight="1" outlineLevel="3" x14ac:dyDescent="0.25">
      <c r="A447" s="205" t="s">
        <v>2278</v>
      </c>
      <c r="B447" s="181" t="s">
        <v>2279</v>
      </c>
      <c r="C447" s="192"/>
      <c r="D447" s="192">
        <f t="shared" ref="D447:G447" si="577">D448</f>
        <v>0</v>
      </c>
      <c r="E447" s="192">
        <f t="shared" si="577"/>
        <v>6</v>
      </c>
      <c r="F447" s="192">
        <f t="shared" si="577"/>
        <v>8</v>
      </c>
      <c r="G447" s="192">
        <f t="shared" si="577"/>
        <v>10</v>
      </c>
      <c r="H447" s="192">
        <v>10</v>
      </c>
      <c r="I447" s="192">
        <v>10</v>
      </c>
      <c r="J447" s="192">
        <f t="shared" ref="J447:P447" si="578">J448</f>
        <v>10</v>
      </c>
      <c r="K447" s="192">
        <f t="shared" si="578"/>
        <v>4</v>
      </c>
      <c r="L447" s="192">
        <f t="shared" si="578"/>
        <v>6</v>
      </c>
      <c r="M447" s="192">
        <f t="shared" si="578"/>
        <v>10</v>
      </c>
      <c r="N447" s="192">
        <f t="shared" si="578"/>
        <v>10</v>
      </c>
      <c r="O447" s="192">
        <f t="shared" si="578"/>
        <v>2</v>
      </c>
      <c r="P447" s="192">
        <f t="shared" si="578"/>
        <v>2</v>
      </c>
      <c r="Q447" s="181"/>
      <c r="R447" s="192">
        <f t="shared" ref="R447:S447" si="579">R448</f>
        <v>0</v>
      </c>
      <c r="S447" s="192">
        <f t="shared" si="579"/>
        <v>0</v>
      </c>
      <c r="T447" s="181"/>
      <c r="U447" s="192">
        <f t="shared" ref="U447:V447" si="580">U448</f>
        <v>0</v>
      </c>
      <c r="V447" s="192">
        <f t="shared" si="580"/>
        <v>0</v>
      </c>
      <c r="W447" s="181"/>
      <c r="X447" s="192">
        <f>H447</f>
        <v>10</v>
      </c>
      <c r="Y447" s="192">
        <f>Y448</f>
        <v>0</v>
      </c>
      <c r="Z447" s="182"/>
      <c r="AA447" s="192">
        <f>Y447/X447</f>
        <v>0</v>
      </c>
      <c r="AB447" s="181"/>
      <c r="AC447" s="170">
        <f>P447/O447</f>
        <v>1</v>
      </c>
      <c r="AD447" s="170" t="e">
        <f>S447/R447</f>
        <v>#DIV/0!</v>
      </c>
      <c r="AE447" s="170" t="e">
        <f>V447/U447</f>
        <v>#DIV/0!</v>
      </c>
      <c r="AF447" s="170">
        <f>Y447/X447</f>
        <v>0</v>
      </c>
      <c r="AG447" s="170">
        <f>P447/G447</f>
        <v>0.2</v>
      </c>
      <c r="AH447" s="170">
        <f>S447/G447</f>
        <v>0</v>
      </c>
      <c r="AI447" s="170">
        <f>V447/G447</f>
        <v>0</v>
      </c>
      <c r="AJ447" s="170">
        <f>Y447/G447</f>
        <v>0</v>
      </c>
      <c r="AK447" s="206"/>
      <c r="AL447" s="168">
        <f>IF(H447=0,0,P447/H447)</f>
        <v>0.2</v>
      </c>
      <c r="AM447" s="168">
        <f>IF(H447=0,0,S447/H447)</f>
        <v>0</v>
      </c>
      <c r="AN447" s="168">
        <f>IF(H447=0,0,V447/H447)</f>
        <v>0</v>
      </c>
      <c r="AO447" s="168">
        <f>IF(H447=0,0,Y447/H447)</f>
        <v>0</v>
      </c>
      <c r="AP447" s="174">
        <f t="shared" ref="AP447:AS447" si="581">IF(AL447&lt;=50%,5,IF(AL447&lt;=65%,4,IF(AL447&lt;=75%,3,IF(AL447&lt;=90%,2,1))))</f>
        <v>5</v>
      </c>
      <c r="AQ447" s="174">
        <f t="shared" si="581"/>
        <v>5</v>
      </c>
      <c r="AR447" s="174">
        <f t="shared" si="581"/>
        <v>5</v>
      </c>
      <c r="AS447" s="174">
        <f t="shared" si="581"/>
        <v>5</v>
      </c>
      <c r="AT447" s="206"/>
      <c r="AU447" s="207"/>
      <c r="AV447" s="207"/>
      <c r="AW447" s="207"/>
      <c r="AX447" s="207"/>
      <c r="AY447" s="207"/>
    </row>
    <row r="448" spans="1:51" ht="16.5" customHeight="1" outlineLevel="4" x14ac:dyDescent="0.25">
      <c r="A448" s="205" t="s">
        <v>2280</v>
      </c>
      <c r="B448" s="181" t="str">
        <f>Variables!C230</f>
        <v>Jumlah dialog FKUB, FPBI dengan Elemen Masyarakat</v>
      </c>
      <c r="C448" s="192" t="s">
        <v>2281</v>
      </c>
      <c r="D448" s="192">
        <v>0</v>
      </c>
      <c r="E448" s="192">
        <v>6</v>
      </c>
      <c r="F448" s="192">
        <v>8</v>
      </c>
      <c r="G448" s="192">
        <v>10</v>
      </c>
      <c r="H448" s="192"/>
      <c r="I448" s="192"/>
      <c r="J448" s="192">
        <v>10</v>
      </c>
      <c r="K448" s="192">
        <f>Variables!E230</f>
        <v>4</v>
      </c>
      <c r="L448" s="192">
        <f>Variables!F230</f>
        <v>6</v>
      </c>
      <c r="M448" s="192">
        <f>Variables!G230</f>
        <v>10</v>
      </c>
      <c r="N448" s="192">
        <f>Variables!H230</f>
        <v>10</v>
      </c>
      <c r="O448" s="192">
        <f>Variables!I230</f>
        <v>2</v>
      </c>
      <c r="P448" s="192">
        <f>Variables!J230</f>
        <v>2</v>
      </c>
      <c r="Q448" s="181"/>
      <c r="R448" s="192">
        <f>Variables!K230</f>
        <v>0</v>
      </c>
      <c r="S448" s="192">
        <f>Variables!L230</f>
        <v>0</v>
      </c>
      <c r="T448" s="181"/>
      <c r="U448" s="192">
        <f>Variables!M230</f>
        <v>0</v>
      </c>
      <c r="V448" s="192">
        <f>Variables!N230</f>
        <v>0</v>
      </c>
      <c r="W448" s="181"/>
      <c r="X448" s="192"/>
      <c r="Y448" s="192">
        <f>Variables!P230</f>
        <v>0</v>
      </c>
      <c r="Z448" s="182"/>
      <c r="AA448" s="192"/>
      <c r="AB448" s="181"/>
      <c r="AC448" s="170"/>
      <c r="AD448" s="170"/>
      <c r="AE448" s="170"/>
      <c r="AF448" s="170"/>
      <c r="AG448" s="170"/>
      <c r="AH448" s="170"/>
      <c r="AI448" s="170"/>
      <c r="AJ448" s="170"/>
      <c r="AK448" s="206"/>
      <c r="AL448" s="168"/>
      <c r="AM448" s="168"/>
      <c r="AN448" s="168"/>
      <c r="AO448" s="168"/>
      <c r="AP448" s="174"/>
      <c r="AQ448" s="174"/>
      <c r="AR448" s="174"/>
      <c r="AS448" s="174"/>
      <c r="AT448" s="206"/>
      <c r="AU448" s="207"/>
      <c r="AV448" s="207"/>
      <c r="AW448" s="207"/>
      <c r="AX448" s="207"/>
      <c r="AY448" s="207"/>
    </row>
    <row r="449" spans="1:51" ht="16.5" customHeight="1" outlineLevel="3" x14ac:dyDescent="0.25">
      <c r="A449" s="205" t="s">
        <v>2282</v>
      </c>
      <c r="B449" s="181" t="s">
        <v>2283</v>
      </c>
      <c r="C449" s="192"/>
      <c r="D449" s="192">
        <f t="shared" ref="D449:G449" si="582">D450</f>
        <v>2</v>
      </c>
      <c r="E449" s="192">
        <f t="shared" si="582"/>
        <v>2</v>
      </c>
      <c r="F449" s="192">
        <f t="shared" si="582"/>
        <v>5</v>
      </c>
      <c r="G449" s="192">
        <f t="shared" si="582"/>
        <v>6</v>
      </c>
      <c r="H449" s="192">
        <v>8</v>
      </c>
      <c r="I449" s="192">
        <v>9</v>
      </c>
      <c r="J449" s="192">
        <f t="shared" ref="J449:P449" si="583">J450</f>
        <v>12</v>
      </c>
      <c r="K449" s="192">
        <f t="shared" si="583"/>
        <v>4</v>
      </c>
      <c r="L449" s="192">
        <f t="shared" si="583"/>
        <v>6</v>
      </c>
      <c r="M449" s="192">
        <f t="shared" si="583"/>
        <v>6</v>
      </c>
      <c r="N449" s="192">
        <f t="shared" si="583"/>
        <v>8</v>
      </c>
      <c r="O449" s="192">
        <f t="shared" si="583"/>
        <v>1</v>
      </c>
      <c r="P449" s="192">
        <f t="shared" si="583"/>
        <v>1</v>
      </c>
      <c r="Q449" s="181"/>
      <c r="R449" s="192">
        <f t="shared" ref="R449:S449" si="584">R450</f>
        <v>0</v>
      </c>
      <c r="S449" s="192">
        <f t="shared" si="584"/>
        <v>0</v>
      </c>
      <c r="T449" s="181"/>
      <c r="U449" s="192">
        <f t="shared" ref="U449:V449" si="585">U450</f>
        <v>0</v>
      </c>
      <c r="V449" s="192">
        <f t="shared" si="585"/>
        <v>0</v>
      </c>
      <c r="W449" s="181"/>
      <c r="X449" s="192">
        <f>H449</f>
        <v>8</v>
      </c>
      <c r="Y449" s="192">
        <f>Y450</f>
        <v>0</v>
      </c>
      <c r="Z449" s="182"/>
      <c r="AA449" s="192">
        <f>Y449/X449</f>
        <v>0</v>
      </c>
      <c r="AB449" s="181"/>
      <c r="AC449" s="170">
        <f>P449/O449</f>
        <v>1</v>
      </c>
      <c r="AD449" s="170" t="e">
        <f>S449/R449</f>
        <v>#DIV/0!</v>
      </c>
      <c r="AE449" s="170" t="e">
        <f>V449/U449</f>
        <v>#DIV/0!</v>
      </c>
      <c r="AF449" s="170">
        <f>Y449/X449</f>
        <v>0</v>
      </c>
      <c r="AG449" s="170">
        <f>P449/G449</f>
        <v>0.16666666666666666</v>
      </c>
      <c r="AH449" s="170">
        <f>S449/G449</f>
        <v>0</v>
      </c>
      <c r="AI449" s="170">
        <f>V449/G449</f>
        <v>0</v>
      </c>
      <c r="AJ449" s="170">
        <f>Y449/G449</f>
        <v>0</v>
      </c>
      <c r="AK449" s="206"/>
      <c r="AL449" s="168">
        <f>IF(H449=0,0,P449/H449)</f>
        <v>0.125</v>
      </c>
      <c r="AM449" s="168">
        <f>IF(H449=0,0,S449/H449)</f>
        <v>0</v>
      </c>
      <c r="AN449" s="168">
        <f>IF(H449=0,0,V449/H449)</f>
        <v>0</v>
      </c>
      <c r="AO449" s="168">
        <f>IF(H449=0,0,Y449/H449)</f>
        <v>0</v>
      </c>
      <c r="AP449" s="174">
        <f t="shared" ref="AP449:AS449" si="586">IF(AL449&lt;=50%,5,IF(AL449&lt;=65%,4,IF(AL449&lt;=75%,3,IF(AL449&lt;=90%,2,1))))</f>
        <v>5</v>
      </c>
      <c r="AQ449" s="174">
        <f t="shared" si="586"/>
        <v>5</v>
      </c>
      <c r="AR449" s="174">
        <f t="shared" si="586"/>
        <v>5</v>
      </c>
      <c r="AS449" s="174">
        <f t="shared" si="586"/>
        <v>5</v>
      </c>
      <c r="AT449" s="206"/>
      <c r="AU449" s="207"/>
      <c r="AV449" s="207"/>
      <c r="AW449" s="207"/>
      <c r="AX449" s="207"/>
      <c r="AY449" s="207"/>
    </row>
    <row r="450" spans="1:51" ht="16.5" customHeight="1" outlineLevel="4" x14ac:dyDescent="0.25">
      <c r="A450" s="205" t="s">
        <v>2284</v>
      </c>
      <c r="B450" s="181" t="str">
        <f>Variables!C231</f>
        <v>Jumlah dialog antar agama yang dipublikasikan</v>
      </c>
      <c r="C450" s="192" t="s">
        <v>2281</v>
      </c>
      <c r="D450" s="192">
        <v>2</v>
      </c>
      <c r="E450" s="192">
        <v>2</v>
      </c>
      <c r="F450" s="192">
        <v>5</v>
      </c>
      <c r="G450" s="188">
        <v>6</v>
      </c>
      <c r="H450" s="192"/>
      <c r="I450" s="192"/>
      <c r="J450" s="188">
        <v>12</v>
      </c>
      <c r="K450" s="192">
        <f>Variables!E231</f>
        <v>4</v>
      </c>
      <c r="L450" s="192">
        <f>Variables!F231</f>
        <v>6</v>
      </c>
      <c r="M450" s="192">
        <f>Variables!G231</f>
        <v>6</v>
      </c>
      <c r="N450" s="192">
        <f>Variables!H231</f>
        <v>8</v>
      </c>
      <c r="O450" s="192">
        <f>Variables!I231</f>
        <v>1</v>
      </c>
      <c r="P450" s="192">
        <f>Variables!J231</f>
        <v>1</v>
      </c>
      <c r="Q450" s="170"/>
      <c r="R450" s="192">
        <f>Variables!K231</f>
        <v>0</v>
      </c>
      <c r="S450" s="192">
        <f>Variables!L231</f>
        <v>0</v>
      </c>
      <c r="T450" s="170"/>
      <c r="U450" s="192">
        <f>Variables!M231</f>
        <v>0</v>
      </c>
      <c r="V450" s="192">
        <f>Variables!N231</f>
        <v>0</v>
      </c>
      <c r="W450" s="170"/>
      <c r="X450" s="208"/>
      <c r="Y450" s="192">
        <f>Variables!P231</f>
        <v>0</v>
      </c>
      <c r="Z450" s="171"/>
      <c r="AA450" s="188"/>
      <c r="AB450" s="181"/>
      <c r="AC450" s="170"/>
      <c r="AD450" s="170"/>
      <c r="AE450" s="170"/>
      <c r="AF450" s="170"/>
      <c r="AG450" s="170"/>
      <c r="AH450" s="170"/>
      <c r="AI450" s="170"/>
      <c r="AJ450" s="170"/>
      <c r="AK450" s="206"/>
      <c r="AL450" s="168"/>
      <c r="AM450" s="168"/>
      <c r="AN450" s="168"/>
      <c r="AO450" s="168"/>
      <c r="AP450" s="174"/>
      <c r="AQ450" s="174"/>
      <c r="AR450" s="174"/>
      <c r="AS450" s="174"/>
      <c r="AT450" s="206"/>
      <c r="AU450" s="207"/>
      <c r="AV450" s="207"/>
      <c r="AW450" s="207"/>
      <c r="AX450" s="207"/>
      <c r="AY450" s="207"/>
    </row>
    <row r="451" spans="1:51" ht="16.5" customHeight="1" outlineLevel="3" x14ac:dyDescent="0.25">
      <c r="A451" s="205" t="s">
        <v>2285</v>
      </c>
      <c r="B451" s="181" t="s">
        <v>2286</v>
      </c>
      <c r="C451" s="192"/>
      <c r="D451" s="192">
        <f t="shared" ref="D451:G451" si="587">D452</f>
        <v>0</v>
      </c>
      <c r="E451" s="192">
        <f t="shared" si="587"/>
        <v>0</v>
      </c>
      <c r="F451" s="192">
        <f t="shared" si="587"/>
        <v>1</v>
      </c>
      <c r="G451" s="192">
        <f t="shared" si="587"/>
        <v>2</v>
      </c>
      <c r="H451" s="192">
        <v>2</v>
      </c>
      <c r="I451" s="192">
        <v>4</v>
      </c>
      <c r="J451" s="192">
        <f t="shared" ref="J451:P451" si="588">J452</f>
        <v>4</v>
      </c>
      <c r="K451" s="192">
        <f t="shared" si="588"/>
        <v>0</v>
      </c>
      <c r="L451" s="192">
        <f t="shared" si="588"/>
        <v>1</v>
      </c>
      <c r="M451" s="192">
        <f t="shared" si="588"/>
        <v>2</v>
      </c>
      <c r="N451" s="192">
        <f t="shared" si="588"/>
        <v>2</v>
      </c>
      <c r="O451" s="192">
        <f t="shared" si="588"/>
        <v>0</v>
      </c>
      <c r="P451" s="192">
        <f t="shared" si="588"/>
        <v>0</v>
      </c>
      <c r="Q451" s="181"/>
      <c r="R451" s="192">
        <f t="shared" ref="R451:S451" si="589">R452</f>
        <v>0</v>
      </c>
      <c r="S451" s="192">
        <f t="shared" si="589"/>
        <v>0</v>
      </c>
      <c r="T451" s="181"/>
      <c r="U451" s="192">
        <f t="shared" ref="U451:V451" si="590">U452</f>
        <v>0</v>
      </c>
      <c r="V451" s="192">
        <f t="shared" si="590"/>
        <v>0</v>
      </c>
      <c r="W451" s="181"/>
      <c r="X451" s="192">
        <f>H451</f>
        <v>2</v>
      </c>
      <c r="Y451" s="192">
        <f>Y452</f>
        <v>0</v>
      </c>
      <c r="Z451" s="182"/>
      <c r="AA451" s="192">
        <f>Y451/X451</f>
        <v>0</v>
      </c>
      <c r="AB451" s="181"/>
      <c r="AC451" s="170" t="e">
        <f>P451/O451</f>
        <v>#DIV/0!</v>
      </c>
      <c r="AD451" s="170" t="e">
        <f>S451/R451</f>
        <v>#DIV/0!</v>
      </c>
      <c r="AE451" s="170" t="e">
        <f>V451/U451</f>
        <v>#DIV/0!</v>
      </c>
      <c r="AF451" s="170">
        <f>Y451/X451</f>
        <v>0</v>
      </c>
      <c r="AG451" s="170">
        <f>P451/G451</f>
        <v>0</v>
      </c>
      <c r="AH451" s="170">
        <f>S451/G451</f>
        <v>0</v>
      </c>
      <c r="AI451" s="170">
        <f>V451/G451</f>
        <v>0</v>
      </c>
      <c r="AJ451" s="170">
        <f>Y451/G451</f>
        <v>0</v>
      </c>
      <c r="AK451" s="206"/>
      <c r="AL451" s="168">
        <f>IF(H451=0,0,P451/H451)</f>
        <v>0</v>
      </c>
      <c r="AM451" s="168">
        <f>IF(H451=0,0,S451/H451)</f>
        <v>0</v>
      </c>
      <c r="AN451" s="168">
        <f>IF(H451=0,0,V451/H451)</f>
        <v>0</v>
      </c>
      <c r="AO451" s="168">
        <f>IF(H451=0,0,Y451/H451)</f>
        <v>0</v>
      </c>
      <c r="AP451" s="174">
        <f t="shared" ref="AP451:AS451" si="591">IF(AL451&lt;=50%,5,IF(AL451&lt;=65%,4,IF(AL451&lt;=75%,3,IF(AL451&lt;=90%,2,1))))</f>
        <v>5</v>
      </c>
      <c r="AQ451" s="174">
        <f t="shared" si="591"/>
        <v>5</v>
      </c>
      <c r="AR451" s="174">
        <f t="shared" si="591"/>
        <v>5</v>
      </c>
      <c r="AS451" s="174">
        <f t="shared" si="591"/>
        <v>5</v>
      </c>
      <c r="AT451" s="206"/>
      <c r="AU451" s="207"/>
      <c r="AV451" s="207"/>
      <c r="AW451" s="207"/>
      <c r="AX451" s="207"/>
      <c r="AY451" s="207"/>
    </row>
    <row r="452" spans="1:51" ht="16.5" customHeight="1" outlineLevel="4" x14ac:dyDescent="0.25">
      <c r="A452" s="205" t="s">
        <v>2287</v>
      </c>
      <c r="B452" s="181" t="str">
        <f>Variables!C261</f>
        <v>Jumlah tokoh agama dan lembaga sosial keagamaan yang difasilitasi pembinaan, bimbingan teknis, pelatihan</v>
      </c>
      <c r="C452" s="192" t="s">
        <v>2281</v>
      </c>
      <c r="D452" s="192">
        <v>0</v>
      </c>
      <c r="E452" s="192">
        <v>0</v>
      </c>
      <c r="F452" s="192">
        <v>1</v>
      </c>
      <c r="G452" s="188">
        <v>2</v>
      </c>
      <c r="H452" s="192"/>
      <c r="I452" s="192"/>
      <c r="J452" s="188">
        <v>4</v>
      </c>
      <c r="K452" s="192">
        <f>Variables!E261</f>
        <v>0</v>
      </c>
      <c r="L452" s="192">
        <f>Variables!F261</f>
        <v>1</v>
      </c>
      <c r="M452" s="192">
        <f>Variables!G261</f>
        <v>2</v>
      </c>
      <c r="N452" s="192">
        <f>Variables!H261</f>
        <v>2</v>
      </c>
      <c r="O452" s="192">
        <f>Variables!I261</f>
        <v>0</v>
      </c>
      <c r="P452" s="192">
        <f>Variables!J261</f>
        <v>0</v>
      </c>
      <c r="Q452" s="170"/>
      <c r="R452" s="192">
        <f>Variables!K261</f>
        <v>0</v>
      </c>
      <c r="S452" s="192">
        <f>Variables!L261</f>
        <v>0</v>
      </c>
      <c r="T452" s="170"/>
      <c r="U452" s="192">
        <f>Variables!M261</f>
        <v>0</v>
      </c>
      <c r="V452" s="192">
        <f>Variables!N261</f>
        <v>0</v>
      </c>
      <c r="W452" s="170"/>
      <c r="X452" s="208"/>
      <c r="Y452" s="192">
        <f>Variables!P261</f>
        <v>0</v>
      </c>
      <c r="Z452" s="171"/>
      <c r="AA452" s="188"/>
      <c r="AB452" s="181"/>
      <c r="AC452" s="170"/>
      <c r="AD452" s="170"/>
      <c r="AE452" s="170"/>
      <c r="AF452" s="170"/>
      <c r="AG452" s="170"/>
      <c r="AH452" s="170"/>
      <c r="AI452" s="170"/>
      <c r="AJ452" s="170"/>
      <c r="AK452" s="206"/>
      <c r="AL452" s="168"/>
      <c r="AM452" s="168"/>
      <c r="AN452" s="168"/>
      <c r="AO452" s="168"/>
      <c r="AP452" s="174"/>
      <c r="AQ452" s="174"/>
      <c r="AR452" s="174"/>
      <c r="AS452" s="174"/>
      <c r="AT452" s="206"/>
      <c r="AU452" s="207"/>
      <c r="AV452" s="207"/>
      <c r="AW452" s="207"/>
      <c r="AX452" s="207"/>
      <c r="AY452" s="207"/>
    </row>
    <row r="453" spans="1:51" ht="16.5" customHeight="1" outlineLevel="3" x14ac:dyDescent="0.25">
      <c r="A453" s="205" t="s">
        <v>2288</v>
      </c>
      <c r="B453" s="181" t="s">
        <v>2289</v>
      </c>
      <c r="C453" s="192"/>
      <c r="D453" s="192">
        <f>D454</f>
        <v>0</v>
      </c>
      <c r="E453" s="192">
        <v>100</v>
      </c>
      <c r="F453" s="192">
        <v>100</v>
      </c>
      <c r="G453" s="192">
        <v>100</v>
      </c>
      <c r="H453" s="192">
        <v>100</v>
      </c>
      <c r="I453" s="192">
        <v>100</v>
      </c>
      <c r="J453" s="192">
        <v>100</v>
      </c>
      <c r="K453" s="192">
        <f t="shared" ref="K453:P453" si="592">K454</f>
        <v>0</v>
      </c>
      <c r="L453" s="192">
        <f t="shared" si="592"/>
        <v>0</v>
      </c>
      <c r="M453" s="192">
        <f t="shared" si="592"/>
        <v>0</v>
      </c>
      <c r="N453" s="192">
        <f t="shared" si="592"/>
        <v>0</v>
      </c>
      <c r="O453" s="192">
        <f t="shared" si="592"/>
        <v>0</v>
      </c>
      <c r="P453" s="192">
        <f t="shared" si="592"/>
        <v>0</v>
      </c>
      <c r="Q453" s="181"/>
      <c r="R453" s="192">
        <f t="shared" ref="R453:S453" si="593">R454</f>
        <v>0</v>
      </c>
      <c r="S453" s="192">
        <f t="shared" si="593"/>
        <v>0</v>
      </c>
      <c r="T453" s="181"/>
      <c r="U453" s="192">
        <f t="shared" ref="U453:V453" si="594">U454</f>
        <v>0</v>
      </c>
      <c r="V453" s="192">
        <f t="shared" si="594"/>
        <v>0</v>
      </c>
      <c r="W453" s="181"/>
      <c r="X453" s="192">
        <f>H453</f>
        <v>100</v>
      </c>
      <c r="Y453" s="192">
        <f>Y454</f>
        <v>0</v>
      </c>
      <c r="Z453" s="182"/>
      <c r="AA453" s="192"/>
      <c r="AB453" s="274" t="s">
        <v>2290</v>
      </c>
      <c r="AC453" s="170">
        <v>1</v>
      </c>
      <c r="AD453" s="170">
        <v>1</v>
      </c>
      <c r="AE453" s="170" t="e">
        <f>V453/U453</f>
        <v>#DIV/0!</v>
      </c>
      <c r="AF453" s="170">
        <f>Y453/X453</f>
        <v>0</v>
      </c>
      <c r="AG453" s="170">
        <v>1</v>
      </c>
      <c r="AH453" s="170">
        <v>1</v>
      </c>
      <c r="AI453" s="170">
        <f>V453/G453</f>
        <v>0</v>
      </c>
      <c r="AJ453" s="170">
        <f>Y453/G453</f>
        <v>0</v>
      </c>
      <c r="AK453" s="206"/>
      <c r="AL453" s="168">
        <f>IF(H453=0,0,P453/H453)</f>
        <v>0</v>
      </c>
      <c r="AM453" s="168">
        <f>IF(H453=0,0,S453/H453)</f>
        <v>0</v>
      </c>
      <c r="AN453" s="168">
        <f>IF(H453=0,0,V453/H453)</f>
        <v>0</v>
      </c>
      <c r="AO453" s="168">
        <f>IF(H453=0,0,Y453/H453)</f>
        <v>0</v>
      </c>
      <c r="AP453" s="174">
        <f t="shared" ref="AP453:AS453" si="595">IF(AL453&lt;=50%,5,IF(AL453&lt;=65%,4,IF(AL453&lt;=75%,3,IF(AL453&lt;=90%,2,1))))</f>
        <v>5</v>
      </c>
      <c r="AQ453" s="174">
        <f t="shared" si="595"/>
        <v>5</v>
      </c>
      <c r="AR453" s="174">
        <f t="shared" si="595"/>
        <v>5</v>
      </c>
      <c r="AS453" s="174">
        <f t="shared" si="595"/>
        <v>5</v>
      </c>
      <c r="AT453" s="206"/>
      <c r="AU453" s="207"/>
      <c r="AV453" s="207"/>
      <c r="AW453" s="207"/>
      <c r="AX453" s="207"/>
      <c r="AY453" s="207"/>
    </row>
    <row r="454" spans="1:51" ht="16.5" customHeight="1" outlineLevel="4" x14ac:dyDescent="0.25">
      <c r="A454" s="205" t="s">
        <v>2291</v>
      </c>
      <c r="B454" s="181" t="str">
        <f>Variables!C241</f>
        <v>Jumlah konflik agama dan aliran kepercayaan yang terjadi di Kota Magelang di setiap tahunnya</v>
      </c>
      <c r="C454" s="192" t="s">
        <v>2273</v>
      </c>
      <c r="D454" s="192"/>
      <c r="E454" s="192"/>
      <c r="F454" s="192"/>
      <c r="G454" s="188"/>
      <c r="H454" s="192"/>
      <c r="I454" s="192"/>
      <c r="J454" s="188"/>
      <c r="K454" s="192">
        <f>Variables!E241</f>
        <v>0</v>
      </c>
      <c r="L454" s="192">
        <f>Variables!F241</f>
        <v>0</v>
      </c>
      <c r="M454" s="192">
        <f>Variables!G241</f>
        <v>0</v>
      </c>
      <c r="N454" s="192">
        <f>Variables!H241</f>
        <v>0</v>
      </c>
      <c r="O454" s="192">
        <f>Variables!I241</f>
        <v>0</v>
      </c>
      <c r="P454" s="192">
        <f>Variables!J241</f>
        <v>0</v>
      </c>
      <c r="Q454" s="170"/>
      <c r="R454" s="192">
        <f>Variables!K241</f>
        <v>0</v>
      </c>
      <c r="S454" s="192">
        <f>Variables!L241</f>
        <v>0</v>
      </c>
      <c r="T454" s="170"/>
      <c r="U454" s="192">
        <f>Variables!M241</f>
        <v>0</v>
      </c>
      <c r="V454" s="192">
        <f>Variables!N241</f>
        <v>0</v>
      </c>
      <c r="W454" s="170"/>
      <c r="X454" s="208"/>
      <c r="Y454" s="192">
        <f>Variables!P241</f>
        <v>0</v>
      </c>
      <c r="Z454" s="171"/>
      <c r="AA454" s="188"/>
      <c r="AB454" s="181"/>
      <c r="AC454" s="170"/>
      <c r="AD454" s="170"/>
      <c r="AE454" s="170"/>
      <c r="AF454" s="170"/>
      <c r="AG454" s="170"/>
      <c r="AH454" s="170"/>
      <c r="AI454" s="170"/>
      <c r="AJ454" s="170"/>
      <c r="AK454" s="206"/>
      <c r="AL454" s="168"/>
      <c r="AM454" s="168"/>
      <c r="AN454" s="168"/>
      <c r="AO454" s="168"/>
      <c r="AP454" s="174"/>
      <c r="AQ454" s="174"/>
      <c r="AR454" s="174"/>
      <c r="AS454" s="174"/>
      <c r="AT454" s="206"/>
      <c r="AU454" s="207"/>
      <c r="AV454" s="207"/>
      <c r="AW454" s="207"/>
      <c r="AX454" s="207"/>
      <c r="AY454" s="207"/>
    </row>
    <row r="455" spans="1:51" ht="16.5" customHeight="1" outlineLevel="3" x14ac:dyDescent="0.25">
      <c r="A455" s="205" t="s">
        <v>2292</v>
      </c>
      <c r="B455" s="181" t="s">
        <v>2293</v>
      </c>
      <c r="C455" s="192"/>
      <c r="D455" s="192">
        <v>3</v>
      </c>
      <c r="E455" s="192">
        <v>3</v>
      </c>
      <c r="F455" s="192">
        <v>3</v>
      </c>
      <c r="G455" s="188">
        <v>3</v>
      </c>
      <c r="H455" s="192">
        <v>3</v>
      </c>
      <c r="I455" s="192">
        <v>3</v>
      </c>
      <c r="J455" s="188">
        <v>3</v>
      </c>
      <c r="K455" s="188">
        <f t="shared" ref="K455:P455" si="596">K456+K457</f>
        <v>6</v>
      </c>
      <c r="L455" s="188">
        <f t="shared" si="596"/>
        <v>6</v>
      </c>
      <c r="M455" s="188">
        <f t="shared" si="596"/>
        <v>3</v>
      </c>
      <c r="N455" s="188">
        <f t="shared" si="596"/>
        <v>6</v>
      </c>
      <c r="O455" s="188">
        <f t="shared" si="596"/>
        <v>6</v>
      </c>
      <c r="P455" s="188">
        <f t="shared" si="596"/>
        <v>6</v>
      </c>
      <c r="Q455" s="170"/>
      <c r="R455" s="188">
        <f t="shared" ref="R455:S455" si="597">R456+R457</f>
        <v>0</v>
      </c>
      <c r="S455" s="188">
        <f t="shared" si="597"/>
        <v>0</v>
      </c>
      <c r="T455" s="170"/>
      <c r="U455" s="188">
        <f t="shared" ref="U455:V455" si="598">U456+U457</f>
        <v>0</v>
      </c>
      <c r="V455" s="188">
        <f t="shared" si="598"/>
        <v>0</v>
      </c>
      <c r="W455" s="170"/>
      <c r="X455" s="192">
        <f>H455</f>
        <v>3</v>
      </c>
      <c r="Y455" s="188">
        <f>Y456+Y457</f>
        <v>0</v>
      </c>
      <c r="Z455" s="171"/>
      <c r="AA455" s="192">
        <f>Y455/X455</f>
        <v>0</v>
      </c>
      <c r="AB455" s="181"/>
      <c r="AC455" s="170">
        <f>P455/O455</f>
        <v>1</v>
      </c>
      <c r="AD455" s="170" t="e">
        <f>S455/R455</f>
        <v>#DIV/0!</v>
      </c>
      <c r="AE455" s="170" t="e">
        <f>V455/U455</f>
        <v>#DIV/0!</v>
      </c>
      <c r="AF455" s="170">
        <f>Y455/X455</f>
        <v>0</v>
      </c>
      <c r="AG455" s="170">
        <f>P455/G455</f>
        <v>2</v>
      </c>
      <c r="AH455" s="170">
        <f>S455/G455</f>
        <v>0</v>
      </c>
      <c r="AI455" s="170">
        <f>V455/G455</f>
        <v>0</v>
      </c>
      <c r="AJ455" s="170">
        <f>Y455/G455</f>
        <v>0</v>
      </c>
      <c r="AK455" s="206"/>
      <c r="AL455" s="168">
        <f>IF(H455=0,0,P455/H455)</f>
        <v>2</v>
      </c>
      <c r="AM455" s="168">
        <f>IF(H455=0,0,S455/H455)</f>
        <v>0</v>
      </c>
      <c r="AN455" s="168">
        <f>IF(H455=0,0,V455/H455)</f>
        <v>0</v>
      </c>
      <c r="AO455" s="168">
        <f>IF(H455=0,0,Y455/H455)</f>
        <v>0</v>
      </c>
      <c r="AP455" s="174">
        <f t="shared" ref="AP455:AS455" si="599">IF(AL455&lt;=50%,5,IF(AL455&lt;=65%,4,IF(AL455&lt;=75%,3,IF(AL455&lt;=90%,2,1))))</f>
        <v>1</v>
      </c>
      <c r="AQ455" s="174">
        <f t="shared" si="599"/>
        <v>5</v>
      </c>
      <c r="AR455" s="174">
        <f t="shared" si="599"/>
        <v>5</v>
      </c>
      <c r="AS455" s="174">
        <f t="shared" si="599"/>
        <v>5</v>
      </c>
      <c r="AT455" s="206"/>
      <c r="AU455" s="207"/>
      <c r="AV455" s="207"/>
      <c r="AW455" s="207"/>
      <c r="AX455" s="207"/>
      <c r="AY455" s="207"/>
    </row>
    <row r="456" spans="1:51" ht="16.5" customHeight="1" outlineLevel="4" x14ac:dyDescent="0.25">
      <c r="A456" s="205" t="s">
        <v>2294</v>
      </c>
      <c r="B456" s="181" t="str">
        <f>Variables!C239</f>
        <v>Jumlah Kemitraan</v>
      </c>
      <c r="C456" s="192" t="s">
        <v>2295</v>
      </c>
      <c r="D456" s="192"/>
      <c r="E456" s="192"/>
      <c r="F456" s="192"/>
      <c r="G456" s="192"/>
      <c r="H456" s="192"/>
      <c r="I456" s="192"/>
      <c r="J456" s="192"/>
      <c r="K456" s="192">
        <f>Variables!E239</f>
        <v>3</v>
      </c>
      <c r="L456" s="192">
        <f>Variables!F239</f>
        <v>3</v>
      </c>
      <c r="M456" s="192">
        <f>Variables!G239</f>
        <v>0</v>
      </c>
      <c r="N456" s="192">
        <f>Variables!H239</f>
        <v>3</v>
      </c>
      <c r="O456" s="192">
        <f>Variables!I239</f>
        <v>3</v>
      </c>
      <c r="P456" s="192">
        <f>Variables!J239</f>
        <v>3</v>
      </c>
      <c r="Q456" s="181"/>
      <c r="R456" s="192">
        <f>Variables!K239</f>
        <v>0</v>
      </c>
      <c r="S456" s="192">
        <f>Variables!L239</f>
        <v>0</v>
      </c>
      <c r="T456" s="181"/>
      <c r="U456" s="192">
        <f>Variables!M239</f>
        <v>0</v>
      </c>
      <c r="V456" s="192">
        <f>Variables!N239</f>
        <v>0</v>
      </c>
      <c r="W456" s="181"/>
      <c r="X456" s="192"/>
      <c r="Y456" s="192">
        <f>Variables!P239</f>
        <v>0</v>
      </c>
      <c r="Z456" s="182"/>
      <c r="AA456" s="192"/>
      <c r="AB456" s="181"/>
      <c r="AC456" s="170"/>
      <c r="AD456" s="170"/>
      <c r="AE456" s="170"/>
      <c r="AF456" s="170"/>
      <c r="AG456" s="170"/>
      <c r="AH456" s="170"/>
      <c r="AI456" s="170"/>
      <c r="AJ456" s="170"/>
      <c r="AK456" s="206"/>
      <c r="AL456" s="168"/>
      <c r="AM456" s="168"/>
      <c r="AN456" s="168"/>
      <c r="AO456" s="168"/>
      <c r="AP456" s="174"/>
      <c r="AQ456" s="174"/>
      <c r="AR456" s="174"/>
      <c r="AS456" s="174"/>
      <c r="AT456" s="206"/>
      <c r="AU456" s="207"/>
      <c r="AV456" s="207"/>
      <c r="AW456" s="207"/>
      <c r="AX456" s="207"/>
      <c r="AY456" s="207"/>
    </row>
    <row r="457" spans="1:51" ht="16.5" customHeight="1" outlineLevel="4" x14ac:dyDescent="0.25">
      <c r="A457" s="205" t="s">
        <v>2296</v>
      </c>
      <c r="B457" s="181" t="str">
        <f>Variables!C240</f>
        <v>Jumlah kerjasama lintas sektor yang terjalin</v>
      </c>
      <c r="C457" s="192" t="s">
        <v>2281</v>
      </c>
      <c r="D457" s="192"/>
      <c r="E457" s="192"/>
      <c r="F457" s="192"/>
      <c r="G457" s="188"/>
      <c r="H457" s="192"/>
      <c r="I457" s="192"/>
      <c r="J457" s="188"/>
      <c r="K457" s="192">
        <f>Variables!E240</f>
        <v>3</v>
      </c>
      <c r="L457" s="192">
        <f>Variables!F240</f>
        <v>3</v>
      </c>
      <c r="M457" s="192">
        <f>Variables!G240</f>
        <v>3</v>
      </c>
      <c r="N457" s="192">
        <f>Variables!H240</f>
        <v>3</v>
      </c>
      <c r="O457" s="192">
        <f>Variables!I240</f>
        <v>3</v>
      </c>
      <c r="P457" s="192">
        <f>Variables!J240</f>
        <v>3</v>
      </c>
      <c r="Q457" s="170"/>
      <c r="R457" s="192">
        <f>Variables!K240</f>
        <v>0</v>
      </c>
      <c r="S457" s="192">
        <f>Variables!L240</f>
        <v>0</v>
      </c>
      <c r="T457" s="170"/>
      <c r="U457" s="192">
        <f>Variables!M240</f>
        <v>0</v>
      </c>
      <c r="V457" s="192">
        <f>Variables!N240</f>
        <v>0</v>
      </c>
      <c r="W457" s="170"/>
      <c r="X457" s="208"/>
      <c r="Y457" s="192">
        <f>Variables!P240</f>
        <v>0</v>
      </c>
      <c r="Z457" s="171"/>
      <c r="AA457" s="188"/>
      <c r="AB457" s="181"/>
      <c r="AC457" s="170"/>
      <c r="AD457" s="170"/>
      <c r="AE457" s="170"/>
      <c r="AF457" s="170"/>
      <c r="AG457" s="170"/>
      <c r="AH457" s="170"/>
      <c r="AI457" s="170"/>
      <c r="AJ457" s="170"/>
      <c r="AK457" s="206"/>
      <c r="AL457" s="168"/>
      <c r="AM457" s="168"/>
      <c r="AN457" s="168"/>
      <c r="AO457" s="168"/>
      <c r="AP457" s="174"/>
      <c r="AQ457" s="174"/>
      <c r="AR457" s="174"/>
      <c r="AS457" s="174"/>
      <c r="AT457" s="206"/>
      <c r="AU457" s="207"/>
      <c r="AV457" s="207"/>
      <c r="AW457" s="207"/>
      <c r="AX457" s="207"/>
      <c r="AY457" s="207"/>
    </row>
    <row r="458" spans="1:51" ht="16.5" customHeight="1" outlineLevel="2" x14ac:dyDescent="0.25">
      <c r="A458" s="153" t="s">
        <v>2297</v>
      </c>
      <c r="B458" s="154" t="s">
        <v>2298</v>
      </c>
      <c r="C458" s="155"/>
      <c r="D458" s="155"/>
      <c r="E458" s="155"/>
      <c r="F458" s="155"/>
      <c r="G458" s="155"/>
      <c r="H458" s="155"/>
      <c r="I458" s="155"/>
      <c r="J458" s="155"/>
      <c r="K458" s="155"/>
      <c r="L458" s="155"/>
      <c r="M458" s="155"/>
      <c r="N458" s="155"/>
      <c r="O458" s="155"/>
      <c r="P458" s="155"/>
      <c r="Q458" s="212">
        <v>13511000</v>
      </c>
      <c r="R458" s="155"/>
      <c r="S458" s="155"/>
      <c r="T458" s="236">
        <v>16871000</v>
      </c>
      <c r="U458" s="155"/>
      <c r="V458" s="155"/>
      <c r="W458" s="236">
        <v>28129300</v>
      </c>
      <c r="X458" s="184"/>
      <c r="Y458" s="155"/>
      <c r="Z458" s="158"/>
      <c r="AA458" s="159"/>
      <c r="AB458" s="154"/>
      <c r="AC458" s="160"/>
      <c r="AD458" s="160"/>
      <c r="AE458" s="160"/>
      <c r="AF458" s="160"/>
      <c r="AG458" s="160"/>
      <c r="AH458" s="160"/>
      <c r="AI458" s="160"/>
      <c r="AJ458" s="160"/>
      <c r="AK458" s="161"/>
      <c r="AL458" s="159"/>
      <c r="AM458" s="159"/>
      <c r="AN458" s="159"/>
      <c r="AO458" s="159"/>
      <c r="AP458" s="162"/>
      <c r="AQ458" s="162"/>
      <c r="AR458" s="162"/>
      <c r="AS458" s="162"/>
      <c r="AT458" s="161"/>
      <c r="AU458" s="163"/>
      <c r="AV458" s="163"/>
      <c r="AW458" s="163"/>
      <c r="AX458" s="163"/>
      <c r="AY458" s="163"/>
    </row>
    <row r="459" spans="1:51" ht="16.5" customHeight="1" outlineLevel="3" x14ac:dyDescent="0.25">
      <c r="A459" s="164" t="s">
        <v>2299</v>
      </c>
      <c r="B459" s="165" t="s">
        <v>2300</v>
      </c>
      <c r="C459" s="166"/>
      <c r="D459" s="167">
        <v>0</v>
      </c>
      <c r="E459" s="167">
        <v>0</v>
      </c>
      <c r="F459" s="167">
        <f t="shared" ref="F459:G459" si="600">F460/F461</f>
        <v>0.1875</v>
      </c>
      <c r="G459" s="167">
        <f t="shared" si="600"/>
        <v>0.375</v>
      </c>
      <c r="H459" s="167">
        <f>(90/160)*100%</f>
        <v>0.5625</v>
      </c>
      <c r="I459" s="167">
        <f>(120/160)*100%</f>
        <v>0.75</v>
      </c>
      <c r="J459" s="167">
        <f>J460/J461</f>
        <v>1</v>
      </c>
      <c r="K459" s="168">
        <f t="shared" ref="K459:P459" si="601">IF(K461=0,0,K460/K461)</f>
        <v>0</v>
      </c>
      <c r="L459" s="168">
        <f t="shared" si="601"/>
        <v>0.1875</v>
      </c>
      <c r="M459" s="168">
        <f t="shared" si="601"/>
        <v>1</v>
      </c>
      <c r="N459" s="168">
        <f t="shared" si="601"/>
        <v>1</v>
      </c>
      <c r="O459" s="168">
        <f t="shared" si="601"/>
        <v>1</v>
      </c>
      <c r="P459" s="168">
        <f t="shared" si="601"/>
        <v>1</v>
      </c>
      <c r="Q459" s="177"/>
      <c r="R459" s="168">
        <f t="shared" ref="R459:S459" si="602">IF(R461=0,0,R460/R461)</f>
        <v>0</v>
      </c>
      <c r="S459" s="168">
        <f t="shared" si="602"/>
        <v>0</v>
      </c>
      <c r="T459" s="181"/>
      <c r="U459" s="168">
        <f t="shared" ref="U459:V459" si="603">IF(U461=0,0,U460/U461)</f>
        <v>0</v>
      </c>
      <c r="V459" s="168">
        <f t="shared" si="603"/>
        <v>0</v>
      </c>
      <c r="W459" s="181"/>
      <c r="X459" s="167">
        <f>H459</f>
        <v>0.5625</v>
      </c>
      <c r="Y459" s="168">
        <f>IF(Y461=0,0,Y460/Y461)</f>
        <v>0</v>
      </c>
      <c r="Z459" s="182"/>
      <c r="AA459" s="167">
        <f>Y459/X459</f>
        <v>0</v>
      </c>
      <c r="AB459" s="165"/>
      <c r="AC459" s="172">
        <f>P459/O459</f>
        <v>1</v>
      </c>
      <c r="AD459" s="172" t="e">
        <f>S459/R459</f>
        <v>#DIV/0!</v>
      </c>
      <c r="AE459" s="172" t="e">
        <f>V459/U459</f>
        <v>#DIV/0!</v>
      </c>
      <c r="AF459" s="172">
        <f>Y459/X459</f>
        <v>0</v>
      </c>
      <c r="AG459" s="172">
        <f>P459/G459</f>
        <v>2.6666666666666665</v>
      </c>
      <c r="AH459" s="172">
        <f>S459/G459</f>
        <v>0</v>
      </c>
      <c r="AI459" s="172">
        <f>V459/G459</f>
        <v>0</v>
      </c>
      <c r="AJ459" s="172">
        <f>Y459/G459</f>
        <v>0</v>
      </c>
      <c r="AK459" s="173"/>
      <c r="AL459" s="168">
        <f>IF(H459=0,0,P459/H459)</f>
        <v>1.7777777777777777</v>
      </c>
      <c r="AM459" s="168">
        <f>IF(H459=0,0,S459/H459)</f>
        <v>0</v>
      </c>
      <c r="AN459" s="168">
        <f>IF(H459=0,0,V459/H459)</f>
        <v>0</v>
      </c>
      <c r="AO459" s="168">
        <f>IF(H459=0,0,Y459/H459)</f>
        <v>0</v>
      </c>
      <c r="AP459" s="174">
        <f t="shared" ref="AP459:AS459" si="604">IF(AL459&lt;=50%,5,IF(AL459&lt;=65%,4,IF(AL459&lt;=75%,3,IF(AL459&lt;=90%,2,1))))</f>
        <v>1</v>
      </c>
      <c r="AQ459" s="174">
        <f t="shared" si="604"/>
        <v>5</v>
      </c>
      <c r="AR459" s="174">
        <f t="shared" si="604"/>
        <v>5</v>
      </c>
      <c r="AS459" s="174">
        <f t="shared" si="604"/>
        <v>5</v>
      </c>
      <c r="AT459" s="173"/>
      <c r="AU459" s="175"/>
      <c r="AV459" s="175"/>
      <c r="AW459" s="175"/>
      <c r="AX459" s="175"/>
      <c r="AY459" s="175"/>
    </row>
    <row r="460" spans="1:51" ht="16.5" customHeight="1" outlineLevel="4" x14ac:dyDescent="0.25">
      <c r="A460" s="205" t="s">
        <v>2301</v>
      </c>
      <c r="B460" s="181" t="str">
        <f>Variables!C229</f>
        <v>Jumlah anggota FKDM yang mengikuti pelatihan</v>
      </c>
      <c r="C460" s="192" t="s">
        <v>1632</v>
      </c>
      <c r="D460" s="192"/>
      <c r="E460" s="192"/>
      <c r="F460" s="188">
        <v>30</v>
      </c>
      <c r="G460" s="188">
        <v>60</v>
      </c>
      <c r="H460" s="192"/>
      <c r="I460" s="192"/>
      <c r="J460" s="188">
        <v>160</v>
      </c>
      <c r="K460" s="192">
        <f>Variables!E229</f>
        <v>0</v>
      </c>
      <c r="L460" s="192">
        <f>Variables!F229</f>
        <v>30</v>
      </c>
      <c r="M460" s="192">
        <f>Variables!G229</f>
        <v>160</v>
      </c>
      <c r="N460" s="192">
        <f>Variables!H229</f>
        <v>160</v>
      </c>
      <c r="O460" s="192">
        <f>Variables!I229</f>
        <v>160</v>
      </c>
      <c r="P460" s="192">
        <f>Variables!J229</f>
        <v>160</v>
      </c>
      <c r="Q460" s="170"/>
      <c r="R460" s="192">
        <f>Variables!K229</f>
        <v>0</v>
      </c>
      <c r="S460" s="192">
        <f>Variables!L229</f>
        <v>0</v>
      </c>
      <c r="T460" s="170"/>
      <c r="U460" s="192">
        <f>Variables!M229</f>
        <v>0</v>
      </c>
      <c r="V460" s="192">
        <f>Variables!N229</f>
        <v>0</v>
      </c>
      <c r="W460" s="170"/>
      <c r="X460" s="208"/>
      <c r="Y460" s="192">
        <f>Variables!P229</f>
        <v>0</v>
      </c>
      <c r="Z460" s="171"/>
      <c r="AA460" s="188"/>
      <c r="AB460" s="181"/>
      <c r="AC460" s="170"/>
      <c r="AD460" s="170"/>
      <c r="AE460" s="170"/>
      <c r="AF460" s="170"/>
      <c r="AG460" s="170"/>
      <c r="AH460" s="170"/>
      <c r="AI460" s="170"/>
      <c r="AJ460" s="170"/>
      <c r="AK460" s="206"/>
      <c r="AL460" s="168"/>
      <c r="AM460" s="168"/>
      <c r="AN460" s="168"/>
      <c r="AO460" s="168"/>
      <c r="AP460" s="174"/>
      <c r="AQ460" s="174"/>
      <c r="AR460" s="174"/>
      <c r="AS460" s="174"/>
      <c r="AT460" s="206"/>
      <c r="AU460" s="207"/>
      <c r="AV460" s="207"/>
      <c r="AW460" s="207"/>
      <c r="AX460" s="207"/>
      <c r="AY460" s="207"/>
    </row>
    <row r="461" spans="1:51" ht="16.5" customHeight="1" outlineLevel="4" x14ac:dyDescent="0.25">
      <c r="A461" s="205" t="s">
        <v>2302</v>
      </c>
      <c r="B461" s="181" t="str">
        <f>Variables!C228</f>
        <v>Jumlah anggota FKDM</v>
      </c>
      <c r="C461" s="192" t="s">
        <v>1632</v>
      </c>
      <c r="D461" s="192"/>
      <c r="E461" s="192"/>
      <c r="F461" s="188">
        <v>160</v>
      </c>
      <c r="G461" s="188">
        <v>160</v>
      </c>
      <c r="H461" s="192"/>
      <c r="I461" s="192"/>
      <c r="J461" s="188">
        <v>160</v>
      </c>
      <c r="K461" s="192">
        <f>Variables!E228</f>
        <v>0</v>
      </c>
      <c r="L461" s="192">
        <f>Variables!F228</f>
        <v>160</v>
      </c>
      <c r="M461" s="192">
        <f>Variables!G228</f>
        <v>160</v>
      </c>
      <c r="N461" s="192">
        <f>Variables!H228</f>
        <v>160</v>
      </c>
      <c r="O461" s="192">
        <f>Variables!I228</f>
        <v>160</v>
      </c>
      <c r="P461" s="192">
        <f>Variables!J228</f>
        <v>160</v>
      </c>
      <c r="Q461" s="170"/>
      <c r="R461" s="192">
        <f>Variables!K228</f>
        <v>0</v>
      </c>
      <c r="S461" s="192">
        <f>Variables!L228</f>
        <v>0</v>
      </c>
      <c r="T461" s="170"/>
      <c r="U461" s="192">
        <f>Variables!M228</f>
        <v>0</v>
      </c>
      <c r="V461" s="192">
        <f>Variables!N228</f>
        <v>0</v>
      </c>
      <c r="W461" s="170"/>
      <c r="X461" s="208"/>
      <c r="Y461" s="192">
        <f>Variables!P228</f>
        <v>0</v>
      </c>
      <c r="Z461" s="171"/>
      <c r="AA461" s="188"/>
      <c r="AB461" s="181"/>
      <c r="AC461" s="170"/>
      <c r="AD461" s="170"/>
      <c r="AE461" s="170"/>
      <c r="AF461" s="170"/>
      <c r="AG461" s="170"/>
      <c r="AH461" s="170"/>
      <c r="AI461" s="170"/>
      <c r="AJ461" s="170"/>
      <c r="AK461" s="206"/>
      <c r="AL461" s="168"/>
      <c r="AM461" s="168"/>
      <c r="AN461" s="168"/>
      <c r="AO461" s="168"/>
      <c r="AP461" s="174"/>
      <c r="AQ461" s="174"/>
      <c r="AR461" s="174"/>
      <c r="AS461" s="174"/>
      <c r="AT461" s="206"/>
      <c r="AU461" s="207"/>
      <c r="AV461" s="207"/>
      <c r="AW461" s="207"/>
      <c r="AX461" s="207"/>
      <c r="AY461" s="207"/>
    </row>
    <row r="462" spans="1:51" ht="16.5" customHeight="1" outlineLevel="3" x14ac:dyDescent="0.25">
      <c r="A462" s="164" t="s">
        <v>2303</v>
      </c>
      <c r="B462" s="165" t="s">
        <v>2304</v>
      </c>
      <c r="C462" s="166"/>
      <c r="D462" s="167">
        <f t="shared" ref="D462:G462" si="605">D463/D464</f>
        <v>5.905511811023622E-2</v>
      </c>
      <c r="E462" s="167">
        <f t="shared" si="605"/>
        <v>6.6929133858267723E-2</v>
      </c>
      <c r="F462" s="167">
        <f t="shared" si="605"/>
        <v>7.874015748031496E-2</v>
      </c>
      <c r="G462" s="167">
        <f t="shared" si="605"/>
        <v>8.2677165354330714E-2</v>
      </c>
      <c r="H462" s="167">
        <f>22/254*100%</f>
        <v>8.6614173228346455E-2</v>
      </c>
      <c r="I462" s="167">
        <f>24/254*100%</f>
        <v>9.4488188976377951E-2</v>
      </c>
      <c r="J462" s="167">
        <v>9.8425196850393706E-2</v>
      </c>
      <c r="K462" s="168">
        <f t="shared" ref="K462:P462" si="606">IF(K464=0,0,K463/K464)</f>
        <v>6.6225165562913912E-2</v>
      </c>
      <c r="L462" s="168">
        <f t="shared" si="606"/>
        <v>7.8189300411522639E-2</v>
      </c>
      <c r="M462" s="168">
        <f t="shared" si="606"/>
        <v>9.5041322314049589E-2</v>
      </c>
      <c r="N462" s="168">
        <f t="shared" si="606"/>
        <v>8.1632653061224483E-2</v>
      </c>
      <c r="O462" s="168">
        <f t="shared" si="606"/>
        <v>0</v>
      </c>
      <c r="P462" s="168">
        <f t="shared" si="606"/>
        <v>0</v>
      </c>
      <c r="Q462" s="177"/>
      <c r="R462" s="168">
        <f t="shared" ref="R462:S462" si="607">IF(R464=0,0,R463/R464)</f>
        <v>0</v>
      </c>
      <c r="S462" s="168">
        <f t="shared" si="607"/>
        <v>0</v>
      </c>
      <c r="T462" s="181"/>
      <c r="U462" s="168">
        <f t="shared" ref="U462:V462" si="608">IF(U464=0,0,U463/U464)</f>
        <v>0</v>
      </c>
      <c r="V462" s="168">
        <f t="shared" si="608"/>
        <v>0</v>
      </c>
      <c r="W462" s="181"/>
      <c r="X462" s="167">
        <f>H462</f>
        <v>8.6614173228346455E-2</v>
      </c>
      <c r="Y462" s="168">
        <f>IF(Y464=0,0,Y463/Y464)</f>
        <v>0</v>
      </c>
      <c r="Z462" s="182"/>
      <c r="AA462" s="167">
        <f>Y462/X462</f>
        <v>0</v>
      </c>
      <c r="AB462" s="165"/>
      <c r="AC462" s="172" t="e">
        <f>P462/O462</f>
        <v>#DIV/0!</v>
      </c>
      <c r="AD462" s="172" t="e">
        <f>S462/R462</f>
        <v>#DIV/0!</v>
      </c>
      <c r="AE462" s="172" t="e">
        <f>V462/U462</f>
        <v>#DIV/0!</v>
      </c>
      <c r="AF462" s="172">
        <f>Y462/X462</f>
        <v>0</v>
      </c>
      <c r="AG462" s="172">
        <f>P462/G462</f>
        <v>0</v>
      </c>
      <c r="AH462" s="172">
        <f>S462/G462</f>
        <v>0</v>
      </c>
      <c r="AI462" s="172">
        <f>V462/G462</f>
        <v>0</v>
      </c>
      <c r="AJ462" s="172">
        <f>Y462/G462</f>
        <v>0</v>
      </c>
      <c r="AK462" s="173"/>
      <c r="AL462" s="168">
        <f>IF(H462=0,0,P462/H462)</f>
        <v>0</v>
      </c>
      <c r="AM462" s="168">
        <f>IF(H462=0,0,S462/H462)</f>
        <v>0</v>
      </c>
      <c r="AN462" s="168">
        <f>IF(H462=0,0,V462/H462)</f>
        <v>0</v>
      </c>
      <c r="AO462" s="168">
        <f>IF(H462=0,0,Y462/H462)</f>
        <v>0</v>
      </c>
      <c r="AP462" s="174">
        <f t="shared" ref="AP462:AS462" si="609">IF(AL462&lt;=50%,5,IF(AL462&lt;=65%,4,IF(AL462&lt;=75%,3,IF(AL462&lt;=90%,2,1))))</f>
        <v>5</v>
      </c>
      <c r="AQ462" s="174">
        <f t="shared" si="609"/>
        <v>5</v>
      </c>
      <c r="AR462" s="174">
        <f t="shared" si="609"/>
        <v>5</v>
      </c>
      <c r="AS462" s="174">
        <f t="shared" si="609"/>
        <v>5</v>
      </c>
      <c r="AT462" s="173"/>
      <c r="AU462" s="175"/>
      <c r="AV462" s="175"/>
      <c r="AW462" s="175"/>
      <c r="AX462" s="175"/>
      <c r="AY462" s="175"/>
    </row>
    <row r="463" spans="1:51" ht="16.5" customHeight="1" outlineLevel="4" x14ac:dyDescent="0.25">
      <c r="A463" s="205" t="s">
        <v>2305</v>
      </c>
      <c r="B463" s="181" t="str">
        <f>Variables!C245</f>
        <v>Jumlah ormas yang difasilitasi</v>
      </c>
      <c r="C463" s="192" t="s">
        <v>2306</v>
      </c>
      <c r="D463" s="192">
        <v>15</v>
      </c>
      <c r="E463" s="192">
        <v>17</v>
      </c>
      <c r="F463" s="192">
        <v>20</v>
      </c>
      <c r="G463" s="188">
        <v>21</v>
      </c>
      <c r="H463" s="192"/>
      <c r="I463" s="192"/>
      <c r="J463" s="188"/>
      <c r="K463" s="192">
        <f>Variables!E245</f>
        <v>10</v>
      </c>
      <c r="L463" s="192">
        <f>Variables!F245</f>
        <v>19</v>
      </c>
      <c r="M463" s="192">
        <f>Variables!G245</f>
        <v>23</v>
      </c>
      <c r="N463" s="192">
        <f>Variables!H245</f>
        <v>20</v>
      </c>
      <c r="O463" s="192">
        <f>Variables!I245</f>
        <v>0</v>
      </c>
      <c r="P463" s="192">
        <f>Variables!J245</f>
        <v>0</v>
      </c>
      <c r="Q463" s="170"/>
      <c r="R463" s="192">
        <f>Variables!K245</f>
        <v>0</v>
      </c>
      <c r="S463" s="192">
        <f>Variables!L245</f>
        <v>0</v>
      </c>
      <c r="T463" s="170"/>
      <c r="U463" s="192">
        <f>Variables!M245</f>
        <v>0</v>
      </c>
      <c r="V463" s="192">
        <f>Variables!N245</f>
        <v>0</v>
      </c>
      <c r="W463" s="170"/>
      <c r="X463" s="208"/>
      <c r="Y463" s="192">
        <f>Variables!P245</f>
        <v>0</v>
      </c>
      <c r="Z463" s="171"/>
      <c r="AA463" s="188"/>
      <c r="AB463" s="181"/>
      <c r="AC463" s="170"/>
      <c r="AD463" s="170"/>
      <c r="AE463" s="170"/>
      <c r="AF463" s="170"/>
      <c r="AG463" s="170"/>
      <c r="AH463" s="170"/>
      <c r="AI463" s="170"/>
      <c r="AJ463" s="170"/>
      <c r="AK463" s="206"/>
      <c r="AL463" s="168"/>
      <c r="AM463" s="168"/>
      <c r="AN463" s="168"/>
      <c r="AO463" s="168"/>
      <c r="AP463" s="174"/>
      <c r="AQ463" s="174"/>
      <c r="AR463" s="174"/>
      <c r="AS463" s="174"/>
      <c r="AT463" s="206"/>
      <c r="AU463" s="207"/>
      <c r="AV463" s="207"/>
      <c r="AW463" s="207"/>
      <c r="AX463" s="207"/>
      <c r="AY463" s="207"/>
    </row>
    <row r="464" spans="1:51" ht="16.5" customHeight="1" outlineLevel="4" x14ac:dyDescent="0.25">
      <c r="A464" s="205" t="s">
        <v>2307</v>
      </c>
      <c r="B464" s="181" t="str">
        <f>Variables!C244</f>
        <v>Jumlah ormas</v>
      </c>
      <c r="C464" s="192" t="s">
        <v>2306</v>
      </c>
      <c r="D464" s="192">
        <v>254</v>
      </c>
      <c r="E464" s="192">
        <v>254</v>
      </c>
      <c r="F464" s="192">
        <v>254</v>
      </c>
      <c r="G464" s="188">
        <v>254</v>
      </c>
      <c r="H464" s="192"/>
      <c r="I464" s="192"/>
      <c r="J464" s="188"/>
      <c r="K464" s="192">
        <f>Variables!E244</f>
        <v>151</v>
      </c>
      <c r="L464" s="192">
        <f>Variables!F244</f>
        <v>243</v>
      </c>
      <c r="M464" s="192">
        <f>Variables!G244</f>
        <v>242</v>
      </c>
      <c r="N464" s="192">
        <f>Variables!H244</f>
        <v>245</v>
      </c>
      <c r="O464" s="192">
        <f>Variables!I244</f>
        <v>245</v>
      </c>
      <c r="P464" s="192">
        <f>Variables!J244</f>
        <v>246</v>
      </c>
      <c r="Q464" s="170"/>
      <c r="R464" s="192">
        <f>Variables!K244</f>
        <v>0</v>
      </c>
      <c r="S464" s="192">
        <f>Variables!L244</f>
        <v>0</v>
      </c>
      <c r="T464" s="170"/>
      <c r="U464" s="192">
        <f>Variables!M244</f>
        <v>0</v>
      </c>
      <c r="V464" s="192">
        <f>Variables!N244</f>
        <v>0</v>
      </c>
      <c r="W464" s="170"/>
      <c r="X464" s="208"/>
      <c r="Y464" s="192">
        <f>Variables!P244</f>
        <v>0</v>
      </c>
      <c r="Z464" s="171"/>
      <c r="AA464" s="188"/>
      <c r="AB464" s="181"/>
      <c r="AC464" s="170"/>
      <c r="AD464" s="170"/>
      <c r="AE464" s="170"/>
      <c r="AF464" s="170"/>
      <c r="AG464" s="170"/>
      <c r="AH464" s="170"/>
      <c r="AI464" s="170"/>
      <c r="AJ464" s="170"/>
      <c r="AK464" s="206"/>
      <c r="AL464" s="168"/>
      <c r="AM464" s="168"/>
      <c r="AN464" s="168"/>
      <c r="AO464" s="168"/>
      <c r="AP464" s="174"/>
      <c r="AQ464" s="174"/>
      <c r="AR464" s="174"/>
      <c r="AS464" s="174"/>
      <c r="AT464" s="206"/>
      <c r="AU464" s="207"/>
      <c r="AV464" s="207"/>
      <c r="AW464" s="207"/>
      <c r="AX464" s="207"/>
      <c r="AY464" s="207"/>
    </row>
    <row r="465" spans="1:51" ht="16.5" customHeight="1" outlineLevel="2" x14ac:dyDescent="0.25">
      <c r="A465" s="153" t="s">
        <v>2308</v>
      </c>
      <c r="B465" s="154" t="s">
        <v>2309</v>
      </c>
      <c r="C465" s="155"/>
      <c r="D465" s="155"/>
      <c r="E465" s="155"/>
      <c r="F465" s="155"/>
      <c r="G465" s="155"/>
      <c r="H465" s="155"/>
      <c r="I465" s="155"/>
      <c r="J465" s="155"/>
      <c r="K465" s="155"/>
      <c r="L465" s="155"/>
      <c r="M465" s="155"/>
      <c r="N465" s="155"/>
      <c r="O465" s="155"/>
      <c r="P465" s="155"/>
      <c r="Q465" s="212">
        <v>198909300</v>
      </c>
      <c r="R465" s="155"/>
      <c r="S465" s="155"/>
      <c r="T465" s="236">
        <v>432858000</v>
      </c>
      <c r="U465" s="155"/>
      <c r="V465" s="155"/>
      <c r="W465" s="236">
        <v>682579071</v>
      </c>
      <c r="X465" s="184"/>
      <c r="Y465" s="155"/>
      <c r="Z465" s="158"/>
      <c r="AA465" s="159"/>
      <c r="AB465" s="154"/>
      <c r="AC465" s="160"/>
      <c r="AD465" s="160"/>
      <c r="AE465" s="160"/>
      <c r="AF465" s="160"/>
      <c r="AG465" s="160"/>
      <c r="AH465" s="160"/>
      <c r="AI465" s="160"/>
      <c r="AJ465" s="160"/>
      <c r="AK465" s="161"/>
      <c r="AL465" s="159"/>
      <c r="AM465" s="159"/>
      <c r="AN465" s="159"/>
      <c r="AO465" s="159"/>
      <c r="AP465" s="162"/>
      <c r="AQ465" s="162"/>
      <c r="AR465" s="162"/>
      <c r="AS465" s="162"/>
      <c r="AT465" s="161"/>
      <c r="AU465" s="163"/>
      <c r="AV465" s="163"/>
      <c r="AW465" s="163"/>
      <c r="AX465" s="163"/>
      <c r="AY465" s="163"/>
    </row>
    <row r="466" spans="1:51" ht="16.5" customHeight="1" outlineLevel="3" x14ac:dyDescent="0.25">
      <c r="A466" s="164" t="s">
        <v>2310</v>
      </c>
      <c r="B466" s="165" t="s">
        <v>2311</v>
      </c>
      <c r="C466" s="166"/>
      <c r="D466" s="167">
        <f>D467/D468</f>
        <v>0.783625730994152</v>
      </c>
      <c r="E466" s="167">
        <v>0.8</v>
      </c>
      <c r="F466" s="167">
        <v>0.8</v>
      </c>
      <c r="G466" s="167">
        <v>0.8</v>
      </c>
      <c r="H466" s="167">
        <v>0.8</v>
      </c>
      <c r="I466" s="167">
        <v>0.8</v>
      </c>
      <c r="J466" s="167">
        <v>0.8</v>
      </c>
      <c r="K466" s="167">
        <f>K467/K468</f>
        <v>0.70588235294117652</v>
      </c>
      <c r="L466" s="168">
        <f t="shared" ref="L466:P466" si="610">IF(L468=0,0,L467/L468)</f>
        <v>0.72839506172839508</v>
      </c>
      <c r="M466" s="168">
        <f t="shared" si="610"/>
        <v>0.75163398692810457</v>
      </c>
      <c r="N466" s="168">
        <f t="shared" si="610"/>
        <v>0.75352112676056338</v>
      </c>
      <c r="O466" s="168">
        <f t="shared" si="610"/>
        <v>0</v>
      </c>
      <c r="P466" s="168">
        <f t="shared" si="610"/>
        <v>0.80434782608695654</v>
      </c>
      <c r="Q466" s="177"/>
      <c r="R466" s="168">
        <f t="shared" ref="R466:S466" si="611">IF(R468=0,0,R467/R468)</f>
        <v>0</v>
      </c>
      <c r="S466" s="168">
        <f t="shared" si="611"/>
        <v>0</v>
      </c>
      <c r="T466" s="181"/>
      <c r="U466" s="168">
        <f t="shared" ref="U466:V466" si="612">IF(U468=0,0,U467/U468)</f>
        <v>0</v>
      </c>
      <c r="V466" s="168">
        <f t="shared" si="612"/>
        <v>0</v>
      </c>
      <c r="W466" s="181"/>
      <c r="X466" s="167">
        <f>H466</f>
        <v>0.8</v>
      </c>
      <c r="Y466" s="168">
        <f>IF(Y468=0,0,Y467/Y468)</f>
        <v>0</v>
      </c>
      <c r="Z466" s="182"/>
      <c r="AA466" s="167">
        <f>Y466/X466</f>
        <v>0</v>
      </c>
      <c r="AB466" s="165"/>
      <c r="AC466" s="172" t="e">
        <f>P466/O466</f>
        <v>#DIV/0!</v>
      </c>
      <c r="AD466" s="172" t="e">
        <f>S466/R466</f>
        <v>#DIV/0!</v>
      </c>
      <c r="AE466" s="172" t="e">
        <f>V466/U466</f>
        <v>#DIV/0!</v>
      </c>
      <c r="AF466" s="172">
        <f>Y466/X466</f>
        <v>0</v>
      </c>
      <c r="AG466" s="172">
        <f>P466/G466</f>
        <v>1.0054347826086956</v>
      </c>
      <c r="AH466" s="172">
        <f>S466/G466</f>
        <v>0</v>
      </c>
      <c r="AI466" s="172">
        <f>V466/G466</f>
        <v>0</v>
      </c>
      <c r="AJ466" s="172">
        <f>Y466/G466</f>
        <v>0</v>
      </c>
      <c r="AK466" s="173"/>
      <c r="AL466" s="168">
        <f>IF(H466=0,0,P466/H466)</f>
        <v>1.0054347826086956</v>
      </c>
      <c r="AM466" s="168">
        <f>IF(H466=0,0,S466/H466)</f>
        <v>0</v>
      </c>
      <c r="AN466" s="168">
        <f>IF(H466=0,0,V466/H466)</f>
        <v>0</v>
      </c>
      <c r="AO466" s="168">
        <f>IF(H466=0,0,Y466/H466)</f>
        <v>0</v>
      </c>
      <c r="AP466" s="174">
        <f t="shared" ref="AP466:AS466" si="613">IF(AL466&lt;=50%,5,IF(AL466&lt;=65%,4,IF(AL466&lt;=75%,3,IF(AL466&lt;=90%,2,1))))</f>
        <v>1</v>
      </c>
      <c r="AQ466" s="174">
        <f t="shared" si="613"/>
        <v>5</v>
      </c>
      <c r="AR466" s="174">
        <f t="shared" si="613"/>
        <v>5</v>
      </c>
      <c r="AS466" s="174">
        <f t="shared" si="613"/>
        <v>5</v>
      </c>
      <c r="AT466" s="173"/>
      <c r="AU466" s="175"/>
      <c r="AV466" s="175"/>
      <c r="AW466" s="175"/>
      <c r="AX466" s="175"/>
      <c r="AY466" s="175"/>
    </row>
    <row r="467" spans="1:51" ht="16.5" customHeight="1" outlineLevel="4" x14ac:dyDescent="0.25">
      <c r="A467" s="205" t="s">
        <v>2312</v>
      </c>
      <c r="B467" s="181" t="str">
        <f>Variables!C234</f>
        <v>Jumlah kasus kriminalitas yang selesai</v>
      </c>
      <c r="C467" s="192" t="s">
        <v>2273</v>
      </c>
      <c r="D467" s="192">
        <v>134</v>
      </c>
      <c r="E467" s="192"/>
      <c r="F467" s="192"/>
      <c r="G467" s="188"/>
      <c r="H467" s="192"/>
      <c r="I467" s="192"/>
      <c r="J467" s="188"/>
      <c r="K467" s="188">
        <v>120</v>
      </c>
      <c r="L467" s="192">
        <f>Variables!F234</f>
        <v>118</v>
      </c>
      <c r="M467" s="192">
        <f>Variables!G234</f>
        <v>115</v>
      </c>
      <c r="N467" s="192">
        <f>Variables!H234</f>
        <v>107</v>
      </c>
      <c r="O467" s="192">
        <f>Variables!I234</f>
        <v>0</v>
      </c>
      <c r="P467" s="192">
        <f>Variables!J234</f>
        <v>37</v>
      </c>
      <c r="Q467" s="170"/>
      <c r="R467" s="192">
        <f>Variables!K234</f>
        <v>0</v>
      </c>
      <c r="S467" s="192">
        <f>Variables!L234</f>
        <v>0</v>
      </c>
      <c r="T467" s="170"/>
      <c r="U467" s="192">
        <f>Variables!M234</f>
        <v>0</v>
      </c>
      <c r="V467" s="192">
        <f>Variables!N234</f>
        <v>0</v>
      </c>
      <c r="W467" s="170"/>
      <c r="X467" s="208"/>
      <c r="Y467" s="192">
        <f>Variables!P234</f>
        <v>0</v>
      </c>
      <c r="Z467" s="171"/>
      <c r="AA467" s="188"/>
      <c r="AB467" s="181"/>
      <c r="AC467" s="170"/>
      <c r="AD467" s="170"/>
      <c r="AE467" s="170"/>
      <c r="AF467" s="170"/>
      <c r="AG467" s="170"/>
      <c r="AH467" s="170"/>
      <c r="AI467" s="170"/>
      <c r="AJ467" s="170"/>
      <c r="AK467" s="206"/>
      <c r="AL467" s="168"/>
      <c r="AM467" s="168"/>
      <c r="AN467" s="168"/>
      <c r="AO467" s="168"/>
      <c r="AP467" s="174"/>
      <c r="AQ467" s="174"/>
      <c r="AR467" s="174"/>
      <c r="AS467" s="174"/>
      <c r="AT467" s="206"/>
      <c r="AU467" s="207"/>
      <c r="AV467" s="207"/>
      <c r="AW467" s="207"/>
      <c r="AX467" s="207"/>
      <c r="AY467" s="207"/>
    </row>
    <row r="468" spans="1:51" ht="16.5" customHeight="1" outlineLevel="4" x14ac:dyDescent="0.25">
      <c r="A468" s="205" t="s">
        <v>2313</v>
      </c>
      <c r="B468" s="181" t="str">
        <f>Variables!C233</f>
        <v>Jumlah kasus kriminalitas</v>
      </c>
      <c r="C468" s="192" t="s">
        <v>2273</v>
      </c>
      <c r="D468" s="192">
        <v>171</v>
      </c>
      <c r="E468" s="192"/>
      <c r="F468" s="192"/>
      <c r="G468" s="188"/>
      <c r="H468" s="192"/>
      <c r="I468" s="192"/>
      <c r="J468" s="188"/>
      <c r="K468" s="188">
        <v>170</v>
      </c>
      <c r="L468" s="192">
        <f>Variables!F233</f>
        <v>162</v>
      </c>
      <c r="M468" s="192">
        <f>Variables!G233</f>
        <v>153</v>
      </c>
      <c r="N468" s="192">
        <f>Variables!H233</f>
        <v>142</v>
      </c>
      <c r="O468" s="192">
        <f>Variables!I233</f>
        <v>0</v>
      </c>
      <c r="P468" s="192">
        <f>Variables!J233</f>
        <v>46</v>
      </c>
      <c r="Q468" s="170"/>
      <c r="R468" s="192">
        <f>Variables!K233</f>
        <v>0</v>
      </c>
      <c r="S468" s="192">
        <f>Variables!L233</f>
        <v>0</v>
      </c>
      <c r="T468" s="170"/>
      <c r="U468" s="192">
        <f>Variables!M233</f>
        <v>0</v>
      </c>
      <c r="V468" s="192">
        <f>Variables!N233</f>
        <v>0</v>
      </c>
      <c r="W468" s="170"/>
      <c r="X468" s="208"/>
      <c r="Y468" s="192">
        <f>Variables!P233</f>
        <v>0</v>
      </c>
      <c r="Z468" s="171"/>
      <c r="AA468" s="188"/>
      <c r="AB468" s="181"/>
      <c r="AC468" s="170"/>
      <c r="AD468" s="170"/>
      <c r="AE468" s="170"/>
      <c r="AF468" s="170"/>
      <c r="AG468" s="170"/>
      <c r="AH468" s="170"/>
      <c r="AI468" s="170"/>
      <c r="AJ468" s="170"/>
      <c r="AK468" s="206"/>
      <c r="AL468" s="168"/>
      <c r="AM468" s="168"/>
      <c r="AN468" s="168"/>
      <c r="AO468" s="168"/>
      <c r="AP468" s="174"/>
      <c r="AQ468" s="174"/>
      <c r="AR468" s="174"/>
      <c r="AS468" s="174"/>
      <c r="AT468" s="206"/>
      <c r="AU468" s="207"/>
      <c r="AV468" s="207"/>
      <c r="AW468" s="207"/>
      <c r="AX468" s="207"/>
      <c r="AY468" s="207"/>
    </row>
    <row r="469" spans="1:51" ht="16.5" customHeight="1" outlineLevel="3" x14ac:dyDescent="0.25">
      <c r="A469" s="205" t="s">
        <v>2314</v>
      </c>
      <c r="B469" s="226" t="s">
        <v>2315</v>
      </c>
      <c r="C469" s="223"/>
      <c r="D469" s="223">
        <f t="shared" ref="D469:G469" si="614">D470</f>
        <v>0</v>
      </c>
      <c r="E469" s="223">
        <f t="shared" si="614"/>
        <v>0</v>
      </c>
      <c r="F469" s="223">
        <f t="shared" si="614"/>
        <v>0</v>
      </c>
      <c r="G469" s="223">
        <f t="shared" si="614"/>
        <v>0</v>
      </c>
      <c r="H469" s="223">
        <v>0</v>
      </c>
      <c r="I469" s="223">
        <v>0</v>
      </c>
      <c r="J469" s="223">
        <f t="shared" ref="J469:P469" si="615">J470</f>
        <v>0</v>
      </c>
      <c r="K469" s="223">
        <f t="shared" si="615"/>
        <v>0</v>
      </c>
      <c r="L469" s="223">
        <f t="shared" si="615"/>
        <v>0</v>
      </c>
      <c r="M469" s="223">
        <f t="shared" si="615"/>
        <v>0</v>
      </c>
      <c r="N469" s="223">
        <f t="shared" si="615"/>
        <v>0</v>
      </c>
      <c r="O469" s="223">
        <f t="shared" si="615"/>
        <v>0</v>
      </c>
      <c r="P469" s="223">
        <f t="shared" si="615"/>
        <v>0</v>
      </c>
      <c r="Q469" s="226"/>
      <c r="R469" s="223">
        <f t="shared" ref="R469:S469" si="616">R470</f>
        <v>0</v>
      </c>
      <c r="S469" s="223">
        <f t="shared" si="616"/>
        <v>0</v>
      </c>
      <c r="T469" s="226"/>
      <c r="U469" s="223">
        <f t="shared" ref="U469:V469" si="617">U470</f>
        <v>0</v>
      </c>
      <c r="V469" s="223">
        <f t="shared" si="617"/>
        <v>0</v>
      </c>
      <c r="W469" s="226"/>
      <c r="X469" s="192">
        <f>H469</f>
        <v>0</v>
      </c>
      <c r="Y469" s="223">
        <f>Y470</f>
        <v>0</v>
      </c>
      <c r="Z469" s="269"/>
      <c r="AA469" s="192"/>
      <c r="AB469" s="226"/>
      <c r="AC469" s="170">
        <v>1</v>
      </c>
      <c r="AD469" s="170">
        <v>1</v>
      </c>
      <c r="AE469" s="170" t="e">
        <f>V469/U469</f>
        <v>#DIV/0!</v>
      </c>
      <c r="AF469" s="170" t="e">
        <f>Y469/X469</f>
        <v>#DIV/0!</v>
      </c>
      <c r="AG469" s="170">
        <v>1</v>
      </c>
      <c r="AH469" s="170">
        <v>1</v>
      </c>
      <c r="AI469" s="170" t="e">
        <f>V469/G469</f>
        <v>#DIV/0!</v>
      </c>
      <c r="AJ469" s="170" t="e">
        <f>Y469/G469</f>
        <v>#DIV/0!</v>
      </c>
      <c r="AK469" s="206"/>
      <c r="AL469" s="168">
        <f>IF(H469=0,0,P469/H469)</f>
        <v>0</v>
      </c>
      <c r="AM469" s="168">
        <f>IF(H469=0,0,S469/H469)</f>
        <v>0</v>
      </c>
      <c r="AN469" s="168">
        <f>IF(H469=0,0,V469/H469)</f>
        <v>0</v>
      </c>
      <c r="AO469" s="168">
        <f>IF(H469=0,0,Y469/H469)</f>
        <v>0</v>
      </c>
      <c r="AP469" s="174">
        <f t="shared" ref="AP469:AS469" si="618">IF(AL469&lt;=50%,5,IF(AL469&lt;=65%,4,IF(AL469&lt;=75%,3,IF(AL469&lt;=90%,2,1))))</f>
        <v>5</v>
      </c>
      <c r="AQ469" s="174">
        <f t="shared" si="618"/>
        <v>5</v>
      </c>
      <c r="AR469" s="174">
        <f t="shared" si="618"/>
        <v>5</v>
      </c>
      <c r="AS469" s="174">
        <f t="shared" si="618"/>
        <v>5</v>
      </c>
      <c r="AT469" s="227"/>
      <c r="AU469" s="228"/>
      <c r="AV469" s="228"/>
      <c r="AW469" s="228"/>
      <c r="AX469" s="228"/>
      <c r="AY469" s="228"/>
    </row>
    <row r="470" spans="1:51" ht="16.5" customHeight="1" outlineLevel="4" x14ac:dyDescent="0.25">
      <c r="A470" s="205" t="s">
        <v>2316</v>
      </c>
      <c r="B470" s="181" t="str">
        <f>Variables!C235</f>
        <v>Jumlah kasus radikalisme dan penyebaran paham-paham yang tidak sesuai dengan nilai religius dan nilai-nilai luhur Pancasila di setiap tahunnya</v>
      </c>
      <c r="C470" s="192" t="s">
        <v>2273</v>
      </c>
      <c r="D470" s="192">
        <v>0</v>
      </c>
      <c r="E470" s="192">
        <v>0</v>
      </c>
      <c r="F470" s="192">
        <v>0</v>
      </c>
      <c r="G470" s="188">
        <v>0</v>
      </c>
      <c r="H470" s="192"/>
      <c r="I470" s="192"/>
      <c r="J470" s="188">
        <v>0</v>
      </c>
      <c r="K470" s="188">
        <v>0</v>
      </c>
      <c r="L470" s="192">
        <f>Variables!F235</f>
        <v>0</v>
      </c>
      <c r="M470" s="192">
        <f>Variables!G235</f>
        <v>0</v>
      </c>
      <c r="N470" s="192">
        <f>Variables!H235</f>
        <v>0</v>
      </c>
      <c r="O470" s="192">
        <f>Variables!I235</f>
        <v>0</v>
      </c>
      <c r="P470" s="192">
        <f>Variables!J235</f>
        <v>0</v>
      </c>
      <c r="Q470" s="170"/>
      <c r="R470" s="192">
        <f>Variables!K235</f>
        <v>0</v>
      </c>
      <c r="S470" s="192">
        <f>Variables!L235</f>
        <v>0</v>
      </c>
      <c r="T470" s="170"/>
      <c r="U470" s="192">
        <f>Variables!M235</f>
        <v>0</v>
      </c>
      <c r="V470" s="192">
        <f>Variables!N235</f>
        <v>0</v>
      </c>
      <c r="W470" s="170"/>
      <c r="X470" s="208"/>
      <c r="Y470" s="188">
        <v>0</v>
      </c>
      <c r="Z470" s="171"/>
      <c r="AA470" s="188"/>
      <c r="AB470" s="181"/>
      <c r="AC470" s="170"/>
      <c r="AD470" s="170"/>
      <c r="AE470" s="170"/>
      <c r="AF470" s="170"/>
      <c r="AG470" s="170"/>
      <c r="AH470" s="170"/>
      <c r="AI470" s="170"/>
      <c r="AJ470" s="170"/>
      <c r="AK470" s="206"/>
      <c r="AL470" s="168"/>
      <c r="AM470" s="168"/>
      <c r="AN470" s="168"/>
      <c r="AO470" s="168"/>
      <c r="AP470" s="174"/>
      <c r="AQ470" s="174"/>
      <c r="AR470" s="174"/>
      <c r="AS470" s="174"/>
      <c r="AT470" s="206"/>
      <c r="AU470" s="207"/>
      <c r="AV470" s="207"/>
      <c r="AW470" s="207"/>
      <c r="AX470" s="207"/>
      <c r="AY470" s="207"/>
    </row>
    <row r="471" spans="1:51" ht="16.5" customHeight="1" outlineLevel="3" x14ac:dyDescent="0.25">
      <c r="A471" s="205" t="s">
        <v>2317</v>
      </c>
      <c r="B471" s="181" t="s">
        <v>2318</v>
      </c>
      <c r="C471" s="192"/>
      <c r="D471" s="223">
        <f t="shared" ref="D471:G471" si="619">D472</f>
        <v>0</v>
      </c>
      <c r="E471" s="223">
        <f t="shared" si="619"/>
        <v>0</v>
      </c>
      <c r="F471" s="223">
        <f t="shared" si="619"/>
        <v>0</v>
      </c>
      <c r="G471" s="223">
        <f t="shared" si="619"/>
        <v>1</v>
      </c>
      <c r="H471" s="223">
        <v>0</v>
      </c>
      <c r="I471" s="223">
        <v>0</v>
      </c>
      <c r="J471" s="223">
        <f t="shared" ref="J471:P471" si="620">J472</f>
        <v>0</v>
      </c>
      <c r="K471" s="223">
        <f t="shared" si="620"/>
        <v>0</v>
      </c>
      <c r="L471" s="223">
        <f t="shared" si="620"/>
        <v>0</v>
      </c>
      <c r="M471" s="223">
        <f t="shared" si="620"/>
        <v>0</v>
      </c>
      <c r="N471" s="223">
        <f t="shared" si="620"/>
        <v>1</v>
      </c>
      <c r="O471" s="223">
        <f t="shared" si="620"/>
        <v>0</v>
      </c>
      <c r="P471" s="223">
        <f t="shared" si="620"/>
        <v>0</v>
      </c>
      <c r="Q471" s="226"/>
      <c r="R471" s="223">
        <f t="shared" ref="R471:S471" si="621">R472</f>
        <v>0</v>
      </c>
      <c r="S471" s="223">
        <f t="shared" si="621"/>
        <v>0</v>
      </c>
      <c r="T471" s="226"/>
      <c r="U471" s="223">
        <f t="shared" ref="U471:V471" si="622">U472</f>
        <v>0</v>
      </c>
      <c r="V471" s="223">
        <f t="shared" si="622"/>
        <v>0</v>
      </c>
      <c r="W471" s="226"/>
      <c r="X471" s="192">
        <f>H471</f>
        <v>0</v>
      </c>
      <c r="Y471" s="223">
        <f>Y472</f>
        <v>0</v>
      </c>
      <c r="Z471" s="269"/>
      <c r="AA471" s="192" t="e">
        <f>Y471/X471</f>
        <v>#DIV/0!</v>
      </c>
      <c r="AB471" s="181"/>
      <c r="AC471" s="170" t="e">
        <f>P471/O471</f>
        <v>#DIV/0!</v>
      </c>
      <c r="AD471" s="170" t="e">
        <f>S471/R471</f>
        <v>#DIV/0!</v>
      </c>
      <c r="AE471" s="170" t="e">
        <f>V471/U471</f>
        <v>#DIV/0!</v>
      </c>
      <c r="AF471" s="170" t="e">
        <f>Y471/X471</f>
        <v>#DIV/0!</v>
      </c>
      <c r="AG471" s="170">
        <f>P471/G471</f>
        <v>0</v>
      </c>
      <c r="AH471" s="170">
        <f>S471/G471</f>
        <v>0</v>
      </c>
      <c r="AI471" s="170">
        <f>V471/G471</f>
        <v>0</v>
      </c>
      <c r="AJ471" s="170">
        <f>Y471/G471</f>
        <v>0</v>
      </c>
      <c r="AK471" s="206"/>
      <c r="AL471" s="168">
        <f>IF(H471=0,0,P471/H471)</f>
        <v>0</v>
      </c>
      <c r="AM471" s="168">
        <f>IF(H471=0,0,S471/H471)</f>
        <v>0</v>
      </c>
      <c r="AN471" s="168">
        <f>IF(H471=0,0,V471/H471)</f>
        <v>0</v>
      </c>
      <c r="AO471" s="168">
        <f>IF(H471=0,0,Y471/H471)</f>
        <v>0</v>
      </c>
      <c r="AP471" s="174">
        <f t="shared" ref="AP471:AS471" si="623">IF(AL471&lt;=50%,5,IF(AL471&lt;=65%,4,IF(AL471&lt;=75%,3,IF(AL471&lt;=90%,2,1))))</f>
        <v>5</v>
      </c>
      <c r="AQ471" s="174">
        <f t="shared" si="623"/>
        <v>5</v>
      </c>
      <c r="AR471" s="174">
        <f t="shared" si="623"/>
        <v>5</v>
      </c>
      <c r="AS471" s="174">
        <f t="shared" si="623"/>
        <v>5</v>
      </c>
      <c r="AT471" s="206"/>
      <c r="AU471" s="207"/>
      <c r="AV471" s="207"/>
      <c r="AW471" s="207"/>
      <c r="AX471" s="207"/>
      <c r="AY471" s="207"/>
    </row>
    <row r="472" spans="1:51" ht="16.5" customHeight="1" outlineLevel="4" x14ac:dyDescent="0.25">
      <c r="A472" s="205" t="s">
        <v>2319</v>
      </c>
      <c r="B472" s="181" t="str">
        <f>Variables!C255</f>
        <v xml:space="preserve">Jumlah regulasi daerah yang mengatur pelarangan narkoba </v>
      </c>
      <c r="C472" s="192" t="s">
        <v>2320</v>
      </c>
      <c r="D472" s="192">
        <v>0</v>
      </c>
      <c r="E472" s="192">
        <v>0</v>
      </c>
      <c r="F472" s="192">
        <v>0</v>
      </c>
      <c r="G472" s="188">
        <v>1</v>
      </c>
      <c r="H472" s="192"/>
      <c r="I472" s="192"/>
      <c r="J472" s="188">
        <v>0</v>
      </c>
      <c r="K472" s="188">
        <v>0</v>
      </c>
      <c r="L472" s="192">
        <f>Variables!F255</f>
        <v>0</v>
      </c>
      <c r="M472" s="192">
        <f>Variables!G255</f>
        <v>0</v>
      </c>
      <c r="N472" s="192">
        <f>Variables!H255</f>
        <v>1</v>
      </c>
      <c r="O472" s="192">
        <f>Variables!I255</f>
        <v>0</v>
      </c>
      <c r="P472" s="192">
        <f>Variables!J255</f>
        <v>0</v>
      </c>
      <c r="Q472" s="170"/>
      <c r="R472" s="192">
        <f>Variables!K255</f>
        <v>0</v>
      </c>
      <c r="S472" s="192">
        <f>Variables!L255</f>
        <v>0</v>
      </c>
      <c r="T472" s="170"/>
      <c r="U472" s="192">
        <f>Variables!M255</f>
        <v>0</v>
      </c>
      <c r="V472" s="192">
        <f>Variables!N255</f>
        <v>0</v>
      </c>
      <c r="W472" s="170"/>
      <c r="X472" s="208"/>
      <c r="Y472" s="192">
        <f>Variables!P255</f>
        <v>0</v>
      </c>
      <c r="Z472" s="171"/>
      <c r="AA472" s="188"/>
      <c r="AB472" s="181"/>
      <c r="AC472" s="170"/>
      <c r="AD472" s="170"/>
      <c r="AE472" s="170"/>
      <c r="AF472" s="170"/>
      <c r="AG472" s="170"/>
      <c r="AH472" s="170"/>
      <c r="AI472" s="170"/>
      <c r="AJ472" s="170"/>
      <c r="AK472" s="206"/>
      <c r="AL472" s="168"/>
      <c r="AM472" s="168"/>
      <c r="AN472" s="168"/>
      <c r="AO472" s="168"/>
      <c r="AP472" s="174"/>
      <c r="AQ472" s="174"/>
      <c r="AR472" s="174"/>
      <c r="AS472" s="174"/>
      <c r="AT472" s="206"/>
      <c r="AU472" s="207"/>
      <c r="AV472" s="207"/>
      <c r="AW472" s="207"/>
      <c r="AX472" s="207"/>
      <c r="AY472" s="207"/>
    </row>
    <row r="473" spans="1:51" ht="16.5" customHeight="1" outlineLevel="3" x14ac:dyDescent="0.25">
      <c r="A473" s="205" t="s">
        <v>2321</v>
      </c>
      <c r="B473" s="181" t="s">
        <v>2322</v>
      </c>
      <c r="C473" s="192"/>
      <c r="D473" s="223">
        <f t="shared" ref="D473:G473" si="624">D474</f>
        <v>1</v>
      </c>
      <c r="E473" s="223">
        <f t="shared" si="624"/>
        <v>1</v>
      </c>
      <c r="F473" s="223">
        <f t="shared" si="624"/>
        <v>2</v>
      </c>
      <c r="G473" s="223">
        <f t="shared" si="624"/>
        <v>3</v>
      </c>
      <c r="H473" s="223">
        <v>4</v>
      </c>
      <c r="I473" s="223">
        <v>5</v>
      </c>
      <c r="J473" s="223">
        <f t="shared" ref="J473:P473" si="625">J474</f>
        <v>6</v>
      </c>
      <c r="K473" s="223">
        <f t="shared" si="625"/>
        <v>1</v>
      </c>
      <c r="L473" s="223">
        <f t="shared" si="625"/>
        <v>2</v>
      </c>
      <c r="M473" s="223">
        <f t="shared" si="625"/>
        <v>3</v>
      </c>
      <c r="N473" s="223">
        <f t="shared" si="625"/>
        <v>4</v>
      </c>
      <c r="O473" s="223">
        <f t="shared" si="625"/>
        <v>0</v>
      </c>
      <c r="P473" s="223">
        <f t="shared" si="625"/>
        <v>0</v>
      </c>
      <c r="Q473" s="226"/>
      <c r="R473" s="223">
        <f t="shared" ref="R473:S473" si="626">R474</f>
        <v>0</v>
      </c>
      <c r="S473" s="223">
        <f t="shared" si="626"/>
        <v>0</v>
      </c>
      <c r="T473" s="226"/>
      <c r="U473" s="223">
        <f t="shared" ref="U473:V473" si="627">U474</f>
        <v>0</v>
      </c>
      <c r="V473" s="223">
        <f t="shared" si="627"/>
        <v>0</v>
      </c>
      <c r="W473" s="226"/>
      <c r="X473" s="192">
        <f>H473</f>
        <v>4</v>
      </c>
      <c r="Y473" s="223">
        <f>Y474</f>
        <v>0</v>
      </c>
      <c r="Z473" s="269"/>
      <c r="AA473" s="192">
        <f>Y473/X473</f>
        <v>0</v>
      </c>
      <c r="AB473" s="181"/>
      <c r="AC473" s="170" t="e">
        <f>P473/O473</f>
        <v>#DIV/0!</v>
      </c>
      <c r="AD473" s="170" t="e">
        <f>S473/R473</f>
        <v>#DIV/0!</v>
      </c>
      <c r="AE473" s="170" t="e">
        <f>V473/U473</f>
        <v>#DIV/0!</v>
      </c>
      <c r="AF473" s="170">
        <f>Y473/X473</f>
        <v>0</v>
      </c>
      <c r="AG473" s="170">
        <f>P473/G473</f>
        <v>0</v>
      </c>
      <c r="AH473" s="170">
        <f>S473/G473</f>
        <v>0</v>
      </c>
      <c r="AI473" s="170">
        <f>V473/G473</f>
        <v>0</v>
      </c>
      <c r="AJ473" s="170">
        <f>Y473/G473</f>
        <v>0</v>
      </c>
      <c r="AK473" s="206"/>
      <c r="AL473" s="168">
        <f>IF(H473=0,0,P473/H473)</f>
        <v>0</v>
      </c>
      <c r="AM473" s="168">
        <f>IF(H473=0,0,S473/H473)</f>
        <v>0</v>
      </c>
      <c r="AN473" s="168">
        <f>IF(H473=0,0,V473/H473)</f>
        <v>0</v>
      </c>
      <c r="AO473" s="168">
        <f>IF(H473=0,0,Y473/H473)</f>
        <v>0</v>
      </c>
      <c r="AP473" s="174">
        <f t="shared" ref="AP473:AS473" si="628">IF(AL473&lt;=50%,5,IF(AL473&lt;=65%,4,IF(AL473&lt;=75%,3,IF(AL473&lt;=90%,2,1))))</f>
        <v>5</v>
      </c>
      <c r="AQ473" s="174">
        <f t="shared" si="628"/>
        <v>5</v>
      </c>
      <c r="AR473" s="174">
        <f t="shared" si="628"/>
        <v>5</v>
      </c>
      <c r="AS473" s="174">
        <f t="shared" si="628"/>
        <v>5</v>
      </c>
      <c r="AT473" s="206"/>
      <c r="AU473" s="207"/>
      <c r="AV473" s="207"/>
      <c r="AW473" s="207"/>
      <c r="AX473" s="207"/>
      <c r="AY473" s="207"/>
    </row>
    <row r="474" spans="1:51" ht="16.5" customHeight="1" outlineLevel="4" x14ac:dyDescent="0.25">
      <c r="A474" s="205" t="s">
        <v>2323</v>
      </c>
      <c r="B474" s="181" t="str">
        <f>Variables!C232</f>
        <v>Jumlah kampung yang bebas narkoba yang dicanangkan dan dibentuk oleh pemerintah</v>
      </c>
      <c r="C474" s="192" t="s">
        <v>2324</v>
      </c>
      <c r="D474" s="192">
        <v>1</v>
      </c>
      <c r="E474" s="192">
        <v>1</v>
      </c>
      <c r="F474" s="192">
        <v>2</v>
      </c>
      <c r="G474" s="188">
        <v>3</v>
      </c>
      <c r="H474" s="192"/>
      <c r="I474" s="192"/>
      <c r="J474" s="188">
        <v>6</v>
      </c>
      <c r="K474" s="188">
        <v>1</v>
      </c>
      <c r="L474" s="192">
        <f>Variables!F232</f>
        <v>2</v>
      </c>
      <c r="M474" s="192">
        <f>Variables!G232</f>
        <v>3</v>
      </c>
      <c r="N474" s="192">
        <f>Variables!H232</f>
        <v>4</v>
      </c>
      <c r="O474" s="192">
        <f>Variables!I232</f>
        <v>0</v>
      </c>
      <c r="P474" s="192">
        <f>Variables!J232</f>
        <v>0</v>
      </c>
      <c r="Q474" s="170"/>
      <c r="R474" s="192">
        <f>Variables!K232</f>
        <v>0</v>
      </c>
      <c r="S474" s="192">
        <f>Variables!L232</f>
        <v>0</v>
      </c>
      <c r="T474" s="170"/>
      <c r="U474" s="192">
        <f>Variables!M232</f>
        <v>0</v>
      </c>
      <c r="V474" s="192">
        <f>Variables!N232</f>
        <v>0</v>
      </c>
      <c r="W474" s="170"/>
      <c r="X474" s="208"/>
      <c r="Y474" s="192">
        <f>Variables!P232</f>
        <v>0</v>
      </c>
      <c r="Z474" s="171"/>
      <c r="AA474" s="188"/>
      <c r="AB474" s="181"/>
      <c r="AC474" s="170"/>
      <c r="AD474" s="170"/>
      <c r="AE474" s="170"/>
      <c r="AF474" s="170"/>
      <c r="AG474" s="170"/>
      <c r="AH474" s="170"/>
      <c r="AI474" s="170"/>
      <c r="AJ474" s="170"/>
      <c r="AK474" s="206"/>
      <c r="AL474" s="168"/>
      <c r="AM474" s="168"/>
      <c r="AN474" s="168"/>
      <c r="AO474" s="168"/>
      <c r="AP474" s="174"/>
      <c r="AQ474" s="174"/>
      <c r="AR474" s="174"/>
      <c r="AS474" s="174"/>
      <c r="AT474" s="206"/>
      <c r="AU474" s="207"/>
      <c r="AV474" s="207"/>
      <c r="AW474" s="207"/>
      <c r="AX474" s="207"/>
      <c r="AY474" s="207"/>
    </row>
    <row r="475" spans="1:51" ht="16.5" customHeight="1" outlineLevel="3" x14ac:dyDescent="0.25">
      <c r="A475" s="164" t="s">
        <v>2325</v>
      </c>
      <c r="B475" s="165" t="s">
        <v>2326</v>
      </c>
      <c r="C475" s="166"/>
      <c r="D475" s="167">
        <v>0</v>
      </c>
      <c r="E475" s="167">
        <v>0</v>
      </c>
      <c r="F475" s="167">
        <f t="shared" ref="F475:G475" si="629">F476/F477</f>
        <v>1.13412116950575E-2</v>
      </c>
      <c r="G475" s="167">
        <f t="shared" si="629"/>
        <v>1.4743575203574749E-2</v>
      </c>
      <c r="H475" s="167">
        <f>(2400/132261)*100%</f>
        <v>1.8145938712092E-2</v>
      </c>
      <c r="I475" s="167">
        <v>2.1548302220609251E-2</v>
      </c>
      <c r="J475" s="167">
        <f t="shared" ref="J475:K475" si="630">J476/J477</f>
        <v>2.5706746508797E-2</v>
      </c>
      <c r="K475" s="167">
        <f t="shared" si="630"/>
        <v>7.420048972323217E-3</v>
      </c>
      <c r="L475" s="168">
        <f t="shared" ref="L475:P475" si="631">IF(L477=0,0,L476/L477)</f>
        <v>1.2790513952945956E-2</v>
      </c>
      <c r="M475" s="168">
        <f t="shared" si="631"/>
        <v>2.6916865338767977E-2</v>
      </c>
      <c r="N475" s="168">
        <f t="shared" si="631"/>
        <v>1.304791655473601E-2</v>
      </c>
      <c r="O475" s="168">
        <f t="shared" si="631"/>
        <v>0</v>
      </c>
      <c r="P475" s="168">
        <f t="shared" si="631"/>
        <v>0</v>
      </c>
      <c r="Q475" s="177"/>
      <c r="R475" s="168">
        <f t="shared" ref="R475:S475" si="632">IF(R477=0,0,R476/R477)</f>
        <v>0</v>
      </c>
      <c r="S475" s="168">
        <f t="shared" si="632"/>
        <v>0</v>
      </c>
      <c r="T475" s="181"/>
      <c r="U475" s="168">
        <f t="shared" ref="U475:V475" si="633">IF(U477=0,0,U476/U477)</f>
        <v>0</v>
      </c>
      <c r="V475" s="168">
        <f t="shared" si="633"/>
        <v>0</v>
      </c>
      <c r="W475" s="181"/>
      <c r="X475" s="167">
        <f>H475</f>
        <v>1.8145938712092E-2</v>
      </c>
      <c r="Y475" s="168">
        <f>IF(Y477=0,0,Y476/Y477)</f>
        <v>0</v>
      </c>
      <c r="Z475" s="182"/>
      <c r="AA475" s="167">
        <f>Y475/X475</f>
        <v>0</v>
      </c>
      <c r="AB475" s="165"/>
      <c r="AC475" s="172" t="e">
        <f>P475/O475</f>
        <v>#DIV/0!</v>
      </c>
      <c r="AD475" s="172" t="e">
        <f>S475/R475</f>
        <v>#DIV/0!</v>
      </c>
      <c r="AE475" s="172" t="e">
        <f>V475/U475</f>
        <v>#DIV/0!</v>
      </c>
      <c r="AF475" s="172">
        <f>Y475/X475</f>
        <v>0</v>
      </c>
      <c r="AG475" s="172">
        <f>P475/G475</f>
        <v>0</v>
      </c>
      <c r="AH475" s="172">
        <f>S475/G475</f>
        <v>0</v>
      </c>
      <c r="AI475" s="172">
        <f>V475/G475</f>
        <v>0</v>
      </c>
      <c r="AJ475" s="172">
        <f>Y475/G475</f>
        <v>0</v>
      </c>
      <c r="AK475" s="173"/>
      <c r="AL475" s="168">
        <f>IF(H475=0,0,P475/H475)</f>
        <v>0</v>
      </c>
      <c r="AM475" s="168">
        <f>IF(H475=0,0,S475/H475)</f>
        <v>0</v>
      </c>
      <c r="AN475" s="168">
        <f>IF(H475=0,0,V475/H475)</f>
        <v>0</v>
      </c>
      <c r="AO475" s="168">
        <f>IF(H475=0,0,Y475/H475)</f>
        <v>0</v>
      </c>
      <c r="AP475" s="174">
        <f t="shared" ref="AP475:AS475" si="634">IF(AL475&lt;=50%,5,IF(AL475&lt;=65%,4,IF(AL475&lt;=75%,3,IF(AL475&lt;=90%,2,1))))</f>
        <v>5</v>
      </c>
      <c r="AQ475" s="174">
        <f t="shared" si="634"/>
        <v>5</v>
      </c>
      <c r="AR475" s="174">
        <f t="shared" si="634"/>
        <v>5</v>
      </c>
      <c r="AS475" s="174">
        <f t="shared" si="634"/>
        <v>5</v>
      </c>
      <c r="AT475" s="173"/>
      <c r="AU475" s="175"/>
      <c r="AV475" s="175"/>
      <c r="AW475" s="175"/>
      <c r="AX475" s="175"/>
      <c r="AY475" s="175"/>
    </row>
    <row r="476" spans="1:51" ht="16.5" customHeight="1" outlineLevel="4" x14ac:dyDescent="0.25">
      <c r="A476" s="205" t="s">
        <v>2327</v>
      </c>
      <c r="B476" s="181" t="str">
        <f>Variables!C252</f>
        <v>Jumlah peserta sosialisasi P4GN</v>
      </c>
      <c r="C476" s="192" t="s">
        <v>1632</v>
      </c>
      <c r="D476" s="192"/>
      <c r="E476" s="192"/>
      <c r="F476" s="192">
        <v>1500</v>
      </c>
      <c r="G476" s="188">
        <v>1950</v>
      </c>
      <c r="H476" s="192"/>
      <c r="I476" s="192"/>
      <c r="J476" s="188">
        <v>3400</v>
      </c>
      <c r="K476" s="188">
        <v>900</v>
      </c>
      <c r="L476" s="192">
        <f>Variables!F252</f>
        <v>1700</v>
      </c>
      <c r="M476" s="192">
        <f>Variables!G252</f>
        <v>3500</v>
      </c>
      <c r="N476" s="192">
        <f>Variables!H252</f>
        <v>1700</v>
      </c>
      <c r="O476" s="192">
        <f>Variables!I252</f>
        <v>300</v>
      </c>
      <c r="P476" s="192">
        <f>Variables!J252</f>
        <v>300</v>
      </c>
      <c r="Q476" s="170"/>
      <c r="R476" s="192">
        <f>Variables!K252</f>
        <v>0</v>
      </c>
      <c r="S476" s="192">
        <f>Variables!L252</f>
        <v>0</v>
      </c>
      <c r="T476" s="170"/>
      <c r="U476" s="192">
        <f>Variables!M252</f>
        <v>0</v>
      </c>
      <c r="V476" s="192">
        <f>Variables!N252</f>
        <v>0</v>
      </c>
      <c r="W476" s="170"/>
      <c r="X476" s="208"/>
      <c r="Y476" s="192">
        <f>Variables!P252</f>
        <v>0</v>
      </c>
      <c r="Z476" s="171"/>
      <c r="AA476" s="188"/>
      <c r="AB476" s="181"/>
      <c r="AC476" s="170"/>
      <c r="AD476" s="170"/>
      <c r="AE476" s="170"/>
      <c r="AF476" s="170"/>
      <c r="AG476" s="170"/>
      <c r="AH476" s="170"/>
      <c r="AI476" s="170"/>
      <c r="AJ476" s="170"/>
      <c r="AK476" s="206"/>
      <c r="AL476" s="168"/>
      <c r="AM476" s="168"/>
      <c r="AN476" s="168"/>
      <c r="AO476" s="168"/>
      <c r="AP476" s="174"/>
      <c r="AQ476" s="174"/>
      <c r="AR476" s="174"/>
      <c r="AS476" s="174"/>
      <c r="AT476" s="206"/>
      <c r="AU476" s="207"/>
      <c r="AV476" s="207"/>
      <c r="AW476" s="207"/>
      <c r="AX476" s="207"/>
      <c r="AY476" s="207"/>
    </row>
    <row r="477" spans="1:51" ht="16.5" customHeight="1" outlineLevel="4" x14ac:dyDescent="0.25">
      <c r="A477" s="205" t="s">
        <v>2328</v>
      </c>
      <c r="B477" s="181" t="str">
        <f>Variables!C438</f>
        <v>Jumlah penduduk</v>
      </c>
      <c r="C477" s="192" t="s">
        <v>1632</v>
      </c>
      <c r="D477" s="192"/>
      <c r="E477" s="192"/>
      <c r="F477" s="192">
        <v>132261</v>
      </c>
      <c r="G477" s="188">
        <v>132261</v>
      </c>
      <c r="H477" s="192"/>
      <c r="I477" s="192"/>
      <c r="J477" s="188">
        <v>132261</v>
      </c>
      <c r="K477" s="188">
        <v>121293</v>
      </c>
      <c r="L477" s="192">
        <f>Variables!F438</f>
        <v>132911</v>
      </c>
      <c r="M477" s="192">
        <f>Variables!G438</f>
        <v>130030</v>
      </c>
      <c r="N477" s="192">
        <f>Variables!H438</f>
        <v>130289</v>
      </c>
      <c r="O477" s="192">
        <f>Variables!I438</f>
        <v>0</v>
      </c>
      <c r="P477" s="192">
        <f>Variables!J438</f>
        <v>0</v>
      </c>
      <c r="Q477" s="170"/>
      <c r="R477" s="192">
        <f>Variables!K438</f>
        <v>0</v>
      </c>
      <c r="S477" s="192">
        <f>Variables!L438</f>
        <v>0</v>
      </c>
      <c r="T477" s="170"/>
      <c r="U477" s="192">
        <f>Variables!M438</f>
        <v>0</v>
      </c>
      <c r="V477" s="192">
        <f>Variables!N438</f>
        <v>0</v>
      </c>
      <c r="W477" s="170"/>
      <c r="X477" s="208"/>
      <c r="Y477" s="192">
        <f>Variables!P438</f>
        <v>0</v>
      </c>
      <c r="Z477" s="171"/>
      <c r="AA477" s="188"/>
      <c r="AB477" s="181"/>
      <c r="AC477" s="170"/>
      <c r="AD477" s="170"/>
      <c r="AE477" s="170"/>
      <c r="AF477" s="170"/>
      <c r="AG477" s="170"/>
      <c r="AH477" s="170"/>
      <c r="AI477" s="170"/>
      <c r="AJ477" s="170"/>
      <c r="AK477" s="206"/>
      <c r="AL477" s="168"/>
      <c r="AM477" s="168"/>
      <c r="AN477" s="168"/>
      <c r="AO477" s="168"/>
      <c r="AP477" s="174"/>
      <c r="AQ477" s="174"/>
      <c r="AR477" s="174"/>
      <c r="AS477" s="174"/>
      <c r="AT477" s="206"/>
      <c r="AU477" s="207"/>
      <c r="AV477" s="207"/>
      <c r="AW477" s="207"/>
      <c r="AX477" s="207"/>
      <c r="AY477" s="207"/>
    </row>
    <row r="478" spans="1:51" ht="16.5" customHeight="1" outlineLevel="3" x14ac:dyDescent="0.25">
      <c r="A478" s="164" t="s">
        <v>2329</v>
      </c>
      <c r="B478" s="165" t="s">
        <v>2330</v>
      </c>
      <c r="C478" s="166"/>
      <c r="D478" s="167">
        <v>0</v>
      </c>
      <c r="E478" s="167">
        <v>0</v>
      </c>
      <c r="F478" s="167">
        <f t="shared" ref="F478:G478" si="635">F479/F480</f>
        <v>3.0376670716889428E-2</v>
      </c>
      <c r="G478" s="167">
        <f t="shared" si="635"/>
        <v>6.0753341433778855E-2</v>
      </c>
      <c r="H478" s="167">
        <f>(450/4938)*100%</f>
        <v>9.1130012150668294E-2</v>
      </c>
      <c r="I478" s="167">
        <f>(600/4938)*100%</f>
        <v>0.12150668286755771</v>
      </c>
      <c r="J478" s="167">
        <f>(750/4938)*100%</f>
        <v>0.15188335358444716</v>
      </c>
      <c r="K478" s="168" t="e">
        <f t="shared" ref="K478:P478" si="636">IF(K480=0,0,K479/K480)</f>
        <v>#N/A</v>
      </c>
      <c r="L478" s="168">
        <f t="shared" si="636"/>
        <v>2.442002442002442E-2</v>
      </c>
      <c r="M478" s="168">
        <f t="shared" si="636"/>
        <v>6.473190203905492E-2</v>
      </c>
      <c r="N478" s="168">
        <f t="shared" si="636"/>
        <v>9.7097853058582373E-2</v>
      </c>
      <c r="O478" s="168">
        <f t="shared" si="636"/>
        <v>0</v>
      </c>
      <c r="P478" s="168">
        <f t="shared" si="636"/>
        <v>0</v>
      </c>
      <c r="Q478" s="177"/>
      <c r="R478" s="168">
        <f t="shared" ref="R478:S478" si="637">IF(R480=0,0,R479/R480)</f>
        <v>0</v>
      </c>
      <c r="S478" s="168">
        <f t="shared" si="637"/>
        <v>0</v>
      </c>
      <c r="T478" s="181"/>
      <c r="U478" s="168">
        <f t="shared" ref="U478:V478" si="638">IF(U480=0,0,U479/U480)</f>
        <v>0</v>
      </c>
      <c r="V478" s="168">
        <f t="shared" si="638"/>
        <v>0</v>
      </c>
      <c r="W478" s="181"/>
      <c r="X478" s="167">
        <f>H478</f>
        <v>9.1130012150668294E-2</v>
      </c>
      <c r="Y478" s="168">
        <f>IF(Y480=0,0,Y479/Y480)</f>
        <v>0</v>
      </c>
      <c r="Z478" s="182"/>
      <c r="AA478" s="167">
        <f>Y478/X478</f>
        <v>0</v>
      </c>
      <c r="AB478" s="165"/>
      <c r="AC478" s="172" t="e">
        <f>P478/O478</f>
        <v>#DIV/0!</v>
      </c>
      <c r="AD478" s="172" t="e">
        <f>S478/R478</f>
        <v>#DIV/0!</v>
      </c>
      <c r="AE478" s="172" t="e">
        <f>V478/U478</f>
        <v>#DIV/0!</v>
      </c>
      <c r="AF478" s="172">
        <f>Y478/X478</f>
        <v>0</v>
      </c>
      <c r="AG478" s="172">
        <f>P478/G478</f>
        <v>0</v>
      </c>
      <c r="AH478" s="172">
        <f>S478/G478</f>
        <v>0</v>
      </c>
      <c r="AI478" s="172">
        <f>V478/G478</f>
        <v>0</v>
      </c>
      <c r="AJ478" s="172">
        <f>Y478/G478</f>
        <v>0</v>
      </c>
      <c r="AK478" s="173"/>
      <c r="AL478" s="168">
        <f>IF(H478=0,0,P478/H478)</f>
        <v>0</v>
      </c>
      <c r="AM478" s="168">
        <f>IF(H478=0,0,S478/H478)</f>
        <v>0</v>
      </c>
      <c r="AN478" s="168">
        <f>IF(H478=0,0,V478/H478)</f>
        <v>0</v>
      </c>
      <c r="AO478" s="168">
        <f>IF(H478=0,0,Y478/H478)</f>
        <v>0</v>
      </c>
      <c r="AP478" s="174">
        <f t="shared" ref="AP478:AS478" si="639">IF(AL478&lt;=50%,5,IF(AL478&lt;=65%,4,IF(AL478&lt;=75%,3,IF(AL478&lt;=90%,2,1))))</f>
        <v>5</v>
      </c>
      <c r="AQ478" s="174">
        <f t="shared" si="639"/>
        <v>5</v>
      </c>
      <c r="AR478" s="174">
        <f t="shared" si="639"/>
        <v>5</v>
      </c>
      <c r="AS478" s="174">
        <f t="shared" si="639"/>
        <v>5</v>
      </c>
      <c r="AT478" s="173"/>
      <c r="AU478" s="175"/>
      <c r="AV478" s="175"/>
      <c r="AW478" s="175"/>
      <c r="AX478" s="175"/>
      <c r="AY478" s="175"/>
    </row>
    <row r="479" spans="1:51" ht="16.5" customHeight="1" outlineLevel="4" x14ac:dyDescent="0.25">
      <c r="A479" s="205" t="s">
        <v>2331</v>
      </c>
      <c r="B479" s="181" t="str">
        <f>Variables!C249</f>
        <v>Jumlah pelajar SMA/SMK yg memahami tentang P4GN, PMS termasuk HIV/AIDS</v>
      </c>
      <c r="C479" s="192" t="s">
        <v>1632</v>
      </c>
      <c r="D479" s="192"/>
      <c r="E479" s="192"/>
      <c r="F479" s="192">
        <v>150</v>
      </c>
      <c r="G479" s="188">
        <v>300</v>
      </c>
      <c r="H479" s="192"/>
      <c r="I479" s="192"/>
      <c r="J479" s="188"/>
      <c r="K479" s="192" t="e">
        <f>Variables!E249</f>
        <v>#N/A</v>
      </c>
      <c r="L479" s="192">
        <f>Variables!F249</f>
        <v>300</v>
      </c>
      <c r="M479" s="192">
        <f>Variables!G249</f>
        <v>600</v>
      </c>
      <c r="N479" s="192">
        <f>Variables!H249</f>
        <v>900</v>
      </c>
      <c r="O479" s="192">
        <f>Variables!I249</f>
        <v>0</v>
      </c>
      <c r="P479" s="192">
        <f>Variables!J249</f>
        <v>0</v>
      </c>
      <c r="Q479" s="170"/>
      <c r="R479" s="192">
        <f>Variables!K249</f>
        <v>0</v>
      </c>
      <c r="S479" s="192">
        <f>Variables!L249</f>
        <v>0</v>
      </c>
      <c r="T479" s="170"/>
      <c r="U479" s="192">
        <f>Variables!M249</f>
        <v>0</v>
      </c>
      <c r="V479" s="192">
        <f>Variables!N249</f>
        <v>0</v>
      </c>
      <c r="W479" s="170"/>
      <c r="X479" s="208"/>
      <c r="Y479" s="192">
        <f>Variables!P249</f>
        <v>0</v>
      </c>
      <c r="Z479" s="171"/>
      <c r="AA479" s="188"/>
      <c r="AB479" s="181"/>
      <c r="AC479" s="170"/>
      <c r="AD479" s="170"/>
      <c r="AE479" s="170"/>
      <c r="AF479" s="170"/>
      <c r="AG479" s="170"/>
      <c r="AH479" s="170"/>
      <c r="AI479" s="170"/>
      <c r="AJ479" s="170"/>
      <c r="AK479" s="206"/>
      <c r="AL479" s="168"/>
      <c r="AM479" s="168"/>
      <c r="AN479" s="168"/>
      <c r="AO479" s="168"/>
      <c r="AP479" s="174"/>
      <c r="AQ479" s="174"/>
      <c r="AR479" s="174"/>
      <c r="AS479" s="174"/>
      <c r="AT479" s="206"/>
      <c r="AU479" s="207"/>
      <c r="AV479" s="207"/>
      <c r="AW479" s="207"/>
      <c r="AX479" s="207"/>
      <c r="AY479" s="207"/>
    </row>
    <row r="480" spans="1:51" ht="16.5" customHeight="1" outlineLevel="4" x14ac:dyDescent="0.25">
      <c r="A480" s="205" t="s">
        <v>2332</v>
      </c>
      <c r="B480" s="181" t="str">
        <f>Variables!C77</f>
        <v>Jumlah siswa SMA/SMK</v>
      </c>
      <c r="C480" s="192" t="s">
        <v>1632</v>
      </c>
      <c r="D480" s="192"/>
      <c r="E480" s="192"/>
      <c r="F480" s="192">
        <v>4938</v>
      </c>
      <c r="G480" s="188">
        <v>4938</v>
      </c>
      <c r="H480" s="192"/>
      <c r="I480" s="192"/>
      <c r="J480" s="188"/>
      <c r="K480" s="192" t="e">
        <f>Variables!E77</f>
        <v>#N/A</v>
      </c>
      <c r="L480" s="192">
        <f>Variables!F77</f>
        <v>12285</v>
      </c>
      <c r="M480" s="192">
        <f>Variables!G77</f>
        <v>9269</v>
      </c>
      <c r="N480" s="192">
        <f>Variables!H77</f>
        <v>9269</v>
      </c>
      <c r="O480" s="192">
        <f>Variables!I77</f>
        <v>0</v>
      </c>
      <c r="P480" s="192">
        <f>Variables!J77</f>
        <v>0</v>
      </c>
      <c r="Q480" s="170"/>
      <c r="R480" s="192">
        <f>Variables!K77</f>
        <v>0</v>
      </c>
      <c r="S480" s="192">
        <f>Variables!L77</f>
        <v>0</v>
      </c>
      <c r="T480" s="170"/>
      <c r="U480" s="192">
        <f>Variables!M77</f>
        <v>0</v>
      </c>
      <c r="V480" s="192">
        <f>Variables!N77</f>
        <v>0</v>
      </c>
      <c r="W480" s="170"/>
      <c r="X480" s="208"/>
      <c r="Y480" s="192">
        <f>Variables!P77</f>
        <v>0</v>
      </c>
      <c r="Z480" s="171"/>
      <c r="AA480" s="188"/>
      <c r="AB480" s="181"/>
      <c r="AC480" s="170"/>
      <c r="AD480" s="170"/>
      <c r="AE480" s="170"/>
      <c r="AF480" s="170"/>
      <c r="AG480" s="170"/>
      <c r="AH480" s="170"/>
      <c r="AI480" s="170"/>
      <c r="AJ480" s="170"/>
      <c r="AK480" s="206"/>
      <c r="AL480" s="168"/>
      <c r="AM480" s="168"/>
      <c r="AN480" s="168"/>
      <c r="AO480" s="168"/>
      <c r="AP480" s="174"/>
      <c r="AQ480" s="174"/>
      <c r="AR480" s="174"/>
      <c r="AS480" s="174"/>
      <c r="AT480" s="206"/>
      <c r="AU480" s="207"/>
      <c r="AV480" s="207"/>
      <c r="AW480" s="207"/>
      <c r="AX480" s="207"/>
      <c r="AY480" s="207"/>
    </row>
    <row r="481" spans="1:51" ht="16.5" customHeight="1" outlineLevel="3" x14ac:dyDescent="0.25">
      <c r="A481" s="164" t="s">
        <v>2333</v>
      </c>
      <c r="B481" s="165" t="s">
        <v>2334</v>
      </c>
      <c r="C481" s="166"/>
      <c r="D481" s="167">
        <v>0.68</v>
      </c>
      <c r="E481" s="167">
        <f t="shared" ref="E481:G481" si="640">E482/E483</f>
        <v>0.7137404580152672</v>
      </c>
      <c r="F481" s="167">
        <f t="shared" si="640"/>
        <v>0.77862595419847325</v>
      </c>
      <c r="G481" s="167">
        <f t="shared" si="640"/>
        <v>0.84351145038167941</v>
      </c>
      <c r="H481" s="167">
        <f>238/262</f>
        <v>0.90839694656488545</v>
      </c>
      <c r="I481" s="167">
        <f>255/262</f>
        <v>0.97328244274809161</v>
      </c>
      <c r="J481" s="167">
        <v>1</v>
      </c>
      <c r="K481" s="168">
        <f t="shared" ref="K481:P481" si="641">IF(K483=0,0,K482/K483)</f>
        <v>0.68461538461538463</v>
      </c>
      <c r="L481" s="168">
        <f t="shared" si="641"/>
        <v>0.68679245283018864</v>
      </c>
      <c r="M481" s="168">
        <f t="shared" si="641"/>
        <v>0.72075471698113203</v>
      </c>
      <c r="N481" s="168">
        <f t="shared" si="641"/>
        <v>0.95094339622641511</v>
      </c>
      <c r="O481" s="168">
        <f t="shared" si="641"/>
        <v>0.95094339622641511</v>
      </c>
      <c r="P481" s="168">
        <f t="shared" si="641"/>
        <v>0.95094339622641511</v>
      </c>
      <c r="Q481" s="177"/>
      <c r="R481" s="168">
        <f t="shared" ref="R481:S481" si="642">IF(R483=0,0,R482/R483)</f>
        <v>0</v>
      </c>
      <c r="S481" s="168">
        <f t="shared" si="642"/>
        <v>0</v>
      </c>
      <c r="T481" s="181"/>
      <c r="U481" s="168">
        <f t="shared" ref="U481:V481" si="643">IF(U483=0,0,U482/U483)</f>
        <v>0</v>
      </c>
      <c r="V481" s="168">
        <f t="shared" si="643"/>
        <v>0</v>
      </c>
      <c r="W481" s="181"/>
      <c r="X481" s="167">
        <f>H481</f>
        <v>0.90839694656488545</v>
      </c>
      <c r="Y481" s="168">
        <f>IF(Y483=0,0,Y482/Y483)</f>
        <v>0</v>
      </c>
      <c r="Z481" s="182"/>
      <c r="AA481" s="167">
        <f>Y481/X481</f>
        <v>0</v>
      </c>
      <c r="AB481" s="165"/>
      <c r="AC481" s="172">
        <f>P481/O481</f>
        <v>1</v>
      </c>
      <c r="AD481" s="172" t="e">
        <f>S481/R481</f>
        <v>#DIV/0!</v>
      </c>
      <c r="AE481" s="172" t="e">
        <f>V481/U481</f>
        <v>#DIV/0!</v>
      </c>
      <c r="AF481" s="172">
        <f>Y481/X481</f>
        <v>0</v>
      </c>
      <c r="AG481" s="172">
        <f>P481/G481</f>
        <v>1.1273627593272433</v>
      </c>
      <c r="AH481" s="172">
        <f>S481/G481</f>
        <v>0</v>
      </c>
      <c r="AI481" s="172">
        <f>V481/G481</f>
        <v>0</v>
      </c>
      <c r="AJ481" s="172">
        <f>Y481/G481</f>
        <v>0</v>
      </c>
      <c r="AK481" s="173"/>
      <c r="AL481" s="168">
        <f>IF(H481=0,0,P481/H481)</f>
        <v>1.0468368479467258</v>
      </c>
      <c r="AM481" s="168">
        <f>IF(H481=0,0,S481/H481)</f>
        <v>0</v>
      </c>
      <c r="AN481" s="168">
        <f>IF(H481=0,0,V481/H481)</f>
        <v>0</v>
      </c>
      <c r="AO481" s="168">
        <f>IF(H481=0,0,Y481/H481)</f>
        <v>0</v>
      </c>
      <c r="AP481" s="174">
        <f t="shared" ref="AP481:AS481" si="644">IF(AL481&lt;=50%,5,IF(AL481&lt;=65%,4,IF(AL481&lt;=75%,3,IF(AL481&lt;=90%,2,1))))</f>
        <v>1</v>
      </c>
      <c r="AQ481" s="174">
        <f t="shared" si="644"/>
        <v>5</v>
      </c>
      <c r="AR481" s="174">
        <f t="shared" si="644"/>
        <v>5</v>
      </c>
      <c r="AS481" s="174">
        <f t="shared" si="644"/>
        <v>5</v>
      </c>
      <c r="AT481" s="173"/>
      <c r="AU481" s="175"/>
      <c r="AV481" s="175"/>
      <c r="AW481" s="175"/>
      <c r="AX481" s="175"/>
      <c r="AY481" s="175"/>
    </row>
    <row r="482" spans="1:51" ht="16.5" customHeight="1" outlineLevel="4" x14ac:dyDescent="0.25">
      <c r="A482" s="205" t="s">
        <v>2335</v>
      </c>
      <c r="B482" s="181" t="str">
        <f>Variables!C256</f>
        <v>Jumlah siskamling aktif</v>
      </c>
      <c r="C482" s="192" t="s">
        <v>2336</v>
      </c>
      <c r="D482" s="192"/>
      <c r="E482" s="192">
        <v>187</v>
      </c>
      <c r="F482" s="192">
        <v>204</v>
      </c>
      <c r="G482" s="188">
        <v>221</v>
      </c>
      <c r="H482" s="192"/>
      <c r="I482" s="192"/>
      <c r="J482" s="188"/>
      <c r="K482" s="192">
        <f>Variables!E256</f>
        <v>178</v>
      </c>
      <c r="L482" s="192">
        <f>Variables!F256</f>
        <v>182</v>
      </c>
      <c r="M482" s="192">
        <f>Variables!G256</f>
        <v>191</v>
      </c>
      <c r="N482" s="192">
        <f>Variables!H256</f>
        <v>252</v>
      </c>
      <c r="O482" s="192">
        <f>Variables!I256</f>
        <v>252</v>
      </c>
      <c r="P482" s="192">
        <f>Variables!J256</f>
        <v>252</v>
      </c>
      <c r="Q482" s="170"/>
      <c r="R482" s="192">
        <f>Variables!K256</f>
        <v>0</v>
      </c>
      <c r="S482" s="192">
        <f>Variables!L256</f>
        <v>0</v>
      </c>
      <c r="T482" s="170"/>
      <c r="U482" s="192">
        <f>Variables!M256</f>
        <v>0</v>
      </c>
      <c r="V482" s="192">
        <f>Variables!N256</f>
        <v>0</v>
      </c>
      <c r="W482" s="170"/>
      <c r="X482" s="192"/>
      <c r="Y482" s="192">
        <f>Variables!P256</f>
        <v>0</v>
      </c>
      <c r="Z482" s="171"/>
      <c r="AA482" s="188"/>
      <c r="AB482" s="181"/>
      <c r="AC482" s="170"/>
      <c r="AD482" s="170"/>
      <c r="AE482" s="170"/>
      <c r="AF482" s="170"/>
      <c r="AG482" s="170"/>
      <c r="AH482" s="170"/>
      <c r="AI482" s="170"/>
      <c r="AJ482" s="170"/>
      <c r="AK482" s="206"/>
      <c r="AL482" s="168"/>
      <c r="AM482" s="168"/>
      <c r="AN482" s="168"/>
      <c r="AO482" s="168"/>
      <c r="AP482" s="174"/>
      <c r="AQ482" s="174"/>
      <c r="AR482" s="174"/>
      <c r="AS482" s="174"/>
      <c r="AT482" s="206"/>
      <c r="AU482" s="207"/>
      <c r="AV482" s="207"/>
      <c r="AW482" s="207"/>
      <c r="AX482" s="207"/>
      <c r="AY482" s="207"/>
    </row>
    <row r="483" spans="1:51" ht="16.5" customHeight="1" outlineLevel="4" x14ac:dyDescent="0.25">
      <c r="A483" s="205" t="s">
        <v>2337</v>
      </c>
      <c r="B483" s="181" t="str">
        <f>Variables!C257</f>
        <v>Jumlah siskamling di seluruh kelurahan</v>
      </c>
      <c r="C483" s="192" t="s">
        <v>2336</v>
      </c>
      <c r="D483" s="192"/>
      <c r="E483" s="192">
        <v>262</v>
      </c>
      <c r="F483" s="192">
        <v>262</v>
      </c>
      <c r="G483" s="188">
        <v>262</v>
      </c>
      <c r="H483" s="192"/>
      <c r="I483" s="192"/>
      <c r="J483" s="188"/>
      <c r="K483" s="192">
        <f>Variables!E257</f>
        <v>260</v>
      </c>
      <c r="L483" s="192">
        <f>Variables!F257</f>
        <v>265</v>
      </c>
      <c r="M483" s="192">
        <f>Variables!G257</f>
        <v>265</v>
      </c>
      <c r="N483" s="192">
        <f>Variables!H257</f>
        <v>265</v>
      </c>
      <c r="O483" s="192">
        <f>Variables!I257</f>
        <v>265</v>
      </c>
      <c r="P483" s="192">
        <f>Variables!J257</f>
        <v>265</v>
      </c>
      <c r="Q483" s="170"/>
      <c r="R483" s="192">
        <f>Variables!K257</f>
        <v>0</v>
      </c>
      <c r="S483" s="192">
        <f>Variables!L257</f>
        <v>0</v>
      </c>
      <c r="T483" s="170"/>
      <c r="U483" s="192">
        <f>Variables!M257</f>
        <v>0</v>
      </c>
      <c r="V483" s="192">
        <f>Variables!N257</f>
        <v>0</v>
      </c>
      <c r="W483" s="170"/>
      <c r="X483" s="192"/>
      <c r="Y483" s="192">
        <f>Variables!P257</f>
        <v>0</v>
      </c>
      <c r="Z483" s="171"/>
      <c r="AA483" s="188"/>
      <c r="AB483" s="181"/>
      <c r="AC483" s="170"/>
      <c r="AD483" s="170"/>
      <c r="AE483" s="170"/>
      <c r="AF483" s="170"/>
      <c r="AG483" s="170"/>
      <c r="AH483" s="170"/>
      <c r="AI483" s="170"/>
      <c r="AJ483" s="170"/>
      <c r="AK483" s="206"/>
      <c r="AL483" s="168"/>
      <c r="AM483" s="168"/>
      <c r="AN483" s="168"/>
      <c r="AO483" s="168"/>
      <c r="AP483" s="174"/>
      <c r="AQ483" s="174"/>
      <c r="AR483" s="174"/>
      <c r="AS483" s="174"/>
      <c r="AT483" s="206"/>
      <c r="AU483" s="207"/>
      <c r="AV483" s="207"/>
      <c r="AW483" s="207"/>
      <c r="AX483" s="207"/>
      <c r="AY483" s="207"/>
    </row>
    <row r="484" spans="1:51" ht="16.5" customHeight="1" outlineLevel="3" x14ac:dyDescent="0.25">
      <c r="A484" s="222" t="s">
        <v>2338</v>
      </c>
      <c r="B484" s="226" t="s">
        <v>2339</v>
      </c>
      <c r="C484" s="223"/>
      <c r="D484" s="223">
        <f t="shared" ref="D484:G484" si="645">D485</f>
        <v>3</v>
      </c>
      <c r="E484" s="223">
        <f t="shared" si="645"/>
        <v>3</v>
      </c>
      <c r="F484" s="223">
        <f t="shared" si="645"/>
        <v>0</v>
      </c>
      <c r="G484" s="223">
        <f t="shared" si="645"/>
        <v>3</v>
      </c>
      <c r="H484" s="223">
        <v>3</v>
      </c>
      <c r="I484" s="223">
        <v>3</v>
      </c>
      <c r="J484" s="223">
        <f t="shared" ref="J484:P484" si="646">J485</f>
        <v>3</v>
      </c>
      <c r="K484" s="223">
        <f t="shared" si="646"/>
        <v>6</v>
      </c>
      <c r="L484" s="223">
        <f t="shared" si="646"/>
        <v>9</v>
      </c>
      <c r="M484" s="223">
        <f t="shared" si="646"/>
        <v>6</v>
      </c>
      <c r="N484" s="223">
        <f t="shared" si="646"/>
        <v>6</v>
      </c>
      <c r="O484" s="223">
        <f t="shared" si="646"/>
        <v>21</v>
      </c>
      <c r="P484" s="223">
        <f t="shared" si="646"/>
        <v>6</v>
      </c>
      <c r="Q484" s="236">
        <v>10308250</v>
      </c>
      <c r="R484" s="223">
        <f t="shared" ref="R484:S484" si="647">R485</f>
        <v>0</v>
      </c>
      <c r="S484" s="223">
        <f t="shared" si="647"/>
        <v>0</v>
      </c>
      <c r="T484" s="157"/>
      <c r="U484" s="223">
        <f t="shared" ref="U484:V484" si="648">U485</f>
        <v>0</v>
      </c>
      <c r="V484" s="223">
        <f t="shared" si="648"/>
        <v>0</v>
      </c>
      <c r="W484" s="157"/>
      <c r="X484" s="192">
        <f>H484</f>
        <v>3</v>
      </c>
      <c r="Y484" s="223">
        <f>Y485</f>
        <v>0</v>
      </c>
      <c r="Z484" s="269"/>
      <c r="AA484" s="224"/>
      <c r="AB484" s="226"/>
      <c r="AC484" s="170">
        <f>P484/O484</f>
        <v>0.2857142857142857</v>
      </c>
      <c r="AD484" s="170" t="e">
        <f>S484/R484</f>
        <v>#DIV/0!</v>
      </c>
      <c r="AE484" s="170" t="e">
        <f>V484/U484</f>
        <v>#DIV/0!</v>
      </c>
      <c r="AF484" s="170">
        <f>Y484/X484</f>
        <v>0</v>
      </c>
      <c r="AG484" s="170">
        <f>P484/G484</f>
        <v>2</v>
      </c>
      <c r="AH484" s="170">
        <f>S484/G484</f>
        <v>0</v>
      </c>
      <c r="AI484" s="170">
        <f>V484/G484</f>
        <v>0</v>
      </c>
      <c r="AJ484" s="170">
        <f>Y484/G484</f>
        <v>0</v>
      </c>
      <c r="AK484" s="206"/>
      <c r="AL484" s="168">
        <f>IF(H484=0,0,P484/H484)</f>
        <v>2</v>
      </c>
      <c r="AM484" s="168">
        <f>IF(H484=0,0,S484/H484)</f>
        <v>0</v>
      </c>
      <c r="AN484" s="168">
        <f>IF(H484=0,0,V484/H484)</f>
        <v>0</v>
      </c>
      <c r="AO484" s="168">
        <f>IF(H484=0,0,Y484/H484)</f>
        <v>0</v>
      </c>
      <c r="AP484" s="174">
        <f t="shared" ref="AP484:AS484" si="649">IF(AL484&lt;=50%,5,IF(AL484&lt;=65%,4,IF(AL484&lt;=75%,3,IF(AL484&lt;=90%,2,1))))</f>
        <v>1</v>
      </c>
      <c r="AQ484" s="174">
        <f t="shared" si="649"/>
        <v>5</v>
      </c>
      <c r="AR484" s="174">
        <f t="shared" si="649"/>
        <v>5</v>
      </c>
      <c r="AS484" s="174">
        <f t="shared" si="649"/>
        <v>5</v>
      </c>
      <c r="AT484" s="227"/>
      <c r="AU484" s="228"/>
      <c r="AV484" s="228"/>
      <c r="AW484" s="228"/>
      <c r="AX484" s="228"/>
      <c r="AY484" s="228"/>
    </row>
    <row r="485" spans="1:51" ht="16.5" customHeight="1" outlineLevel="4" x14ac:dyDescent="0.25">
      <c r="A485" s="222" t="s">
        <v>2340</v>
      </c>
      <c r="B485" s="226" t="str">
        <f>Variables!C285</f>
        <v>Jumlah regu patroli pengamanan wilayah dalam 1 hari</v>
      </c>
      <c r="C485" s="223"/>
      <c r="D485" s="223">
        <v>3</v>
      </c>
      <c r="E485" s="223">
        <v>3</v>
      </c>
      <c r="F485" s="223">
        <v>0</v>
      </c>
      <c r="G485" s="224">
        <v>3</v>
      </c>
      <c r="H485" s="223"/>
      <c r="I485" s="223"/>
      <c r="J485" s="224">
        <v>3</v>
      </c>
      <c r="K485" s="223">
        <f>Variables!E285</f>
        <v>6</v>
      </c>
      <c r="L485" s="223">
        <f>Variables!F285</f>
        <v>9</v>
      </c>
      <c r="M485" s="223">
        <f>Variables!G285</f>
        <v>6</v>
      </c>
      <c r="N485" s="223">
        <f>Variables!H285</f>
        <v>6</v>
      </c>
      <c r="O485" s="223">
        <f>Variables!I285</f>
        <v>21</v>
      </c>
      <c r="P485" s="223">
        <f>Variables!J285</f>
        <v>6</v>
      </c>
      <c r="Q485" s="157"/>
      <c r="R485" s="223">
        <f>Variables!K285</f>
        <v>0</v>
      </c>
      <c r="S485" s="223">
        <f>Variables!L285</f>
        <v>0</v>
      </c>
      <c r="T485" s="157"/>
      <c r="U485" s="223">
        <f>Variables!M285</f>
        <v>0</v>
      </c>
      <c r="V485" s="223">
        <f>Variables!N285</f>
        <v>0</v>
      </c>
      <c r="W485" s="157"/>
      <c r="X485" s="272"/>
      <c r="Y485" s="223">
        <f>Variables!P285</f>
        <v>0</v>
      </c>
      <c r="Z485" s="158"/>
      <c r="AA485" s="224"/>
      <c r="AB485" s="226"/>
      <c r="AC485" s="157"/>
      <c r="AD485" s="157"/>
      <c r="AE485" s="157"/>
      <c r="AF485" s="157"/>
      <c r="AG485" s="157"/>
      <c r="AH485" s="157"/>
      <c r="AI485" s="157"/>
      <c r="AJ485" s="157"/>
      <c r="AK485" s="227"/>
      <c r="AL485" s="159"/>
      <c r="AM485" s="159"/>
      <c r="AN485" s="159"/>
      <c r="AO485" s="159"/>
      <c r="AP485" s="162"/>
      <c r="AQ485" s="162"/>
      <c r="AR485" s="162"/>
      <c r="AS485" s="162"/>
      <c r="AT485" s="227"/>
      <c r="AU485" s="228"/>
      <c r="AV485" s="228"/>
      <c r="AW485" s="228"/>
      <c r="AX485" s="228"/>
      <c r="AY485" s="228"/>
    </row>
    <row r="486" spans="1:51" ht="16.5" customHeight="1" outlineLevel="3" x14ac:dyDescent="0.25">
      <c r="A486" s="205" t="s">
        <v>2341</v>
      </c>
      <c r="B486" s="181" t="s">
        <v>2342</v>
      </c>
      <c r="C486" s="192"/>
      <c r="D486" s="192">
        <v>4.96</v>
      </c>
      <c r="E486" s="192">
        <v>4.93</v>
      </c>
      <c r="F486" s="188">
        <v>6.52</v>
      </c>
      <c r="G486" s="188">
        <v>6.46</v>
      </c>
      <c r="H486" s="192">
        <v>6.41</v>
      </c>
      <c r="I486" s="192">
        <v>7.95</v>
      </c>
      <c r="J486" s="188">
        <v>7.89</v>
      </c>
      <c r="K486" s="188">
        <f t="shared" ref="K486:P486" si="650">IF(K488=0,0,10000*K487/K488)</f>
        <v>4.5295325522406085</v>
      </c>
      <c r="L486" s="188">
        <f t="shared" si="650"/>
        <v>4.8904906290675711</v>
      </c>
      <c r="M486" s="188">
        <f t="shared" si="650"/>
        <v>7.7674382834730444</v>
      </c>
      <c r="N486" s="188">
        <f t="shared" si="650"/>
        <v>16.732034170190882</v>
      </c>
      <c r="O486" s="188">
        <f t="shared" si="650"/>
        <v>0</v>
      </c>
      <c r="P486" s="188">
        <f t="shared" si="650"/>
        <v>0</v>
      </c>
      <c r="Q486" s="181"/>
      <c r="R486" s="188">
        <f t="shared" ref="R486:S486" si="651">IF(R488=0,0,10000*R487/R488)</f>
        <v>0</v>
      </c>
      <c r="S486" s="188">
        <f t="shared" si="651"/>
        <v>0</v>
      </c>
      <c r="T486" s="181"/>
      <c r="U486" s="188">
        <f t="shared" ref="U486:V486" si="652">IF(U488=0,0,10000*U487/U488)</f>
        <v>0</v>
      </c>
      <c r="V486" s="188">
        <f t="shared" si="652"/>
        <v>0</v>
      </c>
      <c r="W486" s="181"/>
      <c r="X486" s="192">
        <f>H486</f>
        <v>6.41</v>
      </c>
      <c r="Y486" s="188">
        <f>IF(Y488=0,0,10000*Y487/Y488)</f>
        <v>0</v>
      </c>
      <c r="Z486" s="171"/>
      <c r="AA486" s="192"/>
      <c r="AB486" s="181"/>
      <c r="AC486" s="170" t="e">
        <f>P486/O486</f>
        <v>#DIV/0!</v>
      </c>
      <c r="AD486" s="170" t="e">
        <f>S486/R486</f>
        <v>#DIV/0!</v>
      </c>
      <c r="AE486" s="170" t="e">
        <f>V486/U486</f>
        <v>#DIV/0!</v>
      </c>
      <c r="AF486" s="170">
        <f>Y486/X486</f>
        <v>0</v>
      </c>
      <c r="AG486" s="170">
        <f>P486/G486</f>
        <v>0</v>
      </c>
      <c r="AH486" s="170">
        <f>S486/G486</f>
        <v>0</v>
      </c>
      <c r="AI486" s="170">
        <f>V486/G486</f>
        <v>0</v>
      </c>
      <c r="AJ486" s="170">
        <f>Y486/G486</f>
        <v>0</v>
      </c>
      <c r="AK486" s="206"/>
      <c r="AL486" s="168">
        <f>IF(H486=0,0,P486/H486)</f>
        <v>0</v>
      </c>
      <c r="AM486" s="168">
        <f>IF(H486=0,0,S486/H486)</f>
        <v>0</v>
      </c>
      <c r="AN486" s="168">
        <f>IF(H486=0,0,V486/H486)</f>
        <v>0</v>
      </c>
      <c r="AO486" s="168">
        <f>IF(H486=0,0,Y486/H486)</f>
        <v>0</v>
      </c>
      <c r="AP486" s="174">
        <f t="shared" ref="AP486:AS486" si="653">IF(AL486&lt;=50%,5,IF(AL486&lt;=65%,4,IF(AL486&lt;=75%,3,IF(AL486&lt;=90%,2,1))))</f>
        <v>5</v>
      </c>
      <c r="AQ486" s="174">
        <f t="shared" si="653"/>
        <v>5</v>
      </c>
      <c r="AR486" s="174">
        <f t="shared" si="653"/>
        <v>5</v>
      </c>
      <c r="AS486" s="174">
        <f t="shared" si="653"/>
        <v>5</v>
      </c>
      <c r="AT486" s="206"/>
      <c r="AU486" s="207"/>
      <c r="AV486" s="207"/>
      <c r="AW486" s="207"/>
      <c r="AX486" s="207"/>
      <c r="AY486" s="207"/>
    </row>
    <row r="487" spans="1:51" ht="16.5" customHeight="1" outlineLevel="4" x14ac:dyDescent="0.25">
      <c r="A487" s="205" t="s">
        <v>2343</v>
      </c>
      <c r="B487" s="181" t="str">
        <f>Variables!C284</f>
        <v>Jumlah polisi pamong praja</v>
      </c>
      <c r="C487" s="192" t="s">
        <v>1632</v>
      </c>
      <c r="D487" s="192"/>
      <c r="E487" s="192"/>
      <c r="F487" s="192"/>
      <c r="G487" s="188"/>
      <c r="H487" s="192"/>
      <c r="I487" s="192"/>
      <c r="J487" s="188"/>
      <c r="K487" s="192">
        <f>Variables!E284</f>
        <v>60</v>
      </c>
      <c r="L487" s="192">
        <f>Variables!F284</f>
        <v>65</v>
      </c>
      <c r="M487" s="192">
        <f>Variables!G284</f>
        <v>101</v>
      </c>
      <c r="N487" s="192">
        <f>Variables!H284</f>
        <v>218</v>
      </c>
      <c r="O487" s="192">
        <f>Variables!I284</f>
        <v>104</v>
      </c>
      <c r="P487" s="192">
        <f>Variables!J284</f>
        <v>216</v>
      </c>
      <c r="Q487" s="170"/>
      <c r="R487" s="192">
        <f>Variables!K284</f>
        <v>0</v>
      </c>
      <c r="S487" s="192">
        <f>Variables!L284</f>
        <v>0</v>
      </c>
      <c r="T487" s="170"/>
      <c r="U487" s="192">
        <f>Variables!M284</f>
        <v>0</v>
      </c>
      <c r="V487" s="192">
        <f>Variables!N284</f>
        <v>0</v>
      </c>
      <c r="W487" s="170"/>
      <c r="X487" s="208"/>
      <c r="Y487" s="192">
        <f>Variables!P284</f>
        <v>0</v>
      </c>
      <c r="Z487" s="171"/>
      <c r="AA487" s="188"/>
      <c r="AB487" s="181"/>
      <c r="AC487" s="170"/>
      <c r="AD487" s="170"/>
      <c r="AE487" s="170"/>
      <c r="AF487" s="170"/>
      <c r="AG487" s="170"/>
      <c r="AH487" s="170"/>
      <c r="AI487" s="170"/>
      <c r="AJ487" s="170"/>
      <c r="AK487" s="206"/>
      <c r="AL487" s="168"/>
      <c r="AM487" s="168"/>
      <c r="AN487" s="168"/>
      <c r="AO487" s="168"/>
      <c r="AP487" s="174"/>
      <c r="AQ487" s="174"/>
      <c r="AR487" s="174"/>
      <c r="AS487" s="174"/>
      <c r="AT487" s="206"/>
      <c r="AU487" s="207"/>
      <c r="AV487" s="207"/>
      <c r="AW487" s="207"/>
      <c r="AX487" s="207"/>
      <c r="AY487" s="207"/>
    </row>
    <row r="488" spans="1:51" ht="16.5" customHeight="1" outlineLevel="4" x14ac:dyDescent="0.25">
      <c r="A488" s="205" t="s">
        <v>2344</v>
      </c>
      <c r="B488" s="181" t="str">
        <f>Variables!C438</f>
        <v>Jumlah penduduk</v>
      </c>
      <c r="C488" s="192" t="s">
        <v>1632</v>
      </c>
      <c r="D488" s="192"/>
      <c r="E488" s="192"/>
      <c r="F488" s="192"/>
      <c r="G488" s="188"/>
      <c r="H488" s="192"/>
      <c r="I488" s="192"/>
      <c r="J488" s="188"/>
      <c r="K488" s="192">
        <f>Variables!E438</f>
        <v>132464</v>
      </c>
      <c r="L488" s="192">
        <f>Variables!F438</f>
        <v>132911</v>
      </c>
      <c r="M488" s="192">
        <f>Variables!G438</f>
        <v>130030</v>
      </c>
      <c r="N488" s="192">
        <f>Variables!H438</f>
        <v>130289</v>
      </c>
      <c r="O488" s="192">
        <f>Variables!I438</f>
        <v>0</v>
      </c>
      <c r="P488" s="192">
        <f>Variables!J438</f>
        <v>0</v>
      </c>
      <c r="Q488" s="170"/>
      <c r="R488" s="192">
        <f>Variables!K438</f>
        <v>0</v>
      </c>
      <c r="S488" s="192">
        <f>Variables!L438</f>
        <v>0</v>
      </c>
      <c r="T488" s="170"/>
      <c r="U488" s="192">
        <f>Variables!M438</f>
        <v>0</v>
      </c>
      <c r="V488" s="192">
        <f>Variables!N438</f>
        <v>0</v>
      </c>
      <c r="W488" s="170"/>
      <c r="X488" s="208"/>
      <c r="Y488" s="192">
        <f>Variables!P438</f>
        <v>0</v>
      </c>
      <c r="Z488" s="171"/>
      <c r="AA488" s="188"/>
      <c r="AB488" s="181"/>
      <c r="AC488" s="170"/>
      <c r="AD488" s="170"/>
      <c r="AE488" s="170"/>
      <c r="AF488" s="170"/>
      <c r="AG488" s="170"/>
      <c r="AH488" s="170"/>
      <c r="AI488" s="170"/>
      <c r="AJ488" s="170"/>
      <c r="AK488" s="206"/>
      <c r="AL488" s="168"/>
      <c r="AM488" s="168"/>
      <c r="AN488" s="168"/>
      <c r="AO488" s="168"/>
      <c r="AP488" s="174"/>
      <c r="AQ488" s="174"/>
      <c r="AR488" s="174"/>
      <c r="AS488" s="174"/>
      <c r="AT488" s="206"/>
      <c r="AU488" s="207"/>
      <c r="AV488" s="207"/>
      <c r="AW488" s="207"/>
      <c r="AX488" s="207"/>
      <c r="AY488" s="207"/>
    </row>
    <row r="489" spans="1:51" ht="16.5" customHeight="1" outlineLevel="2" x14ac:dyDescent="0.25">
      <c r="A489" s="153" t="s">
        <v>2345</v>
      </c>
      <c r="B489" s="154" t="s">
        <v>2346</v>
      </c>
      <c r="C489" s="155"/>
      <c r="D489" s="155"/>
      <c r="E489" s="155"/>
      <c r="F489" s="155"/>
      <c r="G489" s="155"/>
      <c r="H489" s="155"/>
      <c r="I489" s="155"/>
      <c r="J489" s="155"/>
      <c r="K489" s="155"/>
      <c r="L489" s="155"/>
      <c r="M489" s="155"/>
      <c r="N489" s="155"/>
      <c r="O489" s="155"/>
      <c r="P489" s="155"/>
      <c r="Q489" s="212">
        <v>0</v>
      </c>
      <c r="R489" s="155"/>
      <c r="S489" s="155"/>
      <c r="T489" s="236">
        <v>0</v>
      </c>
      <c r="U489" s="155"/>
      <c r="V489" s="155"/>
      <c r="W489" s="157"/>
      <c r="X489" s="184"/>
      <c r="Y489" s="155"/>
      <c r="Z489" s="158"/>
      <c r="AA489" s="159"/>
      <c r="AB489" s="154"/>
      <c r="AC489" s="160"/>
      <c r="AD489" s="160"/>
      <c r="AE489" s="160"/>
      <c r="AF489" s="160"/>
      <c r="AG489" s="160"/>
      <c r="AH489" s="160"/>
      <c r="AI489" s="160"/>
      <c r="AJ489" s="160"/>
      <c r="AK489" s="161"/>
      <c r="AL489" s="159"/>
      <c r="AM489" s="159"/>
      <c r="AN489" s="159"/>
      <c r="AO489" s="159"/>
      <c r="AP489" s="162"/>
      <c r="AQ489" s="162"/>
      <c r="AR489" s="162"/>
      <c r="AS489" s="162"/>
      <c r="AT489" s="161"/>
      <c r="AU489" s="163"/>
      <c r="AV489" s="163"/>
      <c r="AW489" s="163"/>
      <c r="AX489" s="163"/>
      <c r="AY489" s="163"/>
    </row>
    <row r="490" spans="1:51" ht="16.5" customHeight="1" outlineLevel="3" x14ac:dyDescent="0.25">
      <c r="A490" s="164" t="s">
        <v>2347</v>
      </c>
      <c r="B490" s="165" t="s">
        <v>2348</v>
      </c>
      <c r="C490" s="166"/>
      <c r="D490" s="167">
        <v>0.34920634920634919</v>
      </c>
      <c r="E490" s="167">
        <v>0.35</v>
      </c>
      <c r="F490" s="167">
        <v>0.375</v>
      </c>
      <c r="G490" s="168">
        <v>0.4</v>
      </c>
      <c r="H490" s="167">
        <v>0.42499999999999999</v>
      </c>
      <c r="I490" s="167">
        <v>0.42499999999999999</v>
      </c>
      <c r="J490" s="168">
        <v>0.47499999999999998</v>
      </c>
      <c r="K490" s="168">
        <f t="shared" ref="K490:P490" si="654">IF(K492=0,0,K491/K492)</f>
        <v>0.34979315134678102</v>
      </c>
      <c r="L490" s="168">
        <f t="shared" si="654"/>
        <v>0.3694427097832384</v>
      </c>
      <c r="M490" s="168">
        <f t="shared" si="654"/>
        <v>0.40146889179420137</v>
      </c>
      <c r="N490" s="168">
        <f t="shared" si="654"/>
        <v>0.40220586542225362</v>
      </c>
      <c r="O490" s="168">
        <f t="shared" si="654"/>
        <v>0</v>
      </c>
      <c r="P490" s="168">
        <f t="shared" si="654"/>
        <v>0</v>
      </c>
      <c r="Q490" s="169"/>
      <c r="R490" s="168">
        <f t="shared" ref="R490:S490" si="655">IF(R492=0,0,R491/R492)</f>
        <v>0</v>
      </c>
      <c r="S490" s="168">
        <f t="shared" si="655"/>
        <v>0</v>
      </c>
      <c r="T490" s="170"/>
      <c r="U490" s="168">
        <f t="shared" ref="U490:V490" si="656">IF(U492=0,0,U491/U492)</f>
        <v>0</v>
      </c>
      <c r="V490" s="168">
        <f t="shared" si="656"/>
        <v>0</v>
      </c>
      <c r="W490" s="170"/>
      <c r="X490" s="167">
        <f>H490</f>
        <v>0.42499999999999999</v>
      </c>
      <c r="Y490" s="168">
        <f>IF(Y492=0,0,Y491/Y492)</f>
        <v>0</v>
      </c>
      <c r="Z490" s="171"/>
      <c r="AA490" s="167">
        <f>Y490/X490</f>
        <v>0</v>
      </c>
      <c r="AB490" s="165"/>
      <c r="AC490" s="172" t="e">
        <f>P490/O490</f>
        <v>#DIV/0!</v>
      </c>
      <c r="AD490" s="172" t="e">
        <f>S490/R490</f>
        <v>#DIV/0!</v>
      </c>
      <c r="AE490" s="172" t="e">
        <f>V490/U490</f>
        <v>#DIV/0!</v>
      </c>
      <c r="AF490" s="172">
        <f>Y490/X490</f>
        <v>0</v>
      </c>
      <c r="AG490" s="172">
        <f>P490/G490</f>
        <v>0</v>
      </c>
      <c r="AH490" s="172">
        <f>S490/G490</f>
        <v>0</v>
      </c>
      <c r="AI490" s="172">
        <f>V490/G490</f>
        <v>0</v>
      </c>
      <c r="AJ490" s="172">
        <f>Y490/G490</f>
        <v>0</v>
      </c>
      <c r="AK490" s="173"/>
      <c r="AL490" s="168">
        <f>IF(H490=0,0,P490/H490)</f>
        <v>0</v>
      </c>
      <c r="AM490" s="168">
        <f>IF(H490=0,0,S490/H490)</f>
        <v>0</v>
      </c>
      <c r="AN490" s="168">
        <f>IF(H490=0,0,V490/H490)</f>
        <v>0</v>
      </c>
      <c r="AO490" s="168">
        <f>IF(H490=0,0,Y490/H490)</f>
        <v>0</v>
      </c>
      <c r="AP490" s="174">
        <f t="shared" ref="AP490:AS490" si="657">IF(AL490&lt;=50%,5,IF(AL490&lt;=65%,4,IF(AL490&lt;=75%,3,IF(AL490&lt;=90%,2,1))))</f>
        <v>5</v>
      </c>
      <c r="AQ490" s="174">
        <f t="shared" si="657"/>
        <v>5</v>
      </c>
      <c r="AR490" s="174">
        <f t="shared" si="657"/>
        <v>5</v>
      </c>
      <c r="AS490" s="174">
        <f t="shared" si="657"/>
        <v>5</v>
      </c>
      <c r="AT490" s="173"/>
      <c r="AU490" s="175"/>
      <c r="AV490" s="175"/>
      <c r="AW490" s="175"/>
      <c r="AX490" s="175"/>
      <c r="AY490" s="175"/>
    </row>
    <row r="491" spans="1:51" ht="16.5" customHeight="1" outlineLevel="4" x14ac:dyDescent="0.25">
      <c r="A491" s="205" t="s">
        <v>2349</v>
      </c>
      <c r="B491" s="181" t="str">
        <f>Variables!C275</f>
        <v>Jumlah masyarakat yg tanggap bencana hingga tahun n</v>
      </c>
      <c r="C491" s="192" t="s">
        <v>1632</v>
      </c>
      <c r="D491" s="192"/>
      <c r="E491" s="192"/>
      <c r="F491" s="192"/>
      <c r="G491" s="188"/>
      <c r="H491" s="192"/>
      <c r="I491" s="192"/>
      <c r="J491" s="188"/>
      <c r="K491" s="192">
        <f>Variables!E275</f>
        <v>46335</v>
      </c>
      <c r="L491" s="192">
        <f>Variables!F275</f>
        <v>49103</v>
      </c>
      <c r="M491" s="192">
        <f>Variables!G275</f>
        <v>52203</v>
      </c>
      <c r="N491" s="192">
        <f>Variables!H275</f>
        <v>52403</v>
      </c>
      <c r="O491" s="192">
        <f>Variables!I275</f>
        <v>55372</v>
      </c>
      <c r="P491" s="192">
        <f>Variables!J275</f>
        <v>52403</v>
      </c>
      <c r="Q491" s="170"/>
      <c r="R491" s="192">
        <f>Variables!K275</f>
        <v>0</v>
      </c>
      <c r="S491" s="192">
        <f>Variables!L275</f>
        <v>0</v>
      </c>
      <c r="T491" s="170"/>
      <c r="U491" s="192">
        <f>Variables!M275</f>
        <v>0</v>
      </c>
      <c r="V491" s="192">
        <f>Variables!N275</f>
        <v>0</v>
      </c>
      <c r="W491" s="170"/>
      <c r="X491" s="208"/>
      <c r="Y491" s="192">
        <f>Variables!P275</f>
        <v>0</v>
      </c>
      <c r="Z491" s="171"/>
      <c r="AA491" s="188"/>
      <c r="AB491" s="181"/>
      <c r="AC491" s="170"/>
      <c r="AD491" s="170"/>
      <c r="AE491" s="170"/>
      <c r="AF491" s="170"/>
      <c r="AG491" s="170"/>
      <c r="AH491" s="170"/>
      <c r="AI491" s="170"/>
      <c r="AJ491" s="170"/>
      <c r="AK491" s="206"/>
      <c r="AL491" s="168"/>
      <c r="AM491" s="168"/>
      <c r="AN491" s="168"/>
      <c r="AO491" s="168"/>
      <c r="AP491" s="174"/>
      <c r="AQ491" s="174"/>
      <c r="AR491" s="174"/>
      <c r="AS491" s="174"/>
      <c r="AT491" s="206"/>
      <c r="AU491" s="207"/>
      <c r="AV491" s="207"/>
      <c r="AW491" s="207"/>
      <c r="AX491" s="207"/>
      <c r="AY491" s="207"/>
    </row>
    <row r="492" spans="1:51" ht="16.5" customHeight="1" outlineLevel="4" x14ac:dyDescent="0.25">
      <c r="A492" s="205" t="s">
        <v>2350</v>
      </c>
      <c r="B492" s="181" t="str">
        <f>Variables!C438</f>
        <v>Jumlah penduduk</v>
      </c>
      <c r="C492" s="192" t="s">
        <v>1632</v>
      </c>
      <c r="D492" s="192"/>
      <c r="E492" s="192"/>
      <c r="F492" s="192"/>
      <c r="G492" s="188"/>
      <c r="H492" s="192"/>
      <c r="I492" s="192"/>
      <c r="J492" s="188"/>
      <c r="K492" s="188">
        <f>Variables!E438</f>
        <v>132464</v>
      </c>
      <c r="L492" s="188">
        <f>Variables!F438</f>
        <v>132911</v>
      </c>
      <c r="M492" s="188">
        <f>Variables!G438</f>
        <v>130030</v>
      </c>
      <c r="N492" s="188">
        <f>Variables!H438</f>
        <v>130289</v>
      </c>
      <c r="O492" s="188">
        <f>Variables!I438</f>
        <v>0</v>
      </c>
      <c r="P492" s="188">
        <f>Variables!J438</f>
        <v>0</v>
      </c>
      <c r="Q492" s="170"/>
      <c r="R492" s="188">
        <f>Variables!K438</f>
        <v>0</v>
      </c>
      <c r="S492" s="188">
        <f>Variables!L438</f>
        <v>0</v>
      </c>
      <c r="T492" s="170"/>
      <c r="U492" s="188">
        <f>Variables!M438</f>
        <v>0</v>
      </c>
      <c r="V492" s="188">
        <f>Variables!N438</f>
        <v>0</v>
      </c>
      <c r="W492" s="170"/>
      <c r="X492" s="208"/>
      <c r="Y492" s="188">
        <f>Variables!P438</f>
        <v>0</v>
      </c>
      <c r="Z492" s="171"/>
      <c r="AA492" s="188"/>
      <c r="AB492" s="181"/>
      <c r="AC492" s="170"/>
      <c r="AD492" s="170"/>
      <c r="AE492" s="170"/>
      <c r="AF492" s="170"/>
      <c r="AG492" s="170"/>
      <c r="AH492" s="170"/>
      <c r="AI492" s="170"/>
      <c r="AJ492" s="170"/>
      <c r="AK492" s="206"/>
      <c r="AL492" s="168"/>
      <c r="AM492" s="168"/>
      <c r="AN492" s="168"/>
      <c r="AO492" s="168"/>
      <c r="AP492" s="174"/>
      <c r="AQ492" s="174"/>
      <c r="AR492" s="174"/>
      <c r="AS492" s="174"/>
      <c r="AT492" s="206"/>
      <c r="AU492" s="207"/>
      <c r="AV492" s="207"/>
      <c r="AW492" s="207"/>
      <c r="AX492" s="207"/>
      <c r="AY492" s="207"/>
    </row>
    <row r="493" spans="1:51" ht="16.5" customHeight="1" outlineLevel="3" x14ac:dyDescent="0.25">
      <c r="A493" s="164" t="s">
        <v>2351</v>
      </c>
      <c r="B493" s="165" t="s">
        <v>2352</v>
      </c>
      <c r="C493" s="166"/>
      <c r="D493" s="167">
        <v>0</v>
      </c>
      <c r="E493" s="167">
        <v>0</v>
      </c>
      <c r="F493" s="167">
        <v>2.9399999999999999E-2</v>
      </c>
      <c r="G493" s="168">
        <v>5.8799999999999998E-2</v>
      </c>
      <c r="H493" s="167">
        <v>8.8200000000000001E-2</v>
      </c>
      <c r="I493" s="167">
        <v>0.1176</v>
      </c>
      <c r="J493" s="168">
        <v>0.14710000000000001</v>
      </c>
      <c r="K493" s="168">
        <f t="shared" ref="K493:P493" si="658">IF(K495=0,0,K494/K495)</f>
        <v>0</v>
      </c>
      <c r="L493" s="168">
        <f t="shared" si="658"/>
        <v>0.2</v>
      </c>
      <c r="M493" s="168">
        <f t="shared" si="658"/>
        <v>0.8</v>
      </c>
      <c r="N493" s="168">
        <f t="shared" si="658"/>
        <v>1</v>
      </c>
      <c r="O493" s="168">
        <f t="shared" si="658"/>
        <v>1</v>
      </c>
      <c r="P493" s="168">
        <f t="shared" si="658"/>
        <v>1.8</v>
      </c>
      <c r="Q493" s="177"/>
      <c r="R493" s="168">
        <f t="shared" ref="R493:S493" si="659">IF(R495=0,0,R494/R495)</f>
        <v>0</v>
      </c>
      <c r="S493" s="168">
        <f t="shared" si="659"/>
        <v>0</v>
      </c>
      <c r="T493" s="181"/>
      <c r="U493" s="168">
        <f t="shared" ref="U493:V493" si="660">IF(U495=0,0,U494/U495)</f>
        <v>0</v>
      </c>
      <c r="V493" s="168">
        <f t="shared" si="660"/>
        <v>0</v>
      </c>
      <c r="W493" s="181"/>
      <c r="X493" s="167">
        <f>H493</f>
        <v>8.8200000000000001E-2</v>
      </c>
      <c r="Y493" s="168">
        <f>IF(Y495=0,0,Y494/Y495)</f>
        <v>0</v>
      </c>
      <c r="Z493" s="182"/>
      <c r="AA493" s="167">
        <f>Y493/X493</f>
        <v>0</v>
      </c>
      <c r="AB493" s="165"/>
      <c r="AC493" s="172">
        <f>P493/O493</f>
        <v>1.8</v>
      </c>
      <c r="AD493" s="172" t="e">
        <f>S493/R493</f>
        <v>#DIV/0!</v>
      </c>
      <c r="AE493" s="172" t="e">
        <f>V493/U493</f>
        <v>#DIV/0!</v>
      </c>
      <c r="AF493" s="172">
        <f>Y493/X493</f>
        <v>0</v>
      </c>
      <c r="AG493" s="172">
        <f>P493/G493</f>
        <v>30.612244897959187</v>
      </c>
      <c r="AH493" s="172">
        <f>S493/G493</f>
        <v>0</v>
      </c>
      <c r="AI493" s="172">
        <f>V493/G493</f>
        <v>0</v>
      </c>
      <c r="AJ493" s="172">
        <f>Y493/G493</f>
        <v>0</v>
      </c>
      <c r="AK493" s="173"/>
      <c r="AL493" s="168">
        <f>IF(H493=0,0,P493/H493)</f>
        <v>20.408163265306122</v>
      </c>
      <c r="AM493" s="168">
        <f>IF(H493=0,0,S493/H493)</f>
        <v>0</v>
      </c>
      <c r="AN493" s="168">
        <f>IF(H493=0,0,V493/H493)</f>
        <v>0</v>
      </c>
      <c r="AO493" s="168">
        <f>IF(H493=0,0,Y493/H493)</f>
        <v>0</v>
      </c>
      <c r="AP493" s="174">
        <f t="shared" ref="AP493:AS493" si="661">IF(AL493&lt;=50%,5,IF(AL493&lt;=65%,4,IF(AL493&lt;=75%,3,IF(AL493&lt;=90%,2,1))))</f>
        <v>1</v>
      </c>
      <c r="AQ493" s="174">
        <f t="shared" si="661"/>
        <v>5</v>
      </c>
      <c r="AR493" s="174">
        <f t="shared" si="661"/>
        <v>5</v>
      </c>
      <c r="AS493" s="174">
        <f t="shared" si="661"/>
        <v>5</v>
      </c>
      <c r="AT493" s="173"/>
      <c r="AU493" s="175"/>
      <c r="AV493" s="175"/>
      <c r="AW493" s="175"/>
      <c r="AX493" s="175"/>
      <c r="AY493" s="175"/>
    </row>
    <row r="494" spans="1:51" ht="16.5" customHeight="1" outlineLevel="4" x14ac:dyDescent="0.25">
      <c r="A494" s="205" t="s">
        <v>2353</v>
      </c>
      <c r="B494" s="181" t="str">
        <f>Variables!C290</f>
        <v>Jumlah relawan yang tanggap bencana</v>
      </c>
      <c r="C494" s="192" t="s">
        <v>1632</v>
      </c>
      <c r="D494" s="192"/>
      <c r="E494" s="192"/>
      <c r="F494" s="192"/>
      <c r="G494" s="188"/>
      <c r="H494" s="192"/>
      <c r="I494" s="192"/>
      <c r="J494" s="188"/>
      <c r="K494" s="192">
        <f>Variables!E290</f>
        <v>0</v>
      </c>
      <c r="L494" s="192">
        <f>Variables!F290</f>
        <v>30</v>
      </c>
      <c r="M494" s="192">
        <f>Variables!G290</f>
        <v>120</v>
      </c>
      <c r="N494" s="192">
        <f>Variables!H290</f>
        <v>270</v>
      </c>
      <c r="O494" s="192">
        <f>Variables!I290</f>
        <v>150</v>
      </c>
      <c r="P494" s="192">
        <f>Variables!J290</f>
        <v>270</v>
      </c>
      <c r="Q494" s="170"/>
      <c r="R494" s="192">
        <f>Variables!K290</f>
        <v>0</v>
      </c>
      <c r="S494" s="192">
        <f>Variables!L290</f>
        <v>0</v>
      </c>
      <c r="T494" s="170"/>
      <c r="U494" s="192">
        <f>Variables!M290</f>
        <v>0</v>
      </c>
      <c r="V494" s="192">
        <f>Variables!N290</f>
        <v>0</v>
      </c>
      <c r="W494" s="170"/>
      <c r="X494" s="208"/>
      <c r="Y494" s="192">
        <f>Variables!P290</f>
        <v>0</v>
      </c>
      <c r="Z494" s="171"/>
      <c r="AA494" s="188"/>
      <c r="AB494" s="181"/>
      <c r="AC494" s="170"/>
      <c r="AD494" s="170"/>
      <c r="AE494" s="170"/>
      <c r="AF494" s="170"/>
      <c r="AG494" s="170"/>
      <c r="AH494" s="170"/>
      <c r="AI494" s="170"/>
      <c r="AJ494" s="170"/>
      <c r="AK494" s="206"/>
      <c r="AL494" s="168"/>
      <c r="AM494" s="168"/>
      <c r="AN494" s="168"/>
      <c r="AO494" s="168"/>
      <c r="AP494" s="174"/>
      <c r="AQ494" s="174"/>
      <c r="AR494" s="174"/>
      <c r="AS494" s="174"/>
      <c r="AT494" s="206"/>
      <c r="AU494" s="207"/>
      <c r="AV494" s="207"/>
      <c r="AW494" s="207"/>
      <c r="AX494" s="207"/>
      <c r="AY494" s="207"/>
    </row>
    <row r="495" spans="1:51" ht="16.5" customHeight="1" outlineLevel="4" x14ac:dyDescent="0.25">
      <c r="A495" s="205" t="s">
        <v>2354</v>
      </c>
      <c r="B495" s="181" t="str">
        <f>Variables!C289</f>
        <v>Jumlah relawan</v>
      </c>
      <c r="C495" s="192" t="s">
        <v>1632</v>
      </c>
      <c r="D495" s="192"/>
      <c r="E495" s="192"/>
      <c r="F495" s="192"/>
      <c r="G495" s="188"/>
      <c r="H495" s="192"/>
      <c r="I495" s="192"/>
      <c r="J495" s="188"/>
      <c r="K495" s="192">
        <f>Variables!E289</f>
        <v>150</v>
      </c>
      <c r="L495" s="192">
        <f>Variables!F289</f>
        <v>150</v>
      </c>
      <c r="M495" s="192">
        <f>Variables!G289</f>
        <v>150</v>
      </c>
      <c r="N495" s="192">
        <f>Variables!H289</f>
        <v>270</v>
      </c>
      <c r="O495" s="192">
        <f>Variables!I289</f>
        <v>150</v>
      </c>
      <c r="P495" s="192">
        <f>Variables!J289</f>
        <v>150</v>
      </c>
      <c r="Q495" s="170"/>
      <c r="R495" s="192">
        <f>Variables!K289</f>
        <v>0</v>
      </c>
      <c r="S495" s="192">
        <f>Variables!L289</f>
        <v>0</v>
      </c>
      <c r="T495" s="170"/>
      <c r="U495" s="192">
        <f>Variables!M289</f>
        <v>0</v>
      </c>
      <c r="V495" s="192">
        <f>Variables!N289</f>
        <v>0</v>
      </c>
      <c r="W495" s="170"/>
      <c r="X495" s="208"/>
      <c r="Y495" s="192">
        <f>Variables!P289</f>
        <v>0</v>
      </c>
      <c r="Z495" s="171"/>
      <c r="AA495" s="188"/>
      <c r="AB495" s="181"/>
      <c r="AC495" s="170"/>
      <c r="AD495" s="170"/>
      <c r="AE495" s="170"/>
      <c r="AF495" s="170"/>
      <c r="AG495" s="170"/>
      <c r="AH495" s="170"/>
      <c r="AI495" s="170"/>
      <c r="AJ495" s="170"/>
      <c r="AK495" s="206"/>
      <c r="AL495" s="168"/>
      <c r="AM495" s="168"/>
      <c r="AN495" s="168"/>
      <c r="AO495" s="168"/>
      <c r="AP495" s="174"/>
      <c r="AQ495" s="174"/>
      <c r="AR495" s="174"/>
      <c r="AS495" s="174"/>
      <c r="AT495" s="206"/>
      <c r="AU495" s="207"/>
      <c r="AV495" s="207"/>
      <c r="AW495" s="207"/>
      <c r="AX495" s="207"/>
      <c r="AY495" s="207"/>
    </row>
    <row r="496" spans="1:51" ht="16.5" customHeight="1" outlineLevel="3" x14ac:dyDescent="0.25">
      <c r="A496" s="164" t="s">
        <v>2355</v>
      </c>
      <c r="B496" s="165" t="s">
        <v>2356</v>
      </c>
      <c r="C496" s="166"/>
      <c r="D496" s="167">
        <v>0</v>
      </c>
      <c r="E496" s="167">
        <v>0</v>
      </c>
      <c r="F496" s="167">
        <v>0.25</v>
      </c>
      <c r="G496" s="168">
        <v>0.5</v>
      </c>
      <c r="H496" s="167">
        <v>0.75</v>
      </c>
      <c r="I496" s="167">
        <v>1</v>
      </c>
      <c r="J496" s="168">
        <v>1</v>
      </c>
      <c r="K496" s="168">
        <f t="shared" ref="K496:P496" si="662">IF(K498=0,0,K497/K498)</f>
        <v>0</v>
      </c>
      <c r="L496" s="168">
        <f t="shared" si="662"/>
        <v>0</v>
      </c>
      <c r="M496" s="168">
        <f t="shared" si="662"/>
        <v>0.5</v>
      </c>
      <c r="N496" s="168">
        <f t="shared" si="662"/>
        <v>1</v>
      </c>
      <c r="O496" s="168">
        <f t="shared" si="662"/>
        <v>1</v>
      </c>
      <c r="P496" s="168">
        <f t="shared" si="662"/>
        <v>1</v>
      </c>
      <c r="Q496" s="275"/>
      <c r="R496" s="168">
        <f>IF(R498=0,0,R497/R498)</f>
        <v>0</v>
      </c>
      <c r="S496" s="167">
        <v>0</v>
      </c>
      <c r="T496" s="181"/>
      <c r="U496" s="168">
        <f t="shared" ref="U496:V496" si="663">IF(U498=0,0,U497/U498)</f>
        <v>0</v>
      </c>
      <c r="V496" s="168">
        <f t="shared" si="663"/>
        <v>0</v>
      </c>
      <c r="W496" s="181"/>
      <c r="X496" s="167">
        <f>H496</f>
        <v>0.75</v>
      </c>
      <c r="Y496" s="168">
        <f>IF(Y498=0,0,Y497/Y498)</f>
        <v>0</v>
      </c>
      <c r="Z496" s="182"/>
      <c r="AA496" s="167">
        <f>Y496/X496</f>
        <v>0</v>
      </c>
      <c r="AB496" s="165"/>
      <c r="AC496" s="172">
        <f>P496/O496</f>
        <v>1</v>
      </c>
      <c r="AD496" s="172" t="e">
        <f>S496/R496</f>
        <v>#DIV/0!</v>
      </c>
      <c r="AE496" s="172" t="e">
        <f>V496/U496</f>
        <v>#DIV/0!</v>
      </c>
      <c r="AF496" s="172">
        <f>Y496/X496</f>
        <v>0</v>
      </c>
      <c r="AG496" s="172">
        <f>P496/G496</f>
        <v>2</v>
      </c>
      <c r="AH496" s="172">
        <f>S496/G496</f>
        <v>0</v>
      </c>
      <c r="AI496" s="172">
        <f>V496/G496</f>
        <v>0</v>
      </c>
      <c r="AJ496" s="172">
        <f>Y496/G496</f>
        <v>0</v>
      </c>
      <c r="AK496" s="173"/>
      <c r="AL496" s="168">
        <f>IF(H496=0,0,P496/H496)</f>
        <v>1.3333333333333333</v>
      </c>
      <c r="AM496" s="168">
        <f>IF(H496=0,0,S496/H496)</f>
        <v>0</v>
      </c>
      <c r="AN496" s="168">
        <f>IF(H496=0,0,V496/H496)</f>
        <v>0</v>
      </c>
      <c r="AO496" s="168">
        <f>IF(H496=0,0,Y496/H496)</f>
        <v>0</v>
      </c>
      <c r="AP496" s="174">
        <f t="shared" ref="AP496:AS496" si="664">IF(AL496&lt;=50%,5,IF(AL496&lt;=65%,4,IF(AL496&lt;=75%,3,IF(AL496&lt;=90%,2,1))))</f>
        <v>1</v>
      </c>
      <c r="AQ496" s="174">
        <f t="shared" si="664"/>
        <v>5</v>
      </c>
      <c r="AR496" s="174">
        <f t="shared" si="664"/>
        <v>5</v>
      </c>
      <c r="AS496" s="174">
        <f t="shared" si="664"/>
        <v>5</v>
      </c>
      <c r="AT496" s="173"/>
      <c r="AU496" s="175"/>
      <c r="AV496" s="175"/>
      <c r="AW496" s="175"/>
      <c r="AX496" s="175"/>
      <c r="AY496" s="175"/>
    </row>
    <row r="497" spans="1:51" ht="16.5" customHeight="1" outlineLevel="4" x14ac:dyDescent="0.25">
      <c r="A497" s="205" t="s">
        <v>2357</v>
      </c>
      <c r="B497" s="181" t="str">
        <f>Variables!C291</f>
        <v>Jumlah rencana kontijensi bencana yang disusun</v>
      </c>
      <c r="C497" s="192" t="s">
        <v>2059</v>
      </c>
      <c r="D497" s="192"/>
      <c r="E497" s="192"/>
      <c r="F497" s="192"/>
      <c r="G497" s="188"/>
      <c r="H497" s="192"/>
      <c r="I497" s="192"/>
      <c r="J497" s="188"/>
      <c r="K497" s="192">
        <f>Variables!E291</f>
        <v>0</v>
      </c>
      <c r="L497" s="192">
        <f>Variables!F291</f>
        <v>0</v>
      </c>
      <c r="M497" s="192">
        <f>Variables!G291</f>
        <v>2</v>
      </c>
      <c r="N497" s="192">
        <f>Variables!H291</f>
        <v>4</v>
      </c>
      <c r="O497" s="192">
        <f>Variables!I291</f>
        <v>4</v>
      </c>
      <c r="P497" s="192">
        <f>Variables!J291</f>
        <v>4</v>
      </c>
      <c r="Q497" s="241"/>
      <c r="R497" s="192">
        <f>Variables!K291</f>
        <v>0</v>
      </c>
      <c r="S497" s="192">
        <f>Variables!L291</f>
        <v>0</v>
      </c>
      <c r="T497" s="170"/>
      <c r="U497" s="192">
        <f>Variables!M291</f>
        <v>0</v>
      </c>
      <c r="V497" s="192">
        <f>Variables!N291</f>
        <v>0</v>
      </c>
      <c r="W497" s="170"/>
      <c r="X497" s="208"/>
      <c r="Y497" s="192">
        <f>Variables!P291</f>
        <v>0</v>
      </c>
      <c r="Z497" s="171"/>
      <c r="AA497" s="188"/>
      <c r="AB497" s="181"/>
      <c r="AC497" s="170"/>
      <c r="AD497" s="170"/>
      <c r="AE497" s="170"/>
      <c r="AF497" s="170"/>
      <c r="AG497" s="170"/>
      <c r="AH497" s="170"/>
      <c r="AI497" s="170"/>
      <c r="AJ497" s="170"/>
      <c r="AK497" s="206"/>
      <c r="AL497" s="168"/>
      <c r="AM497" s="168"/>
      <c r="AN497" s="168"/>
      <c r="AO497" s="168"/>
      <c r="AP497" s="174"/>
      <c r="AQ497" s="174"/>
      <c r="AR497" s="174"/>
      <c r="AS497" s="174"/>
      <c r="AT497" s="206"/>
      <c r="AU497" s="207"/>
      <c r="AV497" s="207"/>
      <c r="AW497" s="207"/>
      <c r="AX497" s="207"/>
      <c r="AY497" s="207"/>
    </row>
    <row r="498" spans="1:51" ht="16.5" customHeight="1" outlineLevel="4" x14ac:dyDescent="0.25">
      <c r="A498" s="205" t="s">
        <v>2358</v>
      </c>
      <c r="B498" s="181" t="str">
        <f>Variables!C293</f>
        <v>Jumlah seluruh rencana kontijensi bencana yang direncanakan</v>
      </c>
      <c r="C498" s="192" t="s">
        <v>2059</v>
      </c>
      <c r="D498" s="192"/>
      <c r="E498" s="192"/>
      <c r="F498" s="192"/>
      <c r="G498" s="188"/>
      <c r="H498" s="192"/>
      <c r="I498" s="192"/>
      <c r="J498" s="188"/>
      <c r="K498" s="192">
        <f>Variables!E293</f>
        <v>4</v>
      </c>
      <c r="L498" s="192">
        <f>Variables!F293</f>
        <v>4</v>
      </c>
      <c r="M498" s="192">
        <f>Variables!G293</f>
        <v>4</v>
      </c>
      <c r="N498" s="192">
        <f>Variables!H293</f>
        <v>4</v>
      </c>
      <c r="O498" s="192">
        <f>Variables!I293</f>
        <v>4</v>
      </c>
      <c r="P498" s="192">
        <f>Variables!J293</f>
        <v>4</v>
      </c>
      <c r="Q498" s="170"/>
      <c r="R498" s="192">
        <f>Variables!K293</f>
        <v>0</v>
      </c>
      <c r="S498" s="192">
        <f>Variables!L293</f>
        <v>0</v>
      </c>
      <c r="T498" s="170"/>
      <c r="U498" s="192">
        <f>Variables!M293</f>
        <v>0</v>
      </c>
      <c r="V498" s="192">
        <f>Variables!N293</f>
        <v>0</v>
      </c>
      <c r="W498" s="170"/>
      <c r="X498" s="208"/>
      <c r="Y498" s="192">
        <f>Variables!P293</f>
        <v>0</v>
      </c>
      <c r="Z498" s="171"/>
      <c r="AA498" s="188"/>
      <c r="AB498" s="181"/>
      <c r="AC498" s="170"/>
      <c r="AD498" s="170"/>
      <c r="AE498" s="170"/>
      <c r="AF498" s="170"/>
      <c r="AG498" s="170"/>
      <c r="AH498" s="170"/>
      <c r="AI498" s="170"/>
      <c r="AJ498" s="170"/>
      <c r="AK498" s="206"/>
      <c r="AL498" s="168"/>
      <c r="AM498" s="168"/>
      <c r="AN498" s="168"/>
      <c r="AO498" s="168"/>
      <c r="AP498" s="174"/>
      <c r="AQ498" s="174"/>
      <c r="AR498" s="174"/>
      <c r="AS498" s="174"/>
      <c r="AT498" s="206"/>
      <c r="AU498" s="207"/>
      <c r="AV498" s="207"/>
      <c r="AW498" s="207"/>
      <c r="AX498" s="207"/>
      <c r="AY498" s="207"/>
    </row>
    <row r="499" spans="1:51" ht="16.5" customHeight="1" outlineLevel="3" x14ac:dyDescent="0.25">
      <c r="A499" s="164" t="s">
        <v>2359</v>
      </c>
      <c r="B499" s="165" t="s">
        <v>2360</v>
      </c>
      <c r="C499" s="166"/>
      <c r="D499" s="167">
        <v>0</v>
      </c>
      <c r="E499" s="167">
        <v>0</v>
      </c>
      <c r="F499" s="167">
        <v>0.25</v>
      </c>
      <c r="G499" s="168">
        <v>0.5</v>
      </c>
      <c r="H499" s="167">
        <v>0.75</v>
      </c>
      <c r="I499" s="167">
        <v>1</v>
      </c>
      <c r="J499" s="168">
        <v>1</v>
      </c>
      <c r="K499" s="168">
        <f t="shared" ref="K499:P499" si="665">IF(K501=0,0,K500/K501)</f>
        <v>0</v>
      </c>
      <c r="L499" s="168">
        <f t="shared" si="665"/>
        <v>0.24493243243243243</v>
      </c>
      <c r="M499" s="168">
        <f t="shared" si="665"/>
        <v>0.39864864864864863</v>
      </c>
      <c r="N499" s="168">
        <f t="shared" si="665"/>
        <v>0.4983108108108108</v>
      </c>
      <c r="O499" s="168">
        <f t="shared" si="665"/>
        <v>1</v>
      </c>
      <c r="P499" s="168">
        <f t="shared" si="665"/>
        <v>1</v>
      </c>
      <c r="Q499" s="169"/>
      <c r="R499" s="168">
        <f>IF(R501=0,0,R500/R501)</f>
        <v>0</v>
      </c>
      <c r="S499" s="168">
        <v>0.27250000000000002</v>
      </c>
      <c r="T499" s="170"/>
      <c r="U499" s="168">
        <f t="shared" ref="U499:V499" si="666">IF(U501=0,0,U500/U501)</f>
        <v>0</v>
      </c>
      <c r="V499" s="168">
        <f t="shared" si="666"/>
        <v>0</v>
      </c>
      <c r="W499" s="170"/>
      <c r="X499" s="167">
        <f>H499</f>
        <v>0.75</v>
      </c>
      <c r="Y499" s="168">
        <f>IF(Y501=0,0,Y500/Y501)</f>
        <v>0</v>
      </c>
      <c r="Z499" s="171"/>
      <c r="AA499" s="167">
        <f>Y499/X499</f>
        <v>0</v>
      </c>
      <c r="AB499" s="165"/>
      <c r="AC499" s="172">
        <f>P499/O499</f>
        <v>1</v>
      </c>
      <c r="AD499" s="172" t="e">
        <f>S499/R499</f>
        <v>#DIV/0!</v>
      </c>
      <c r="AE499" s="172" t="e">
        <f>V499/U499</f>
        <v>#DIV/0!</v>
      </c>
      <c r="AF499" s="172">
        <f>Y499/X499</f>
        <v>0</v>
      </c>
      <c r="AG499" s="172">
        <f>P499/G499</f>
        <v>2</v>
      </c>
      <c r="AH499" s="172">
        <f>S499/G499</f>
        <v>0.54500000000000004</v>
      </c>
      <c r="AI499" s="172">
        <f>V499/G499</f>
        <v>0</v>
      </c>
      <c r="AJ499" s="172">
        <f>Y499/G499</f>
        <v>0</v>
      </c>
      <c r="AK499" s="173"/>
      <c r="AL499" s="168">
        <f>IF(H499=0,0,P499/H499)</f>
        <v>1.3333333333333333</v>
      </c>
      <c r="AM499" s="168">
        <f>IF(H499=0,0,S499/H499)</f>
        <v>0.36333333333333334</v>
      </c>
      <c r="AN499" s="168">
        <f>IF(H499=0,0,V499/H499)</f>
        <v>0</v>
      </c>
      <c r="AO499" s="168">
        <f>IF(H499=0,0,Y499/H499)</f>
        <v>0</v>
      </c>
      <c r="AP499" s="174">
        <f t="shared" ref="AP499:AS499" si="667">IF(AL499&lt;=50%,5,IF(AL499&lt;=65%,4,IF(AL499&lt;=75%,3,IF(AL499&lt;=90%,2,1))))</f>
        <v>1</v>
      </c>
      <c r="AQ499" s="174">
        <f t="shared" si="667"/>
        <v>5</v>
      </c>
      <c r="AR499" s="174">
        <f t="shared" si="667"/>
        <v>5</v>
      </c>
      <c r="AS499" s="174">
        <f t="shared" si="667"/>
        <v>5</v>
      </c>
      <c r="AT499" s="173"/>
      <c r="AU499" s="175"/>
      <c r="AV499" s="175"/>
      <c r="AW499" s="175"/>
      <c r="AX499" s="175"/>
      <c r="AY499" s="175"/>
    </row>
    <row r="500" spans="1:51" ht="16.5" customHeight="1" outlineLevel="4" x14ac:dyDescent="0.25">
      <c r="A500" s="205" t="s">
        <v>2361</v>
      </c>
      <c r="B500" s="181" t="str">
        <f>Variables!C292</f>
        <v>jumlah sarana dan prasarana untuk bencana (tanah longsor,banjir,angin putting beliung dan gunung berapi) yang telah tersedia</v>
      </c>
      <c r="C500" s="192" t="s">
        <v>1660</v>
      </c>
      <c r="D500" s="192"/>
      <c r="E500" s="192"/>
      <c r="F500" s="192"/>
      <c r="G500" s="188"/>
      <c r="H500" s="192"/>
      <c r="I500" s="192"/>
      <c r="J500" s="188"/>
      <c r="K500" s="192">
        <f>Variables!E292</f>
        <v>0</v>
      </c>
      <c r="L500" s="192">
        <f>Variables!F292</f>
        <v>145</v>
      </c>
      <c r="M500" s="192">
        <f>Variables!G292</f>
        <v>236</v>
      </c>
      <c r="N500" s="192">
        <f>Variables!H292</f>
        <v>295</v>
      </c>
      <c r="O500" s="192">
        <f>Variables!I292</f>
        <v>592</v>
      </c>
      <c r="P500" s="192">
        <f>Variables!J292</f>
        <v>295</v>
      </c>
      <c r="Q500" s="170"/>
      <c r="R500" s="192">
        <f>Variables!K292</f>
        <v>0</v>
      </c>
      <c r="S500" s="192">
        <f>Variables!L292</f>
        <v>0</v>
      </c>
      <c r="T500" s="170"/>
      <c r="U500" s="192">
        <f>Variables!M292</f>
        <v>0</v>
      </c>
      <c r="V500" s="192">
        <f>Variables!N292</f>
        <v>0</v>
      </c>
      <c r="W500" s="170"/>
      <c r="X500" s="192"/>
      <c r="Y500" s="192">
        <f>Variables!P292</f>
        <v>0</v>
      </c>
      <c r="Z500" s="171"/>
      <c r="AA500" s="188"/>
      <c r="AB500" s="181"/>
      <c r="AC500" s="170"/>
      <c r="AD500" s="170"/>
      <c r="AE500" s="170"/>
      <c r="AF500" s="170"/>
      <c r="AG500" s="170"/>
      <c r="AH500" s="170"/>
      <c r="AI500" s="170"/>
      <c r="AJ500" s="170"/>
      <c r="AK500" s="206"/>
      <c r="AL500" s="168"/>
      <c r="AM500" s="168"/>
      <c r="AN500" s="168"/>
      <c r="AO500" s="168"/>
      <c r="AP500" s="174"/>
      <c r="AQ500" s="174"/>
      <c r="AR500" s="174"/>
      <c r="AS500" s="174"/>
      <c r="AT500" s="206"/>
      <c r="AU500" s="207"/>
      <c r="AV500" s="207"/>
      <c r="AW500" s="207"/>
      <c r="AX500" s="207"/>
      <c r="AY500" s="207"/>
    </row>
    <row r="501" spans="1:51" ht="16.5" customHeight="1" outlineLevel="4" x14ac:dyDescent="0.25">
      <c r="A501" s="205" t="s">
        <v>2362</v>
      </c>
      <c r="B501" s="181" t="str">
        <f>Variables!C270</f>
        <v>jumlah kebutuhan sarana dan prasarana untuk bencana (tanah longsor,banjir,angin putting beliung dan gunung berapi) yang telah tersedia</v>
      </c>
      <c r="C501" s="192" t="s">
        <v>1660</v>
      </c>
      <c r="D501" s="192"/>
      <c r="E501" s="192"/>
      <c r="F501" s="192"/>
      <c r="G501" s="188"/>
      <c r="H501" s="192"/>
      <c r="I501" s="192"/>
      <c r="J501" s="188"/>
      <c r="K501" s="192">
        <f>Variables!E270</f>
        <v>592</v>
      </c>
      <c r="L501" s="192">
        <f>Variables!F270</f>
        <v>592</v>
      </c>
      <c r="M501" s="192">
        <f>Variables!G270</f>
        <v>592</v>
      </c>
      <c r="N501" s="192">
        <f>Variables!H270</f>
        <v>592</v>
      </c>
      <c r="O501" s="192">
        <f>Variables!I270</f>
        <v>592</v>
      </c>
      <c r="P501" s="192">
        <f>Variables!J270</f>
        <v>295</v>
      </c>
      <c r="Q501" s="170"/>
      <c r="R501" s="192">
        <f>Variables!K270</f>
        <v>0</v>
      </c>
      <c r="S501" s="192">
        <f>Variables!L270</f>
        <v>0</v>
      </c>
      <c r="T501" s="170"/>
      <c r="U501" s="192">
        <f>Variables!M270</f>
        <v>0</v>
      </c>
      <c r="V501" s="192">
        <f>Variables!N270</f>
        <v>0</v>
      </c>
      <c r="W501" s="170"/>
      <c r="X501" s="192"/>
      <c r="Y501" s="192">
        <f>Variables!P270</f>
        <v>0</v>
      </c>
      <c r="Z501" s="171"/>
      <c r="AA501" s="188"/>
      <c r="AB501" s="181"/>
      <c r="AC501" s="170"/>
      <c r="AD501" s="170"/>
      <c r="AE501" s="170"/>
      <c r="AF501" s="170"/>
      <c r="AG501" s="170"/>
      <c r="AH501" s="170"/>
      <c r="AI501" s="170"/>
      <c r="AJ501" s="170"/>
      <c r="AK501" s="206"/>
      <c r="AL501" s="168"/>
      <c r="AM501" s="168"/>
      <c r="AN501" s="168"/>
      <c r="AO501" s="168"/>
      <c r="AP501" s="174"/>
      <c r="AQ501" s="174"/>
      <c r="AR501" s="174"/>
      <c r="AS501" s="174"/>
      <c r="AT501" s="206"/>
      <c r="AU501" s="207"/>
      <c r="AV501" s="207"/>
      <c r="AW501" s="207"/>
      <c r="AX501" s="207"/>
      <c r="AY501" s="207"/>
    </row>
    <row r="502" spans="1:51" ht="16.5" customHeight="1" outlineLevel="3" x14ac:dyDescent="0.25">
      <c r="A502" s="164" t="s">
        <v>2363</v>
      </c>
      <c r="B502" s="165" t="s">
        <v>2364</v>
      </c>
      <c r="C502" s="166"/>
      <c r="D502" s="167">
        <v>1</v>
      </c>
      <c r="E502" s="167">
        <v>1</v>
      </c>
      <c r="F502" s="167">
        <v>1</v>
      </c>
      <c r="G502" s="168">
        <v>1</v>
      </c>
      <c r="H502" s="167">
        <v>1</v>
      </c>
      <c r="I502" s="167">
        <v>1</v>
      </c>
      <c r="J502" s="168">
        <v>1</v>
      </c>
      <c r="K502" s="168">
        <f t="shared" ref="K502:P502" si="668">IF(K504=0,0,K503/K504)</f>
        <v>1</v>
      </c>
      <c r="L502" s="168">
        <f t="shared" si="668"/>
        <v>1</v>
      </c>
      <c r="M502" s="168">
        <f t="shared" si="668"/>
        <v>1</v>
      </c>
      <c r="N502" s="168">
        <f t="shared" si="668"/>
        <v>1</v>
      </c>
      <c r="O502" s="168">
        <f t="shared" si="668"/>
        <v>0</v>
      </c>
      <c r="P502" s="168">
        <f t="shared" si="668"/>
        <v>1</v>
      </c>
      <c r="Q502" s="276">
        <v>1980000</v>
      </c>
      <c r="R502" s="168">
        <f>IF(R504=0,0,R503/R504)</f>
        <v>0</v>
      </c>
      <c r="S502" s="168">
        <v>1</v>
      </c>
      <c r="T502" s="241">
        <v>25461000</v>
      </c>
      <c r="U502" s="168">
        <f t="shared" ref="U502:V502" si="669">IF(U504=0,0,U503/U504)</f>
        <v>0</v>
      </c>
      <c r="V502" s="168">
        <f t="shared" si="669"/>
        <v>0</v>
      </c>
      <c r="W502" s="170">
        <v>27170250</v>
      </c>
      <c r="X502" s="167">
        <f>H502</f>
        <v>1</v>
      </c>
      <c r="Y502" s="168">
        <f>IF(Y504=0,0,Y503/Y504)</f>
        <v>0</v>
      </c>
      <c r="Z502" s="171">
        <v>54601850</v>
      </c>
      <c r="AA502" s="167">
        <f>Y502/X502</f>
        <v>0</v>
      </c>
      <c r="AB502" s="165"/>
      <c r="AC502" s="172" t="e">
        <f>P502/O502</f>
        <v>#DIV/0!</v>
      </c>
      <c r="AD502" s="172" t="e">
        <f>S502/R502</f>
        <v>#DIV/0!</v>
      </c>
      <c r="AE502" s="172" t="e">
        <f>V502/U502</f>
        <v>#DIV/0!</v>
      </c>
      <c r="AF502" s="172">
        <f>Y502/X502</f>
        <v>0</v>
      </c>
      <c r="AG502" s="172">
        <f>P502/G502</f>
        <v>1</v>
      </c>
      <c r="AH502" s="172">
        <f>S502/G502</f>
        <v>1</v>
      </c>
      <c r="AI502" s="172">
        <f>V502/G502</f>
        <v>0</v>
      </c>
      <c r="AJ502" s="172">
        <f>Y502/G502</f>
        <v>0</v>
      </c>
      <c r="AK502" s="173"/>
      <c r="AL502" s="168">
        <f>IF(H502=0,0,P502/H502)</f>
        <v>1</v>
      </c>
      <c r="AM502" s="168">
        <f>IF(H502=0,0,S502/H502)</f>
        <v>1</v>
      </c>
      <c r="AN502" s="168">
        <f>IF(H502=0,0,V502/H502)</f>
        <v>0</v>
      </c>
      <c r="AO502" s="168">
        <f>IF(H502=0,0,Y502/H502)</f>
        <v>0</v>
      </c>
      <c r="AP502" s="174">
        <f t="shared" ref="AP502:AS502" si="670">IF(AL502&lt;=50%,5,IF(AL502&lt;=65%,4,IF(AL502&lt;=75%,3,IF(AL502&lt;=90%,2,1))))</f>
        <v>1</v>
      </c>
      <c r="AQ502" s="174">
        <f t="shared" si="670"/>
        <v>1</v>
      </c>
      <c r="AR502" s="174">
        <f t="shared" si="670"/>
        <v>5</v>
      </c>
      <c r="AS502" s="174">
        <f t="shared" si="670"/>
        <v>5</v>
      </c>
      <c r="AT502" s="173"/>
      <c r="AU502" s="175"/>
      <c r="AV502" s="175"/>
      <c r="AW502" s="175"/>
      <c r="AX502" s="175"/>
      <c r="AY502" s="175"/>
    </row>
    <row r="503" spans="1:51" ht="16.5" customHeight="1" outlineLevel="4" x14ac:dyDescent="0.25">
      <c r="A503" s="205" t="s">
        <v>2365</v>
      </c>
      <c r="B503" s="181" t="str">
        <f>Variables!C274</f>
        <v>Jumlah korban bencana yang tertangani</v>
      </c>
      <c r="C503" s="192" t="s">
        <v>1632</v>
      </c>
      <c r="D503" s="192"/>
      <c r="E503" s="192"/>
      <c r="F503" s="192"/>
      <c r="G503" s="188"/>
      <c r="H503" s="192"/>
      <c r="I503" s="192"/>
      <c r="J503" s="188"/>
      <c r="K503" s="208">
        <f>Variables!E274</f>
        <v>6</v>
      </c>
      <c r="L503" s="208">
        <f>Variables!F274</f>
        <v>1</v>
      </c>
      <c r="M503" s="208">
        <f>Variables!G274</f>
        <v>3</v>
      </c>
      <c r="N503" s="208">
        <f>Variables!H274</f>
        <v>20</v>
      </c>
      <c r="O503" s="208">
        <f>Variables!I274</f>
        <v>0</v>
      </c>
      <c r="P503" s="208">
        <f>Variables!J274</f>
        <v>1</v>
      </c>
      <c r="Q503" s="170"/>
      <c r="R503" s="208">
        <f>Variables!K274</f>
        <v>0</v>
      </c>
      <c r="S503" s="208">
        <f>Variables!L274</f>
        <v>0</v>
      </c>
      <c r="T503" s="170"/>
      <c r="U503" s="208">
        <f>Variables!M274</f>
        <v>0</v>
      </c>
      <c r="V503" s="208">
        <f>Variables!N274</f>
        <v>0</v>
      </c>
      <c r="W503" s="170"/>
      <c r="X503" s="208"/>
      <c r="Y503" s="208">
        <f>Variables!P274</f>
        <v>0</v>
      </c>
      <c r="Z503" s="171"/>
      <c r="AA503" s="188"/>
      <c r="AB503" s="181"/>
      <c r="AC503" s="170"/>
      <c r="AD503" s="170"/>
      <c r="AE503" s="170"/>
      <c r="AF503" s="170"/>
      <c r="AG503" s="170"/>
      <c r="AH503" s="170"/>
      <c r="AI503" s="170"/>
      <c r="AJ503" s="170"/>
      <c r="AK503" s="206"/>
      <c r="AL503" s="168"/>
      <c r="AM503" s="168"/>
      <c r="AN503" s="168"/>
      <c r="AO503" s="168"/>
      <c r="AP503" s="174"/>
      <c r="AQ503" s="174"/>
      <c r="AR503" s="174"/>
      <c r="AS503" s="174"/>
      <c r="AT503" s="206"/>
      <c r="AU503" s="207"/>
      <c r="AV503" s="207"/>
      <c r="AW503" s="207"/>
      <c r="AX503" s="207"/>
      <c r="AY503" s="207"/>
    </row>
    <row r="504" spans="1:51" ht="16.5" customHeight="1" outlineLevel="4" x14ac:dyDescent="0.25">
      <c r="A504" s="205" t="s">
        <v>2366</v>
      </c>
      <c r="B504" s="181" t="str">
        <f>Variables!C273</f>
        <v>Jumlah korban bencana</v>
      </c>
      <c r="C504" s="192" t="s">
        <v>1632</v>
      </c>
      <c r="D504" s="192"/>
      <c r="E504" s="192"/>
      <c r="F504" s="192"/>
      <c r="G504" s="188"/>
      <c r="H504" s="192"/>
      <c r="I504" s="192"/>
      <c r="J504" s="188"/>
      <c r="K504" s="208">
        <f>Variables!E273</f>
        <v>6</v>
      </c>
      <c r="L504" s="208">
        <f>Variables!F273</f>
        <v>1</v>
      </c>
      <c r="M504" s="208">
        <f>Variables!G273</f>
        <v>3</v>
      </c>
      <c r="N504" s="208">
        <f>Variables!H273</f>
        <v>20</v>
      </c>
      <c r="O504" s="208">
        <f>Variables!I273</f>
        <v>0</v>
      </c>
      <c r="P504" s="208">
        <f>Variables!J273</f>
        <v>1</v>
      </c>
      <c r="Q504" s="170"/>
      <c r="R504" s="208">
        <f>Variables!K273</f>
        <v>0</v>
      </c>
      <c r="S504" s="208">
        <f>Variables!L273</f>
        <v>0</v>
      </c>
      <c r="T504" s="170"/>
      <c r="U504" s="208">
        <f>Variables!M273</f>
        <v>0</v>
      </c>
      <c r="V504" s="208">
        <f>Variables!N273</f>
        <v>0</v>
      </c>
      <c r="W504" s="170"/>
      <c r="X504" s="208"/>
      <c r="Y504" s="208">
        <f>Variables!P273</f>
        <v>0</v>
      </c>
      <c r="Z504" s="171"/>
      <c r="AA504" s="188"/>
      <c r="AB504" s="181"/>
      <c r="AC504" s="170"/>
      <c r="AD504" s="170"/>
      <c r="AE504" s="170"/>
      <c r="AF504" s="170"/>
      <c r="AG504" s="170"/>
      <c r="AH504" s="170"/>
      <c r="AI504" s="170"/>
      <c r="AJ504" s="170"/>
      <c r="AK504" s="206"/>
      <c r="AL504" s="168"/>
      <c r="AM504" s="168"/>
      <c r="AN504" s="168"/>
      <c r="AO504" s="168"/>
      <c r="AP504" s="174"/>
      <c r="AQ504" s="174"/>
      <c r="AR504" s="174"/>
      <c r="AS504" s="174"/>
      <c r="AT504" s="206"/>
      <c r="AU504" s="207"/>
      <c r="AV504" s="207"/>
      <c r="AW504" s="207"/>
      <c r="AX504" s="207"/>
      <c r="AY504" s="207"/>
    </row>
    <row r="505" spans="1:51" ht="16.5" customHeight="1" outlineLevel="3" x14ac:dyDescent="0.25">
      <c r="A505" s="153" t="s">
        <v>2367</v>
      </c>
      <c r="B505" s="219" t="s">
        <v>2368</v>
      </c>
      <c r="C505" s="220"/>
      <c r="D505" s="159">
        <f t="shared" ref="D505:G505" si="671">SUM(D506:D508)/17</f>
        <v>0</v>
      </c>
      <c r="E505" s="159">
        <f t="shared" si="671"/>
        <v>0</v>
      </c>
      <c r="F505" s="159">
        <f t="shared" si="671"/>
        <v>5.8823529411764705E-2</v>
      </c>
      <c r="G505" s="159">
        <f t="shared" si="671"/>
        <v>0.11764705882352941</v>
      </c>
      <c r="H505" s="159">
        <v>0.1764</v>
      </c>
      <c r="I505" s="159">
        <v>0.23530000000000001</v>
      </c>
      <c r="J505" s="159">
        <f t="shared" ref="J505:P505" si="672">SUM(J506:J508)/17</f>
        <v>0.35294117647058826</v>
      </c>
      <c r="K505" s="159">
        <f t="shared" si="672"/>
        <v>0</v>
      </c>
      <c r="L505" s="159">
        <f t="shared" si="672"/>
        <v>5.8823529411764705E-2</v>
      </c>
      <c r="M505" s="159">
        <f t="shared" si="672"/>
        <v>0.11764705882352941</v>
      </c>
      <c r="N505" s="159">
        <f t="shared" si="672"/>
        <v>0.23529411764705882</v>
      </c>
      <c r="O505" s="159">
        <f t="shared" si="672"/>
        <v>0</v>
      </c>
      <c r="P505" s="159">
        <f t="shared" si="672"/>
        <v>0.23529411764705882</v>
      </c>
      <c r="Q505" s="156"/>
      <c r="R505" s="159">
        <f t="shared" ref="R505:S505" si="673">SUM(R506:R508)/17</f>
        <v>0</v>
      </c>
      <c r="S505" s="159">
        <f t="shared" si="673"/>
        <v>0</v>
      </c>
      <c r="T505" s="157"/>
      <c r="U505" s="159">
        <f t="shared" ref="U505:V505" si="674">SUM(U506:U508)/17</f>
        <v>0</v>
      </c>
      <c r="V505" s="159">
        <f t="shared" si="674"/>
        <v>0</v>
      </c>
      <c r="W505" s="157"/>
      <c r="X505" s="167">
        <f>H505</f>
        <v>0.1764</v>
      </c>
      <c r="Y505" s="159">
        <f>SUM(Y506:Y508)/17</f>
        <v>0</v>
      </c>
      <c r="Z505" s="158"/>
      <c r="AA505" s="167">
        <f>Y505/X505</f>
        <v>0</v>
      </c>
      <c r="AB505" s="219"/>
      <c r="AC505" s="172" t="e">
        <f>P505/O505</f>
        <v>#DIV/0!</v>
      </c>
      <c r="AD505" s="172" t="e">
        <f>S505/R505</f>
        <v>#DIV/0!</v>
      </c>
      <c r="AE505" s="172" t="e">
        <f>V505/U505</f>
        <v>#DIV/0!</v>
      </c>
      <c r="AF505" s="172">
        <f>Y505/X505</f>
        <v>0</v>
      </c>
      <c r="AG505" s="172">
        <f>P505/G505</f>
        <v>2</v>
      </c>
      <c r="AH505" s="172">
        <f>S505/G505</f>
        <v>0</v>
      </c>
      <c r="AI505" s="172">
        <f>V505/G505</f>
        <v>0</v>
      </c>
      <c r="AJ505" s="172">
        <f>Y505/G505</f>
        <v>0</v>
      </c>
      <c r="AK505" s="173"/>
      <c r="AL505" s="168">
        <f>IF(H505=0,0,P505/H505)</f>
        <v>1.3338668800853675</v>
      </c>
      <c r="AM505" s="168">
        <f>IF(H505=0,0,S505/H505)</f>
        <v>0</v>
      </c>
      <c r="AN505" s="168">
        <f>IF(H505=0,0,V505/H505)</f>
        <v>0</v>
      </c>
      <c r="AO505" s="168">
        <f>IF(H505=0,0,Y505/H505)</f>
        <v>0</v>
      </c>
      <c r="AP505" s="174">
        <f t="shared" ref="AP505:AS505" si="675">IF(AL505&lt;=50%,5,IF(AL505&lt;=65%,4,IF(AL505&lt;=75%,3,IF(AL505&lt;=90%,2,1))))</f>
        <v>1</v>
      </c>
      <c r="AQ505" s="174">
        <f t="shared" si="675"/>
        <v>5</v>
      </c>
      <c r="AR505" s="174">
        <f t="shared" si="675"/>
        <v>5</v>
      </c>
      <c r="AS505" s="174">
        <f t="shared" si="675"/>
        <v>5</v>
      </c>
      <c r="AT505" s="161"/>
      <c r="AU505" s="163"/>
      <c r="AV505" s="163"/>
      <c r="AW505" s="163"/>
      <c r="AX505" s="163"/>
      <c r="AY505" s="163"/>
    </row>
    <row r="506" spans="1:51" ht="16.5" customHeight="1" outlineLevel="4" x14ac:dyDescent="0.25">
      <c r="A506" s="205" t="s">
        <v>2369</v>
      </c>
      <c r="B506" s="215" t="s">
        <v>2370</v>
      </c>
      <c r="C506" s="192" t="s">
        <v>1896</v>
      </c>
      <c r="D506" s="192">
        <v>0</v>
      </c>
      <c r="E506" s="192">
        <v>0</v>
      </c>
      <c r="F506" s="192">
        <v>1</v>
      </c>
      <c r="G506" s="188">
        <v>2</v>
      </c>
      <c r="H506" s="192">
        <v>3</v>
      </c>
      <c r="I506" s="192">
        <v>4</v>
      </c>
      <c r="J506" s="188">
        <v>5</v>
      </c>
      <c r="K506" s="208">
        <f>Variables!E294</f>
        <v>0</v>
      </c>
      <c r="L506" s="208">
        <f>Variables!F294</f>
        <v>0</v>
      </c>
      <c r="M506" s="208">
        <f>Variables!G294</f>
        <v>1</v>
      </c>
      <c r="N506" s="208">
        <f>Variables!H294</f>
        <v>3</v>
      </c>
      <c r="O506" s="208">
        <f>Variables!I294</f>
        <v>0</v>
      </c>
      <c r="P506" s="208">
        <f>Variables!J294</f>
        <v>1</v>
      </c>
      <c r="Q506" s="208"/>
      <c r="R506" s="208">
        <f>Variables!K294</f>
        <v>0</v>
      </c>
      <c r="S506" s="208">
        <f>Variables!L294</f>
        <v>0</v>
      </c>
      <c r="T506" s="208"/>
      <c r="U506" s="208">
        <f>Variables!M294</f>
        <v>0</v>
      </c>
      <c r="V506" s="208">
        <f>Variables!N294</f>
        <v>0</v>
      </c>
      <c r="W506" s="170"/>
      <c r="X506" s="208"/>
      <c r="Y506" s="208">
        <f>Variables!P294</f>
        <v>0</v>
      </c>
      <c r="Z506" s="171"/>
      <c r="AA506" s="188"/>
      <c r="AB506" s="181"/>
      <c r="AC506" s="170"/>
      <c r="AD506" s="170"/>
      <c r="AE506" s="170"/>
      <c r="AF506" s="170"/>
      <c r="AG506" s="170"/>
      <c r="AH506" s="170"/>
      <c r="AI506" s="170"/>
      <c r="AJ506" s="170"/>
      <c r="AK506" s="206"/>
      <c r="AL506" s="168"/>
      <c r="AM506" s="168"/>
      <c r="AN506" s="168"/>
      <c r="AO506" s="168"/>
      <c r="AP506" s="174"/>
      <c r="AQ506" s="174"/>
      <c r="AR506" s="174"/>
      <c r="AS506" s="174"/>
      <c r="AT506" s="206"/>
      <c r="AU506" s="207"/>
      <c r="AV506" s="207"/>
      <c r="AW506" s="207"/>
      <c r="AX506" s="207"/>
      <c r="AY506" s="207"/>
    </row>
    <row r="507" spans="1:51" ht="16.5" customHeight="1" outlineLevel="4" x14ac:dyDescent="0.25">
      <c r="A507" s="205" t="s">
        <v>2371</v>
      </c>
      <c r="B507" s="215" t="s">
        <v>2372</v>
      </c>
      <c r="C507" s="192" t="s">
        <v>1896</v>
      </c>
      <c r="D507" s="192">
        <v>0</v>
      </c>
      <c r="E507" s="192">
        <v>0</v>
      </c>
      <c r="F507" s="192">
        <v>0</v>
      </c>
      <c r="G507" s="188">
        <v>0</v>
      </c>
      <c r="H507" s="192">
        <v>0</v>
      </c>
      <c r="I507" s="192">
        <v>0</v>
      </c>
      <c r="J507" s="188">
        <v>1</v>
      </c>
      <c r="K507" s="208">
        <f>Variables!E295</f>
        <v>0</v>
      </c>
      <c r="L507" s="208">
        <f>Variables!F295</f>
        <v>1</v>
      </c>
      <c r="M507" s="208">
        <f>Variables!G295</f>
        <v>1</v>
      </c>
      <c r="N507" s="208">
        <f>Variables!H295</f>
        <v>1</v>
      </c>
      <c r="O507" s="208">
        <f>Variables!I295</f>
        <v>0</v>
      </c>
      <c r="P507" s="208">
        <f>Variables!J295</f>
        <v>3</v>
      </c>
      <c r="Q507" s="208"/>
      <c r="R507" s="208">
        <f>Variables!K295</f>
        <v>0</v>
      </c>
      <c r="S507" s="208">
        <f>Variables!L295</f>
        <v>0</v>
      </c>
      <c r="T507" s="208"/>
      <c r="U507" s="208">
        <f>Variables!M295</f>
        <v>0</v>
      </c>
      <c r="V507" s="208">
        <f>Variables!N295</f>
        <v>0</v>
      </c>
      <c r="W507" s="170"/>
      <c r="X507" s="208"/>
      <c r="Y507" s="208">
        <f>Variables!P295</f>
        <v>0</v>
      </c>
      <c r="Z507" s="171"/>
      <c r="AA507" s="188"/>
      <c r="AB507" s="181"/>
      <c r="AC507" s="170"/>
      <c r="AD507" s="170"/>
      <c r="AE507" s="170"/>
      <c r="AF507" s="170"/>
      <c r="AG507" s="170"/>
      <c r="AH507" s="170"/>
      <c r="AI507" s="170"/>
      <c r="AJ507" s="170"/>
      <c r="AK507" s="206"/>
      <c r="AL507" s="168"/>
      <c r="AM507" s="168"/>
      <c r="AN507" s="168"/>
      <c r="AO507" s="168"/>
      <c r="AP507" s="174"/>
      <c r="AQ507" s="174"/>
      <c r="AR507" s="174"/>
      <c r="AS507" s="174"/>
      <c r="AT507" s="206"/>
      <c r="AU507" s="207"/>
      <c r="AV507" s="207"/>
      <c r="AW507" s="207"/>
      <c r="AX507" s="207"/>
      <c r="AY507" s="207"/>
    </row>
    <row r="508" spans="1:51" ht="16.5" customHeight="1" outlineLevel="4" x14ac:dyDescent="0.25">
      <c r="A508" s="205" t="s">
        <v>2373</v>
      </c>
      <c r="B508" s="215" t="s">
        <v>2374</v>
      </c>
      <c r="C508" s="192" t="s">
        <v>1896</v>
      </c>
      <c r="D508" s="192">
        <v>0</v>
      </c>
      <c r="E508" s="192">
        <v>0</v>
      </c>
      <c r="F508" s="192">
        <v>0</v>
      </c>
      <c r="G508" s="188">
        <v>0</v>
      </c>
      <c r="H508" s="192">
        <v>0</v>
      </c>
      <c r="I508" s="192">
        <v>0</v>
      </c>
      <c r="J508" s="188">
        <v>0</v>
      </c>
      <c r="K508" s="208">
        <f>Variables!E296</f>
        <v>0</v>
      </c>
      <c r="L508" s="208">
        <f>Variables!F296</f>
        <v>0</v>
      </c>
      <c r="M508" s="208">
        <f>Variables!G296</f>
        <v>0</v>
      </c>
      <c r="N508" s="208">
        <f>Variables!H296</f>
        <v>0</v>
      </c>
      <c r="O508" s="208">
        <f>Variables!I296</f>
        <v>0</v>
      </c>
      <c r="P508" s="208">
        <f>Variables!J296</f>
        <v>0</v>
      </c>
      <c r="Q508" s="208"/>
      <c r="R508" s="208">
        <f>Variables!K296</f>
        <v>0</v>
      </c>
      <c r="S508" s="208">
        <f>Variables!L296</f>
        <v>0</v>
      </c>
      <c r="T508" s="208"/>
      <c r="U508" s="208">
        <f>Variables!M296</f>
        <v>0</v>
      </c>
      <c r="V508" s="208">
        <f>Variables!N296</f>
        <v>0</v>
      </c>
      <c r="W508" s="170"/>
      <c r="X508" s="208"/>
      <c r="Y508" s="208">
        <f>Variables!P296</f>
        <v>0</v>
      </c>
      <c r="Z508" s="171"/>
      <c r="AA508" s="188"/>
      <c r="AB508" s="181"/>
      <c r="AC508" s="170"/>
      <c r="AD508" s="170"/>
      <c r="AE508" s="170"/>
      <c r="AF508" s="170"/>
      <c r="AG508" s="170"/>
      <c r="AH508" s="170"/>
      <c r="AI508" s="170"/>
      <c r="AJ508" s="170"/>
      <c r="AK508" s="206"/>
      <c r="AL508" s="168"/>
      <c r="AM508" s="168"/>
      <c r="AN508" s="168"/>
      <c r="AO508" s="168"/>
      <c r="AP508" s="174"/>
      <c r="AQ508" s="174"/>
      <c r="AR508" s="174"/>
      <c r="AS508" s="174"/>
      <c r="AT508" s="206"/>
      <c r="AU508" s="207"/>
      <c r="AV508" s="207"/>
      <c r="AW508" s="207"/>
      <c r="AX508" s="207"/>
      <c r="AY508" s="207"/>
    </row>
    <row r="509" spans="1:51" ht="16.5" customHeight="1" outlineLevel="3" x14ac:dyDescent="0.25">
      <c r="A509" s="153" t="s">
        <v>2375</v>
      </c>
      <c r="B509" s="219" t="s">
        <v>2376</v>
      </c>
      <c r="C509" s="220"/>
      <c r="D509" s="220" t="s">
        <v>2377</v>
      </c>
      <c r="E509" s="220" t="str">
        <f t="shared" ref="E509:G509" si="676">E510</f>
        <v>ada</v>
      </c>
      <c r="F509" s="220" t="str">
        <f t="shared" si="676"/>
        <v>ada</v>
      </c>
      <c r="G509" s="220" t="str">
        <f t="shared" si="676"/>
        <v>ada</v>
      </c>
      <c r="H509" s="220" t="s">
        <v>567</v>
      </c>
      <c r="I509" s="220" t="s">
        <v>567</v>
      </c>
      <c r="J509" s="220" t="str">
        <f t="shared" ref="J509:P509" si="677">J510</f>
        <v>ada</v>
      </c>
      <c r="K509" s="234" t="str">
        <f t="shared" si="677"/>
        <v>ada</v>
      </c>
      <c r="L509" s="234" t="str">
        <f t="shared" si="677"/>
        <v>ada</v>
      </c>
      <c r="M509" s="234" t="str">
        <f t="shared" si="677"/>
        <v>ada</v>
      </c>
      <c r="N509" s="234" t="str">
        <f t="shared" si="677"/>
        <v>ada</v>
      </c>
      <c r="O509" s="234">
        <f t="shared" si="677"/>
        <v>1</v>
      </c>
      <c r="P509" s="234">
        <f t="shared" si="677"/>
        <v>1</v>
      </c>
      <c r="Q509" s="156"/>
      <c r="R509" s="234">
        <f t="shared" ref="R509:S509" si="678">R510</f>
        <v>0</v>
      </c>
      <c r="S509" s="234">
        <f t="shared" si="678"/>
        <v>0</v>
      </c>
      <c r="T509" s="157"/>
      <c r="U509" s="234">
        <f t="shared" ref="U509:V509" si="679">U510</f>
        <v>0</v>
      </c>
      <c r="V509" s="234">
        <f t="shared" si="679"/>
        <v>0</v>
      </c>
      <c r="W509" s="157"/>
      <c r="X509" s="167" t="str">
        <f>H509</f>
        <v>ada</v>
      </c>
      <c r="Y509" s="234">
        <f>Y510</f>
        <v>0</v>
      </c>
      <c r="Z509" s="269"/>
      <c r="AA509" s="277">
        <v>1</v>
      </c>
      <c r="AB509" s="219"/>
      <c r="AC509" s="172"/>
      <c r="AD509" s="172"/>
      <c r="AE509" s="172"/>
      <c r="AF509" s="172"/>
      <c r="AG509" s="172"/>
      <c r="AH509" s="172"/>
      <c r="AI509" s="172"/>
      <c r="AJ509" s="172"/>
      <c r="AK509" s="173"/>
      <c r="AL509" s="186">
        <v>1</v>
      </c>
      <c r="AM509" s="186">
        <v>1</v>
      </c>
      <c r="AN509" s="186">
        <v>1</v>
      </c>
      <c r="AO509" s="186">
        <v>1</v>
      </c>
      <c r="AP509" s="174">
        <f t="shared" ref="AP509:AS509" si="680">IF(AL509&lt;=50%,5,IF(AL509&lt;=65%,4,IF(AL509&lt;=75%,3,IF(AL509&lt;=90%,2,1))))</f>
        <v>1</v>
      </c>
      <c r="AQ509" s="174">
        <f t="shared" si="680"/>
        <v>1</v>
      </c>
      <c r="AR509" s="174">
        <f t="shared" si="680"/>
        <v>1</v>
      </c>
      <c r="AS509" s="174">
        <f t="shared" si="680"/>
        <v>1</v>
      </c>
      <c r="AT509" s="161"/>
      <c r="AU509" s="163"/>
      <c r="AV509" s="163"/>
      <c r="AW509" s="163"/>
      <c r="AX509" s="163"/>
      <c r="AY509" s="163"/>
    </row>
    <row r="510" spans="1:51" ht="16.5" customHeight="1" outlineLevel="4" x14ac:dyDescent="0.25">
      <c r="A510" s="164" t="s">
        <v>2378</v>
      </c>
      <c r="B510" s="165" t="str">
        <f>Variables!C288</f>
        <v>Jumlah regulasi yang mengatur tentang penanggulangan bencana</v>
      </c>
      <c r="C510" s="166" t="s">
        <v>2379</v>
      </c>
      <c r="D510" s="166">
        <v>0</v>
      </c>
      <c r="E510" s="166" t="s">
        <v>567</v>
      </c>
      <c r="F510" s="166" t="s">
        <v>567</v>
      </c>
      <c r="G510" s="196" t="s">
        <v>567</v>
      </c>
      <c r="H510" s="166"/>
      <c r="I510" s="166"/>
      <c r="J510" s="196" t="s">
        <v>567</v>
      </c>
      <c r="K510" s="229" t="str">
        <f>Variables!E288</f>
        <v>ada</v>
      </c>
      <c r="L510" s="229" t="str">
        <f>Variables!F288</f>
        <v>ada</v>
      </c>
      <c r="M510" s="229" t="str">
        <f>Variables!G288</f>
        <v>ada</v>
      </c>
      <c r="N510" s="229" t="str">
        <f>Variables!H288</f>
        <v>ada</v>
      </c>
      <c r="O510" s="229">
        <f>Variables!I288</f>
        <v>1</v>
      </c>
      <c r="P510" s="229">
        <f>Variables!J288</f>
        <v>1</v>
      </c>
      <c r="Q510" s="169"/>
      <c r="R510" s="229">
        <f>Variables!K288</f>
        <v>0</v>
      </c>
      <c r="S510" s="229">
        <f>Variables!L288</f>
        <v>0</v>
      </c>
      <c r="T510" s="170"/>
      <c r="U510" s="229">
        <f>Variables!M288</f>
        <v>0</v>
      </c>
      <c r="V510" s="229">
        <f>Variables!N288</f>
        <v>0</v>
      </c>
      <c r="W510" s="170"/>
      <c r="X510" s="196"/>
      <c r="Y510" s="229">
        <f>Variables!P288</f>
        <v>0</v>
      </c>
      <c r="Z510" s="171"/>
      <c r="AA510" s="168"/>
      <c r="AB510" s="165"/>
      <c r="AC510" s="172"/>
      <c r="AD510" s="172"/>
      <c r="AE510" s="172"/>
      <c r="AF510" s="172"/>
      <c r="AG510" s="172"/>
      <c r="AH510" s="172"/>
      <c r="AI510" s="172"/>
      <c r="AJ510" s="172"/>
      <c r="AK510" s="173"/>
      <c r="AL510" s="168"/>
      <c r="AM510" s="168"/>
      <c r="AN510" s="168"/>
      <c r="AO510" s="168"/>
      <c r="AP510" s="174"/>
      <c r="AQ510" s="174"/>
      <c r="AR510" s="174"/>
      <c r="AS510" s="174"/>
      <c r="AT510" s="173"/>
      <c r="AU510" s="175"/>
      <c r="AV510" s="175"/>
      <c r="AW510" s="175"/>
      <c r="AX510" s="175"/>
      <c r="AY510" s="175"/>
    </row>
    <row r="511" spans="1:51" ht="16.5" customHeight="1" outlineLevel="2" x14ac:dyDescent="0.25">
      <c r="A511" s="153" t="s">
        <v>2380</v>
      </c>
      <c r="B511" s="154" t="s">
        <v>2381</v>
      </c>
      <c r="C511" s="155"/>
      <c r="D511" s="155"/>
      <c r="E511" s="155"/>
      <c r="F511" s="155"/>
      <c r="G511" s="155"/>
      <c r="H511" s="155"/>
      <c r="I511" s="155"/>
      <c r="J511" s="155"/>
      <c r="K511" s="155"/>
      <c r="L511" s="155"/>
      <c r="M511" s="155"/>
      <c r="N511" s="155"/>
      <c r="O511" s="155"/>
      <c r="P511" s="155"/>
      <c r="Q511" s="212">
        <v>55447000</v>
      </c>
      <c r="R511" s="155"/>
      <c r="S511" s="155"/>
      <c r="T511" s="236">
        <v>81407000</v>
      </c>
      <c r="U511" s="155"/>
      <c r="V511" s="155"/>
      <c r="W511" s="236">
        <v>128428000</v>
      </c>
      <c r="X511" s="184"/>
      <c r="Y511" s="155"/>
      <c r="Z511" s="158"/>
      <c r="AA511" s="159"/>
      <c r="AB511" s="154"/>
      <c r="AC511" s="160"/>
      <c r="AD511" s="160"/>
      <c r="AE511" s="160"/>
      <c r="AF511" s="160"/>
      <c r="AG511" s="160"/>
      <c r="AH511" s="160"/>
      <c r="AI511" s="160"/>
      <c r="AJ511" s="160"/>
      <c r="AK511" s="161"/>
      <c r="AL511" s="159"/>
      <c r="AM511" s="159"/>
      <c r="AN511" s="159"/>
      <c r="AO511" s="159"/>
      <c r="AP511" s="162"/>
      <c r="AQ511" s="162"/>
      <c r="AR511" s="162"/>
      <c r="AS511" s="162"/>
      <c r="AT511" s="161"/>
      <c r="AU511" s="163"/>
      <c r="AV511" s="163"/>
      <c r="AW511" s="163"/>
      <c r="AX511" s="163"/>
      <c r="AY511" s="163"/>
    </row>
    <row r="512" spans="1:51" ht="16.5" customHeight="1" outlineLevel="3" x14ac:dyDescent="0.25">
      <c r="A512" s="205" t="s">
        <v>2382</v>
      </c>
      <c r="B512" s="181" t="s">
        <v>2383</v>
      </c>
      <c r="C512" s="192"/>
      <c r="D512" s="188">
        <f t="shared" ref="D512:G512" si="681">D513</f>
        <v>1</v>
      </c>
      <c r="E512" s="188">
        <f t="shared" si="681"/>
        <v>1</v>
      </c>
      <c r="F512" s="188">
        <f t="shared" si="681"/>
        <v>1</v>
      </c>
      <c r="G512" s="188">
        <f t="shared" si="681"/>
        <v>1</v>
      </c>
      <c r="H512" s="188">
        <v>1</v>
      </c>
      <c r="I512" s="188">
        <v>1</v>
      </c>
      <c r="J512" s="188">
        <f t="shared" ref="J512:P512" si="682">J513</f>
        <v>1</v>
      </c>
      <c r="K512" s="192">
        <f t="shared" si="682"/>
        <v>1</v>
      </c>
      <c r="L512" s="192">
        <f t="shared" si="682"/>
        <v>1</v>
      </c>
      <c r="M512" s="192">
        <f t="shared" si="682"/>
        <v>1</v>
      </c>
      <c r="N512" s="192">
        <f t="shared" si="682"/>
        <v>1</v>
      </c>
      <c r="O512" s="192">
        <f t="shared" si="682"/>
        <v>0</v>
      </c>
      <c r="P512" s="192">
        <f t="shared" si="682"/>
        <v>0</v>
      </c>
      <c r="Q512" s="170"/>
      <c r="R512" s="192">
        <f t="shared" ref="R512:S512" si="683">R513</f>
        <v>0</v>
      </c>
      <c r="S512" s="188">
        <f t="shared" si="683"/>
        <v>0</v>
      </c>
      <c r="T512" s="170"/>
      <c r="U512" s="192">
        <f t="shared" ref="U512:V512" si="684">U513</f>
        <v>0</v>
      </c>
      <c r="V512" s="188">
        <f t="shared" si="684"/>
        <v>0</v>
      </c>
      <c r="W512" s="170"/>
      <c r="X512" s="192">
        <f>H512</f>
        <v>1</v>
      </c>
      <c r="Y512" s="188">
        <f>Y513</f>
        <v>0</v>
      </c>
      <c r="Z512" s="171"/>
      <c r="AA512" s="192">
        <f>Y512/X512</f>
        <v>0</v>
      </c>
      <c r="AB512" s="181"/>
      <c r="AC512" s="170" t="e">
        <f>P512/O512</f>
        <v>#DIV/0!</v>
      </c>
      <c r="AD512" s="170" t="e">
        <f>S512/R512</f>
        <v>#DIV/0!</v>
      </c>
      <c r="AE512" s="170" t="e">
        <f>V512/U512</f>
        <v>#DIV/0!</v>
      </c>
      <c r="AF512" s="170">
        <f>Y512/X512</f>
        <v>0</v>
      </c>
      <c r="AG512" s="170">
        <f>P512/G512</f>
        <v>0</v>
      </c>
      <c r="AH512" s="170">
        <f>S512/G512</f>
        <v>0</v>
      </c>
      <c r="AI512" s="170">
        <f>V512/G512</f>
        <v>0</v>
      </c>
      <c r="AJ512" s="170">
        <f>Y512/G512</f>
        <v>0</v>
      </c>
      <c r="AK512" s="206"/>
      <c r="AL512" s="168">
        <f>IF(H512=0,0,P512/H512)</f>
        <v>0</v>
      </c>
      <c r="AM512" s="168">
        <f>IF(H512=0,0,S512/H512)</f>
        <v>0</v>
      </c>
      <c r="AN512" s="168">
        <f>IF(H512=0,0,V512/H512)</f>
        <v>0</v>
      </c>
      <c r="AO512" s="168">
        <f>IF(H512=0,0,Y512/H512)</f>
        <v>0</v>
      </c>
      <c r="AP512" s="174">
        <f t="shared" ref="AP512:AS512" si="685">IF(AL512&lt;=50%,5,IF(AL512&lt;=65%,4,IF(AL512&lt;=75%,3,IF(AL512&lt;=90%,2,1))))</f>
        <v>5</v>
      </c>
      <c r="AQ512" s="174">
        <f t="shared" si="685"/>
        <v>5</v>
      </c>
      <c r="AR512" s="174">
        <f t="shared" si="685"/>
        <v>5</v>
      </c>
      <c r="AS512" s="174">
        <f t="shared" si="685"/>
        <v>5</v>
      </c>
      <c r="AT512" s="206"/>
      <c r="AU512" s="207"/>
      <c r="AV512" s="207"/>
      <c r="AW512" s="207"/>
      <c r="AX512" s="207"/>
      <c r="AY512" s="207"/>
    </row>
    <row r="513" spans="1:51" ht="16.5" customHeight="1" outlineLevel="4" x14ac:dyDescent="0.25">
      <c r="A513" s="205" t="s">
        <v>2384</v>
      </c>
      <c r="B513" s="181" t="str">
        <f>Variables!C237</f>
        <v>Jumlah kegiatan dialog Forpimda dengan masyarakat</v>
      </c>
      <c r="C513" s="192" t="s">
        <v>2281</v>
      </c>
      <c r="D513" s="192">
        <v>1</v>
      </c>
      <c r="E513" s="192">
        <v>1</v>
      </c>
      <c r="F513" s="192">
        <v>1</v>
      </c>
      <c r="G513" s="188">
        <v>1</v>
      </c>
      <c r="H513" s="192"/>
      <c r="I513" s="192"/>
      <c r="J513" s="188">
        <v>1</v>
      </c>
      <c r="K513" s="192">
        <f>Variables!E237</f>
        <v>1</v>
      </c>
      <c r="L513" s="192">
        <f>Variables!F237</f>
        <v>1</v>
      </c>
      <c r="M513" s="192">
        <f>Variables!G237</f>
        <v>1</v>
      </c>
      <c r="N513" s="192">
        <f>Variables!H237</f>
        <v>1</v>
      </c>
      <c r="O513" s="192">
        <f>Variables!I237</f>
        <v>0</v>
      </c>
      <c r="P513" s="192">
        <f>Variables!J237</f>
        <v>0</v>
      </c>
      <c r="Q513" s="170"/>
      <c r="R513" s="192">
        <f>Variables!K237</f>
        <v>0</v>
      </c>
      <c r="S513" s="192">
        <f>Variables!L237</f>
        <v>0</v>
      </c>
      <c r="T513" s="170"/>
      <c r="U513" s="192">
        <f>Variables!M237</f>
        <v>0</v>
      </c>
      <c r="V513" s="192">
        <f>Variables!N237</f>
        <v>0</v>
      </c>
      <c r="W513" s="170"/>
      <c r="X513" s="192"/>
      <c r="Y513" s="192">
        <f>Variables!P237</f>
        <v>0</v>
      </c>
      <c r="Z513" s="171"/>
      <c r="AA513" s="188"/>
      <c r="AB513" s="181"/>
      <c r="AC513" s="170"/>
      <c r="AD513" s="170"/>
      <c r="AE513" s="170"/>
      <c r="AF513" s="170"/>
      <c r="AG513" s="170"/>
      <c r="AH513" s="170"/>
      <c r="AI513" s="170"/>
      <c r="AJ513" s="170"/>
      <c r="AK513" s="206"/>
      <c r="AL513" s="168"/>
      <c r="AM513" s="168"/>
      <c r="AN513" s="168"/>
      <c r="AO513" s="168"/>
      <c r="AP513" s="174"/>
      <c r="AQ513" s="174"/>
      <c r="AR513" s="174"/>
      <c r="AS513" s="174"/>
      <c r="AT513" s="206"/>
      <c r="AU513" s="207"/>
      <c r="AV513" s="207"/>
      <c r="AW513" s="207"/>
      <c r="AX513" s="207"/>
      <c r="AY513" s="207"/>
    </row>
    <row r="514" spans="1:51" ht="16.5" customHeight="1" outlineLevel="3" x14ac:dyDescent="0.25">
      <c r="A514" s="164" t="s">
        <v>2385</v>
      </c>
      <c r="B514" s="165" t="s">
        <v>2386</v>
      </c>
      <c r="C514" s="166"/>
      <c r="D514" s="167">
        <v>0.75229999999999997</v>
      </c>
      <c r="E514" s="167">
        <v>0</v>
      </c>
      <c r="F514" s="167">
        <v>0</v>
      </c>
      <c r="G514" s="168">
        <v>0.67</v>
      </c>
      <c r="H514" s="167">
        <v>0.79</v>
      </c>
      <c r="I514" s="167">
        <v>0.76</v>
      </c>
      <c r="J514" s="168">
        <v>0</v>
      </c>
      <c r="K514" s="168">
        <f t="shared" ref="K514:P514" si="686">IF(K516=0,0,K515/K516)</f>
        <v>0</v>
      </c>
      <c r="L514" s="168">
        <f t="shared" si="686"/>
        <v>0</v>
      </c>
      <c r="M514" s="168">
        <f t="shared" si="686"/>
        <v>0.76104963223113109</v>
      </c>
      <c r="N514" s="168">
        <f t="shared" si="686"/>
        <v>0.86904774939505758</v>
      </c>
      <c r="O514" s="168">
        <f t="shared" si="686"/>
        <v>0</v>
      </c>
      <c r="P514" s="168">
        <f t="shared" si="686"/>
        <v>0</v>
      </c>
      <c r="Q514" s="169"/>
      <c r="R514" s="168">
        <f t="shared" ref="R514:S514" si="687">IF(R516=0,0,R515/R516)</f>
        <v>0</v>
      </c>
      <c r="S514" s="168">
        <f t="shared" si="687"/>
        <v>0</v>
      </c>
      <c r="T514" s="170"/>
      <c r="U514" s="168">
        <f t="shared" ref="U514:V514" si="688">IF(U516=0,0,U515/U516)</f>
        <v>0</v>
      </c>
      <c r="V514" s="168">
        <f t="shared" si="688"/>
        <v>0</v>
      </c>
      <c r="W514" s="170"/>
      <c r="X514" s="167">
        <f>H514</f>
        <v>0.79</v>
      </c>
      <c r="Y514" s="168">
        <f>IF(Y516=0,0,Y515/Y516)</f>
        <v>0</v>
      </c>
      <c r="Z514" s="171"/>
      <c r="AA514" s="167">
        <f>Y514/X514</f>
        <v>0</v>
      </c>
      <c r="AB514" s="165"/>
      <c r="AC514" s="172" t="e">
        <f>P514/R514</f>
        <v>#DIV/0!</v>
      </c>
      <c r="AD514" s="172" t="e">
        <f>S514/R514</f>
        <v>#DIV/0!</v>
      </c>
      <c r="AE514" s="172" t="e">
        <f>V514/U514</f>
        <v>#DIV/0!</v>
      </c>
      <c r="AF514" s="172">
        <f>Y514/X514</f>
        <v>0</v>
      </c>
      <c r="AG514" s="172">
        <f>P514/G514</f>
        <v>0</v>
      </c>
      <c r="AH514" s="172">
        <f>S514/G514</f>
        <v>0</v>
      </c>
      <c r="AI514" s="172">
        <f>V514/G514</f>
        <v>0</v>
      </c>
      <c r="AJ514" s="172">
        <f>Y514/G514</f>
        <v>0</v>
      </c>
      <c r="AK514" s="173"/>
      <c r="AL514" s="168">
        <f>IF(H514=0,0,P514/H514)</f>
        <v>0</v>
      </c>
      <c r="AM514" s="168">
        <f>IF(H514=0,0,S514/H514)</f>
        <v>0</v>
      </c>
      <c r="AN514" s="168">
        <f>IF(H514=0,0,V514/H514)</f>
        <v>0</v>
      </c>
      <c r="AO514" s="168">
        <f>IF(H514=0,0,Y514/H514)</f>
        <v>0</v>
      </c>
      <c r="AP514" s="174">
        <f t="shared" ref="AP514:AS514" si="689">IF(AL514&lt;=50%,5,IF(AL514&lt;=65%,4,IF(AL514&lt;=75%,3,IF(AL514&lt;=90%,2,1))))</f>
        <v>5</v>
      </c>
      <c r="AQ514" s="174">
        <f t="shared" si="689"/>
        <v>5</v>
      </c>
      <c r="AR514" s="174">
        <f t="shared" si="689"/>
        <v>5</v>
      </c>
      <c r="AS514" s="174">
        <f t="shared" si="689"/>
        <v>5</v>
      </c>
      <c r="AT514" s="173"/>
      <c r="AU514" s="175"/>
      <c r="AV514" s="175"/>
      <c r="AW514" s="175"/>
      <c r="AX514" s="175"/>
      <c r="AY514" s="175"/>
    </row>
    <row r="515" spans="1:51" ht="16.5" customHeight="1" outlineLevel="4" x14ac:dyDescent="0.25">
      <c r="A515" s="205" t="s">
        <v>2387</v>
      </c>
      <c r="B515" s="181" t="str">
        <f>Variables!C251</f>
        <v>Jumlah pemilih yang menggunakan hak suaranya</v>
      </c>
      <c r="C515" s="192" t="s">
        <v>1632</v>
      </c>
      <c r="D515" s="192"/>
      <c r="E515" s="192"/>
      <c r="F515" s="192"/>
      <c r="G515" s="188"/>
      <c r="H515" s="192"/>
      <c r="I515" s="192"/>
      <c r="J515" s="188"/>
      <c r="K515" s="192">
        <f>Variables!E251</f>
        <v>0</v>
      </c>
      <c r="L515" s="192">
        <f>Variables!F251</f>
        <v>0</v>
      </c>
      <c r="M515" s="192">
        <f>Variables!G251</f>
        <v>68910</v>
      </c>
      <c r="N515" s="192">
        <f>Variables!H251</f>
        <v>79371</v>
      </c>
      <c r="O515" s="192">
        <f>Variables!I251</f>
        <v>0</v>
      </c>
      <c r="P515" s="192">
        <f>Variables!J251</f>
        <v>0</v>
      </c>
      <c r="Q515" s="192"/>
      <c r="R515" s="192">
        <f>Variables!K251</f>
        <v>0</v>
      </c>
      <c r="S515" s="192">
        <f>Variables!L251</f>
        <v>0</v>
      </c>
      <c r="T515" s="192"/>
      <c r="U515" s="192">
        <f>Variables!M251</f>
        <v>0</v>
      </c>
      <c r="V515" s="192">
        <f>Variables!N251</f>
        <v>0</v>
      </c>
      <c r="W515" s="192"/>
      <c r="X515" s="192"/>
      <c r="Y515" s="192">
        <f>Variables!P251</f>
        <v>0</v>
      </c>
      <c r="Z515" s="171"/>
      <c r="AA515" s="188"/>
      <c r="AB515" s="181"/>
      <c r="AC515" s="170"/>
      <c r="AD515" s="170"/>
      <c r="AE515" s="170"/>
      <c r="AF515" s="170"/>
      <c r="AG515" s="170"/>
      <c r="AH515" s="170"/>
      <c r="AI515" s="170"/>
      <c r="AJ515" s="170"/>
      <c r="AK515" s="206"/>
      <c r="AL515" s="168"/>
      <c r="AM515" s="168"/>
      <c r="AN515" s="168"/>
      <c r="AO515" s="168"/>
      <c r="AP515" s="174"/>
      <c r="AQ515" s="174"/>
      <c r="AR515" s="174"/>
      <c r="AS515" s="174"/>
      <c r="AT515" s="206"/>
      <c r="AU515" s="207"/>
      <c r="AV515" s="207"/>
      <c r="AW515" s="207"/>
      <c r="AX515" s="207"/>
      <c r="AY515" s="207"/>
    </row>
    <row r="516" spans="1:51" ht="16.5" customHeight="1" outlineLevel="4" x14ac:dyDescent="0.25">
      <c r="A516" s="205" t="s">
        <v>2388</v>
      </c>
      <c r="B516" s="181" t="str">
        <f>Variables!C250</f>
        <v>Jumlah pemilih</v>
      </c>
      <c r="C516" s="192" t="s">
        <v>1632</v>
      </c>
      <c r="D516" s="192"/>
      <c r="E516" s="192"/>
      <c r="F516" s="192"/>
      <c r="G516" s="188"/>
      <c r="H516" s="192"/>
      <c r="I516" s="192"/>
      <c r="J516" s="188"/>
      <c r="K516" s="192">
        <f>Variables!E250</f>
        <v>0</v>
      </c>
      <c r="L516" s="192">
        <f>Variables!F250</f>
        <v>0</v>
      </c>
      <c r="M516" s="192">
        <f>Variables!G250</f>
        <v>90546</v>
      </c>
      <c r="N516" s="192">
        <f>Variables!H250</f>
        <v>91331</v>
      </c>
      <c r="O516" s="192">
        <f>Variables!I250</f>
        <v>0</v>
      </c>
      <c r="P516" s="192">
        <f>Variables!J250</f>
        <v>0</v>
      </c>
      <c r="Q516" s="192"/>
      <c r="R516" s="192">
        <f>Variables!K250</f>
        <v>0</v>
      </c>
      <c r="S516" s="192">
        <f>Variables!L250</f>
        <v>0</v>
      </c>
      <c r="T516" s="192"/>
      <c r="U516" s="192">
        <f>Variables!M250</f>
        <v>0</v>
      </c>
      <c r="V516" s="192">
        <f>Variables!N250</f>
        <v>0</v>
      </c>
      <c r="W516" s="192"/>
      <c r="X516" s="192"/>
      <c r="Y516" s="192">
        <f>Variables!P250</f>
        <v>0</v>
      </c>
      <c r="Z516" s="171"/>
      <c r="AA516" s="188"/>
      <c r="AB516" s="181"/>
      <c r="AC516" s="170"/>
      <c r="AD516" s="170"/>
      <c r="AE516" s="170"/>
      <c r="AF516" s="170"/>
      <c r="AG516" s="170"/>
      <c r="AH516" s="170"/>
      <c r="AI516" s="170"/>
      <c r="AJ516" s="170"/>
      <c r="AK516" s="206"/>
      <c r="AL516" s="168"/>
      <c r="AM516" s="168"/>
      <c r="AN516" s="168"/>
      <c r="AO516" s="168"/>
      <c r="AP516" s="174"/>
      <c r="AQ516" s="174"/>
      <c r="AR516" s="174"/>
      <c r="AS516" s="174"/>
      <c r="AT516" s="206"/>
      <c r="AU516" s="207"/>
      <c r="AV516" s="207"/>
      <c r="AW516" s="207"/>
      <c r="AX516" s="207"/>
      <c r="AY516" s="207"/>
    </row>
    <row r="517" spans="1:51" ht="16.5" customHeight="1" outlineLevel="2" x14ac:dyDescent="0.25">
      <c r="A517" s="153" t="s">
        <v>2389</v>
      </c>
      <c r="B517" s="154" t="s">
        <v>2390</v>
      </c>
      <c r="C517" s="155"/>
      <c r="D517" s="155"/>
      <c r="E517" s="155"/>
      <c r="F517" s="155"/>
      <c r="G517" s="159"/>
      <c r="H517" s="155"/>
      <c r="I517" s="155"/>
      <c r="J517" s="159"/>
      <c r="K517" s="159"/>
      <c r="L517" s="159"/>
      <c r="M517" s="159"/>
      <c r="N517" s="159"/>
      <c r="O517" s="159"/>
      <c r="P517" s="159"/>
      <c r="Q517" s="212">
        <v>79379500</v>
      </c>
      <c r="R517" s="159"/>
      <c r="S517" s="159"/>
      <c r="T517" s="236">
        <v>113002000</v>
      </c>
      <c r="U517" s="159"/>
      <c r="V517" s="159"/>
      <c r="W517" s="236">
        <v>144370000</v>
      </c>
      <c r="X517" s="278"/>
      <c r="Y517" s="159"/>
      <c r="Z517" s="158"/>
      <c r="AA517" s="159"/>
      <c r="AB517" s="154"/>
      <c r="AC517" s="160"/>
      <c r="AD517" s="160"/>
      <c r="AE517" s="160"/>
      <c r="AF517" s="160"/>
      <c r="AG517" s="160"/>
      <c r="AH517" s="160"/>
      <c r="AI517" s="160"/>
      <c r="AJ517" s="160"/>
      <c r="AK517" s="161"/>
      <c r="AL517" s="159"/>
      <c r="AM517" s="159"/>
      <c r="AN517" s="159"/>
      <c r="AO517" s="159"/>
      <c r="AP517" s="162"/>
      <c r="AQ517" s="162"/>
      <c r="AR517" s="162"/>
      <c r="AS517" s="162"/>
      <c r="AT517" s="161"/>
      <c r="AU517" s="163"/>
      <c r="AV517" s="163"/>
      <c r="AW517" s="163"/>
      <c r="AX517" s="163"/>
      <c r="AY517" s="163"/>
    </row>
    <row r="518" spans="1:51" ht="16.5" customHeight="1" outlineLevel="3" x14ac:dyDescent="0.25">
      <c r="A518" s="164" t="s">
        <v>2391</v>
      </c>
      <c r="B518" s="165" t="s">
        <v>2392</v>
      </c>
      <c r="C518" s="220"/>
      <c r="D518" s="167">
        <f>((500-300)/300)*100%</f>
        <v>0.66666666666666663</v>
      </c>
      <c r="E518" s="167">
        <v>0.67</v>
      </c>
      <c r="F518" s="167">
        <v>0.69599999999999995</v>
      </c>
      <c r="G518" s="159">
        <v>0.72199999999999998</v>
      </c>
      <c r="H518" s="167">
        <v>0.748</v>
      </c>
      <c r="I518" s="167">
        <v>0.77400000000000002</v>
      </c>
      <c r="J518" s="159">
        <v>0.8</v>
      </c>
      <c r="K518" s="221">
        <f t="shared" ref="K518:P518" si="690">IF(K520=0,0,(K519-K520)/K520)</f>
        <v>0.6</v>
      </c>
      <c r="L518" s="221">
        <f t="shared" si="690"/>
        <v>0.27250000000000002</v>
      </c>
      <c r="M518" s="221">
        <f t="shared" si="690"/>
        <v>0.28749999999999998</v>
      </c>
      <c r="N518" s="221">
        <f t="shared" si="690"/>
        <v>1.9417475728155338E-2</v>
      </c>
      <c r="O518" s="221">
        <f t="shared" si="690"/>
        <v>0.14285714285714285</v>
      </c>
      <c r="P518" s="221">
        <f t="shared" si="690"/>
        <v>0.14285714285714285</v>
      </c>
      <c r="Q518" s="156"/>
      <c r="R518" s="221">
        <f t="shared" ref="R518:S518" si="691">IF(R520=0,0,(R519-R520)/R520)</f>
        <v>0</v>
      </c>
      <c r="S518" s="221">
        <f t="shared" si="691"/>
        <v>0</v>
      </c>
      <c r="T518" s="157"/>
      <c r="U518" s="221">
        <f t="shared" ref="U518:V518" si="692">IF(U520=0,0,(U519-U520)/U520)</f>
        <v>0</v>
      </c>
      <c r="V518" s="221">
        <f t="shared" si="692"/>
        <v>0</v>
      </c>
      <c r="W518" s="157"/>
      <c r="X518" s="167">
        <f>H518</f>
        <v>0.748</v>
      </c>
      <c r="Y518" s="221">
        <f>IF(Y520=0,0,(Y519-Y520)/Y520)</f>
        <v>0</v>
      </c>
      <c r="Z518" s="158"/>
      <c r="AA518" s="167">
        <f>Y518/X518</f>
        <v>0</v>
      </c>
      <c r="AB518" s="219"/>
      <c r="AC518" s="172">
        <f>P518/O518</f>
        <v>1</v>
      </c>
      <c r="AD518" s="172" t="e">
        <f>S518/R518</f>
        <v>#DIV/0!</v>
      </c>
      <c r="AE518" s="172" t="e">
        <f>V518/U518</f>
        <v>#DIV/0!</v>
      </c>
      <c r="AF518" s="172">
        <f>Y518/X518</f>
        <v>0</v>
      </c>
      <c r="AG518" s="172">
        <f>P518/G518</f>
        <v>0.19786307874950534</v>
      </c>
      <c r="AH518" s="172">
        <f>S518/G518</f>
        <v>0</v>
      </c>
      <c r="AI518" s="172">
        <f>V518/G518</f>
        <v>0</v>
      </c>
      <c r="AJ518" s="172">
        <f>Y518/G518</f>
        <v>0</v>
      </c>
      <c r="AK518" s="173"/>
      <c r="AL518" s="168">
        <f>IF(H518=0,0,P518/H518)</f>
        <v>0.19098548510313215</v>
      </c>
      <c r="AM518" s="168">
        <f>IF(H518=0,0,S518/H518)</f>
        <v>0</v>
      </c>
      <c r="AN518" s="168">
        <f>IF(H518=0,0,V518/H518)</f>
        <v>0</v>
      </c>
      <c r="AO518" s="168">
        <f>IF(H518=0,0,Y518/H518)</f>
        <v>0</v>
      </c>
      <c r="AP518" s="174">
        <f t="shared" ref="AP518:AS518" si="693">IF(AL518&lt;=50%,5,IF(AL518&lt;=65%,4,IF(AL518&lt;=75%,3,IF(AL518&lt;=90%,2,1))))</f>
        <v>5</v>
      </c>
      <c r="AQ518" s="174">
        <f t="shared" si="693"/>
        <v>5</v>
      </c>
      <c r="AR518" s="174">
        <f t="shared" si="693"/>
        <v>5</v>
      </c>
      <c r="AS518" s="174">
        <f t="shared" si="693"/>
        <v>5</v>
      </c>
      <c r="AT518" s="173"/>
      <c r="AU518" s="175"/>
      <c r="AV518" s="175"/>
      <c r="AW518" s="175"/>
      <c r="AX518" s="175"/>
      <c r="AY518" s="175"/>
    </row>
    <row r="519" spans="1:51" ht="16.5" customHeight="1" outlineLevel="4" x14ac:dyDescent="0.25">
      <c r="A519" s="205" t="s">
        <v>2393</v>
      </c>
      <c r="B519" s="274" t="str">
        <f>Variables!C242</f>
        <v>Jumlah masyarakat yang mendapat sosialisasi tentang wawasan kebangsaan tahun n</v>
      </c>
      <c r="C519" s="192" t="s">
        <v>1632</v>
      </c>
      <c r="D519" s="192"/>
      <c r="E519" s="192"/>
      <c r="F519" s="192"/>
      <c r="G519" s="188"/>
      <c r="H519" s="192"/>
      <c r="I519" s="192"/>
      <c r="J519" s="188"/>
      <c r="K519" s="192">
        <f>Variables!E242</f>
        <v>800</v>
      </c>
      <c r="L519" s="192">
        <f>Variables!F242</f>
        <v>1018</v>
      </c>
      <c r="M519" s="192">
        <f>Variables!G242</f>
        <v>1030</v>
      </c>
      <c r="N519" s="192">
        <f>Variables!H242</f>
        <v>1050</v>
      </c>
      <c r="O519" s="192">
        <f>Variables!I242</f>
        <v>1200</v>
      </c>
      <c r="P519" s="192">
        <f>Variables!J242</f>
        <v>1200</v>
      </c>
      <c r="Q519" s="192"/>
      <c r="R519" s="192">
        <f>Variables!K242</f>
        <v>0</v>
      </c>
      <c r="S519" s="192">
        <f>Variables!L242</f>
        <v>0</v>
      </c>
      <c r="T519" s="192"/>
      <c r="U519" s="192">
        <f>Variables!M242</f>
        <v>0</v>
      </c>
      <c r="V519" s="192">
        <f>Variables!N242</f>
        <v>0</v>
      </c>
      <c r="W519" s="192"/>
      <c r="X519" s="192"/>
      <c r="Y519" s="192">
        <f>Variables!P242</f>
        <v>0</v>
      </c>
      <c r="Z519" s="171"/>
      <c r="AA519" s="188"/>
      <c r="AB519" s="181"/>
      <c r="AC519" s="170"/>
      <c r="AD519" s="170"/>
      <c r="AE519" s="170"/>
      <c r="AF519" s="170"/>
      <c r="AG519" s="170"/>
      <c r="AH519" s="170"/>
      <c r="AI519" s="170"/>
      <c r="AJ519" s="170"/>
      <c r="AK519" s="206"/>
      <c r="AL519" s="168"/>
      <c r="AM519" s="168"/>
      <c r="AN519" s="168"/>
      <c r="AO519" s="168"/>
      <c r="AP519" s="174"/>
      <c r="AQ519" s="174"/>
      <c r="AR519" s="174"/>
      <c r="AS519" s="174"/>
      <c r="AT519" s="206"/>
      <c r="AU519" s="207"/>
      <c r="AV519" s="207"/>
      <c r="AW519" s="207"/>
      <c r="AX519" s="207"/>
      <c r="AY519" s="207"/>
    </row>
    <row r="520" spans="1:51" ht="16.5" customHeight="1" outlineLevel="4" x14ac:dyDescent="0.25">
      <c r="A520" s="205" t="s">
        <v>2394</v>
      </c>
      <c r="B520" s="274" t="str">
        <f>Variables!C243</f>
        <v>Jumlah masyarakat yang mendapat sosialisasi tentang wawasan kebangsaan tahun n-1</v>
      </c>
      <c r="C520" s="192" t="s">
        <v>1632</v>
      </c>
      <c r="D520" s="192"/>
      <c r="E520" s="192"/>
      <c r="F520" s="192"/>
      <c r="G520" s="188"/>
      <c r="H520" s="192"/>
      <c r="I520" s="192"/>
      <c r="J520" s="188"/>
      <c r="K520" s="192">
        <f>Variables!E243</f>
        <v>500</v>
      </c>
      <c r="L520" s="192">
        <f>Variables!F243</f>
        <v>800</v>
      </c>
      <c r="M520" s="192">
        <f>Variables!G243</f>
        <v>800</v>
      </c>
      <c r="N520" s="192">
        <f>Variables!H243</f>
        <v>1030</v>
      </c>
      <c r="O520" s="192">
        <f>Variables!I243</f>
        <v>1050</v>
      </c>
      <c r="P520" s="192">
        <f>Variables!J243</f>
        <v>1050</v>
      </c>
      <c r="Q520" s="170"/>
      <c r="R520" s="192">
        <f>Variables!K243</f>
        <v>0</v>
      </c>
      <c r="S520" s="192">
        <f>Variables!L243</f>
        <v>0</v>
      </c>
      <c r="T520" s="170"/>
      <c r="U520" s="192">
        <f>Variables!M243</f>
        <v>0</v>
      </c>
      <c r="V520" s="192">
        <f>Variables!N243</f>
        <v>0</v>
      </c>
      <c r="W520" s="170"/>
      <c r="X520" s="208"/>
      <c r="Y520" s="192">
        <f>Variables!P243</f>
        <v>0</v>
      </c>
      <c r="Z520" s="171"/>
      <c r="AA520" s="188"/>
      <c r="AB520" s="181"/>
      <c r="AC520" s="170"/>
      <c r="AD520" s="170"/>
      <c r="AE520" s="170"/>
      <c r="AF520" s="170"/>
      <c r="AG520" s="170"/>
      <c r="AH520" s="170"/>
      <c r="AI520" s="170"/>
      <c r="AJ520" s="170"/>
      <c r="AK520" s="206"/>
      <c r="AL520" s="168"/>
      <c r="AM520" s="168"/>
      <c r="AN520" s="168"/>
      <c r="AO520" s="168"/>
      <c r="AP520" s="174"/>
      <c r="AQ520" s="174"/>
      <c r="AR520" s="174"/>
      <c r="AS520" s="174"/>
      <c r="AT520" s="206"/>
      <c r="AU520" s="207"/>
      <c r="AV520" s="207"/>
      <c r="AW520" s="207"/>
      <c r="AX520" s="207"/>
      <c r="AY520" s="207"/>
    </row>
    <row r="521" spans="1:51" ht="16.5" customHeight="1" outlineLevel="3" x14ac:dyDescent="0.25">
      <c r="A521" s="164" t="s">
        <v>2395</v>
      </c>
      <c r="B521" s="219" t="s">
        <v>2396</v>
      </c>
      <c r="C521" s="246"/>
      <c r="D521" s="221">
        <v>0.6</v>
      </c>
      <c r="E521" s="221">
        <v>0.67</v>
      </c>
      <c r="F521" s="221">
        <v>0.69</v>
      </c>
      <c r="G521" s="167">
        <v>0.71</v>
      </c>
      <c r="H521" s="221">
        <v>0.73</v>
      </c>
      <c r="I521" s="221">
        <v>0.75</v>
      </c>
      <c r="J521" s="167">
        <v>0.77</v>
      </c>
      <c r="K521" s="168">
        <f t="shared" ref="K521:P521" si="694">IF(K523=0,0,K522/K523)</f>
        <v>0.62251655629139069</v>
      </c>
      <c r="L521" s="168">
        <f t="shared" si="694"/>
        <v>0.69547325102880664</v>
      </c>
      <c r="M521" s="168">
        <f t="shared" si="694"/>
        <v>0.72727272727272729</v>
      </c>
      <c r="N521" s="168">
        <f t="shared" si="694"/>
        <v>0.80408163265306121</v>
      </c>
      <c r="O521" s="168">
        <f t="shared" si="694"/>
        <v>0.80816326530612248</v>
      </c>
      <c r="P521" s="168">
        <f t="shared" si="694"/>
        <v>0.80487804878048785</v>
      </c>
      <c r="Q521" s="177"/>
      <c r="R521" s="168">
        <f t="shared" ref="R521:S521" si="695">IF(R523=0,0,R522/R523)</f>
        <v>0</v>
      </c>
      <c r="S521" s="168">
        <f t="shared" si="695"/>
        <v>0</v>
      </c>
      <c r="T521" s="181"/>
      <c r="U521" s="168">
        <f t="shared" ref="U521:V521" si="696">IF(U523=0,0,U522/U523)</f>
        <v>0</v>
      </c>
      <c r="V521" s="168">
        <f t="shared" si="696"/>
        <v>0</v>
      </c>
      <c r="W521" s="181"/>
      <c r="X521" s="167">
        <f>H521</f>
        <v>0.73</v>
      </c>
      <c r="Y521" s="168">
        <f>IF(Y523=0,0,Y522/Y523)</f>
        <v>0</v>
      </c>
      <c r="Z521" s="182"/>
      <c r="AA521" s="167">
        <f>Y521/X521</f>
        <v>0</v>
      </c>
      <c r="AB521" s="165"/>
      <c r="AC521" s="172">
        <f>P521/O521</f>
        <v>0.99593495934959353</v>
      </c>
      <c r="AD521" s="172" t="e">
        <f>S521/R521</f>
        <v>#DIV/0!</v>
      </c>
      <c r="AE521" s="172" t="e">
        <f>V521/U521</f>
        <v>#DIV/0!</v>
      </c>
      <c r="AF521" s="172">
        <f>Y521/X521</f>
        <v>0</v>
      </c>
      <c r="AG521" s="172">
        <f>P521/G521</f>
        <v>1.1336310546204056</v>
      </c>
      <c r="AH521" s="172">
        <f>S521/G521</f>
        <v>0</v>
      </c>
      <c r="AI521" s="172">
        <f>V521/G521</f>
        <v>0</v>
      </c>
      <c r="AJ521" s="172">
        <f>Y521/G521</f>
        <v>0</v>
      </c>
      <c r="AK521" s="173"/>
      <c r="AL521" s="168">
        <f>IF(H521=0,0,P521/H521)</f>
        <v>1.1025726695623121</v>
      </c>
      <c r="AM521" s="168">
        <f>IF(H521=0,0,S521/H521)</f>
        <v>0</v>
      </c>
      <c r="AN521" s="168">
        <f>IF(H521=0,0,V521/H521)</f>
        <v>0</v>
      </c>
      <c r="AO521" s="168">
        <f>IF(H521=0,0,Y521/H521)</f>
        <v>0</v>
      </c>
      <c r="AP521" s="174">
        <f t="shared" ref="AP521:AS521" si="697">IF(AL521&lt;=50%,5,IF(AL521&lt;=65%,4,IF(AL521&lt;=75%,3,IF(AL521&lt;=90%,2,1))))</f>
        <v>1</v>
      </c>
      <c r="AQ521" s="174">
        <f t="shared" si="697"/>
        <v>5</v>
      </c>
      <c r="AR521" s="174">
        <f t="shared" si="697"/>
        <v>5</v>
      </c>
      <c r="AS521" s="174">
        <f t="shared" si="697"/>
        <v>5</v>
      </c>
      <c r="AT521" s="173"/>
      <c r="AU521" s="175"/>
      <c r="AV521" s="175"/>
      <c r="AW521" s="175"/>
      <c r="AX521" s="175"/>
      <c r="AY521" s="175"/>
    </row>
    <row r="522" spans="1:51" ht="16.5" customHeight="1" outlineLevel="4" x14ac:dyDescent="0.25">
      <c r="A522" s="205" t="s">
        <v>2397</v>
      </c>
      <c r="B522" s="181" t="str">
        <f>Variables!C246</f>
        <v>Jumlah ormas yang divalidasi</v>
      </c>
      <c r="C522" s="192" t="s">
        <v>2306</v>
      </c>
      <c r="D522" s="192"/>
      <c r="E522" s="192"/>
      <c r="F522" s="192"/>
      <c r="G522" s="188"/>
      <c r="H522" s="192"/>
      <c r="I522" s="192"/>
      <c r="J522" s="188"/>
      <c r="K522" s="192">
        <f>Variables!E246</f>
        <v>94</v>
      </c>
      <c r="L522" s="192">
        <f>Variables!F246</f>
        <v>169</v>
      </c>
      <c r="M522" s="192">
        <f>Variables!G246</f>
        <v>176</v>
      </c>
      <c r="N522" s="192">
        <f>Variables!H246</f>
        <v>197</v>
      </c>
      <c r="O522" s="192">
        <f>Variables!I246</f>
        <v>198</v>
      </c>
      <c r="P522" s="192">
        <f>Variables!J246</f>
        <v>198</v>
      </c>
      <c r="Q522" s="192"/>
      <c r="R522" s="192">
        <f>Variables!K246</f>
        <v>0</v>
      </c>
      <c r="S522" s="192">
        <f>Variables!L246</f>
        <v>0</v>
      </c>
      <c r="T522" s="192"/>
      <c r="U522" s="192">
        <f>Variables!M246</f>
        <v>0</v>
      </c>
      <c r="V522" s="192">
        <f>Variables!N246</f>
        <v>0</v>
      </c>
      <c r="W522" s="192"/>
      <c r="X522" s="192"/>
      <c r="Y522" s="192">
        <f>Variables!P246</f>
        <v>0</v>
      </c>
      <c r="Z522" s="171"/>
      <c r="AA522" s="188"/>
      <c r="AB522" s="181"/>
      <c r="AC522" s="170"/>
      <c r="AD522" s="170"/>
      <c r="AE522" s="170"/>
      <c r="AF522" s="170"/>
      <c r="AG522" s="170"/>
      <c r="AH522" s="170"/>
      <c r="AI522" s="170"/>
      <c r="AJ522" s="170"/>
      <c r="AK522" s="206"/>
      <c r="AL522" s="168"/>
      <c r="AM522" s="168"/>
      <c r="AN522" s="168"/>
      <c r="AO522" s="168"/>
      <c r="AP522" s="174"/>
      <c r="AQ522" s="174"/>
      <c r="AR522" s="174"/>
      <c r="AS522" s="174"/>
      <c r="AT522" s="206"/>
      <c r="AU522" s="207"/>
      <c r="AV522" s="207"/>
      <c r="AW522" s="207"/>
      <c r="AX522" s="207"/>
      <c r="AY522" s="207"/>
    </row>
    <row r="523" spans="1:51" ht="16.5" customHeight="1" outlineLevel="4" x14ac:dyDescent="0.25">
      <c r="A523" s="205" t="s">
        <v>2398</v>
      </c>
      <c r="B523" s="181" t="str">
        <f>Variables!C248</f>
        <v>Jumlah ormas yang terdata</v>
      </c>
      <c r="C523" s="192" t="s">
        <v>2306</v>
      </c>
      <c r="D523" s="192"/>
      <c r="E523" s="192"/>
      <c r="F523" s="192"/>
      <c r="G523" s="188"/>
      <c r="H523" s="192"/>
      <c r="I523" s="192"/>
      <c r="J523" s="188"/>
      <c r="K523" s="192">
        <f>Variables!E248</f>
        <v>151</v>
      </c>
      <c r="L523" s="192">
        <f>Variables!F248</f>
        <v>243</v>
      </c>
      <c r="M523" s="192">
        <f>Variables!G248</f>
        <v>242</v>
      </c>
      <c r="N523" s="192">
        <f>Variables!H248</f>
        <v>245</v>
      </c>
      <c r="O523" s="192">
        <f>Variables!I248</f>
        <v>245</v>
      </c>
      <c r="P523" s="192">
        <f>Variables!J248</f>
        <v>246</v>
      </c>
      <c r="Q523" s="192"/>
      <c r="R523" s="192">
        <f>Variables!K248</f>
        <v>0</v>
      </c>
      <c r="S523" s="192">
        <f>Variables!L248</f>
        <v>0</v>
      </c>
      <c r="T523" s="192"/>
      <c r="U523" s="192">
        <f>Variables!M248</f>
        <v>0</v>
      </c>
      <c r="V523" s="192">
        <f>Variables!N248</f>
        <v>0</v>
      </c>
      <c r="W523" s="192"/>
      <c r="X523" s="192"/>
      <c r="Y523" s="192">
        <f>Variables!P248</f>
        <v>0</v>
      </c>
      <c r="Z523" s="171"/>
      <c r="AA523" s="188"/>
      <c r="AB523" s="181"/>
      <c r="AC523" s="170"/>
      <c r="AD523" s="170"/>
      <c r="AE523" s="170"/>
      <c r="AF523" s="170"/>
      <c r="AG523" s="170"/>
      <c r="AH523" s="170"/>
      <c r="AI523" s="170"/>
      <c r="AJ523" s="170"/>
      <c r="AK523" s="206"/>
      <c r="AL523" s="168"/>
      <c r="AM523" s="168"/>
      <c r="AN523" s="168"/>
      <c r="AO523" s="168"/>
      <c r="AP523" s="174"/>
      <c r="AQ523" s="174"/>
      <c r="AR523" s="174"/>
      <c r="AS523" s="174"/>
      <c r="AT523" s="206"/>
      <c r="AU523" s="207"/>
      <c r="AV523" s="207"/>
      <c r="AW523" s="207"/>
      <c r="AX523" s="207"/>
      <c r="AY523" s="207"/>
    </row>
    <row r="524" spans="1:51" ht="16.5" customHeight="1" outlineLevel="3" x14ac:dyDescent="0.25">
      <c r="A524" s="164" t="s">
        <v>2399</v>
      </c>
      <c r="B524" s="165" t="s">
        <v>2400</v>
      </c>
      <c r="C524" s="166"/>
      <c r="D524" s="167">
        <f>D525/D526</f>
        <v>0.12992125984251968</v>
      </c>
      <c r="E524" s="167">
        <v>0.2039</v>
      </c>
      <c r="F524" s="167">
        <v>0.27789999999999998</v>
      </c>
      <c r="G524" s="167">
        <v>0.35189999999999999</v>
      </c>
      <c r="H524" s="167">
        <v>0.4259</v>
      </c>
      <c r="I524" s="167">
        <v>0.499</v>
      </c>
      <c r="J524" s="167">
        <v>0.57389999999999997</v>
      </c>
      <c r="K524" s="168">
        <f t="shared" ref="K524:P524" si="698">IF(K526=0,0,K525/K526)</f>
        <v>0.2251655629139073</v>
      </c>
      <c r="L524" s="168">
        <f t="shared" si="698"/>
        <v>8.23045267489712E-3</v>
      </c>
      <c r="M524" s="168">
        <f t="shared" si="698"/>
        <v>0.36363636363636365</v>
      </c>
      <c r="N524" s="168">
        <f t="shared" si="698"/>
        <v>0.45714285714285713</v>
      </c>
      <c r="O524" s="168">
        <f t="shared" si="698"/>
        <v>0.46122448979591835</v>
      </c>
      <c r="P524" s="168">
        <f t="shared" si="698"/>
        <v>0.45934959349593496</v>
      </c>
      <c r="Q524" s="177"/>
      <c r="R524" s="168">
        <f t="shared" ref="R524:S524" si="699">IF(R526=0,0,R525/R526)</f>
        <v>0</v>
      </c>
      <c r="S524" s="168">
        <f t="shared" si="699"/>
        <v>0</v>
      </c>
      <c r="T524" s="181"/>
      <c r="U524" s="168">
        <f t="shared" ref="U524:V524" si="700">IF(U526=0,0,U525/U526)</f>
        <v>0</v>
      </c>
      <c r="V524" s="168">
        <f t="shared" si="700"/>
        <v>0</v>
      </c>
      <c r="W524" s="181"/>
      <c r="X524" s="167">
        <f>H524</f>
        <v>0.4259</v>
      </c>
      <c r="Y524" s="168">
        <f>IF(Y526=0,0,Y525/Y526)</f>
        <v>0</v>
      </c>
      <c r="Z524" s="182"/>
      <c r="AA524" s="167">
        <f>Y524/X524</f>
        <v>0</v>
      </c>
      <c r="AB524" s="165"/>
      <c r="AC524" s="172">
        <f>P524/O524</f>
        <v>0.99593495934959353</v>
      </c>
      <c r="AD524" s="172" t="e">
        <f>S524/R524</f>
        <v>#DIV/0!</v>
      </c>
      <c r="AE524" s="172" t="e">
        <f>V524/U524</f>
        <v>#DIV/0!</v>
      </c>
      <c r="AF524" s="172">
        <f>Y524/X524</f>
        <v>0</v>
      </c>
      <c r="AG524" s="172">
        <f>P524/G524</f>
        <v>1.3053412716565358</v>
      </c>
      <c r="AH524" s="172">
        <f>S524/G524</f>
        <v>0</v>
      </c>
      <c r="AI524" s="172">
        <f>V524/G524</f>
        <v>0</v>
      </c>
      <c r="AJ524" s="172">
        <f>Y524/G524</f>
        <v>0</v>
      </c>
      <c r="AK524" s="173"/>
      <c r="AL524" s="168">
        <f>IF(H524=0,0,P524/H524)</f>
        <v>1.0785386088188189</v>
      </c>
      <c r="AM524" s="168">
        <f>IF(H524=0,0,S524/H524)</f>
        <v>0</v>
      </c>
      <c r="AN524" s="168">
        <f>IF(H524=0,0,V524/H524)</f>
        <v>0</v>
      </c>
      <c r="AO524" s="168">
        <f>IF(H524=0,0,Y524/H524)</f>
        <v>0</v>
      </c>
      <c r="AP524" s="174">
        <f t="shared" ref="AP524:AS524" si="701">IF(AL524&lt;=50%,5,IF(AL524&lt;=65%,4,IF(AL524&lt;=75%,3,IF(AL524&lt;=90%,2,1))))</f>
        <v>1</v>
      </c>
      <c r="AQ524" s="174">
        <f t="shared" si="701"/>
        <v>5</v>
      </c>
      <c r="AR524" s="174">
        <f t="shared" si="701"/>
        <v>5</v>
      </c>
      <c r="AS524" s="174">
        <f t="shared" si="701"/>
        <v>5</v>
      </c>
      <c r="AT524" s="173"/>
      <c r="AU524" s="175"/>
      <c r="AV524" s="175"/>
      <c r="AW524" s="175"/>
      <c r="AX524" s="175"/>
      <c r="AY524" s="175"/>
    </row>
    <row r="525" spans="1:51" ht="16.5" customHeight="1" outlineLevel="4" x14ac:dyDescent="0.25">
      <c r="A525" s="205" t="s">
        <v>2401</v>
      </c>
      <c r="B525" s="181" t="str">
        <f>Variables!C247</f>
        <v>Jumlah ormas yang memiliki SKT</v>
      </c>
      <c r="C525" s="192" t="s">
        <v>2306</v>
      </c>
      <c r="D525" s="192">
        <v>33</v>
      </c>
      <c r="E525" s="192"/>
      <c r="F525" s="192"/>
      <c r="G525" s="188"/>
      <c r="H525" s="192"/>
      <c r="I525" s="192"/>
      <c r="J525" s="188"/>
      <c r="K525" s="192">
        <f>Variables!E247</f>
        <v>34</v>
      </c>
      <c r="L525" s="192">
        <f>Variables!F247</f>
        <v>2</v>
      </c>
      <c r="M525" s="192">
        <f>Variables!G247</f>
        <v>88</v>
      </c>
      <c r="N525" s="192">
        <f>Variables!H247</f>
        <v>112</v>
      </c>
      <c r="O525" s="192">
        <f>Variables!I247</f>
        <v>113</v>
      </c>
      <c r="P525" s="192">
        <f>Variables!J247</f>
        <v>113</v>
      </c>
      <c r="Q525" s="192"/>
      <c r="R525" s="192">
        <f>Variables!K247</f>
        <v>0</v>
      </c>
      <c r="S525" s="192">
        <f>Variables!L247</f>
        <v>0</v>
      </c>
      <c r="T525" s="192"/>
      <c r="U525" s="192">
        <f>Variables!M247</f>
        <v>0</v>
      </c>
      <c r="V525" s="192">
        <f>Variables!N247</f>
        <v>0</v>
      </c>
      <c r="W525" s="192"/>
      <c r="X525" s="192"/>
      <c r="Y525" s="192">
        <f>Variables!P247</f>
        <v>0</v>
      </c>
      <c r="Z525" s="171"/>
      <c r="AA525" s="188"/>
      <c r="AB525" s="181"/>
      <c r="AC525" s="170"/>
      <c r="AD525" s="170"/>
      <c r="AE525" s="170"/>
      <c r="AF525" s="170"/>
      <c r="AG525" s="170"/>
      <c r="AH525" s="170"/>
      <c r="AI525" s="170"/>
      <c r="AJ525" s="170"/>
      <c r="AK525" s="206"/>
      <c r="AL525" s="168"/>
      <c r="AM525" s="168"/>
      <c r="AN525" s="168"/>
      <c r="AO525" s="168"/>
      <c r="AP525" s="174"/>
      <c r="AQ525" s="174"/>
      <c r="AR525" s="174"/>
      <c r="AS525" s="174"/>
      <c r="AT525" s="206"/>
      <c r="AU525" s="207"/>
      <c r="AV525" s="207"/>
      <c r="AW525" s="207"/>
      <c r="AX525" s="207"/>
      <c r="AY525" s="207"/>
    </row>
    <row r="526" spans="1:51" ht="16.5" customHeight="1" outlineLevel="4" x14ac:dyDescent="0.25">
      <c r="A526" s="205" t="s">
        <v>2402</v>
      </c>
      <c r="B526" s="181" t="str">
        <f>Variables!C248</f>
        <v>Jumlah ormas yang terdata</v>
      </c>
      <c r="C526" s="192" t="s">
        <v>2306</v>
      </c>
      <c r="D526" s="192">
        <v>254</v>
      </c>
      <c r="E526" s="192"/>
      <c r="F526" s="192"/>
      <c r="G526" s="188"/>
      <c r="H526" s="192"/>
      <c r="I526" s="192"/>
      <c r="J526" s="188"/>
      <c r="K526" s="192">
        <f>Variables!E248</f>
        <v>151</v>
      </c>
      <c r="L526" s="192">
        <f>Variables!F248</f>
        <v>243</v>
      </c>
      <c r="M526" s="192">
        <f>Variables!G248</f>
        <v>242</v>
      </c>
      <c r="N526" s="192">
        <f>Variables!H248</f>
        <v>245</v>
      </c>
      <c r="O526" s="192">
        <f>Variables!I248</f>
        <v>245</v>
      </c>
      <c r="P526" s="192">
        <f>Variables!J248</f>
        <v>246</v>
      </c>
      <c r="Q526" s="192"/>
      <c r="R526" s="192">
        <f>Variables!K248</f>
        <v>0</v>
      </c>
      <c r="S526" s="192">
        <f>Variables!L248</f>
        <v>0</v>
      </c>
      <c r="T526" s="192"/>
      <c r="U526" s="192">
        <f>Variables!M248</f>
        <v>0</v>
      </c>
      <c r="V526" s="192">
        <f>Variables!N248</f>
        <v>0</v>
      </c>
      <c r="W526" s="192"/>
      <c r="X526" s="192"/>
      <c r="Y526" s="192">
        <f>Variables!P248</f>
        <v>0</v>
      </c>
      <c r="Z526" s="171"/>
      <c r="AA526" s="188"/>
      <c r="AB526" s="181"/>
      <c r="AC526" s="170"/>
      <c r="AD526" s="170"/>
      <c r="AE526" s="170"/>
      <c r="AF526" s="170"/>
      <c r="AG526" s="170"/>
      <c r="AH526" s="170"/>
      <c r="AI526" s="170"/>
      <c r="AJ526" s="170"/>
      <c r="AK526" s="206"/>
      <c r="AL526" s="168"/>
      <c r="AM526" s="168"/>
      <c r="AN526" s="168"/>
      <c r="AO526" s="168"/>
      <c r="AP526" s="174"/>
      <c r="AQ526" s="174"/>
      <c r="AR526" s="174"/>
      <c r="AS526" s="174"/>
      <c r="AT526" s="206"/>
      <c r="AU526" s="207"/>
      <c r="AV526" s="207"/>
      <c r="AW526" s="207"/>
      <c r="AX526" s="207"/>
      <c r="AY526" s="207"/>
    </row>
    <row r="527" spans="1:51" ht="16.5" customHeight="1" outlineLevel="2" x14ac:dyDescent="0.25">
      <c r="A527" s="153" t="s">
        <v>2403</v>
      </c>
      <c r="B527" s="154" t="s">
        <v>2404</v>
      </c>
      <c r="C527" s="155"/>
      <c r="D527" s="155"/>
      <c r="E527" s="155"/>
      <c r="F527" s="155"/>
      <c r="G527" s="155"/>
      <c r="H527" s="155"/>
      <c r="I527" s="155"/>
      <c r="J527" s="155"/>
      <c r="K527" s="155"/>
      <c r="L527" s="155"/>
      <c r="M527" s="155"/>
      <c r="N527" s="155"/>
      <c r="O527" s="155"/>
      <c r="P527" s="155"/>
      <c r="Q527" s="212">
        <v>642189615</v>
      </c>
      <c r="R527" s="155"/>
      <c r="S527" s="155"/>
      <c r="T527" s="236">
        <v>1661597194</v>
      </c>
      <c r="U527" s="155"/>
      <c r="V527" s="155"/>
      <c r="W527" s="157"/>
      <c r="X527" s="155"/>
      <c r="Y527" s="155"/>
      <c r="Z527" s="158"/>
      <c r="AA527" s="159"/>
      <c r="AB527" s="154"/>
      <c r="AC527" s="160"/>
      <c r="AD527" s="160"/>
      <c r="AE527" s="160"/>
      <c r="AF527" s="160"/>
      <c r="AG527" s="160"/>
      <c r="AH527" s="160"/>
      <c r="AI527" s="160"/>
      <c r="AJ527" s="160"/>
      <c r="AK527" s="161"/>
      <c r="AL527" s="159"/>
      <c r="AM527" s="159"/>
      <c r="AN527" s="159"/>
      <c r="AO527" s="159"/>
      <c r="AP527" s="162"/>
      <c r="AQ527" s="162"/>
      <c r="AR527" s="162"/>
      <c r="AS527" s="162"/>
      <c r="AT527" s="161"/>
      <c r="AU527" s="163"/>
      <c r="AV527" s="163"/>
      <c r="AW527" s="163"/>
      <c r="AX527" s="163"/>
      <c r="AY527" s="163"/>
    </row>
    <row r="528" spans="1:51" ht="16.5" customHeight="1" outlineLevel="3" x14ac:dyDescent="0.25">
      <c r="A528" s="205" t="s">
        <v>2405</v>
      </c>
      <c r="B528" s="181" t="s">
        <v>2339</v>
      </c>
      <c r="C528" s="192"/>
      <c r="D528" s="192">
        <f t="shared" ref="D528:G528" si="702">D529</f>
        <v>0</v>
      </c>
      <c r="E528" s="192">
        <f t="shared" si="702"/>
        <v>0</v>
      </c>
      <c r="F528" s="192">
        <f t="shared" si="702"/>
        <v>3</v>
      </c>
      <c r="G528" s="192">
        <f t="shared" si="702"/>
        <v>3</v>
      </c>
      <c r="H528" s="192">
        <v>3</v>
      </c>
      <c r="I528" s="192">
        <v>3</v>
      </c>
      <c r="J528" s="192">
        <f t="shared" ref="J528:P528" si="703">J529</f>
        <v>3</v>
      </c>
      <c r="K528" s="192">
        <f t="shared" si="703"/>
        <v>3</v>
      </c>
      <c r="L528" s="192">
        <f t="shared" si="703"/>
        <v>3</v>
      </c>
      <c r="M528" s="192">
        <f t="shared" si="703"/>
        <v>3</v>
      </c>
      <c r="N528" s="192">
        <f t="shared" si="703"/>
        <v>3</v>
      </c>
      <c r="O528" s="192">
        <f t="shared" si="703"/>
        <v>3</v>
      </c>
      <c r="P528" s="192">
        <f t="shared" si="703"/>
        <v>3</v>
      </c>
      <c r="Q528" s="192"/>
      <c r="R528" s="192">
        <f t="shared" ref="R528:S528" si="704">R529</f>
        <v>0</v>
      </c>
      <c r="S528" s="192">
        <f t="shared" si="704"/>
        <v>0</v>
      </c>
      <c r="T528" s="192"/>
      <c r="U528" s="192">
        <f t="shared" ref="U528:V528" si="705">U529</f>
        <v>0</v>
      </c>
      <c r="V528" s="192">
        <f t="shared" si="705"/>
        <v>0</v>
      </c>
      <c r="W528" s="192"/>
      <c r="X528" s="192">
        <f>H528</f>
        <v>3</v>
      </c>
      <c r="Y528" s="192">
        <f>P528</f>
        <v>3</v>
      </c>
      <c r="Z528" s="182"/>
      <c r="AA528" s="192">
        <f>Y528/X528</f>
        <v>1</v>
      </c>
      <c r="AB528" s="181"/>
      <c r="AC528" s="170">
        <f>P528/O528</f>
        <v>1</v>
      </c>
      <c r="AD528" s="170" t="e">
        <f>S528/R528</f>
        <v>#DIV/0!</v>
      </c>
      <c r="AE528" s="170" t="e">
        <f>V528/U528</f>
        <v>#DIV/0!</v>
      </c>
      <c r="AF528" s="170">
        <f>Y528/X528</f>
        <v>1</v>
      </c>
      <c r="AG528" s="170">
        <f>P528/G528</f>
        <v>1</v>
      </c>
      <c r="AH528" s="170">
        <f>S528/G528</f>
        <v>0</v>
      </c>
      <c r="AI528" s="170">
        <f>V528/G528</f>
        <v>0</v>
      </c>
      <c r="AJ528" s="170">
        <f>Y528/G528</f>
        <v>1</v>
      </c>
      <c r="AK528" s="206"/>
      <c r="AL528" s="168">
        <f>IF(H528=0,0,P528/H528)</f>
        <v>1</v>
      </c>
      <c r="AM528" s="168">
        <f>IF(H528=0,0,S528/H528)</f>
        <v>0</v>
      </c>
      <c r="AN528" s="168">
        <f>IF(H528=0,0,V528/H528)</f>
        <v>0</v>
      </c>
      <c r="AO528" s="168">
        <f>IF(H528=0,0,Y528/H528)</f>
        <v>1</v>
      </c>
      <c r="AP528" s="174">
        <f t="shared" ref="AP528:AS528" si="706">IF(AL528&lt;=50%,5,IF(AL528&lt;=65%,4,IF(AL528&lt;=75%,3,IF(AL528&lt;=90%,2,1))))</f>
        <v>1</v>
      </c>
      <c r="AQ528" s="174">
        <f t="shared" si="706"/>
        <v>5</v>
      </c>
      <c r="AR528" s="174">
        <f t="shared" si="706"/>
        <v>5</v>
      </c>
      <c r="AS528" s="174">
        <f t="shared" si="706"/>
        <v>1</v>
      </c>
      <c r="AT528" s="206"/>
      <c r="AU528" s="207"/>
      <c r="AV528" s="207"/>
      <c r="AW528" s="207"/>
      <c r="AX528" s="207"/>
      <c r="AY528" s="207"/>
    </row>
    <row r="529" spans="1:51" ht="16.5" customHeight="1" outlineLevel="4" x14ac:dyDescent="0.25">
      <c r="A529" s="205" t="s">
        <v>2406</v>
      </c>
      <c r="B529" s="181" t="str">
        <f>Variables!C267</f>
        <v>Frekuensi patroli Satpol PP</v>
      </c>
      <c r="C529" s="192" t="s">
        <v>2407</v>
      </c>
      <c r="D529" s="192">
        <v>0</v>
      </c>
      <c r="E529" s="192">
        <v>0</v>
      </c>
      <c r="F529" s="192">
        <v>3</v>
      </c>
      <c r="G529" s="192">
        <v>3</v>
      </c>
      <c r="H529" s="192"/>
      <c r="I529" s="192"/>
      <c r="J529" s="192">
        <v>3</v>
      </c>
      <c r="K529" s="192">
        <f>Variables!E267</f>
        <v>3</v>
      </c>
      <c r="L529" s="192">
        <f>Variables!F267</f>
        <v>3</v>
      </c>
      <c r="M529" s="192">
        <f>Variables!G267</f>
        <v>3</v>
      </c>
      <c r="N529" s="192">
        <f>Variables!H267</f>
        <v>3</v>
      </c>
      <c r="O529" s="192">
        <f>Variables!I267</f>
        <v>3</v>
      </c>
      <c r="P529" s="192">
        <f>Variables!J267</f>
        <v>3</v>
      </c>
      <c r="Q529" s="192"/>
      <c r="R529" s="192">
        <f>Variables!K267</f>
        <v>0</v>
      </c>
      <c r="S529" s="192">
        <f>Variables!L267</f>
        <v>0</v>
      </c>
      <c r="T529" s="192"/>
      <c r="U529" s="192">
        <f>Variables!M267</f>
        <v>0</v>
      </c>
      <c r="V529" s="192">
        <f>Variables!N267</f>
        <v>0</v>
      </c>
      <c r="W529" s="192"/>
      <c r="X529" s="192"/>
      <c r="Y529" s="192">
        <f>Variables!P267</f>
        <v>0</v>
      </c>
      <c r="Z529" s="182"/>
      <c r="AA529" s="192"/>
      <c r="AB529" s="181"/>
      <c r="AC529" s="170"/>
      <c r="AD529" s="170"/>
      <c r="AE529" s="170"/>
      <c r="AF529" s="170"/>
      <c r="AG529" s="170"/>
      <c r="AH529" s="170"/>
      <c r="AI529" s="170"/>
      <c r="AJ529" s="170"/>
      <c r="AK529" s="206"/>
      <c r="AL529" s="168"/>
      <c r="AM529" s="168"/>
      <c r="AN529" s="168"/>
      <c r="AO529" s="168"/>
      <c r="AP529" s="174"/>
      <c r="AQ529" s="174"/>
      <c r="AR529" s="174"/>
      <c r="AS529" s="174"/>
      <c r="AT529" s="206"/>
      <c r="AU529" s="207"/>
      <c r="AV529" s="207"/>
      <c r="AW529" s="207"/>
      <c r="AX529" s="207"/>
      <c r="AY529" s="207"/>
    </row>
    <row r="530" spans="1:51" ht="16.5" customHeight="1" outlineLevel="3" x14ac:dyDescent="0.25">
      <c r="A530" s="164" t="s">
        <v>2408</v>
      </c>
      <c r="B530" s="165" t="s">
        <v>2409</v>
      </c>
      <c r="C530" s="166"/>
      <c r="D530" s="167">
        <v>0.89</v>
      </c>
      <c r="E530" s="167">
        <v>0.9</v>
      </c>
      <c r="F530" s="167">
        <v>0.9</v>
      </c>
      <c r="G530" s="167">
        <v>0.92</v>
      </c>
      <c r="H530" s="167">
        <v>0.95</v>
      </c>
      <c r="I530" s="167">
        <v>0.98</v>
      </c>
      <c r="J530" s="167">
        <v>1</v>
      </c>
      <c r="K530" s="168">
        <f t="shared" ref="K530:P530" si="707">IF(K532=0,0,K531/K532)</f>
        <v>0.90476190476190477</v>
      </c>
      <c r="L530" s="168">
        <f t="shared" si="707"/>
        <v>1</v>
      </c>
      <c r="M530" s="168">
        <f t="shared" si="707"/>
        <v>1</v>
      </c>
      <c r="N530" s="168">
        <f t="shared" si="707"/>
        <v>1</v>
      </c>
      <c r="O530" s="168">
        <f t="shared" si="707"/>
        <v>0</v>
      </c>
      <c r="P530" s="168">
        <f t="shared" si="707"/>
        <v>1</v>
      </c>
      <c r="Q530" s="177"/>
      <c r="R530" s="168">
        <f t="shared" ref="R530:S530" si="708">IF(R532=0,0,R531/R532)</f>
        <v>0</v>
      </c>
      <c r="S530" s="168">
        <f t="shared" si="708"/>
        <v>0</v>
      </c>
      <c r="T530" s="181"/>
      <c r="U530" s="168">
        <f t="shared" ref="U530:V530" si="709">IF(U532=0,0,U531/U532)</f>
        <v>0</v>
      </c>
      <c r="V530" s="168">
        <f t="shared" si="709"/>
        <v>0</v>
      </c>
      <c r="W530" s="181"/>
      <c r="X530" s="167">
        <f>H530</f>
        <v>0.95</v>
      </c>
      <c r="Y530" s="168">
        <f>IF(Y532=0,0,Y531/Y532)</f>
        <v>0</v>
      </c>
      <c r="Z530" s="182"/>
      <c r="AA530" s="167">
        <f>Y530/X530</f>
        <v>0</v>
      </c>
      <c r="AB530" s="165"/>
      <c r="AC530" s="172" t="e">
        <f>P530/O530</f>
        <v>#DIV/0!</v>
      </c>
      <c r="AD530" s="172" t="e">
        <f>S530/R530</f>
        <v>#DIV/0!</v>
      </c>
      <c r="AE530" s="172" t="e">
        <f>V530/U530</f>
        <v>#DIV/0!</v>
      </c>
      <c r="AF530" s="172">
        <f>Y530/X530</f>
        <v>0</v>
      </c>
      <c r="AG530" s="172">
        <f>P530/G530</f>
        <v>1.0869565217391304</v>
      </c>
      <c r="AH530" s="172">
        <f>S530/G530</f>
        <v>0</v>
      </c>
      <c r="AI530" s="172">
        <f>V530/G530</f>
        <v>0</v>
      </c>
      <c r="AJ530" s="172">
        <f>Y530/G530</f>
        <v>0</v>
      </c>
      <c r="AK530" s="173"/>
      <c r="AL530" s="168">
        <f>IF(H530=0,0,P530/H530)</f>
        <v>1.0526315789473684</v>
      </c>
      <c r="AM530" s="168">
        <f>IF(H530=0,0,S530/H530)</f>
        <v>0</v>
      </c>
      <c r="AN530" s="168">
        <f>IF(H530=0,0,V530/H530)</f>
        <v>0</v>
      </c>
      <c r="AO530" s="168">
        <f>IF(H530=0,0,Y530/H530)</f>
        <v>0</v>
      </c>
      <c r="AP530" s="174">
        <f t="shared" ref="AP530:AS530" si="710">IF(AL530&lt;=50%,5,IF(AL530&lt;=65%,4,IF(AL530&lt;=75%,3,IF(AL530&lt;=90%,2,1))))</f>
        <v>1</v>
      </c>
      <c r="AQ530" s="174">
        <f t="shared" si="710"/>
        <v>5</v>
      </c>
      <c r="AR530" s="174">
        <f t="shared" si="710"/>
        <v>5</v>
      </c>
      <c r="AS530" s="174">
        <f t="shared" si="710"/>
        <v>5</v>
      </c>
      <c r="AT530" s="173"/>
      <c r="AU530" s="175"/>
      <c r="AV530" s="175"/>
      <c r="AW530" s="175"/>
      <c r="AX530" s="175"/>
      <c r="AY530" s="175"/>
    </row>
    <row r="531" spans="1:51" ht="16.5" customHeight="1" outlineLevel="4" x14ac:dyDescent="0.25">
      <c r="A531" s="205" t="s">
        <v>2410</v>
      </c>
      <c r="B531" s="181" t="str">
        <f>Variables!C279</f>
        <v>Jumlah pelanggaran perda yang diselesaikan</v>
      </c>
      <c r="C531" s="192" t="s">
        <v>2273</v>
      </c>
      <c r="D531" s="192"/>
      <c r="E531" s="192"/>
      <c r="F531" s="192"/>
      <c r="G531" s="192"/>
      <c r="H531" s="192"/>
      <c r="I531" s="192"/>
      <c r="J531" s="192"/>
      <c r="K531" s="192">
        <f>Variables!E279</f>
        <v>361</v>
      </c>
      <c r="L531" s="192">
        <f>Variables!F279</f>
        <v>232</v>
      </c>
      <c r="M531" s="192">
        <f>Variables!G279</f>
        <v>191</v>
      </c>
      <c r="N531" s="192">
        <f>Variables!H279</f>
        <v>264</v>
      </c>
      <c r="O531" s="192">
        <f>Variables!I279</f>
        <v>0</v>
      </c>
      <c r="P531" s="192">
        <f>Variables!J279</f>
        <v>54</v>
      </c>
      <c r="Q531" s="181"/>
      <c r="R531" s="192">
        <f>Variables!K279</f>
        <v>0</v>
      </c>
      <c r="S531" s="192">
        <f>Variables!L279</f>
        <v>0</v>
      </c>
      <c r="T531" s="181"/>
      <c r="U531" s="192">
        <f>Variables!M279</f>
        <v>0</v>
      </c>
      <c r="V531" s="192">
        <f>Variables!N279</f>
        <v>0</v>
      </c>
      <c r="W531" s="181"/>
      <c r="X531" s="192"/>
      <c r="Y531" s="192">
        <f>Variables!P279</f>
        <v>0</v>
      </c>
      <c r="Z531" s="182"/>
      <c r="AA531" s="192"/>
      <c r="AB531" s="181"/>
      <c r="AC531" s="170"/>
      <c r="AD531" s="170"/>
      <c r="AE531" s="170"/>
      <c r="AF531" s="170"/>
      <c r="AG531" s="170"/>
      <c r="AH531" s="170"/>
      <c r="AI531" s="170"/>
      <c r="AJ531" s="170"/>
      <c r="AK531" s="206"/>
      <c r="AL531" s="168"/>
      <c r="AM531" s="168"/>
      <c r="AN531" s="168"/>
      <c r="AO531" s="168"/>
      <c r="AP531" s="174"/>
      <c r="AQ531" s="174"/>
      <c r="AR531" s="174"/>
      <c r="AS531" s="174"/>
      <c r="AT531" s="206"/>
      <c r="AU531" s="207"/>
      <c r="AV531" s="207"/>
      <c r="AW531" s="207"/>
      <c r="AX531" s="207"/>
      <c r="AY531" s="207"/>
    </row>
    <row r="532" spans="1:51" ht="16.5" customHeight="1" outlineLevel="4" x14ac:dyDescent="0.25">
      <c r="A532" s="205" t="s">
        <v>2411</v>
      </c>
      <c r="B532" s="181" t="str">
        <f>Variables!C278</f>
        <v>Jumlah pelanggaran perda yang dilaporkan</v>
      </c>
      <c r="C532" s="192" t="s">
        <v>2273</v>
      </c>
      <c r="D532" s="192"/>
      <c r="E532" s="192"/>
      <c r="F532" s="192"/>
      <c r="G532" s="192"/>
      <c r="H532" s="192"/>
      <c r="I532" s="192"/>
      <c r="J532" s="192"/>
      <c r="K532" s="192">
        <f>Variables!E278</f>
        <v>399</v>
      </c>
      <c r="L532" s="192">
        <f>Variables!F278</f>
        <v>232</v>
      </c>
      <c r="M532" s="192">
        <f>Variables!G278</f>
        <v>191</v>
      </c>
      <c r="N532" s="192">
        <f>Variables!H278</f>
        <v>264</v>
      </c>
      <c r="O532" s="192">
        <f>Variables!I278</f>
        <v>0</v>
      </c>
      <c r="P532" s="192">
        <f>Variables!J278</f>
        <v>54</v>
      </c>
      <c r="Q532" s="181"/>
      <c r="R532" s="192">
        <f>Variables!K278</f>
        <v>0</v>
      </c>
      <c r="S532" s="192">
        <f>Variables!L278</f>
        <v>0</v>
      </c>
      <c r="T532" s="181"/>
      <c r="U532" s="192">
        <f>Variables!M278</f>
        <v>0</v>
      </c>
      <c r="V532" s="192">
        <f>Variables!N278</f>
        <v>0</v>
      </c>
      <c r="W532" s="181"/>
      <c r="X532" s="192"/>
      <c r="Y532" s="192">
        <f>Variables!P278</f>
        <v>0</v>
      </c>
      <c r="Z532" s="182"/>
      <c r="AA532" s="192"/>
      <c r="AB532" s="181"/>
      <c r="AC532" s="170"/>
      <c r="AD532" s="170"/>
      <c r="AE532" s="170"/>
      <c r="AF532" s="170"/>
      <c r="AG532" s="170"/>
      <c r="AH532" s="170"/>
      <c r="AI532" s="170"/>
      <c r="AJ532" s="170"/>
      <c r="AK532" s="206"/>
      <c r="AL532" s="168"/>
      <c r="AM532" s="168"/>
      <c r="AN532" s="168"/>
      <c r="AO532" s="168"/>
      <c r="AP532" s="174"/>
      <c r="AQ532" s="174"/>
      <c r="AR532" s="174"/>
      <c r="AS532" s="174"/>
      <c r="AT532" s="206"/>
      <c r="AU532" s="207"/>
      <c r="AV532" s="207"/>
      <c r="AW532" s="207"/>
      <c r="AX532" s="207"/>
      <c r="AY532" s="207"/>
    </row>
    <row r="533" spans="1:51" ht="16.5" customHeight="1" outlineLevel="3" x14ac:dyDescent="0.25">
      <c r="A533" s="164" t="s">
        <v>2412</v>
      </c>
      <c r="B533" s="165" t="s">
        <v>2413</v>
      </c>
      <c r="C533" s="166"/>
      <c r="D533" s="167">
        <f t="shared" ref="D533:J533" si="711">D534/D535</f>
        <v>6.6666666666666666E-2</v>
      </c>
      <c r="E533" s="167">
        <f t="shared" si="711"/>
        <v>8.3333333333333329E-2</v>
      </c>
      <c r="F533" s="167">
        <f t="shared" si="711"/>
        <v>0.1</v>
      </c>
      <c r="G533" s="167">
        <f t="shared" si="711"/>
        <v>0.11666666666666667</v>
      </c>
      <c r="H533" s="167">
        <f t="shared" si="711"/>
        <v>0.13333333333333333</v>
      </c>
      <c r="I533" s="167">
        <f t="shared" si="711"/>
        <v>0.15</v>
      </c>
      <c r="J533" s="167">
        <f t="shared" si="711"/>
        <v>0.16666666666666666</v>
      </c>
      <c r="K533" s="168">
        <f t="shared" ref="K533:P533" si="712">IF(K535=0,0,K534/K535)</f>
        <v>6.6666666666666666E-2</v>
      </c>
      <c r="L533" s="168">
        <f t="shared" si="712"/>
        <v>0.18461538461538463</v>
      </c>
      <c r="M533" s="168">
        <f t="shared" si="712"/>
        <v>0.12871287128712872</v>
      </c>
      <c r="N533" s="168">
        <f t="shared" si="712"/>
        <v>6.4220183486238536E-2</v>
      </c>
      <c r="O533" s="168">
        <f t="shared" si="712"/>
        <v>7.6923076923076927E-2</v>
      </c>
      <c r="P533" s="168">
        <f t="shared" si="712"/>
        <v>6.4814814814814811E-2</v>
      </c>
      <c r="Q533" s="177"/>
      <c r="R533" s="168">
        <f t="shared" ref="R533:S533" si="713">IF(R535=0,0,R534/R535)</f>
        <v>0</v>
      </c>
      <c r="S533" s="168">
        <f t="shared" si="713"/>
        <v>0</v>
      </c>
      <c r="T533" s="181"/>
      <c r="U533" s="168">
        <f t="shared" ref="U533:V533" si="714">IF(U535=0,0,U534/U535)</f>
        <v>0</v>
      </c>
      <c r="V533" s="168">
        <f t="shared" si="714"/>
        <v>0</v>
      </c>
      <c r="W533" s="181"/>
      <c r="X533" s="167">
        <f>H533</f>
        <v>0.13333333333333333</v>
      </c>
      <c r="Y533" s="168">
        <f>IF(Y535=0,0,Y534/Y535)</f>
        <v>0</v>
      </c>
      <c r="Z533" s="182"/>
      <c r="AA533" s="167">
        <f>Y533/X533</f>
        <v>0</v>
      </c>
      <c r="AB533" s="165"/>
      <c r="AC533" s="172">
        <f>P533/O533</f>
        <v>0.84259259259259245</v>
      </c>
      <c r="AD533" s="172" t="e">
        <f>S533/R533</f>
        <v>#DIV/0!</v>
      </c>
      <c r="AE533" s="172" t="e">
        <f>V533/U533</f>
        <v>#DIV/0!</v>
      </c>
      <c r="AF533" s="172">
        <f>Y533/X533</f>
        <v>0</v>
      </c>
      <c r="AG533" s="172">
        <f>P533/G533</f>
        <v>0.55555555555555547</v>
      </c>
      <c r="AH533" s="172">
        <f>S533/G533</f>
        <v>0</v>
      </c>
      <c r="AI533" s="172">
        <f>V533/G533</f>
        <v>0</v>
      </c>
      <c r="AJ533" s="172">
        <f>Y533/G533</f>
        <v>0</v>
      </c>
      <c r="AK533" s="173"/>
      <c r="AL533" s="168">
        <f>IF(H533=0,0,P533/H533)</f>
        <v>0.4861111111111111</v>
      </c>
      <c r="AM533" s="168">
        <f>IF(H533=0,0,S533/H533)</f>
        <v>0</v>
      </c>
      <c r="AN533" s="168">
        <f>IF(H533=0,0,V533/H533)</f>
        <v>0</v>
      </c>
      <c r="AO533" s="168">
        <f>IF(H533=0,0,Y533/H533)</f>
        <v>0</v>
      </c>
      <c r="AP533" s="174">
        <f t="shared" ref="AP533:AS533" si="715">IF(AL533&lt;=50%,5,IF(AL533&lt;=65%,4,IF(AL533&lt;=75%,3,IF(AL533&lt;=90%,2,1))))</f>
        <v>5</v>
      </c>
      <c r="AQ533" s="174">
        <f t="shared" si="715"/>
        <v>5</v>
      </c>
      <c r="AR533" s="174">
        <f t="shared" si="715"/>
        <v>5</v>
      </c>
      <c r="AS533" s="174">
        <f t="shared" si="715"/>
        <v>5</v>
      </c>
      <c r="AT533" s="173"/>
      <c r="AU533" s="175"/>
      <c r="AV533" s="175"/>
      <c r="AW533" s="175"/>
      <c r="AX533" s="175"/>
      <c r="AY533" s="175"/>
    </row>
    <row r="534" spans="1:51" ht="16.5" customHeight="1" outlineLevel="4" x14ac:dyDescent="0.25">
      <c r="A534" s="205" t="s">
        <v>2414</v>
      </c>
      <c r="B534" s="181" t="str">
        <f>Variables!C281</f>
        <v>Jumlah personil yang memenuhi syarat sebagai anggota Pol PP</v>
      </c>
      <c r="C534" s="192" t="s">
        <v>1632</v>
      </c>
      <c r="D534" s="192">
        <v>4</v>
      </c>
      <c r="E534" s="192">
        <v>5</v>
      </c>
      <c r="F534" s="192">
        <v>6</v>
      </c>
      <c r="G534" s="192">
        <v>7</v>
      </c>
      <c r="H534" s="279">
        <v>8</v>
      </c>
      <c r="I534" s="279">
        <v>9</v>
      </c>
      <c r="J534" s="279">
        <v>10</v>
      </c>
      <c r="K534" s="192">
        <f>Variables!E281</f>
        <v>4</v>
      </c>
      <c r="L534" s="192">
        <f>Variables!F281</f>
        <v>12</v>
      </c>
      <c r="M534" s="192">
        <f>Variables!G281</f>
        <v>13</v>
      </c>
      <c r="N534" s="192">
        <f>Variables!H281</f>
        <v>14</v>
      </c>
      <c r="O534" s="192">
        <f>Variables!I281</f>
        <v>8</v>
      </c>
      <c r="P534" s="192">
        <f>Variables!J281</f>
        <v>14</v>
      </c>
      <c r="Q534" s="181"/>
      <c r="R534" s="192">
        <f>Variables!K281</f>
        <v>0</v>
      </c>
      <c r="S534" s="192">
        <f>Variables!L281</f>
        <v>0</v>
      </c>
      <c r="T534" s="181"/>
      <c r="U534" s="192">
        <f>Variables!M281</f>
        <v>0</v>
      </c>
      <c r="V534" s="192">
        <f>Variables!N281</f>
        <v>0</v>
      </c>
      <c r="W534" s="181"/>
      <c r="X534" s="192"/>
      <c r="Y534" s="192">
        <f>Variables!P281</f>
        <v>0</v>
      </c>
      <c r="Z534" s="182"/>
      <c r="AA534" s="192"/>
      <c r="AB534" s="181"/>
      <c r="AC534" s="170"/>
      <c r="AD534" s="170"/>
      <c r="AE534" s="170"/>
      <c r="AF534" s="170"/>
      <c r="AG534" s="170"/>
      <c r="AH534" s="170"/>
      <c r="AI534" s="170"/>
      <c r="AJ534" s="170"/>
      <c r="AK534" s="206"/>
      <c r="AL534" s="168"/>
      <c r="AM534" s="168"/>
      <c r="AN534" s="168"/>
      <c r="AO534" s="168"/>
      <c r="AP534" s="174"/>
      <c r="AQ534" s="174"/>
      <c r="AR534" s="174"/>
      <c r="AS534" s="174"/>
      <c r="AT534" s="206"/>
      <c r="AU534" s="207"/>
      <c r="AV534" s="207"/>
      <c r="AW534" s="207"/>
      <c r="AX534" s="207"/>
      <c r="AY534" s="207"/>
    </row>
    <row r="535" spans="1:51" ht="16.5" customHeight="1" outlineLevel="4" x14ac:dyDescent="0.25">
      <c r="A535" s="205" t="s">
        <v>2415</v>
      </c>
      <c r="B535" s="181" t="str">
        <f>Variables!C284</f>
        <v>Jumlah polisi pamong praja</v>
      </c>
      <c r="C535" s="192" t="s">
        <v>1632</v>
      </c>
      <c r="D535" s="192">
        <v>60</v>
      </c>
      <c r="E535" s="192">
        <v>60</v>
      </c>
      <c r="F535" s="192">
        <v>60</v>
      </c>
      <c r="G535" s="192">
        <v>60</v>
      </c>
      <c r="H535" s="279">
        <v>60</v>
      </c>
      <c r="I535" s="279">
        <v>60</v>
      </c>
      <c r="J535" s="279">
        <v>60</v>
      </c>
      <c r="K535" s="192">
        <f>Variables!E284</f>
        <v>60</v>
      </c>
      <c r="L535" s="192">
        <f>Variables!F284</f>
        <v>65</v>
      </c>
      <c r="M535" s="192">
        <f>Variables!G284</f>
        <v>101</v>
      </c>
      <c r="N535" s="192">
        <f>Variables!H284</f>
        <v>218</v>
      </c>
      <c r="O535" s="192">
        <f>Variables!I284</f>
        <v>104</v>
      </c>
      <c r="P535" s="192">
        <f>Variables!J284</f>
        <v>216</v>
      </c>
      <c r="Q535" s="181"/>
      <c r="R535" s="192">
        <f>Variables!K284</f>
        <v>0</v>
      </c>
      <c r="S535" s="192">
        <f>Variables!L284</f>
        <v>0</v>
      </c>
      <c r="T535" s="181"/>
      <c r="U535" s="192">
        <f>Variables!M284</f>
        <v>0</v>
      </c>
      <c r="V535" s="192">
        <f>Variables!N284</f>
        <v>0</v>
      </c>
      <c r="W535" s="181"/>
      <c r="X535" s="192"/>
      <c r="Y535" s="192">
        <f>Variables!P284</f>
        <v>0</v>
      </c>
      <c r="Z535" s="182"/>
      <c r="AA535" s="192"/>
      <c r="AB535" s="181"/>
      <c r="AC535" s="170"/>
      <c r="AD535" s="170"/>
      <c r="AE535" s="170"/>
      <c r="AF535" s="170"/>
      <c r="AG535" s="170"/>
      <c r="AH535" s="170"/>
      <c r="AI535" s="170"/>
      <c r="AJ535" s="170"/>
      <c r="AK535" s="206"/>
      <c r="AL535" s="168"/>
      <c r="AM535" s="168"/>
      <c r="AN535" s="168"/>
      <c r="AO535" s="168"/>
      <c r="AP535" s="174"/>
      <c r="AQ535" s="174"/>
      <c r="AR535" s="174"/>
      <c r="AS535" s="174"/>
      <c r="AT535" s="206"/>
      <c r="AU535" s="207"/>
      <c r="AV535" s="207"/>
      <c r="AW535" s="207"/>
      <c r="AX535" s="207"/>
      <c r="AY535" s="207"/>
    </row>
    <row r="536" spans="1:51" ht="16.5" customHeight="1" outlineLevel="3" x14ac:dyDescent="0.25">
      <c r="A536" s="164" t="s">
        <v>2416</v>
      </c>
      <c r="B536" s="165" t="s">
        <v>2417</v>
      </c>
      <c r="C536" s="166"/>
      <c r="D536" s="167">
        <v>0.93920000000000003</v>
      </c>
      <c r="E536" s="167">
        <v>0.94</v>
      </c>
      <c r="F536" s="167">
        <v>0.94499999999999995</v>
      </c>
      <c r="G536" s="167">
        <v>0.95</v>
      </c>
      <c r="H536" s="167">
        <v>0.96</v>
      </c>
      <c r="I536" s="167">
        <v>0.97</v>
      </c>
      <c r="J536" s="167">
        <v>0.98</v>
      </c>
      <c r="K536" s="168">
        <f t="shared" ref="K536:P536" si="716">IF(K538=0,0,K537/K538)</f>
        <v>1</v>
      </c>
      <c r="L536" s="168">
        <f t="shared" si="716"/>
        <v>1</v>
      </c>
      <c r="M536" s="168">
        <f t="shared" si="716"/>
        <v>1</v>
      </c>
      <c r="N536" s="168">
        <f t="shared" si="716"/>
        <v>1</v>
      </c>
      <c r="O536" s="168">
        <f t="shared" si="716"/>
        <v>0</v>
      </c>
      <c r="P536" s="168">
        <f t="shared" si="716"/>
        <v>1</v>
      </c>
      <c r="Q536" s="177"/>
      <c r="R536" s="168">
        <f t="shared" ref="R536:S536" si="717">IF(R538=0,0,R537/R538)</f>
        <v>0</v>
      </c>
      <c r="S536" s="168">
        <f t="shared" si="717"/>
        <v>0</v>
      </c>
      <c r="T536" s="181"/>
      <c r="U536" s="168">
        <f t="shared" ref="U536:V536" si="718">IF(U538=0,0,U537/U538)</f>
        <v>0</v>
      </c>
      <c r="V536" s="168">
        <f t="shared" si="718"/>
        <v>0</v>
      </c>
      <c r="W536" s="181"/>
      <c r="X536" s="167">
        <f>H536</f>
        <v>0.96</v>
      </c>
      <c r="Y536" s="168">
        <f>IF(Y538=0,0,Y537/Y538)</f>
        <v>0</v>
      </c>
      <c r="Z536" s="182"/>
      <c r="AA536" s="167">
        <f>Y536/X536</f>
        <v>0</v>
      </c>
      <c r="AB536" s="165"/>
      <c r="AC536" s="172" t="e">
        <f>P536/O536</f>
        <v>#DIV/0!</v>
      </c>
      <c r="AD536" s="172" t="e">
        <f>S536/R536</f>
        <v>#DIV/0!</v>
      </c>
      <c r="AE536" s="172" t="e">
        <f>V536/U536</f>
        <v>#DIV/0!</v>
      </c>
      <c r="AF536" s="172">
        <f>Y536/X536</f>
        <v>0</v>
      </c>
      <c r="AG536" s="172">
        <f>P536/G536</f>
        <v>1.0526315789473684</v>
      </c>
      <c r="AH536" s="172">
        <f>S536/G536</f>
        <v>0</v>
      </c>
      <c r="AI536" s="172">
        <f>V536/G536</f>
        <v>0</v>
      </c>
      <c r="AJ536" s="172">
        <f>Y536/G536</f>
        <v>0</v>
      </c>
      <c r="AK536" s="173"/>
      <c r="AL536" s="168">
        <f>IF(H536=0,0,P536/H536)</f>
        <v>1.0416666666666667</v>
      </c>
      <c r="AM536" s="168">
        <f>IF(H536=0,0,S536/H536)</f>
        <v>0</v>
      </c>
      <c r="AN536" s="168">
        <f>IF(H536=0,0,V536/H536)</f>
        <v>0</v>
      </c>
      <c r="AO536" s="168">
        <f>IF(H536=0,0,Y536/H536)</f>
        <v>0</v>
      </c>
      <c r="AP536" s="174">
        <f t="shared" ref="AP536:AS536" si="719">IF(AL536&lt;=50%,5,IF(AL536&lt;=65%,4,IF(AL536&lt;=75%,3,IF(AL536&lt;=90%,2,1))))</f>
        <v>1</v>
      </c>
      <c r="AQ536" s="174">
        <f t="shared" si="719"/>
        <v>5</v>
      </c>
      <c r="AR536" s="174">
        <f t="shared" si="719"/>
        <v>5</v>
      </c>
      <c r="AS536" s="174">
        <f t="shared" si="719"/>
        <v>5</v>
      </c>
      <c r="AT536" s="173"/>
      <c r="AU536" s="175"/>
      <c r="AV536" s="175"/>
      <c r="AW536" s="175"/>
      <c r="AX536" s="175"/>
      <c r="AY536" s="175"/>
    </row>
    <row r="537" spans="1:51" ht="16.5" customHeight="1" outlineLevel="4" x14ac:dyDescent="0.25">
      <c r="A537" s="205" t="s">
        <v>2418</v>
      </c>
      <c r="B537" s="181" t="str">
        <f>Variables!C280</f>
        <v>Jumlah penyelesaian pelanggaran K3</v>
      </c>
      <c r="C537" s="192" t="s">
        <v>2273</v>
      </c>
      <c r="D537" s="192"/>
      <c r="E537" s="192"/>
      <c r="F537" s="192"/>
      <c r="G537" s="192"/>
      <c r="H537" s="192"/>
      <c r="I537" s="192"/>
      <c r="J537" s="192"/>
      <c r="K537" s="192">
        <f>Variables!E280</f>
        <v>699</v>
      </c>
      <c r="L537" s="192">
        <f>Variables!F280</f>
        <v>139</v>
      </c>
      <c r="M537" s="192">
        <f>Variables!G280</f>
        <v>244</v>
      </c>
      <c r="N537" s="192">
        <f>Variables!H280</f>
        <v>244</v>
      </c>
      <c r="O537" s="192">
        <f>Variables!I280</f>
        <v>0</v>
      </c>
      <c r="P537" s="192">
        <f>Variables!J280</f>
        <v>34</v>
      </c>
      <c r="Q537" s="181"/>
      <c r="R537" s="192">
        <f>Variables!K280</f>
        <v>0</v>
      </c>
      <c r="S537" s="192">
        <f>Variables!L280</f>
        <v>0</v>
      </c>
      <c r="T537" s="181"/>
      <c r="U537" s="192">
        <f>Variables!M280</f>
        <v>0</v>
      </c>
      <c r="V537" s="192">
        <f>Variables!N280</f>
        <v>0</v>
      </c>
      <c r="W537" s="181"/>
      <c r="X537" s="192"/>
      <c r="Y537" s="192">
        <f>Variables!P280</f>
        <v>0</v>
      </c>
      <c r="Z537" s="182"/>
      <c r="AA537" s="192"/>
      <c r="AB537" s="181"/>
      <c r="AC537" s="170"/>
      <c r="AD537" s="170"/>
      <c r="AE537" s="170"/>
      <c r="AF537" s="170"/>
      <c r="AG537" s="170"/>
      <c r="AH537" s="170"/>
      <c r="AI537" s="170"/>
      <c r="AJ537" s="170"/>
      <c r="AK537" s="206"/>
      <c r="AL537" s="168"/>
      <c r="AM537" s="168"/>
      <c r="AN537" s="168"/>
      <c r="AO537" s="168"/>
      <c r="AP537" s="174"/>
      <c r="AQ537" s="174"/>
      <c r="AR537" s="174"/>
      <c r="AS537" s="174"/>
      <c r="AT537" s="206"/>
      <c r="AU537" s="207"/>
      <c r="AV537" s="207"/>
      <c r="AW537" s="207"/>
      <c r="AX537" s="207"/>
      <c r="AY537" s="207"/>
    </row>
    <row r="538" spans="1:51" ht="16.5" customHeight="1" outlineLevel="4" x14ac:dyDescent="0.25">
      <c r="A538" s="205" t="s">
        <v>2419</v>
      </c>
      <c r="B538" s="181" t="str">
        <f>Variables!C277</f>
        <v>Jumlah pelanggaran K3</v>
      </c>
      <c r="C538" s="192" t="s">
        <v>2273</v>
      </c>
      <c r="D538" s="192"/>
      <c r="E538" s="192"/>
      <c r="F538" s="192"/>
      <c r="G538" s="192"/>
      <c r="H538" s="192"/>
      <c r="I538" s="192"/>
      <c r="J538" s="192"/>
      <c r="K538" s="192">
        <f>Variables!E277</f>
        <v>699</v>
      </c>
      <c r="L538" s="192">
        <f>Variables!F277</f>
        <v>139</v>
      </c>
      <c r="M538" s="192">
        <f>Variables!G277</f>
        <v>244</v>
      </c>
      <c r="N538" s="192">
        <f>Variables!H277</f>
        <v>244</v>
      </c>
      <c r="O538" s="192">
        <f>Variables!I277</f>
        <v>0</v>
      </c>
      <c r="P538" s="192">
        <f>Variables!J277</f>
        <v>34</v>
      </c>
      <c r="Q538" s="181"/>
      <c r="R538" s="192">
        <f>Variables!K277</f>
        <v>0</v>
      </c>
      <c r="S538" s="192">
        <f>Variables!L277</f>
        <v>0</v>
      </c>
      <c r="T538" s="181"/>
      <c r="U538" s="192">
        <f>Variables!M277</f>
        <v>0</v>
      </c>
      <c r="V538" s="192">
        <f>Variables!N277</f>
        <v>0</v>
      </c>
      <c r="W538" s="181"/>
      <c r="X538" s="192"/>
      <c r="Y538" s="192">
        <f>Variables!P277</f>
        <v>0</v>
      </c>
      <c r="Z538" s="182"/>
      <c r="AA538" s="192"/>
      <c r="AB538" s="181"/>
      <c r="AC538" s="170"/>
      <c r="AD538" s="170"/>
      <c r="AE538" s="170"/>
      <c r="AF538" s="170"/>
      <c r="AG538" s="170"/>
      <c r="AH538" s="170"/>
      <c r="AI538" s="170"/>
      <c r="AJ538" s="170"/>
      <c r="AK538" s="206"/>
      <c r="AL538" s="168"/>
      <c r="AM538" s="168"/>
      <c r="AN538" s="168"/>
      <c r="AO538" s="168"/>
      <c r="AP538" s="174"/>
      <c r="AQ538" s="174"/>
      <c r="AR538" s="174"/>
      <c r="AS538" s="174"/>
      <c r="AT538" s="206"/>
      <c r="AU538" s="207"/>
      <c r="AV538" s="207"/>
      <c r="AW538" s="207"/>
      <c r="AX538" s="207"/>
      <c r="AY538" s="207"/>
    </row>
    <row r="539" spans="1:51" ht="16.5" customHeight="1" outlineLevel="3" x14ac:dyDescent="0.25">
      <c r="A539" s="205" t="s">
        <v>2420</v>
      </c>
      <c r="B539" s="181" t="s">
        <v>2421</v>
      </c>
      <c r="C539" s="192"/>
      <c r="D539" s="192">
        <f t="shared" ref="D539:E539" si="720">10000*D540/D541</f>
        <v>62.905920868585596</v>
      </c>
      <c r="E539" s="192">
        <f t="shared" si="720"/>
        <v>66.6863247669381</v>
      </c>
      <c r="F539" s="192">
        <v>70.466728665290603</v>
      </c>
      <c r="G539" s="192">
        <v>74.247132563643106</v>
      </c>
      <c r="H539" s="192">
        <v>77.271455682325097</v>
      </c>
      <c r="I539" s="192">
        <v>77.271455682325097</v>
      </c>
      <c r="J539" s="192">
        <v>77.271455682325097</v>
      </c>
      <c r="K539" s="192">
        <f t="shared" ref="K539:P539" si="721">IF(K541=0,0,10000*K540/K541)</f>
        <v>51.3347022587269</v>
      </c>
      <c r="L539" s="192">
        <f t="shared" si="721"/>
        <v>55.149686632408155</v>
      </c>
      <c r="M539" s="192">
        <f t="shared" si="721"/>
        <v>61.754979620087674</v>
      </c>
      <c r="N539" s="192">
        <f t="shared" si="721"/>
        <v>78.824766480669894</v>
      </c>
      <c r="O539" s="192">
        <f t="shared" si="721"/>
        <v>0</v>
      </c>
      <c r="P539" s="192">
        <f t="shared" si="721"/>
        <v>0</v>
      </c>
      <c r="Q539" s="181"/>
      <c r="R539" s="192">
        <f t="shared" ref="R539:S539" si="722">IF(R541=0,0,10000*R540/R541)</f>
        <v>0</v>
      </c>
      <c r="S539" s="192">
        <f t="shared" si="722"/>
        <v>0</v>
      </c>
      <c r="T539" s="181"/>
      <c r="U539" s="192">
        <f t="shared" ref="U539:V539" si="723">IF(U541=0,0,10000*U540/U541)</f>
        <v>0</v>
      </c>
      <c r="V539" s="192">
        <f t="shared" si="723"/>
        <v>0</v>
      </c>
      <c r="W539" s="181"/>
      <c r="X539" s="192">
        <f>H539</f>
        <v>77.271455682325097</v>
      </c>
      <c r="Y539" s="192">
        <f>IF(Y541=0,0,10000*Y540/Y541)</f>
        <v>0</v>
      </c>
      <c r="Z539" s="182"/>
      <c r="AA539" s="192">
        <f>Y539/X539</f>
        <v>0</v>
      </c>
      <c r="AB539" s="181"/>
      <c r="AC539" s="170" t="e">
        <f>P539/O539</f>
        <v>#DIV/0!</v>
      </c>
      <c r="AD539" s="170" t="e">
        <f>S539/R539</f>
        <v>#DIV/0!</v>
      </c>
      <c r="AE539" s="170" t="e">
        <f>V539/U539</f>
        <v>#DIV/0!</v>
      </c>
      <c r="AF539" s="170">
        <f>Y539/X539</f>
        <v>0</v>
      </c>
      <c r="AG539" s="170">
        <f>P539/G539</f>
        <v>0</v>
      </c>
      <c r="AH539" s="170">
        <f>S539/G539</f>
        <v>0</v>
      </c>
      <c r="AI539" s="170">
        <f>V539/G539</f>
        <v>0</v>
      </c>
      <c r="AJ539" s="170">
        <f>Y539/G539</f>
        <v>0</v>
      </c>
      <c r="AK539" s="206"/>
      <c r="AL539" s="168">
        <f>IF(H539=0,0,P539/H539)</f>
        <v>0</v>
      </c>
      <c r="AM539" s="168">
        <f>IF(H539=0,0,S539/H539)</f>
        <v>0</v>
      </c>
      <c r="AN539" s="168">
        <f>IF(H539=0,0,V539/H539)</f>
        <v>0</v>
      </c>
      <c r="AO539" s="168">
        <f>IF(H539=0,0,Y539/H539)</f>
        <v>0</v>
      </c>
      <c r="AP539" s="174">
        <f t="shared" ref="AP539:AS539" si="724">IF(AL539&lt;=50%,5,IF(AL539&lt;=65%,4,IF(AL539&lt;=75%,3,IF(AL539&lt;=90%,2,1))))</f>
        <v>5</v>
      </c>
      <c r="AQ539" s="174">
        <f t="shared" si="724"/>
        <v>5</v>
      </c>
      <c r="AR539" s="174">
        <f t="shared" si="724"/>
        <v>5</v>
      </c>
      <c r="AS539" s="174">
        <f t="shared" si="724"/>
        <v>5</v>
      </c>
      <c r="AT539" s="206"/>
      <c r="AU539" s="207"/>
      <c r="AV539" s="207"/>
      <c r="AW539" s="207"/>
      <c r="AX539" s="207"/>
      <c r="AY539" s="207"/>
    </row>
    <row r="540" spans="1:51" ht="16.5" customHeight="1" outlineLevel="4" x14ac:dyDescent="0.25">
      <c r="A540" s="205" t="s">
        <v>2422</v>
      </c>
      <c r="B540" s="181" t="str">
        <f>Variables!C282</f>
        <v>Jumlah petugas linmas</v>
      </c>
      <c r="C540" s="192" t="s">
        <v>1632</v>
      </c>
      <c r="D540" s="192">
        <v>832</v>
      </c>
      <c r="E540" s="192">
        <v>882</v>
      </c>
      <c r="F540" s="192"/>
      <c r="G540" s="192"/>
      <c r="H540" s="192"/>
      <c r="I540" s="192"/>
      <c r="J540" s="192"/>
      <c r="K540" s="192">
        <f>Variables!E282</f>
        <v>680</v>
      </c>
      <c r="L540" s="192">
        <f>Variables!F282</f>
        <v>733</v>
      </c>
      <c r="M540" s="192">
        <f>Variables!G282</f>
        <v>803</v>
      </c>
      <c r="N540" s="192">
        <f>Variables!H282</f>
        <v>1027</v>
      </c>
      <c r="O540" s="192">
        <f>Variables!I282</f>
        <v>1007</v>
      </c>
      <c r="P540" s="192">
        <f>Variables!J282</f>
        <v>1027</v>
      </c>
      <c r="Q540" s="192"/>
      <c r="R540" s="192">
        <f>Variables!K282</f>
        <v>0</v>
      </c>
      <c r="S540" s="192">
        <f>Variables!L282</f>
        <v>0</v>
      </c>
      <c r="T540" s="192"/>
      <c r="U540" s="192">
        <f>Variables!M282</f>
        <v>0</v>
      </c>
      <c r="V540" s="192">
        <f>Variables!N282</f>
        <v>0</v>
      </c>
      <c r="W540" s="192"/>
      <c r="X540" s="192"/>
      <c r="Y540" s="192">
        <f>Variables!P282</f>
        <v>0</v>
      </c>
      <c r="Z540" s="192"/>
      <c r="AA540" s="192"/>
      <c r="AB540" s="192"/>
      <c r="AC540" s="170"/>
      <c r="AD540" s="170"/>
      <c r="AE540" s="170"/>
      <c r="AF540" s="170"/>
      <c r="AG540" s="170"/>
      <c r="AH540" s="170"/>
      <c r="AI540" s="170"/>
      <c r="AJ540" s="170"/>
      <c r="AK540" s="206"/>
      <c r="AL540" s="168"/>
      <c r="AM540" s="168"/>
      <c r="AN540" s="168"/>
      <c r="AO540" s="168"/>
      <c r="AP540" s="174"/>
      <c r="AQ540" s="174"/>
      <c r="AR540" s="174"/>
      <c r="AS540" s="174"/>
      <c r="AT540" s="206"/>
      <c r="AU540" s="207"/>
      <c r="AV540" s="207"/>
      <c r="AW540" s="207"/>
      <c r="AX540" s="207"/>
      <c r="AY540" s="207"/>
    </row>
    <row r="541" spans="1:51" ht="16.5" customHeight="1" outlineLevel="4" x14ac:dyDescent="0.25">
      <c r="A541" s="205" t="s">
        <v>2423</v>
      </c>
      <c r="B541" s="181" t="str">
        <f>Variables!C438</f>
        <v>Jumlah penduduk</v>
      </c>
      <c r="C541" s="192" t="s">
        <v>1632</v>
      </c>
      <c r="D541" s="192">
        <v>132261</v>
      </c>
      <c r="E541" s="192">
        <v>132261</v>
      </c>
      <c r="F541" s="192"/>
      <c r="G541" s="192"/>
      <c r="H541" s="192"/>
      <c r="I541" s="192"/>
      <c r="J541" s="192"/>
      <c r="K541" s="192">
        <f>Variables!E438</f>
        <v>132464</v>
      </c>
      <c r="L541" s="192">
        <f>Variables!F438</f>
        <v>132911</v>
      </c>
      <c r="M541" s="192">
        <f>Variables!G438</f>
        <v>130030</v>
      </c>
      <c r="N541" s="192">
        <f>Variables!H438</f>
        <v>130289</v>
      </c>
      <c r="O541" s="192">
        <f>Variables!I438</f>
        <v>0</v>
      </c>
      <c r="P541" s="192">
        <f>Variables!J438</f>
        <v>0</v>
      </c>
      <c r="Q541" s="192"/>
      <c r="R541" s="192">
        <f>Variables!K438</f>
        <v>0</v>
      </c>
      <c r="S541" s="192">
        <f>Variables!L438</f>
        <v>0</v>
      </c>
      <c r="T541" s="192"/>
      <c r="U541" s="192">
        <f>Variables!M438</f>
        <v>0</v>
      </c>
      <c r="V541" s="192">
        <f>Variables!N438</f>
        <v>0</v>
      </c>
      <c r="W541" s="192"/>
      <c r="X541" s="192"/>
      <c r="Y541" s="192">
        <f>Variables!P438</f>
        <v>0</v>
      </c>
      <c r="Z541" s="192"/>
      <c r="AA541" s="192"/>
      <c r="AB541" s="192"/>
      <c r="AC541" s="170"/>
      <c r="AD541" s="170"/>
      <c r="AE541" s="170"/>
      <c r="AF541" s="170"/>
      <c r="AG541" s="170"/>
      <c r="AH541" s="170"/>
      <c r="AI541" s="170"/>
      <c r="AJ541" s="170"/>
      <c r="AK541" s="206"/>
      <c r="AL541" s="168"/>
      <c r="AM541" s="168"/>
      <c r="AN541" s="168"/>
      <c r="AO541" s="168"/>
      <c r="AP541" s="174"/>
      <c r="AQ541" s="174"/>
      <c r="AR541" s="174"/>
      <c r="AS541" s="174"/>
      <c r="AT541" s="206"/>
      <c r="AU541" s="207"/>
      <c r="AV541" s="207"/>
      <c r="AW541" s="207"/>
      <c r="AX541" s="207"/>
      <c r="AY541" s="207"/>
    </row>
    <row r="542" spans="1:51" ht="16.5" customHeight="1" outlineLevel="3" x14ac:dyDescent="0.25">
      <c r="A542" s="164" t="s">
        <v>2424</v>
      </c>
      <c r="B542" s="165" t="s">
        <v>2425</v>
      </c>
      <c r="C542" s="166"/>
      <c r="D542" s="167">
        <f t="shared" ref="D542:E542" si="725">D543/D544</f>
        <v>4.2067307692307696E-2</v>
      </c>
      <c r="E542" s="167">
        <f t="shared" si="725"/>
        <v>7.9365079365079361E-2</v>
      </c>
      <c r="F542" s="167">
        <v>0.11266094420600858</v>
      </c>
      <c r="G542" s="167">
        <v>0.1425661914460285</v>
      </c>
      <c r="H542" s="167">
        <v>0.17123287671232876</v>
      </c>
      <c r="I542" s="167">
        <v>0.20547945205479451</v>
      </c>
      <c r="J542" s="167">
        <v>0.23972602739726026</v>
      </c>
      <c r="K542" s="168">
        <f t="shared" ref="K542:P542" si="726">IF(K544=0,0,K543/K544)</f>
        <v>8.5294117647058826E-2</v>
      </c>
      <c r="L542" s="168">
        <f t="shared" si="726"/>
        <v>0.17053206002728513</v>
      </c>
      <c r="M542" s="168">
        <f t="shared" si="726"/>
        <v>0.31755915317559152</v>
      </c>
      <c r="N542" s="168">
        <f t="shared" si="726"/>
        <v>0.35150925024342744</v>
      </c>
      <c r="O542" s="168">
        <f t="shared" si="726"/>
        <v>0.20953326713008938</v>
      </c>
      <c r="P542" s="168">
        <f t="shared" si="726"/>
        <v>0.35150925024342744</v>
      </c>
      <c r="Q542" s="177"/>
      <c r="R542" s="168">
        <f>IF(R544=0,0,R543/R544)</f>
        <v>0</v>
      </c>
      <c r="S542" s="167" t="e">
        <f>S543/S544</f>
        <v>#DIV/0!</v>
      </c>
      <c r="T542" s="181"/>
      <c r="U542" s="168">
        <f t="shared" ref="U542:V542" si="727">IF(U544=0,0,U543/U544)</f>
        <v>0</v>
      </c>
      <c r="V542" s="168">
        <f t="shared" si="727"/>
        <v>0</v>
      </c>
      <c r="W542" s="181"/>
      <c r="X542" s="167">
        <f>H542</f>
        <v>0.17123287671232876</v>
      </c>
      <c r="Y542" s="168">
        <f>IF(Y544=0,0,Y543/Y544)</f>
        <v>0</v>
      </c>
      <c r="Z542" s="182"/>
      <c r="AA542" s="167">
        <f>Y542/X542</f>
        <v>0</v>
      </c>
      <c r="AB542" s="165"/>
      <c r="AC542" s="172">
        <f>P542/O542</f>
        <v>1.6775820615883006</v>
      </c>
      <c r="AD542" s="172" t="e">
        <f>S542/R542</f>
        <v>#DIV/0!</v>
      </c>
      <c r="AE542" s="172" t="e">
        <f>V542/U542</f>
        <v>#DIV/0!</v>
      </c>
      <c r="AF542" s="172">
        <f>Y542/X542</f>
        <v>0</v>
      </c>
      <c r="AG542" s="172">
        <f>P542/G542</f>
        <v>2.4655863124217556</v>
      </c>
      <c r="AH542" s="172" t="e">
        <f>S542/G542</f>
        <v>#DIV/0!</v>
      </c>
      <c r="AI542" s="172">
        <f>V542/G542</f>
        <v>0</v>
      </c>
      <c r="AJ542" s="172">
        <f>Y542/G542</f>
        <v>0</v>
      </c>
      <c r="AK542" s="173"/>
      <c r="AL542" s="168">
        <f>IF(H542=0,0,P542/H542)</f>
        <v>2.0528140214216162</v>
      </c>
      <c r="AM542" s="168" t="e">
        <f>IF(H542=0,0,S542/H542)</f>
        <v>#DIV/0!</v>
      </c>
      <c r="AN542" s="168">
        <f>IF(H542=0,0,V542/H542)</f>
        <v>0</v>
      </c>
      <c r="AO542" s="168">
        <f>IF(H542=0,0,Y542/H542)</f>
        <v>0</v>
      </c>
      <c r="AP542" s="174">
        <f t="shared" ref="AP542:AS542" si="728">IF(AL542&lt;=50%,5,IF(AL542&lt;=65%,4,IF(AL542&lt;=75%,3,IF(AL542&lt;=90%,2,1))))</f>
        <v>1</v>
      </c>
      <c r="AQ542" s="174" t="e">
        <f t="shared" si="728"/>
        <v>#DIV/0!</v>
      </c>
      <c r="AR542" s="174">
        <f t="shared" si="728"/>
        <v>5</v>
      </c>
      <c r="AS542" s="174">
        <f t="shared" si="728"/>
        <v>5</v>
      </c>
      <c r="AT542" s="173"/>
      <c r="AU542" s="175"/>
      <c r="AV542" s="175"/>
      <c r="AW542" s="175"/>
      <c r="AX542" s="175"/>
      <c r="AY542" s="175"/>
    </row>
    <row r="543" spans="1:51" ht="16.5" customHeight="1" outlineLevel="4" x14ac:dyDescent="0.25">
      <c r="A543" s="205" t="s">
        <v>2426</v>
      </c>
      <c r="B543" s="181" t="str">
        <f>Variables!C283</f>
        <v>Jumlah petugas linmas yang telah mengikuti pelatihan</v>
      </c>
      <c r="C543" s="192" t="s">
        <v>1632</v>
      </c>
      <c r="D543" s="192">
        <v>35</v>
      </c>
      <c r="E543" s="192">
        <v>70</v>
      </c>
      <c r="F543" s="192"/>
      <c r="G543" s="192"/>
      <c r="H543" s="192"/>
      <c r="I543" s="192"/>
      <c r="J543" s="192"/>
      <c r="K543" s="192">
        <f>Variables!E283</f>
        <v>58</v>
      </c>
      <c r="L543" s="192">
        <f>Variables!F283</f>
        <v>125</v>
      </c>
      <c r="M543" s="192">
        <f>Variables!G283</f>
        <v>255</v>
      </c>
      <c r="N543" s="192">
        <f>Variables!H283</f>
        <v>361</v>
      </c>
      <c r="O543" s="192">
        <f>Variables!I283</f>
        <v>211</v>
      </c>
      <c r="P543" s="192">
        <f>Variables!J283</f>
        <v>361</v>
      </c>
      <c r="Q543" s="181"/>
      <c r="R543" s="192">
        <f>Variables!K283</f>
        <v>0</v>
      </c>
      <c r="S543" s="192">
        <f>Variables!L283</f>
        <v>0</v>
      </c>
      <c r="T543" s="181"/>
      <c r="U543" s="192">
        <f>Variables!M283</f>
        <v>0</v>
      </c>
      <c r="V543" s="192">
        <f>Variables!N283</f>
        <v>0</v>
      </c>
      <c r="W543" s="181"/>
      <c r="X543" s="192"/>
      <c r="Y543" s="192">
        <f>Variables!P283</f>
        <v>0</v>
      </c>
      <c r="Z543" s="182"/>
      <c r="AA543" s="192"/>
      <c r="AB543" s="181"/>
      <c r="AC543" s="170"/>
      <c r="AD543" s="170"/>
      <c r="AE543" s="170"/>
      <c r="AF543" s="170"/>
      <c r="AG543" s="170"/>
      <c r="AH543" s="170"/>
      <c r="AI543" s="170"/>
      <c r="AJ543" s="170"/>
      <c r="AK543" s="206"/>
      <c r="AL543" s="168"/>
      <c r="AM543" s="168"/>
      <c r="AN543" s="168"/>
      <c r="AO543" s="168"/>
      <c r="AP543" s="174"/>
      <c r="AQ543" s="174"/>
      <c r="AR543" s="174"/>
      <c r="AS543" s="174"/>
      <c r="AT543" s="206"/>
      <c r="AU543" s="207"/>
      <c r="AV543" s="207"/>
      <c r="AW543" s="207"/>
      <c r="AX543" s="207"/>
      <c r="AY543" s="207"/>
    </row>
    <row r="544" spans="1:51" ht="16.5" customHeight="1" outlineLevel="4" x14ac:dyDescent="0.25">
      <c r="A544" s="205" t="s">
        <v>2427</v>
      </c>
      <c r="B544" s="181" t="str">
        <f>Variables!C282</f>
        <v>Jumlah petugas linmas</v>
      </c>
      <c r="C544" s="192" t="s">
        <v>1632</v>
      </c>
      <c r="D544" s="192">
        <v>832</v>
      </c>
      <c r="E544" s="192">
        <v>882</v>
      </c>
      <c r="F544" s="192"/>
      <c r="G544" s="192"/>
      <c r="H544" s="192"/>
      <c r="I544" s="192"/>
      <c r="J544" s="192"/>
      <c r="K544" s="192">
        <f>Variables!E282</f>
        <v>680</v>
      </c>
      <c r="L544" s="192">
        <f>Variables!F282</f>
        <v>733</v>
      </c>
      <c r="M544" s="192">
        <f>Variables!G282</f>
        <v>803</v>
      </c>
      <c r="N544" s="192">
        <f>Variables!H282</f>
        <v>1027</v>
      </c>
      <c r="O544" s="192">
        <f>Variables!I282</f>
        <v>1007</v>
      </c>
      <c r="P544" s="192">
        <f>Variables!J282</f>
        <v>1027</v>
      </c>
      <c r="Q544" s="181"/>
      <c r="R544" s="192">
        <f>Variables!K282</f>
        <v>0</v>
      </c>
      <c r="S544" s="192">
        <f>Variables!L282</f>
        <v>0</v>
      </c>
      <c r="T544" s="181"/>
      <c r="U544" s="192">
        <f>Variables!M282</f>
        <v>0</v>
      </c>
      <c r="V544" s="192">
        <f>Variables!N282</f>
        <v>0</v>
      </c>
      <c r="W544" s="181"/>
      <c r="X544" s="192"/>
      <c r="Y544" s="192">
        <f>Variables!P282</f>
        <v>0</v>
      </c>
      <c r="Z544" s="182"/>
      <c r="AA544" s="192"/>
      <c r="AB544" s="181"/>
      <c r="AC544" s="170"/>
      <c r="AD544" s="170"/>
      <c r="AE544" s="170"/>
      <c r="AF544" s="170"/>
      <c r="AG544" s="170"/>
      <c r="AH544" s="170"/>
      <c r="AI544" s="170"/>
      <c r="AJ544" s="170"/>
      <c r="AK544" s="206"/>
      <c r="AL544" s="168"/>
      <c r="AM544" s="168"/>
      <c r="AN544" s="168"/>
      <c r="AO544" s="168"/>
      <c r="AP544" s="174"/>
      <c r="AQ544" s="174"/>
      <c r="AR544" s="174"/>
      <c r="AS544" s="174"/>
      <c r="AT544" s="206"/>
      <c r="AU544" s="207"/>
      <c r="AV544" s="207"/>
      <c r="AW544" s="207"/>
      <c r="AX544" s="207"/>
      <c r="AY544" s="207"/>
    </row>
    <row r="545" spans="1:51" ht="16.5" customHeight="1" outlineLevel="3" x14ac:dyDescent="0.25">
      <c r="A545" s="205" t="s">
        <v>2428</v>
      </c>
      <c r="B545" s="181" t="s">
        <v>2429</v>
      </c>
      <c r="C545" s="192"/>
      <c r="D545" s="192">
        <f t="shared" ref="D545:G545" si="729">D546</f>
        <v>3</v>
      </c>
      <c r="E545" s="192">
        <f t="shared" si="729"/>
        <v>6</v>
      </c>
      <c r="F545" s="192">
        <f t="shared" si="729"/>
        <v>3</v>
      </c>
      <c r="G545" s="192">
        <f t="shared" si="729"/>
        <v>12</v>
      </c>
      <c r="H545" s="192">
        <v>15</v>
      </c>
      <c r="I545" s="192">
        <v>18</v>
      </c>
      <c r="J545" s="192">
        <f t="shared" ref="J545:P545" si="730">J546</f>
        <v>21</v>
      </c>
      <c r="K545" s="192">
        <f t="shared" si="730"/>
        <v>6</v>
      </c>
      <c r="L545" s="192">
        <f t="shared" si="730"/>
        <v>9</v>
      </c>
      <c r="M545" s="192">
        <f t="shared" si="730"/>
        <v>6</v>
      </c>
      <c r="N545" s="192">
        <f t="shared" si="730"/>
        <v>6</v>
      </c>
      <c r="O545" s="192">
        <f t="shared" si="730"/>
        <v>21</v>
      </c>
      <c r="P545" s="192">
        <f t="shared" si="730"/>
        <v>6</v>
      </c>
      <c r="Q545" s="192"/>
      <c r="R545" s="192">
        <f t="shared" ref="R545:S545" si="731">R546</f>
        <v>0</v>
      </c>
      <c r="S545" s="192">
        <f t="shared" si="731"/>
        <v>0</v>
      </c>
      <c r="T545" s="192"/>
      <c r="U545" s="192">
        <f t="shared" ref="U545:V545" si="732">U546</f>
        <v>0</v>
      </c>
      <c r="V545" s="192">
        <f t="shared" si="732"/>
        <v>0</v>
      </c>
      <c r="W545" s="192"/>
      <c r="X545" s="192">
        <f>H545</f>
        <v>15</v>
      </c>
      <c r="Y545" s="192">
        <f>Y546</f>
        <v>0</v>
      </c>
      <c r="Z545" s="182"/>
      <c r="AA545" s="192">
        <f>Y545/X545</f>
        <v>0</v>
      </c>
      <c r="AB545" s="181"/>
      <c r="AC545" s="170">
        <f>P545/O545</f>
        <v>0.2857142857142857</v>
      </c>
      <c r="AD545" s="170" t="e">
        <f>S545/R545</f>
        <v>#DIV/0!</v>
      </c>
      <c r="AE545" s="170" t="e">
        <f>V545/U545</f>
        <v>#DIV/0!</v>
      </c>
      <c r="AF545" s="170">
        <f>Y545/X545</f>
        <v>0</v>
      </c>
      <c r="AG545" s="170">
        <f>P545/G545</f>
        <v>0.5</v>
      </c>
      <c r="AH545" s="170">
        <f>S545/G545</f>
        <v>0</v>
      </c>
      <c r="AI545" s="170">
        <f>V545/G545</f>
        <v>0</v>
      </c>
      <c r="AJ545" s="170">
        <f>Y545/G545</f>
        <v>0</v>
      </c>
      <c r="AK545" s="206"/>
      <c r="AL545" s="168">
        <f>IF(H545=0,0,P545/H545)</f>
        <v>0.4</v>
      </c>
      <c r="AM545" s="168">
        <f>IF(H545=0,0,S545/H545)</f>
        <v>0</v>
      </c>
      <c r="AN545" s="168">
        <f>IF(H545=0,0,V545/H545)</f>
        <v>0</v>
      </c>
      <c r="AO545" s="168">
        <f>IF(H545=0,0,Y545/H545)</f>
        <v>0</v>
      </c>
      <c r="AP545" s="174">
        <f t="shared" ref="AP545:AS545" si="733">IF(AL545&lt;=50%,5,IF(AL545&lt;=65%,4,IF(AL545&lt;=75%,3,IF(AL545&lt;=90%,2,1))))</f>
        <v>5</v>
      </c>
      <c r="AQ545" s="174">
        <f t="shared" si="733"/>
        <v>5</v>
      </c>
      <c r="AR545" s="174">
        <f t="shared" si="733"/>
        <v>5</v>
      </c>
      <c r="AS545" s="174">
        <f t="shared" si="733"/>
        <v>5</v>
      </c>
      <c r="AT545" s="206"/>
      <c r="AU545" s="207"/>
      <c r="AV545" s="207"/>
      <c r="AW545" s="207"/>
      <c r="AX545" s="207"/>
      <c r="AY545" s="207"/>
    </row>
    <row r="546" spans="1:51" ht="16.5" customHeight="1" outlineLevel="4" x14ac:dyDescent="0.25">
      <c r="A546" s="205" t="s">
        <v>2430</v>
      </c>
      <c r="B546" s="181" t="str">
        <f>Variables!C285</f>
        <v>Jumlah regu patroli pengamanan wilayah dalam 1 hari</v>
      </c>
      <c r="C546" s="192" t="s">
        <v>2431</v>
      </c>
      <c r="D546" s="192">
        <v>3</v>
      </c>
      <c r="E546" s="192">
        <v>6</v>
      </c>
      <c r="F546" s="192">
        <v>3</v>
      </c>
      <c r="G546" s="192">
        <v>12</v>
      </c>
      <c r="H546" s="192"/>
      <c r="I546" s="192"/>
      <c r="J546" s="192">
        <v>21</v>
      </c>
      <c r="K546" s="192">
        <f>Variables!E285</f>
        <v>6</v>
      </c>
      <c r="L546" s="192">
        <f>Variables!F285</f>
        <v>9</v>
      </c>
      <c r="M546" s="192">
        <f>Variables!G285</f>
        <v>6</v>
      </c>
      <c r="N546" s="192">
        <f>Variables!H285</f>
        <v>6</v>
      </c>
      <c r="O546" s="192">
        <f>Variables!I285</f>
        <v>21</v>
      </c>
      <c r="P546" s="192">
        <f>Variables!J285</f>
        <v>6</v>
      </c>
      <c r="Q546" s="192"/>
      <c r="R546" s="192">
        <f>Variables!K285</f>
        <v>0</v>
      </c>
      <c r="S546" s="192">
        <f>Variables!L285</f>
        <v>0</v>
      </c>
      <c r="T546" s="192"/>
      <c r="U546" s="192">
        <f>Variables!M285</f>
        <v>0</v>
      </c>
      <c r="V546" s="192">
        <f>Variables!N285</f>
        <v>0</v>
      </c>
      <c r="W546" s="192"/>
      <c r="X546" s="192"/>
      <c r="Y546" s="192">
        <f>Variables!P285</f>
        <v>0</v>
      </c>
      <c r="Z546" s="182"/>
      <c r="AA546" s="192"/>
      <c r="AB546" s="181"/>
      <c r="AC546" s="170"/>
      <c r="AD546" s="170"/>
      <c r="AE546" s="170"/>
      <c r="AF546" s="170"/>
      <c r="AG546" s="170"/>
      <c r="AH546" s="170"/>
      <c r="AI546" s="170"/>
      <c r="AJ546" s="170"/>
      <c r="AK546" s="206"/>
      <c r="AL546" s="168"/>
      <c r="AM546" s="168"/>
      <c r="AN546" s="168"/>
      <c r="AO546" s="168"/>
      <c r="AP546" s="174"/>
      <c r="AQ546" s="174"/>
      <c r="AR546" s="174"/>
      <c r="AS546" s="174"/>
      <c r="AT546" s="206"/>
      <c r="AU546" s="207"/>
      <c r="AV546" s="207"/>
      <c r="AW546" s="207"/>
      <c r="AX546" s="207"/>
      <c r="AY546" s="207"/>
    </row>
    <row r="547" spans="1:51" ht="16.5" customHeight="1" outlineLevel="2" x14ac:dyDescent="0.25">
      <c r="A547" s="153" t="s">
        <v>2432</v>
      </c>
      <c r="B547" s="154" t="s">
        <v>2433</v>
      </c>
      <c r="C547" s="155"/>
      <c r="D547" s="155"/>
      <c r="E547" s="155"/>
      <c r="F547" s="155"/>
      <c r="G547" s="155"/>
      <c r="H547" s="155"/>
      <c r="I547" s="155"/>
      <c r="J547" s="155"/>
      <c r="K547" s="155"/>
      <c r="L547" s="155"/>
      <c r="M547" s="155"/>
      <c r="N547" s="155"/>
      <c r="O547" s="155"/>
      <c r="P547" s="155"/>
      <c r="Q547" s="212">
        <v>25890000</v>
      </c>
      <c r="R547" s="155"/>
      <c r="S547" s="155"/>
      <c r="T547" s="236">
        <v>97204000</v>
      </c>
      <c r="U547" s="155"/>
      <c r="V547" s="155"/>
      <c r="W547" s="157"/>
      <c r="X547" s="155"/>
      <c r="Y547" s="155"/>
      <c r="Z547" s="158"/>
      <c r="AA547" s="159"/>
      <c r="AB547" s="154"/>
      <c r="AC547" s="160"/>
      <c r="AD547" s="160"/>
      <c r="AE547" s="160"/>
      <c r="AF547" s="160"/>
      <c r="AG547" s="160"/>
      <c r="AH547" s="160"/>
      <c r="AI547" s="160"/>
      <c r="AJ547" s="160"/>
      <c r="AK547" s="161"/>
      <c r="AL547" s="159"/>
      <c r="AM547" s="159"/>
      <c r="AN547" s="159"/>
      <c r="AO547" s="159"/>
      <c r="AP547" s="162"/>
      <c r="AQ547" s="162"/>
      <c r="AR547" s="162"/>
      <c r="AS547" s="162"/>
      <c r="AT547" s="161"/>
      <c r="AU547" s="163"/>
      <c r="AV547" s="163"/>
      <c r="AW547" s="163"/>
      <c r="AX547" s="163"/>
      <c r="AY547" s="163"/>
    </row>
    <row r="548" spans="1:51" ht="16.5" customHeight="1" outlineLevel="3" x14ac:dyDescent="0.25">
      <c r="A548" s="164" t="s">
        <v>2434</v>
      </c>
      <c r="B548" s="165" t="s">
        <v>2435</v>
      </c>
      <c r="C548" s="166"/>
      <c r="D548" s="167">
        <v>0.9</v>
      </c>
      <c r="E548" s="167">
        <v>0.9</v>
      </c>
      <c r="F548" s="167">
        <v>0.9</v>
      </c>
      <c r="G548" s="167">
        <v>0.92</v>
      </c>
      <c r="H548" s="167">
        <v>0.92</v>
      </c>
      <c r="I548" s="167">
        <v>0.94</v>
      </c>
      <c r="J548" s="167">
        <v>0.95</v>
      </c>
      <c r="K548" s="168">
        <f t="shared" ref="K548:P548" si="734">IF(K550=0,0,K549/K550)</f>
        <v>0.90106007067137805</v>
      </c>
      <c r="L548" s="168">
        <f t="shared" si="734"/>
        <v>1</v>
      </c>
      <c r="M548" s="168">
        <f t="shared" si="734"/>
        <v>1</v>
      </c>
      <c r="N548" s="168">
        <f t="shared" si="734"/>
        <v>1</v>
      </c>
      <c r="O548" s="168">
        <f t="shared" si="734"/>
        <v>0</v>
      </c>
      <c r="P548" s="168">
        <f t="shared" si="734"/>
        <v>1</v>
      </c>
      <c r="Q548" s="275"/>
      <c r="R548" s="168">
        <f t="shared" ref="R548:S548" si="735">IF(R550=0,0,R549/R550)</f>
        <v>0</v>
      </c>
      <c r="S548" s="168">
        <f t="shared" si="735"/>
        <v>0</v>
      </c>
      <c r="T548" s="181"/>
      <c r="U548" s="168">
        <f t="shared" ref="U548:V548" si="736">IF(U550=0,0,U549/U550)</f>
        <v>0</v>
      </c>
      <c r="V548" s="168">
        <f t="shared" si="736"/>
        <v>0</v>
      </c>
      <c r="W548" s="181"/>
      <c r="X548" s="167">
        <f>H548</f>
        <v>0.92</v>
      </c>
      <c r="Y548" s="168">
        <f>IF(Y550=0,0,Y549/Y550)</f>
        <v>0</v>
      </c>
      <c r="Z548" s="182"/>
      <c r="AA548" s="167">
        <f>Y548/X548</f>
        <v>0</v>
      </c>
      <c r="AB548" s="165"/>
      <c r="AC548" s="172" t="e">
        <f>P548/O548</f>
        <v>#DIV/0!</v>
      </c>
      <c r="AD548" s="172" t="e">
        <f>S548/R548</f>
        <v>#DIV/0!</v>
      </c>
      <c r="AE548" s="172" t="e">
        <f>V548/U548</f>
        <v>#DIV/0!</v>
      </c>
      <c r="AF548" s="172">
        <f>Y548/X548</f>
        <v>0</v>
      </c>
      <c r="AG548" s="172">
        <f>P548/G548</f>
        <v>1.0869565217391304</v>
      </c>
      <c r="AH548" s="172">
        <f>S548/G548</f>
        <v>0</v>
      </c>
      <c r="AI548" s="172">
        <f>V548/G548</f>
        <v>0</v>
      </c>
      <c r="AJ548" s="172">
        <f>Y548/G548</f>
        <v>0</v>
      </c>
      <c r="AK548" s="173"/>
      <c r="AL548" s="168">
        <f>IF(H548=0,0,P548/H548)</f>
        <v>1.0869565217391304</v>
      </c>
      <c r="AM548" s="168">
        <f>IF(H548=0,0,S548/H548)</f>
        <v>0</v>
      </c>
      <c r="AN548" s="168">
        <f>IF(H548=0,0,V548/H548)</f>
        <v>0</v>
      </c>
      <c r="AO548" s="168">
        <f>IF(H548=0,0,Y548/H548)</f>
        <v>0</v>
      </c>
      <c r="AP548" s="174">
        <f t="shared" ref="AP548:AS548" si="737">IF(AL548&lt;=50%,5,IF(AL548&lt;=65%,4,IF(AL548&lt;=75%,3,IF(AL548&lt;=90%,2,1))))</f>
        <v>1</v>
      </c>
      <c r="AQ548" s="174">
        <f t="shared" si="737"/>
        <v>5</v>
      </c>
      <c r="AR548" s="174">
        <f t="shared" si="737"/>
        <v>5</v>
      </c>
      <c r="AS548" s="174">
        <f t="shared" si="737"/>
        <v>5</v>
      </c>
      <c r="AT548" s="173"/>
      <c r="AU548" s="175"/>
      <c r="AV548" s="175"/>
      <c r="AW548" s="175"/>
      <c r="AX548" s="175"/>
      <c r="AY548" s="175"/>
    </row>
    <row r="549" spans="1:51" ht="16.5" customHeight="1" outlineLevel="4" x14ac:dyDescent="0.25">
      <c r="A549" s="205" t="s">
        <v>2436</v>
      </c>
      <c r="B549" s="181" t="str">
        <f>Variables!C269</f>
        <v>Jumlah kasus penyakit masyarakat yang ditangani</v>
      </c>
      <c r="C549" s="192" t="s">
        <v>2273</v>
      </c>
      <c r="D549" s="192"/>
      <c r="E549" s="192"/>
      <c r="F549" s="192"/>
      <c r="G549" s="192"/>
      <c r="H549" s="192"/>
      <c r="I549" s="192"/>
      <c r="J549" s="192"/>
      <c r="K549" s="192">
        <f>Variables!E269</f>
        <v>255</v>
      </c>
      <c r="L549" s="192">
        <f>Variables!F269</f>
        <v>280</v>
      </c>
      <c r="M549" s="192">
        <f>Variables!G269</f>
        <v>273</v>
      </c>
      <c r="N549" s="192">
        <f>Variables!H269</f>
        <v>261</v>
      </c>
      <c r="O549" s="192">
        <f>Variables!I269</f>
        <v>0</v>
      </c>
      <c r="P549" s="192">
        <f>Variables!J269</f>
        <v>16</v>
      </c>
      <c r="Q549" s="181"/>
      <c r="R549" s="192">
        <f>Variables!K269</f>
        <v>0</v>
      </c>
      <c r="S549" s="192">
        <f>Variables!L269</f>
        <v>0</v>
      </c>
      <c r="T549" s="181"/>
      <c r="U549" s="192">
        <f>Variables!M269</f>
        <v>0</v>
      </c>
      <c r="V549" s="192">
        <f>Variables!N269</f>
        <v>0</v>
      </c>
      <c r="W549" s="181"/>
      <c r="X549" s="192"/>
      <c r="Y549" s="192">
        <f>Variables!P269</f>
        <v>0</v>
      </c>
      <c r="Z549" s="182"/>
      <c r="AA549" s="192"/>
      <c r="AB549" s="181"/>
      <c r="AC549" s="170"/>
      <c r="AD549" s="170"/>
      <c r="AE549" s="170"/>
      <c r="AF549" s="170"/>
      <c r="AG549" s="170"/>
      <c r="AH549" s="170"/>
      <c r="AI549" s="170"/>
      <c r="AJ549" s="170"/>
      <c r="AK549" s="206"/>
      <c r="AL549" s="168"/>
      <c r="AM549" s="168"/>
      <c r="AN549" s="168"/>
      <c r="AO549" s="168"/>
      <c r="AP549" s="174"/>
      <c r="AQ549" s="174"/>
      <c r="AR549" s="174"/>
      <c r="AS549" s="174"/>
      <c r="AT549" s="206"/>
      <c r="AU549" s="207"/>
      <c r="AV549" s="207"/>
      <c r="AW549" s="207"/>
      <c r="AX549" s="207"/>
      <c r="AY549" s="207"/>
    </row>
    <row r="550" spans="1:51" ht="16.5" customHeight="1" outlineLevel="4" x14ac:dyDescent="0.25">
      <c r="A550" s="205" t="s">
        <v>2437</v>
      </c>
      <c r="B550" s="181" t="str">
        <f>Variables!C268</f>
        <v>Jumlah kasus penyakit masyarakat yang dilaporkan</v>
      </c>
      <c r="C550" s="192" t="s">
        <v>2273</v>
      </c>
      <c r="D550" s="192"/>
      <c r="E550" s="192"/>
      <c r="F550" s="192"/>
      <c r="G550" s="192"/>
      <c r="H550" s="192"/>
      <c r="I550" s="192"/>
      <c r="J550" s="192"/>
      <c r="K550" s="192">
        <f>Variables!E268</f>
        <v>283</v>
      </c>
      <c r="L550" s="192">
        <f>Variables!F268</f>
        <v>280</v>
      </c>
      <c r="M550" s="192">
        <f>Variables!G268</f>
        <v>273</v>
      </c>
      <c r="N550" s="192">
        <f>Variables!H268</f>
        <v>261</v>
      </c>
      <c r="O550" s="192">
        <f>Variables!I268</f>
        <v>0</v>
      </c>
      <c r="P550" s="192">
        <f>Variables!J268</f>
        <v>16</v>
      </c>
      <c r="Q550" s="181"/>
      <c r="R550" s="192">
        <f>Variables!K268</f>
        <v>0</v>
      </c>
      <c r="S550" s="192">
        <f>Variables!L268</f>
        <v>0</v>
      </c>
      <c r="T550" s="181"/>
      <c r="U550" s="192">
        <f>Variables!M268</f>
        <v>0</v>
      </c>
      <c r="V550" s="192">
        <f>Variables!N268</f>
        <v>0</v>
      </c>
      <c r="W550" s="181"/>
      <c r="X550" s="192"/>
      <c r="Y550" s="192">
        <f>Variables!P268</f>
        <v>0</v>
      </c>
      <c r="Z550" s="182"/>
      <c r="AA550" s="192"/>
      <c r="AB550" s="181"/>
      <c r="AC550" s="170"/>
      <c r="AD550" s="170"/>
      <c r="AE550" s="170"/>
      <c r="AF550" s="170"/>
      <c r="AG550" s="170"/>
      <c r="AH550" s="170"/>
      <c r="AI550" s="170"/>
      <c r="AJ550" s="170"/>
      <c r="AK550" s="206"/>
      <c r="AL550" s="168"/>
      <c r="AM550" s="168"/>
      <c r="AN550" s="168"/>
      <c r="AO550" s="168"/>
      <c r="AP550" s="174"/>
      <c r="AQ550" s="174"/>
      <c r="AR550" s="174"/>
      <c r="AS550" s="174"/>
      <c r="AT550" s="206"/>
      <c r="AU550" s="207"/>
      <c r="AV550" s="207"/>
      <c r="AW550" s="207"/>
      <c r="AX550" s="207"/>
      <c r="AY550" s="207"/>
    </row>
    <row r="551" spans="1:51" ht="16.5" customHeight="1" outlineLevel="3" x14ac:dyDescent="0.25">
      <c r="A551" s="205" t="s">
        <v>2438</v>
      </c>
      <c r="B551" s="181" t="s">
        <v>2439</v>
      </c>
      <c r="C551" s="192"/>
      <c r="D551" s="192">
        <f t="shared" ref="D551:G551" si="738">D552</f>
        <v>0</v>
      </c>
      <c r="E551" s="192">
        <f t="shared" si="738"/>
        <v>0</v>
      </c>
      <c r="F551" s="192">
        <f t="shared" si="738"/>
        <v>0</v>
      </c>
      <c r="G551" s="192">
        <f t="shared" si="738"/>
        <v>1</v>
      </c>
      <c r="H551" s="192">
        <v>1</v>
      </c>
      <c r="I551" s="192">
        <v>0</v>
      </c>
      <c r="J551" s="192">
        <f t="shared" ref="J551:P551" si="739">J552</f>
        <v>1</v>
      </c>
      <c r="K551" s="192">
        <f t="shared" si="739"/>
        <v>0</v>
      </c>
      <c r="L551" s="192">
        <f t="shared" si="739"/>
        <v>1</v>
      </c>
      <c r="M551" s="192">
        <f t="shared" si="739"/>
        <v>1</v>
      </c>
      <c r="N551" s="192">
        <f t="shared" si="739"/>
        <v>1</v>
      </c>
      <c r="O551" s="192">
        <f t="shared" si="739"/>
        <v>0</v>
      </c>
      <c r="P551" s="192">
        <f t="shared" si="739"/>
        <v>1</v>
      </c>
      <c r="Q551" s="192"/>
      <c r="R551" s="192">
        <f t="shared" ref="R551:S551" si="740">R552</f>
        <v>0</v>
      </c>
      <c r="S551" s="192">
        <f t="shared" si="740"/>
        <v>0</v>
      </c>
      <c r="T551" s="192"/>
      <c r="U551" s="192">
        <f t="shared" ref="U551:V551" si="741">U552</f>
        <v>0</v>
      </c>
      <c r="V551" s="192">
        <f t="shared" si="741"/>
        <v>0</v>
      </c>
      <c r="W551" s="192"/>
      <c r="X551" s="192">
        <f>H551</f>
        <v>1</v>
      </c>
      <c r="Y551" s="192">
        <f>Y552</f>
        <v>0</v>
      </c>
      <c r="Z551" s="182"/>
      <c r="AA551" s="192">
        <f>Y551/X551</f>
        <v>0</v>
      </c>
      <c r="AB551" s="181"/>
      <c r="AC551" s="170" t="e">
        <f>P551/O551</f>
        <v>#DIV/0!</v>
      </c>
      <c r="AD551" s="170" t="e">
        <f>S551/R551</f>
        <v>#DIV/0!</v>
      </c>
      <c r="AE551" s="170" t="e">
        <f>V551/U551</f>
        <v>#DIV/0!</v>
      </c>
      <c r="AF551" s="170">
        <f>Y551/X551</f>
        <v>0</v>
      </c>
      <c r="AG551" s="170">
        <f>P551/G551</f>
        <v>1</v>
      </c>
      <c r="AH551" s="170">
        <f>S551/G551</f>
        <v>0</v>
      </c>
      <c r="AI551" s="170">
        <f>V551/G551</f>
        <v>0</v>
      </c>
      <c r="AJ551" s="170">
        <f>Y551/G551</f>
        <v>0</v>
      </c>
      <c r="AK551" s="206"/>
      <c r="AL551" s="168">
        <f>IF(H551=0,0,P551/H551)</f>
        <v>1</v>
      </c>
      <c r="AM551" s="168">
        <f>IF(H551=0,0,S551/H551)</f>
        <v>0</v>
      </c>
      <c r="AN551" s="168">
        <f>IF(H551=0,0,V551/H551)</f>
        <v>0</v>
      </c>
      <c r="AO551" s="168">
        <f>IF(H551=0,0,Y551/H551)</f>
        <v>0</v>
      </c>
      <c r="AP551" s="174">
        <f t="shared" ref="AP551:AS551" si="742">IF(AL551&lt;=50%,5,IF(AL551&lt;=65%,4,IF(AL551&lt;=75%,3,IF(AL551&lt;=90%,2,1))))</f>
        <v>1</v>
      </c>
      <c r="AQ551" s="174">
        <f t="shared" si="742"/>
        <v>5</v>
      </c>
      <c r="AR551" s="174">
        <f t="shared" si="742"/>
        <v>5</v>
      </c>
      <c r="AS551" s="174">
        <f t="shared" si="742"/>
        <v>5</v>
      </c>
      <c r="AT551" s="206"/>
      <c r="AU551" s="207"/>
      <c r="AV551" s="207"/>
      <c r="AW551" s="207"/>
      <c r="AX551" s="207"/>
      <c r="AY551" s="207"/>
    </row>
    <row r="552" spans="1:51" ht="16.5" customHeight="1" outlineLevel="4" x14ac:dyDescent="0.25">
      <c r="A552" s="205" t="s">
        <v>2440</v>
      </c>
      <c r="B552" s="181" t="str">
        <f>Variables!C286</f>
        <v>Jumlah regulasi daerah yang mengatur kontrol tempat hiburan</v>
      </c>
      <c r="C552" s="192" t="s">
        <v>2379</v>
      </c>
      <c r="D552" s="192">
        <v>0</v>
      </c>
      <c r="E552" s="192">
        <v>0</v>
      </c>
      <c r="F552" s="192">
        <v>0</v>
      </c>
      <c r="G552" s="192">
        <v>1</v>
      </c>
      <c r="H552" s="192"/>
      <c r="I552" s="192"/>
      <c r="J552" s="192">
        <v>1</v>
      </c>
      <c r="K552" s="192">
        <f>Variables!E286</f>
        <v>0</v>
      </c>
      <c r="L552" s="192">
        <f>Variables!F286</f>
        <v>1</v>
      </c>
      <c r="M552" s="192">
        <f>Variables!G286</f>
        <v>1</v>
      </c>
      <c r="N552" s="192">
        <f>Variables!H286</f>
        <v>1</v>
      </c>
      <c r="O552" s="192">
        <f>Variables!I286</f>
        <v>0</v>
      </c>
      <c r="P552" s="192">
        <f>Variables!J286</f>
        <v>1</v>
      </c>
      <c r="Q552" s="192"/>
      <c r="R552" s="192">
        <f>Variables!K286</f>
        <v>0</v>
      </c>
      <c r="S552" s="192">
        <f>Variables!L286</f>
        <v>0</v>
      </c>
      <c r="T552" s="192"/>
      <c r="U552" s="192">
        <f>Variables!M286</f>
        <v>0</v>
      </c>
      <c r="V552" s="192">
        <f>Variables!N286</f>
        <v>0</v>
      </c>
      <c r="W552" s="192"/>
      <c r="X552" s="192"/>
      <c r="Y552" s="192">
        <f>Variables!P286</f>
        <v>0</v>
      </c>
      <c r="Z552" s="182"/>
      <c r="AA552" s="192"/>
      <c r="AB552" s="181"/>
      <c r="AC552" s="170"/>
      <c r="AD552" s="170"/>
      <c r="AE552" s="170"/>
      <c r="AF552" s="170"/>
      <c r="AG552" s="170"/>
      <c r="AH552" s="170"/>
      <c r="AI552" s="170"/>
      <c r="AJ552" s="170"/>
      <c r="AK552" s="206"/>
      <c r="AL552" s="168"/>
      <c r="AM552" s="168"/>
      <c r="AN552" s="168"/>
      <c r="AO552" s="168"/>
      <c r="AP552" s="174"/>
      <c r="AQ552" s="174"/>
      <c r="AR552" s="174"/>
      <c r="AS552" s="174"/>
      <c r="AT552" s="206"/>
      <c r="AU552" s="207"/>
      <c r="AV552" s="207"/>
      <c r="AW552" s="207"/>
      <c r="AX552" s="207"/>
      <c r="AY552" s="207"/>
    </row>
    <row r="553" spans="1:51" ht="16.5" customHeight="1" outlineLevel="3" x14ac:dyDescent="0.25">
      <c r="A553" s="205" t="s">
        <v>2441</v>
      </c>
      <c r="B553" s="181" t="s">
        <v>2442</v>
      </c>
      <c r="C553" s="192"/>
      <c r="D553" s="192">
        <f t="shared" ref="D553:G553" si="743">D554</f>
        <v>0</v>
      </c>
      <c r="E553" s="192">
        <f t="shared" si="743"/>
        <v>0</v>
      </c>
      <c r="F553" s="192">
        <f t="shared" si="743"/>
        <v>0</v>
      </c>
      <c r="G553" s="192">
        <f t="shared" si="743"/>
        <v>1</v>
      </c>
      <c r="H553" s="192">
        <v>1</v>
      </c>
      <c r="I553" s="192">
        <v>0</v>
      </c>
      <c r="J553" s="192">
        <f t="shared" ref="J553:P553" si="744">J554</f>
        <v>0</v>
      </c>
      <c r="K553" s="192">
        <f t="shared" si="744"/>
        <v>0</v>
      </c>
      <c r="L553" s="192">
        <f t="shared" si="744"/>
        <v>0</v>
      </c>
      <c r="M553" s="192">
        <f t="shared" si="744"/>
        <v>0</v>
      </c>
      <c r="N553" s="192">
        <f t="shared" si="744"/>
        <v>1</v>
      </c>
      <c r="O553" s="192">
        <f t="shared" si="744"/>
        <v>0</v>
      </c>
      <c r="P553" s="192">
        <f t="shared" si="744"/>
        <v>0</v>
      </c>
      <c r="Q553" s="181"/>
      <c r="R553" s="192">
        <f t="shared" ref="R553:S553" si="745">R554</f>
        <v>0</v>
      </c>
      <c r="S553" s="192">
        <f t="shared" si="745"/>
        <v>0</v>
      </c>
      <c r="T553" s="181"/>
      <c r="U553" s="192">
        <f t="shared" ref="U553:V553" si="746">U554</f>
        <v>0</v>
      </c>
      <c r="V553" s="192">
        <f t="shared" si="746"/>
        <v>0</v>
      </c>
      <c r="W553" s="181"/>
      <c r="X553" s="192">
        <f>H553</f>
        <v>1</v>
      </c>
      <c r="Y553" s="192">
        <f>Y554</f>
        <v>0</v>
      </c>
      <c r="Z553" s="182"/>
      <c r="AA553" s="192">
        <f>Y553/X553</f>
        <v>0</v>
      </c>
      <c r="AB553" s="181"/>
      <c r="AC553" s="170" t="e">
        <f>P553/O553</f>
        <v>#DIV/0!</v>
      </c>
      <c r="AD553" s="170" t="e">
        <f>S553/R553</f>
        <v>#DIV/0!</v>
      </c>
      <c r="AE553" s="170" t="e">
        <f>V553/U553</f>
        <v>#DIV/0!</v>
      </c>
      <c r="AF553" s="170">
        <f>Y553/X553</f>
        <v>0</v>
      </c>
      <c r="AG553" s="170">
        <f>P553/G553</f>
        <v>0</v>
      </c>
      <c r="AH553" s="170">
        <f>S553/G553</f>
        <v>0</v>
      </c>
      <c r="AI553" s="170">
        <f>V553/G553</f>
        <v>0</v>
      </c>
      <c r="AJ553" s="170">
        <f>Y553/G553</f>
        <v>0</v>
      </c>
      <c r="AK553" s="206"/>
      <c r="AL553" s="168">
        <f>IF(H553=0,0,P553/H553)</f>
        <v>0</v>
      </c>
      <c r="AM553" s="168">
        <f>IF(H553=0,0,S553/H553)</f>
        <v>0</v>
      </c>
      <c r="AN553" s="168">
        <f>IF(H553=0,0,V553/H553)</f>
        <v>0</v>
      </c>
      <c r="AO553" s="168">
        <f>IF(H553=0,0,Y553/H553)</f>
        <v>0</v>
      </c>
      <c r="AP553" s="174">
        <f t="shared" ref="AP553:AS553" si="747">IF(AL553&lt;=50%,5,IF(AL553&lt;=65%,4,IF(AL553&lt;=75%,3,IF(AL553&lt;=90%,2,1))))</f>
        <v>5</v>
      </c>
      <c r="AQ553" s="174">
        <f t="shared" si="747"/>
        <v>5</v>
      </c>
      <c r="AR553" s="174">
        <f t="shared" si="747"/>
        <v>5</v>
      </c>
      <c r="AS553" s="174">
        <f t="shared" si="747"/>
        <v>5</v>
      </c>
      <c r="AT553" s="206"/>
      <c r="AU553" s="207"/>
      <c r="AV553" s="207"/>
      <c r="AW553" s="207"/>
      <c r="AX553" s="207"/>
      <c r="AY553" s="207"/>
    </row>
    <row r="554" spans="1:51" ht="16.5" customHeight="1" outlineLevel="4" x14ac:dyDescent="0.25">
      <c r="A554" s="205" t="s">
        <v>2443</v>
      </c>
      <c r="B554" s="181" t="str">
        <f>Variables!C287</f>
        <v>Jumlah regulasi daerah yang mengatur pelarangan peredaran miras, narkoba dan tindak prostitusi</v>
      </c>
      <c r="C554" s="192" t="s">
        <v>2379</v>
      </c>
      <c r="D554" s="192">
        <v>0</v>
      </c>
      <c r="E554" s="192">
        <v>0</v>
      </c>
      <c r="F554" s="192">
        <v>0</v>
      </c>
      <c r="G554" s="192">
        <v>1</v>
      </c>
      <c r="H554" s="192"/>
      <c r="I554" s="192"/>
      <c r="J554" s="192">
        <v>0</v>
      </c>
      <c r="K554" s="192">
        <f>Variables!E287</f>
        <v>0</v>
      </c>
      <c r="L554" s="192">
        <f>Variables!F287</f>
        <v>0</v>
      </c>
      <c r="M554" s="192">
        <f>Variables!G287</f>
        <v>0</v>
      </c>
      <c r="N554" s="192">
        <f>Variables!H287</f>
        <v>1</v>
      </c>
      <c r="O554" s="192">
        <f>Variables!I287</f>
        <v>0</v>
      </c>
      <c r="P554" s="192">
        <f>Variables!J287</f>
        <v>0</v>
      </c>
      <c r="Q554" s="181"/>
      <c r="R554" s="192">
        <f>Variables!K287</f>
        <v>0</v>
      </c>
      <c r="S554" s="192">
        <f>Variables!L287</f>
        <v>0</v>
      </c>
      <c r="T554" s="181"/>
      <c r="U554" s="192">
        <f>Variables!M287</f>
        <v>0</v>
      </c>
      <c r="V554" s="192">
        <f>Variables!N287</f>
        <v>0</v>
      </c>
      <c r="W554" s="181"/>
      <c r="X554" s="192"/>
      <c r="Y554" s="192">
        <f>Variables!P287</f>
        <v>0</v>
      </c>
      <c r="Z554" s="182"/>
      <c r="AA554" s="192"/>
      <c r="AB554" s="181"/>
      <c r="AC554" s="170"/>
      <c r="AD554" s="170"/>
      <c r="AE554" s="170"/>
      <c r="AF554" s="170"/>
      <c r="AG554" s="170"/>
      <c r="AH554" s="170"/>
      <c r="AI554" s="170"/>
      <c r="AJ554" s="170"/>
      <c r="AK554" s="206"/>
      <c r="AL554" s="168"/>
      <c r="AM554" s="168"/>
      <c r="AN554" s="168"/>
      <c r="AO554" s="168"/>
      <c r="AP554" s="174"/>
      <c r="AQ554" s="174"/>
      <c r="AR554" s="174"/>
      <c r="AS554" s="174"/>
      <c r="AT554" s="206"/>
      <c r="AU554" s="207"/>
      <c r="AV554" s="207"/>
      <c r="AW554" s="207"/>
      <c r="AX554" s="207"/>
      <c r="AY554" s="207"/>
    </row>
    <row r="555" spans="1:51" ht="16.5" customHeight="1" outlineLevel="3" x14ac:dyDescent="0.25">
      <c r="A555" s="205" t="s">
        <v>2444</v>
      </c>
      <c r="B555" s="181" t="s">
        <v>2445</v>
      </c>
      <c r="C555" s="192"/>
      <c r="D555" s="192">
        <f t="shared" ref="D555:G555" si="748">D556</f>
        <v>1</v>
      </c>
      <c r="E555" s="192">
        <f t="shared" si="748"/>
        <v>1</v>
      </c>
      <c r="F555" s="192">
        <f t="shared" si="748"/>
        <v>0</v>
      </c>
      <c r="G555" s="192">
        <f t="shared" si="748"/>
        <v>0</v>
      </c>
      <c r="H555" s="192">
        <v>0</v>
      </c>
      <c r="I555" s="192">
        <v>0</v>
      </c>
      <c r="J555" s="192">
        <f t="shared" ref="J555:P555" si="749">J556</f>
        <v>0</v>
      </c>
      <c r="K555" s="192" t="e">
        <f t="shared" si="749"/>
        <v>#N/A</v>
      </c>
      <c r="L555" s="192" t="e">
        <f t="shared" si="749"/>
        <v>#N/A</v>
      </c>
      <c r="M555" s="192" t="e">
        <f t="shared" si="749"/>
        <v>#N/A</v>
      </c>
      <c r="N555" s="192">
        <f t="shared" si="749"/>
        <v>4</v>
      </c>
      <c r="O555" s="192">
        <f t="shared" si="749"/>
        <v>0</v>
      </c>
      <c r="P555" s="192">
        <f t="shared" si="749"/>
        <v>0</v>
      </c>
      <c r="Q555" s="181"/>
      <c r="R555" s="192">
        <f t="shared" ref="R555:S555" si="750">R556</f>
        <v>0</v>
      </c>
      <c r="S555" s="192">
        <f t="shared" si="750"/>
        <v>0</v>
      </c>
      <c r="T555" s="181"/>
      <c r="U555" s="192">
        <f t="shared" ref="U555:V555" si="751">U556</f>
        <v>0</v>
      </c>
      <c r="V555" s="192">
        <f t="shared" si="751"/>
        <v>0</v>
      </c>
      <c r="W555" s="181"/>
      <c r="X555" s="192">
        <f>H555</f>
        <v>0</v>
      </c>
      <c r="Y555" s="192">
        <f>Y556</f>
        <v>0</v>
      </c>
      <c r="Z555" s="182"/>
      <c r="AA555" s="192"/>
      <c r="AB555" s="181"/>
      <c r="AC555" s="170">
        <v>0</v>
      </c>
      <c r="AD555" s="170">
        <v>0</v>
      </c>
      <c r="AE555" s="170" t="e">
        <f>V555/U555</f>
        <v>#DIV/0!</v>
      </c>
      <c r="AF555" s="170" t="e">
        <f>Y555/X555</f>
        <v>#DIV/0!</v>
      </c>
      <c r="AG555" s="170">
        <v>0</v>
      </c>
      <c r="AH555" s="170">
        <v>0</v>
      </c>
      <c r="AI555" s="170" t="e">
        <f>V555/G555</f>
        <v>#DIV/0!</v>
      </c>
      <c r="AJ555" s="170" t="e">
        <f>Y555/G555</f>
        <v>#DIV/0!</v>
      </c>
      <c r="AK555" s="206"/>
      <c r="AL555" s="168">
        <f>IF(H555=0,0,P555/H555)</f>
        <v>0</v>
      </c>
      <c r="AM555" s="168">
        <f>IF(H555=0,0,S555/H555)</f>
        <v>0</v>
      </c>
      <c r="AN555" s="168">
        <f>IF(H555=0,0,V555/H555)</f>
        <v>0</v>
      </c>
      <c r="AO555" s="168">
        <f>IF(H555=0,0,Y555/H555)</f>
        <v>0</v>
      </c>
      <c r="AP555" s="174">
        <f t="shared" ref="AP555:AS555" si="752">IF(AL555&lt;=50%,5,IF(AL555&lt;=65%,4,IF(AL555&lt;=75%,3,IF(AL555&lt;=90%,2,1))))</f>
        <v>5</v>
      </c>
      <c r="AQ555" s="174">
        <f t="shared" si="752"/>
        <v>5</v>
      </c>
      <c r="AR555" s="174">
        <f t="shared" si="752"/>
        <v>5</v>
      </c>
      <c r="AS555" s="174">
        <f t="shared" si="752"/>
        <v>5</v>
      </c>
      <c r="AT555" s="206"/>
      <c r="AU555" s="207"/>
      <c r="AV555" s="207"/>
      <c r="AW555" s="207"/>
      <c r="AX555" s="207"/>
      <c r="AY555" s="207"/>
    </row>
    <row r="556" spans="1:51" ht="16.5" customHeight="1" outlineLevel="4" x14ac:dyDescent="0.25">
      <c r="A556" s="205" t="s">
        <v>2446</v>
      </c>
      <c r="B556" s="181" t="str">
        <f>Variables!C238</f>
        <v>Jumlah kelurahan bebas narkoba yang dicanangkan pemerintah</v>
      </c>
      <c r="C556" s="192" t="s">
        <v>1896</v>
      </c>
      <c r="D556" s="192">
        <v>1</v>
      </c>
      <c r="E556" s="192">
        <v>1</v>
      </c>
      <c r="F556" s="192">
        <v>0</v>
      </c>
      <c r="G556" s="192">
        <v>0</v>
      </c>
      <c r="H556" s="192"/>
      <c r="I556" s="192"/>
      <c r="J556" s="192"/>
      <c r="K556" s="192" t="e">
        <f>Variables!E238</f>
        <v>#N/A</v>
      </c>
      <c r="L556" s="192" t="e">
        <f>Variables!F238</f>
        <v>#N/A</v>
      </c>
      <c r="M556" s="192" t="e">
        <f>Variables!G238</f>
        <v>#N/A</v>
      </c>
      <c r="N556" s="192">
        <f>Variables!H238</f>
        <v>4</v>
      </c>
      <c r="O556" s="192">
        <f>Variables!I238</f>
        <v>0</v>
      </c>
      <c r="P556" s="192">
        <f>Variables!J238</f>
        <v>0</v>
      </c>
      <c r="Q556" s="181"/>
      <c r="R556" s="192">
        <f>Variables!K238</f>
        <v>0</v>
      </c>
      <c r="S556" s="192">
        <f>Variables!L238</f>
        <v>0</v>
      </c>
      <c r="T556" s="181"/>
      <c r="U556" s="192">
        <f>Variables!M238</f>
        <v>0</v>
      </c>
      <c r="V556" s="192">
        <f>Variables!N238</f>
        <v>0</v>
      </c>
      <c r="W556" s="181"/>
      <c r="X556" s="192"/>
      <c r="Y556" s="192">
        <f>Variables!P238</f>
        <v>0</v>
      </c>
      <c r="Z556" s="182"/>
      <c r="AA556" s="192"/>
      <c r="AB556" s="181"/>
      <c r="AC556" s="170"/>
      <c r="AD556" s="170"/>
      <c r="AE556" s="170"/>
      <c r="AF556" s="170"/>
      <c r="AG556" s="170"/>
      <c r="AH556" s="170"/>
      <c r="AI556" s="170"/>
      <c r="AJ556" s="170"/>
      <c r="AK556" s="206"/>
      <c r="AL556" s="168"/>
      <c r="AM556" s="168"/>
      <c r="AN556" s="168"/>
      <c r="AO556" s="168"/>
      <c r="AP556" s="174"/>
      <c r="AQ556" s="174"/>
      <c r="AR556" s="174"/>
      <c r="AS556" s="174"/>
      <c r="AT556" s="206"/>
      <c r="AU556" s="207"/>
      <c r="AV556" s="207"/>
      <c r="AW556" s="207"/>
      <c r="AX556" s="207"/>
      <c r="AY556" s="207"/>
    </row>
    <row r="557" spans="1:51" ht="16.5" customHeight="1" outlineLevel="3" x14ac:dyDescent="0.25">
      <c r="A557" s="164" t="s">
        <v>2447</v>
      </c>
      <c r="B557" s="165" t="s">
        <v>2448</v>
      </c>
      <c r="C557" s="166"/>
      <c r="D557" s="167">
        <v>3.3999999999999998E-3</v>
      </c>
      <c r="E557" s="167">
        <v>6.7999999999999996E-3</v>
      </c>
      <c r="F557" s="167">
        <v>0</v>
      </c>
      <c r="G557" s="167">
        <v>0</v>
      </c>
      <c r="H557" s="167">
        <v>0</v>
      </c>
      <c r="I557" s="167">
        <v>0</v>
      </c>
      <c r="J557" s="167">
        <f>J558/J559</f>
        <v>0</v>
      </c>
      <c r="K557" s="168">
        <f t="shared" ref="K557:P557" si="753">IF(K559=0,0,K558/K559)</f>
        <v>6.7942988283609135E-3</v>
      </c>
      <c r="L557" s="168">
        <f t="shared" si="753"/>
        <v>1.2790513952945956E-2</v>
      </c>
      <c r="M557" s="168">
        <f t="shared" si="753"/>
        <v>2.6916865338767977E-2</v>
      </c>
      <c r="N557" s="168">
        <f t="shared" si="753"/>
        <v>1.304791655473601E-2</v>
      </c>
      <c r="O557" s="168">
        <f t="shared" si="753"/>
        <v>0</v>
      </c>
      <c r="P557" s="168">
        <f t="shared" si="753"/>
        <v>0</v>
      </c>
      <c r="Q557" s="177"/>
      <c r="R557" s="168">
        <f t="shared" ref="R557:S557" si="754">IF(R559=0,0,R558/R559)</f>
        <v>0</v>
      </c>
      <c r="S557" s="168">
        <f t="shared" si="754"/>
        <v>0</v>
      </c>
      <c r="T557" s="181"/>
      <c r="U557" s="168">
        <f t="shared" ref="U557:V557" si="755">IF(U559=0,0,U558/U559)</f>
        <v>0</v>
      </c>
      <c r="V557" s="168">
        <f t="shared" si="755"/>
        <v>0</v>
      </c>
      <c r="W557" s="181"/>
      <c r="X557" s="167">
        <f>H557</f>
        <v>0</v>
      </c>
      <c r="Y557" s="168">
        <f>IF(Y559=0,0,Y558/Y559)</f>
        <v>0</v>
      </c>
      <c r="Z557" s="182"/>
      <c r="AA557" s="167"/>
      <c r="AB557" s="165"/>
      <c r="AC557" s="172">
        <v>0</v>
      </c>
      <c r="AD557" s="172">
        <v>0</v>
      </c>
      <c r="AE557" s="172" t="e">
        <f>V557/U557</f>
        <v>#DIV/0!</v>
      </c>
      <c r="AF557" s="172" t="e">
        <f>Y557/X557</f>
        <v>#DIV/0!</v>
      </c>
      <c r="AG557" s="172">
        <v>0</v>
      </c>
      <c r="AH557" s="172">
        <v>0</v>
      </c>
      <c r="AI557" s="172" t="e">
        <f>V557/G557</f>
        <v>#DIV/0!</v>
      </c>
      <c r="AJ557" s="172" t="e">
        <f>Y557/G557</f>
        <v>#DIV/0!</v>
      </c>
      <c r="AK557" s="173"/>
      <c r="AL557" s="168">
        <f>IF(H557=0,0,P557/H557)</f>
        <v>0</v>
      </c>
      <c r="AM557" s="168">
        <f>IF(H557=0,0,S557/H557)</f>
        <v>0</v>
      </c>
      <c r="AN557" s="168">
        <f>IF(H557=0,0,V557/H557)</f>
        <v>0</v>
      </c>
      <c r="AO557" s="168">
        <f>IF(H557=0,0,Y557/H557)</f>
        <v>0</v>
      </c>
      <c r="AP557" s="174">
        <f t="shared" ref="AP557:AS557" si="756">IF(AL557&lt;=50%,5,IF(AL557&lt;=65%,4,IF(AL557&lt;=75%,3,IF(AL557&lt;=90%,2,1))))</f>
        <v>5</v>
      </c>
      <c r="AQ557" s="174">
        <f t="shared" si="756"/>
        <v>5</v>
      </c>
      <c r="AR557" s="174">
        <f t="shared" si="756"/>
        <v>5</v>
      </c>
      <c r="AS557" s="174">
        <f t="shared" si="756"/>
        <v>5</v>
      </c>
      <c r="AT557" s="173"/>
      <c r="AU557" s="175"/>
      <c r="AV557" s="175"/>
      <c r="AW557" s="175"/>
      <c r="AX557" s="175"/>
      <c r="AY557" s="175"/>
    </row>
    <row r="558" spans="1:51" ht="16.5" customHeight="1" outlineLevel="4" x14ac:dyDescent="0.25">
      <c r="A558" s="205" t="s">
        <v>2449</v>
      </c>
      <c r="B558" s="226" t="str">
        <f>Variables!C252</f>
        <v>Jumlah peserta sosialisasi P4GN</v>
      </c>
      <c r="C558" s="192" t="s">
        <v>1632</v>
      </c>
      <c r="D558" s="192"/>
      <c r="E558" s="192"/>
      <c r="F558" s="192"/>
      <c r="G558" s="192"/>
      <c r="H558" s="192"/>
      <c r="I558" s="192"/>
      <c r="J558" s="192"/>
      <c r="K558" s="192">
        <f>Variables!E252</f>
        <v>900</v>
      </c>
      <c r="L558" s="192">
        <f>Variables!F252</f>
        <v>1700</v>
      </c>
      <c r="M558" s="192">
        <f>Variables!G252</f>
        <v>3500</v>
      </c>
      <c r="N558" s="192">
        <f>Variables!H252</f>
        <v>1700</v>
      </c>
      <c r="O558" s="192">
        <f>Variables!I252</f>
        <v>300</v>
      </c>
      <c r="P558" s="192">
        <f>Variables!J252</f>
        <v>300</v>
      </c>
      <c r="Q558" s="192"/>
      <c r="R558" s="192">
        <f>Variables!K252</f>
        <v>0</v>
      </c>
      <c r="S558" s="192">
        <f>Variables!L252</f>
        <v>0</v>
      </c>
      <c r="T558" s="192"/>
      <c r="U558" s="192">
        <f>Variables!M252</f>
        <v>0</v>
      </c>
      <c r="V558" s="192">
        <f>Variables!N252</f>
        <v>0</v>
      </c>
      <c r="W558" s="192"/>
      <c r="X558" s="192"/>
      <c r="Y558" s="192">
        <f>Variables!P252</f>
        <v>0</v>
      </c>
      <c r="Z558" s="182"/>
      <c r="AA558" s="192"/>
      <c r="AB558" s="181"/>
      <c r="AC558" s="170"/>
      <c r="AD558" s="170"/>
      <c r="AE558" s="170"/>
      <c r="AF558" s="170"/>
      <c r="AG558" s="170"/>
      <c r="AH558" s="170"/>
      <c r="AI558" s="170"/>
      <c r="AJ558" s="170"/>
      <c r="AK558" s="206"/>
      <c r="AL558" s="168"/>
      <c r="AM558" s="168"/>
      <c r="AN558" s="168"/>
      <c r="AO558" s="168"/>
      <c r="AP558" s="174"/>
      <c r="AQ558" s="174"/>
      <c r="AR558" s="174"/>
      <c r="AS558" s="174"/>
      <c r="AT558" s="206"/>
      <c r="AU558" s="207"/>
      <c r="AV558" s="207"/>
      <c r="AW558" s="207"/>
      <c r="AX558" s="207"/>
      <c r="AY558" s="207"/>
    </row>
    <row r="559" spans="1:51" ht="16.5" customHeight="1" outlineLevel="4" x14ac:dyDescent="0.25">
      <c r="A559" s="205" t="s">
        <v>2450</v>
      </c>
      <c r="B559" s="226" t="str">
        <f>Variables!C438</f>
        <v>Jumlah penduduk</v>
      </c>
      <c r="C559" s="192" t="s">
        <v>1632</v>
      </c>
      <c r="D559" s="192">
        <v>1</v>
      </c>
      <c r="E559" s="192">
        <v>1</v>
      </c>
      <c r="F559" s="192">
        <v>1</v>
      </c>
      <c r="G559" s="192">
        <v>1</v>
      </c>
      <c r="H559" s="192"/>
      <c r="I559" s="192"/>
      <c r="J559" s="192">
        <v>1</v>
      </c>
      <c r="K559" s="192">
        <f>Variables!E438</f>
        <v>132464</v>
      </c>
      <c r="L559" s="192">
        <f>Variables!F438</f>
        <v>132911</v>
      </c>
      <c r="M559" s="192">
        <f>Variables!G438</f>
        <v>130030</v>
      </c>
      <c r="N559" s="192">
        <f>Variables!H438</f>
        <v>130289</v>
      </c>
      <c r="O559" s="192">
        <f>Variables!I438</f>
        <v>0</v>
      </c>
      <c r="P559" s="192">
        <f>Variables!J438</f>
        <v>0</v>
      </c>
      <c r="Q559" s="192"/>
      <c r="R559" s="192">
        <f>Variables!K438</f>
        <v>0</v>
      </c>
      <c r="S559" s="192">
        <f>Variables!L438</f>
        <v>0</v>
      </c>
      <c r="T559" s="192"/>
      <c r="U559" s="192">
        <f>Variables!M438</f>
        <v>0</v>
      </c>
      <c r="V559" s="192">
        <f>Variables!N438</f>
        <v>0</v>
      </c>
      <c r="W559" s="192"/>
      <c r="X559" s="192"/>
      <c r="Y559" s="192">
        <f>Variables!P438</f>
        <v>0</v>
      </c>
      <c r="Z559" s="182"/>
      <c r="AA559" s="192"/>
      <c r="AB559" s="181"/>
      <c r="AC559" s="170"/>
      <c r="AD559" s="170"/>
      <c r="AE559" s="170"/>
      <c r="AF559" s="170"/>
      <c r="AG559" s="170"/>
      <c r="AH559" s="170"/>
      <c r="AI559" s="170"/>
      <c r="AJ559" s="170"/>
      <c r="AK559" s="206"/>
      <c r="AL559" s="168"/>
      <c r="AM559" s="168"/>
      <c r="AN559" s="168"/>
      <c r="AO559" s="168"/>
      <c r="AP559" s="174"/>
      <c r="AQ559" s="174"/>
      <c r="AR559" s="174"/>
      <c r="AS559" s="174"/>
      <c r="AT559" s="206"/>
      <c r="AU559" s="207"/>
      <c r="AV559" s="207"/>
      <c r="AW559" s="207"/>
      <c r="AX559" s="207"/>
      <c r="AY559" s="207"/>
    </row>
    <row r="560" spans="1:51" ht="16.5" customHeight="1" outlineLevel="2" x14ac:dyDescent="0.25">
      <c r="A560" s="153" t="s">
        <v>2451</v>
      </c>
      <c r="B560" s="154" t="s">
        <v>2452</v>
      </c>
      <c r="C560" s="155"/>
      <c r="D560" s="155"/>
      <c r="E560" s="155"/>
      <c r="F560" s="155"/>
      <c r="G560" s="155"/>
      <c r="H560" s="155"/>
      <c r="I560" s="155"/>
      <c r="J560" s="155"/>
      <c r="K560" s="155"/>
      <c r="L560" s="155"/>
      <c r="M560" s="155"/>
      <c r="N560" s="155"/>
      <c r="O560" s="155"/>
      <c r="P560" s="155"/>
      <c r="Q560" s="156"/>
      <c r="R560" s="155"/>
      <c r="S560" s="155"/>
      <c r="T560" s="157"/>
      <c r="U560" s="155"/>
      <c r="V560" s="155"/>
      <c r="W560" s="157"/>
      <c r="X560" s="155"/>
      <c r="Y560" s="155"/>
      <c r="Z560" s="158"/>
      <c r="AA560" s="159"/>
      <c r="AB560" s="154"/>
      <c r="AC560" s="160"/>
      <c r="AD560" s="160"/>
      <c r="AE560" s="160"/>
      <c r="AF560" s="160"/>
      <c r="AG560" s="160"/>
      <c r="AH560" s="160"/>
      <c r="AI560" s="160"/>
      <c r="AJ560" s="160"/>
      <c r="AK560" s="161"/>
      <c r="AL560" s="159"/>
      <c r="AM560" s="159"/>
      <c r="AN560" s="159"/>
      <c r="AO560" s="159"/>
      <c r="AP560" s="162"/>
      <c r="AQ560" s="162"/>
      <c r="AR560" s="162"/>
      <c r="AS560" s="162"/>
      <c r="AT560" s="161"/>
      <c r="AU560" s="163"/>
      <c r="AV560" s="163"/>
      <c r="AW560" s="163"/>
      <c r="AX560" s="163"/>
      <c r="AY560" s="163"/>
    </row>
    <row r="561" spans="1:51" ht="16.5" customHeight="1" outlineLevel="3" x14ac:dyDescent="0.25">
      <c r="A561" s="164" t="s">
        <v>2453</v>
      </c>
      <c r="B561" s="165" t="s">
        <v>2454</v>
      </c>
      <c r="C561" s="166"/>
      <c r="D561" s="167">
        <v>0</v>
      </c>
      <c r="E561" s="167">
        <v>0</v>
      </c>
      <c r="F561" s="167">
        <v>0.25</v>
      </c>
      <c r="G561" s="167">
        <v>0.35</v>
      </c>
      <c r="H561" s="167">
        <v>0.5</v>
      </c>
      <c r="I561" s="167">
        <v>0.65</v>
      </c>
      <c r="J561" s="167">
        <v>0.75</v>
      </c>
      <c r="K561" s="168" t="e">
        <f>IF(K563=0,0,K562/K563)</f>
        <v>#N/A</v>
      </c>
      <c r="L561" s="167">
        <v>0.37931034482758619</v>
      </c>
      <c r="M561" s="168">
        <f t="shared" ref="M561:P561" si="757">IF(M563=0,0,M562/M563)</f>
        <v>0.41379310344827586</v>
      </c>
      <c r="N561" s="168">
        <f t="shared" si="757"/>
        <v>0.41379310344827586</v>
      </c>
      <c r="O561" s="168">
        <f t="shared" si="757"/>
        <v>0</v>
      </c>
      <c r="P561" s="168">
        <f t="shared" si="757"/>
        <v>0</v>
      </c>
      <c r="Q561" s="275">
        <v>0</v>
      </c>
      <c r="R561" s="168">
        <f t="shared" ref="R561:S561" si="758">IF(R563=0,0,R562/R563)</f>
        <v>0</v>
      </c>
      <c r="S561" s="168">
        <f t="shared" si="758"/>
        <v>0</v>
      </c>
      <c r="T561" s="181"/>
      <c r="U561" s="168">
        <f t="shared" ref="U561:V561" si="759">IF(U563=0,0,U562/U563)</f>
        <v>0</v>
      </c>
      <c r="V561" s="168">
        <f t="shared" si="759"/>
        <v>0</v>
      </c>
      <c r="W561" s="181"/>
      <c r="X561" s="167">
        <f>H561</f>
        <v>0.5</v>
      </c>
      <c r="Y561" s="168">
        <f>IF(Y563=0,0,Y562/Y563)</f>
        <v>0</v>
      </c>
      <c r="Z561" s="182">
        <v>0</v>
      </c>
      <c r="AA561" s="167">
        <f>Y561/X561</f>
        <v>0</v>
      </c>
      <c r="AB561" s="165"/>
      <c r="AC561" s="172" t="e">
        <f>P561/O561</f>
        <v>#DIV/0!</v>
      </c>
      <c r="AD561" s="172" t="e">
        <f>S561/R561</f>
        <v>#DIV/0!</v>
      </c>
      <c r="AE561" s="172" t="e">
        <f>V561/U561</f>
        <v>#DIV/0!</v>
      </c>
      <c r="AF561" s="172">
        <f>Y561/X561</f>
        <v>0</v>
      </c>
      <c r="AG561" s="172">
        <f>P561/G561</f>
        <v>0</v>
      </c>
      <c r="AH561" s="172">
        <f>S561/G561</f>
        <v>0</v>
      </c>
      <c r="AI561" s="172">
        <f>V561/G561</f>
        <v>0</v>
      </c>
      <c r="AJ561" s="172">
        <f>Y561/G561</f>
        <v>0</v>
      </c>
      <c r="AK561" s="173"/>
      <c r="AL561" s="168">
        <f>IF(H561=0,0,P561/H561)</f>
        <v>0</v>
      </c>
      <c r="AM561" s="168">
        <f>IF(H561=0,0,S561/H561)</f>
        <v>0</v>
      </c>
      <c r="AN561" s="168">
        <f>IF(H561=0,0,V561/H561)</f>
        <v>0</v>
      </c>
      <c r="AO561" s="168">
        <f>IF(H561=0,0,Y561/H561)</f>
        <v>0</v>
      </c>
      <c r="AP561" s="174">
        <f t="shared" ref="AP561:AS561" si="760">IF(AL561&lt;=50%,5,IF(AL561&lt;=65%,4,IF(AL561&lt;=75%,3,IF(AL561&lt;=90%,2,1))))</f>
        <v>5</v>
      </c>
      <c r="AQ561" s="174">
        <f t="shared" si="760"/>
        <v>5</v>
      </c>
      <c r="AR561" s="174">
        <f t="shared" si="760"/>
        <v>5</v>
      </c>
      <c r="AS561" s="174">
        <f t="shared" si="760"/>
        <v>5</v>
      </c>
      <c r="AT561" s="173"/>
      <c r="AU561" s="175"/>
      <c r="AV561" s="175"/>
      <c r="AW561" s="175"/>
      <c r="AX561" s="175"/>
      <c r="AY561" s="175"/>
    </row>
    <row r="562" spans="1:51" ht="16.5" customHeight="1" outlineLevel="4" x14ac:dyDescent="0.25">
      <c r="A562" s="205" t="s">
        <v>2455</v>
      </c>
      <c r="B562" s="226" t="str">
        <f>Variables!C258</f>
        <v>Jumlah SKPD yang melaksanakan kegiatan keagamaan secara rutin</v>
      </c>
      <c r="C562" s="192" t="s">
        <v>2456</v>
      </c>
      <c r="D562" s="192"/>
      <c r="E562" s="192"/>
      <c r="F562" s="192"/>
      <c r="G562" s="192"/>
      <c r="H562" s="192"/>
      <c r="I562" s="192"/>
      <c r="J562" s="192"/>
      <c r="K562" s="192" t="e">
        <f>Variables!E258</f>
        <v>#N/A</v>
      </c>
      <c r="L562" s="192" t="e">
        <f>Variables!F258</f>
        <v>#N/A</v>
      </c>
      <c r="M562" s="192">
        <f>Variables!G258</f>
        <v>12</v>
      </c>
      <c r="N562" s="192">
        <f>Variables!H258</f>
        <v>12</v>
      </c>
      <c r="O562" s="192">
        <f>Variables!I258</f>
        <v>0</v>
      </c>
      <c r="P562" s="192">
        <f>Variables!J258</f>
        <v>0</v>
      </c>
      <c r="Q562" s="181"/>
      <c r="R562" s="192">
        <f>Variables!K258</f>
        <v>0</v>
      </c>
      <c r="S562" s="192">
        <f>Variables!L258</f>
        <v>0</v>
      </c>
      <c r="T562" s="181"/>
      <c r="U562" s="192">
        <f>Variables!M258</f>
        <v>0</v>
      </c>
      <c r="V562" s="192">
        <f>Variables!N258</f>
        <v>0</v>
      </c>
      <c r="W562" s="181"/>
      <c r="X562" s="192"/>
      <c r="Y562" s="192">
        <f>Variables!P258</f>
        <v>0</v>
      </c>
      <c r="Z562" s="182"/>
      <c r="AA562" s="192"/>
      <c r="AB562" s="181"/>
      <c r="AC562" s="170"/>
      <c r="AD562" s="170"/>
      <c r="AE562" s="170"/>
      <c r="AF562" s="170"/>
      <c r="AG562" s="170"/>
      <c r="AH562" s="170"/>
      <c r="AI562" s="170"/>
      <c r="AJ562" s="170"/>
      <c r="AK562" s="206"/>
      <c r="AL562" s="168"/>
      <c r="AM562" s="168"/>
      <c r="AN562" s="168"/>
      <c r="AO562" s="168"/>
      <c r="AP562" s="174"/>
      <c r="AQ562" s="174"/>
      <c r="AR562" s="174"/>
      <c r="AS562" s="174"/>
      <c r="AT562" s="206"/>
      <c r="AU562" s="207"/>
      <c r="AV562" s="207"/>
      <c r="AW562" s="207"/>
      <c r="AX562" s="207"/>
      <c r="AY562" s="207"/>
    </row>
    <row r="563" spans="1:51" ht="16.5" customHeight="1" outlineLevel="4" x14ac:dyDescent="0.25">
      <c r="A563" s="205" t="s">
        <v>2457</v>
      </c>
      <c r="B563" s="226" t="str">
        <f>Variables!C671</f>
        <v>Jumlah SKPD</v>
      </c>
      <c r="C563" s="192" t="s">
        <v>2456</v>
      </c>
      <c r="D563" s="192"/>
      <c r="E563" s="192"/>
      <c r="F563" s="192"/>
      <c r="G563" s="192"/>
      <c r="H563" s="192"/>
      <c r="I563" s="192"/>
      <c r="J563" s="192"/>
      <c r="K563" s="192">
        <f>Variables!E671</f>
        <v>46</v>
      </c>
      <c r="L563" s="192">
        <f>Variables!F671</f>
        <v>29</v>
      </c>
      <c r="M563" s="192">
        <f>Variables!G671</f>
        <v>29</v>
      </c>
      <c r="N563" s="192">
        <f>Variables!H671</f>
        <v>29</v>
      </c>
      <c r="O563" s="192">
        <f>Variables!I671</f>
        <v>0</v>
      </c>
      <c r="P563" s="192">
        <f>Variables!J671</f>
        <v>0</v>
      </c>
      <c r="Q563" s="181"/>
      <c r="R563" s="192">
        <f>Variables!K671</f>
        <v>0</v>
      </c>
      <c r="S563" s="192">
        <f>Variables!L671</f>
        <v>0</v>
      </c>
      <c r="T563" s="181"/>
      <c r="U563" s="192">
        <f>Variables!M671</f>
        <v>0</v>
      </c>
      <c r="V563" s="192">
        <f>Variables!N671</f>
        <v>0</v>
      </c>
      <c r="W563" s="181"/>
      <c r="X563" s="192"/>
      <c r="Y563" s="192">
        <f>Variables!P671</f>
        <v>0</v>
      </c>
      <c r="Z563" s="182"/>
      <c r="AA563" s="192"/>
      <c r="AB563" s="181"/>
      <c r="AC563" s="170"/>
      <c r="AD563" s="170"/>
      <c r="AE563" s="170"/>
      <c r="AF563" s="170"/>
      <c r="AG563" s="170"/>
      <c r="AH563" s="170"/>
      <c r="AI563" s="170"/>
      <c r="AJ563" s="170"/>
      <c r="AK563" s="206"/>
      <c r="AL563" s="168"/>
      <c r="AM563" s="168"/>
      <c r="AN563" s="168"/>
      <c r="AO563" s="168"/>
      <c r="AP563" s="174"/>
      <c r="AQ563" s="174"/>
      <c r="AR563" s="174"/>
      <c r="AS563" s="174"/>
      <c r="AT563" s="206"/>
      <c r="AU563" s="207"/>
      <c r="AV563" s="207"/>
      <c r="AW563" s="207"/>
      <c r="AX563" s="207"/>
      <c r="AY563" s="207"/>
    </row>
    <row r="564" spans="1:51" ht="16.5" customHeight="1" outlineLevel="3" x14ac:dyDescent="0.25">
      <c r="A564" s="153" t="s">
        <v>2458</v>
      </c>
      <c r="B564" s="219" t="s">
        <v>2459</v>
      </c>
      <c r="C564" s="220"/>
      <c r="D564" s="221">
        <v>0</v>
      </c>
      <c r="E564" s="221">
        <v>0.05</v>
      </c>
      <c r="F564" s="221">
        <v>0.05</v>
      </c>
      <c r="G564" s="221">
        <v>0.05</v>
      </c>
      <c r="H564" s="221">
        <v>0.05</v>
      </c>
      <c r="I564" s="221">
        <v>0.05</v>
      </c>
      <c r="J564" s="221">
        <v>0.05</v>
      </c>
      <c r="K564" s="221" t="e">
        <f>IF(K566=0,0,(K565-K566)/K566)</f>
        <v>#N/A</v>
      </c>
      <c r="L564" s="221">
        <v>6.3243797697356802E-2</v>
      </c>
      <c r="M564" s="221">
        <f t="shared" ref="M564:P564" si="761">IF(M566=0,0,(M565-M566)/M566)</f>
        <v>0.12220885499744469</v>
      </c>
      <c r="N564" s="221">
        <f t="shared" si="761"/>
        <v>0.12220885499744469</v>
      </c>
      <c r="O564" s="221">
        <f t="shared" si="761"/>
        <v>0</v>
      </c>
      <c r="P564" s="221">
        <f t="shared" si="761"/>
        <v>0</v>
      </c>
      <c r="Q564" s="280">
        <v>0</v>
      </c>
      <c r="R564" s="221">
        <f t="shared" ref="R564:S564" si="762">IF(R566=0,0,(R565-R566)/R566)</f>
        <v>0</v>
      </c>
      <c r="S564" s="221">
        <f t="shared" si="762"/>
        <v>0</v>
      </c>
      <c r="T564" s="281">
        <v>0</v>
      </c>
      <c r="U564" s="221">
        <f t="shared" ref="U564:V564" si="763">IF(U566=0,0,(U565-U566)/U566)</f>
        <v>0</v>
      </c>
      <c r="V564" s="221">
        <f t="shared" si="763"/>
        <v>0</v>
      </c>
      <c r="W564" s="226"/>
      <c r="X564" s="167">
        <f>H564</f>
        <v>0.05</v>
      </c>
      <c r="Y564" s="221">
        <f>IF(Y566=0,0,(Y565-Y566)/Y566)</f>
        <v>0</v>
      </c>
      <c r="Z564" s="182">
        <v>0</v>
      </c>
      <c r="AA564" s="167">
        <f>Y564/X564</f>
        <v>0</v>
      </c>
      <c r="AB564" s="219"/>
      <c r="AC564" s="160" t="e">
        <f>P564/O564</f>
        <v>#DIV/0!</v>
      </c>
      <c r="AD564" s="160" t="e">
        <f>S564/R564</f>
        <v>#DIV/0!</v>
      </c>
      <c r="AE564" s="160" t="e">
        <f>V564/U564</f>
        <v>#DIV/0!</v>
      </c>
      <c r="AF564" s="160">
        <f>Y564/X564</f>
        <v>0</v>
      </c>
      <c r="AG564" s="160">
        <f>P564/G564</f>
        <v>0</v>
      </c>
      <c r="AH564" s="160">
        <f>S564/G564</f>
        <v>0</v>
      </c>
      <c r="AI564" s="160">
        <f>V564/G564</f>
        <v>0</v>
      </c>
      <c r="AJ564" s="160">
        <f>Y564/G564</f>
        <v>0</v>
      </c>
      <c r="AK564" s="161"/>
      <c r="AL564" s="168">
        <f>IF(H564=0,0,P564/H564)</f>
        <v>0</v>
      </c>
      <c r="AM564" s="168">
        <f>IF(H564=0,0,S564/H564)</f>
        <v>0</v>
      </c>
      <c r="AN564" s="168">
        <f>IF(H564=0,0,V564/H564)</f>
        <v>0</v>
      </c>
      <c r="AO564" s="168">
        <f>IF(H564=0,0,Y564/H564)</f>
        <v>0</v>
      </c>
      <c r="AP564" s="174">
        <f t="shared" ref="AP564:AS564" si="764">IF(AL564&lt;=50%,5,IF(AL564&lt;=65%,4,IF(AL564&lt;=75%,3,IF(AL564&lt;=90%,2,1))))</f>
        <v>5</v>
      </c>
      <c r="AQ564" s="174">
        <f t="shared" si="764"/>
        <v>5</v>
      </c>
      <c r="AR564" s="174">
        <f t="shared" si="764"/>
        <v>5</v>
      </c>
      <c r="AS564" s="174">
        <f t="shared" si="764"/>
        <v>5</v>
      </c>
      <c r="AT564" s="161"/>
      <c r="AU564" s="163"/>
      <c r="AV564" s="163"/>
      <c r="AW564" s="163"/>
      <c r="AX564" s="163"/>
      <c r="AY564" s="163"/>
    </row>
    <row r="565" spans="1:51" ht="16.5" customHeight="1" outlineLevel="4" x14ac:dyDescent="0.25">
      <c r="A565" s="222" t="s">
        <v>2460</v>
      </c>
      <c r="B565" s="226" t="str">
        <f>Variables!C263</f>
        <v>Jumlah ZIS dari aparatur Tahun N</v>
      </c>
      <c r="C565" s="223" t="s">
        <v>1620</v>
      </c>
      <c r="D565" s="223"/>
      <c r="E565" s="223"/>
      <c r="F565" s="223"/>
      <c r="G565" s="223"/>
      <c r="H565" s="223"/>
      <c r="I565" s="223"/>
      <c r="J565" s="223"/>
      <c r="K565" s="192" t="e">
        <f>Variables!E263</f>
        <v>#N/A</v>
      </c>
      <c r="L565" s="192" t="e">
        <f>Variables!F263</f>
        <v>#N/A</v>
      </c>
      <c r="M565" s="192">
        <f>Variables!G263</f>
        <v>1582293195</v>
      </c>
      <c r="N565" s="192">
        <f>Variables!H263</f>
        <v>1582293195</v>
      </c>
      <c r="O565" s="192">
        <f>Variables!I263</f>
        <v>0</v>
      </c>
      <c r="P565" s="192">
        <f>Variables!J263</f>
        <v>0</v>
      </c>
      <c r="Q565" s="192"/>
      <c r="R565" s="192">
        <f>Variables!K263</f>
        <v>0</v>
      </c>
      <c r="S565" s="192">
        <f>Variables!L263</f>
        <v>0</v>
      </c>
      <c r="T565" s="192"/>
      <c r="U565" s="192">
        <f>Variables!M263</f>
        <v>0</v>
      </c>
      <c r="V565" s="192">
        <f>Variables!N263</f>
        <v>0</v>
      </c>
      <c r="W565" s="192"/>
      <c r="X565" s="192"/>
      <c r="Y565" s="192">
        <f>Variables!P263</f>
        <v>0</v>
      </c>
      <c r="Z565" s="269"/>
      <c r="AA565" s="223"/>
      <c r="AB565" s="226"/>
      <c r="AC565" s="157"/>
      <c r="AD565" s="157"/>
      <c r="AE565" s="157"/>
      <c r="AF565" s="157"/>
      <c r="AG565" s="157"/>
      <c r="AH565" s="157"/>
      <c r="AI565" s="157"/>
      <c r="AJ565" s="157"/>
      <c r="AK565" s="227"/>
      <c r="AL565" s="159"/>
      <c r="AM565" s="159"/>
      <c r="AN565" s="159"/>
      <c r="AO565" s="159"/>
      <c r="AP565" s="162"/>
      <c r="AQ565" s="162"/>
      <c r="AR565" s="162"/>
      <c r="AS565" s="162"/>
      <c r="AT565" s="227"/>
      <c r="AU565" s="228"/>
      <c r="AV565" s="228"/>
      <c r="AW565" s="228"/>
      <c r="AX565" s="228"/>
      <c r="AY565" s="228"/>
    </row>
    <row r="566" spans="1:51" ht="16.5" customHeight="1" outlineLevel="4" x14ac:dyDescent="0.25">
      <c r="A566" s="222" t="s">
        <v>2461</v>
      </c>
      <c r="B566" s="226" t="str">
        <f>Variables!C264</f>
        <v>Jumlah ZIS dari aparatur Tahun N-1</v>
      </c>
      <c r="C566" s="223" t="s">
        <v>1620</v>
      </c>
      <c r="D566" s="223"/>
      <c r="E566" s="223"/>
      <c r="F566" s="223"/>
      <c r="G566" s="223"/>
      <c r="H566" s="223"/>
      <c r="I566" s="223"/>
      <c r="J566" s="223"/>
      <c r="K566" s="192" t="e">
        <f>Variables!E264</f>
        <v>#N/A</v>
      </c>
      <c r="L566" s="192" t="e">
        <f>Variables!F264</f>
        <v>#N/A</v>
      </c>
      <c r="M566" s="192">
        <f>Variables!G264</f>
        <v>1409981028</v>
      </c>
      <c r="N566" s="192">
        <f>Variables!H264</f>
        <v>1409981028</v>
      </c>
      <c r="O566" s="192">
        <f>Variables!I264</f>
        <v>0</v>
      </c>
      <c r="P566" s="192">
        <f>Variables!J264</f>
        <v>0</v>
      </c>
      <c r="Q566" s="192"/>
      <c r="R566" s="192">
        <f>Variables!K264</f>
        <v>0</v>
      </c>
      <c r="S566" s="192">
        <f>Variables!L264</f>
        <v>0</v>
      </c>
      <c r="T566" s="192"/>
      <c r="U566" s="192">
        <f>Variables!M264</f>
        <v>0</v>
      </c>
      <c r="V566" s="192">
        <f>Variables!N264</f>
        <v>0</v>
      </c>
      <c r="W566" s="192"/>
      <c r="X566" s="192"/>
      <c r="Y566" s="192">
        <f>Variables!P264</f>
        <v>0</v>
      </c>
      <c r="Z566" s="269"/>
      <c r="AA566" s="223"/>
      <c r="AB566" s="226"/>
      <c r="AC566" s="157"/>
      <c r="AD566" s="157"/>
      <c r="AE566" s="157"/>
      <c r="AF566" s="157"/>
      <c r="AG566" s="157"/>
      <c r="AH566" s="157"/>
      <c r="AI566" s="157"/>
      <c r="AJ566" s="157"/>
      <c r="AK566" s="227"/>
      <c r="AL566" s="159"/>
      <c r="AM566" s="159"/>
      <c r="AN566" s="159"/>
      <c r="AO566" s="159"/>
      <c r="AP566" s="162"/>
      <c r="AQ566" s="162"/>
      <c r="AR566" s="162"/>
      <c r="AS566" s="162"/>
      <c r="AT566" s="227"/>
      <c r="AU566" s="228"/>
      <c r="AV566" s="228"/>
      <c r="AW566" s="228"/>
      <c r="AX566" s="228"/>
      <c r="AY566" s="228"/>
    </row>
    <row r="567" spans="1:51" ht="16.5" customHeight="1" outlineLevel="3" x14ac:dyDescent="0.25">
      <c r="A567" s="164" t="s">
        <v>2462</v>
      </c>
      <c r="B567" s="165" t="s">
        <v>2463</v>
      </c>
      <c r="C567" s="166"/>
      <c r="D567" s="167">
        <f t="shared" ref="D567:G567" si="765">D568</f>
        <v>0.4667</v>
      </c>
      <c r="E567" s="167">
        <f t="shared" si="765"/>
        <v>0.4667</v>
      </c>
      <c r="F567" s="167">
        <f t="shared" si="765"/>
        <v>0.5333</v>
      </c>
      <c r="G567" s="167">
        <f t="shared" si="765"/>
        <v>0.6</v>
      </c>
      <c r="H567" s="167">
        <f t="shared" ref="H567:I567" si="766">2/3</f>
        <v>0.66666666666666663</v>
      </c>
      <c r="I567" s="167">
        <f t="shared" si="766"/>
        <v>0.66666666666666663</v>
      </c>
      <c r="J567" s="167">
        <f>J568</f>
        <v>0.66669999999999996</v>
      </c>
      <c r="K567" s="168">
        <f t="shared" ref="K567:P567" si="767">IF(K569=0,0,K568/K569)</f>
        <v>0</v>
      </c>
      <c r="L567" s="168">
        <f t="shared" si="767"/>
        <v>0</v>
      </c>
      <c r="M567" s="168">
        <f t="shared" si="767"/>
        <v>0.66666666666666663</v>
      </c>
      <c r="N567" s="168">
        <f t="shared" si="767"/>
        <v>0.6</v>
      </c>
      <c r="O567" s="168">
        <f t="shared" si="767"/>
        <v>0</v>
      </c>
      <c r="P567" s="168">
        <f t="shared" si="767"/>
        <v>0</v>
      </c>
      <c r="Q567" s="177"/>
      <c r="R567" s="168">
        <f>IF(R569=0,0,R568/R569)</f>
        <v>0</v>
      </c>
      <c r="S567" s="167">
        <f>S568</f>
        <v>0</v>
      </c>
      <c r="T567" s="181"/>
      <c r="U567" s="168">
        <f t="shared" ref="U567:V567" si="768">IF(U569=0,0,U568/U569)</f>
        <v>0</v>
      </c>
      <c r="V567" s="168">
        <f t="shared" si="768"/>
        <v>0</v>
      </c>
      <c r="W567" s="181">
        <v>593066410</v>
      </c>
      <c r="X567" s="167">
        <f>H567</f>
        <v>0.66666666666666663</v>
      </c>
      <c r="Y567" s="168">
        <f>IF(Y569=0,0,Y568/Y569)</f>
        <v>0</v>
      </c>
      <c r="Z567" s="182">
        <v>763143210</v>
      </c>
      <c r="AA567" s="167">
        <f>Y567/X567</f>
        <v>0</v>
      </c>
      <c r="AB567" s="165"/>
      <c r="AC567" s="172" t="e">
        <f>P567/O567</f>
        <v>#DIV/0!</v>
      </c>
      <c r="AD567" s="172" t="e">
        <f>S567/R567</f>
        <v>#DIV/0!</v>
      </c>
      <c r="AE567" s="172" t="e">
        <f>V567/U567</f>
        <v>#DIV/0!</v>
      </c>
      <c r="AF567" s="172">
        <f>Y567/X567</f>
        <v>0</v>
      </c>
      <c r="AG567" s="172">
        <f>P567/G567</f>
        <v>0</v>
      </c>
      <c r="AH567" s="172">
        <f>S567/G567</f>
        <v>0</v>
      </c>
      <c r="AI567" s="172">
        <f>V567/G567</f>
        <v>0</v>
      </c>
      <c r="AJ567" s="172">
        <f>Y567/G567</f>
        <v>0</v>
      </c>
      <c r="AK567" s="173"/>
      <c r="AL567" s="168">
        <f>IF(H567=0,0,P567/H567)</f>
        <v>0</v>
      </c>
      <c r="AM567" s="168">
        <f>IF(H567=0,0,S567/H567)</f>
        <v>0</v>
      </c>
      <c r="AN567" s="168">
        <f>IF(H567=0,0,V567/H567)</f>
        <v>0</v>
      </c>
      <c r="AO567" s="168">
        <f>IF(H567=0,0,Y567/H567)</f>
        <v>0</v>
      </c>
      <c r="AP567" s="174">
        <f t="shared" ref="AP567:AS567" si="769">IF(AL567&lt;=50%,5,IF(AL567&lt;=65%,4,IF(AL567&lt;=75%,3,IF(AL567&lt;=90%,2,1))))</f>
        <v>5</v>
      </c>
      <c r="AQ567" s="174">
        <f t="shared" si="769"/>
        <v>5</v>
      </c>
      <c r="AR567" s="174">
        <f t="shared" si="769"/>
        <v>5</v>
      </c>
      <c r="AS567" s="174">
        <f t="shared" si="769"/>
        <v>5</v>
      </c>
      <c r="AT567" s="173"/>
      <c r="AU567" s="175"/>
      <c r="AV567" s="175"/>
      <c r="AW567" s="175"/>
      <c r="AX567" s="175"/>
      <c r="AY567" s="175"/>
    </row>
    <row r="568" spans="1:51" ht="16.5" customHeight="1" outlineLevel="4" x14ac:dyDescent="0.25">
      <c r="A568" s="205" t="s">
        <v>2464</v>
      </c>
      <c r="B568" s="181" t="str">
        <f>Variables!C684</f>
        <v>Jumlah kegiatan kerukunan intern dan antar umat beragama</v>
      </c>
      <c r="C568" s="192" t="s">
        <v>649</v>
      </c>
      <c r="D568" s="192">
        <v>0.4667</v>
      </c>
      <c r="E568" s="192">
        <v>0.4667</v>
      </c>
      <c r="F568" s="192">
        <v>0.5333</v>
      </c>
      <c r="G568" s="192">
        <v>0.6</v>
      </c>
      <c r="H568" s="192"/>
      <c r="I568" s="192"/>
      <c r="J568" s="192">
        <v>0.66669999999999996</v>
      </c>
      <c r="K568" s="192" t="e">
        <f>Variables!E684</f>
        <v>#N/A</v>
      </c>
      <c r="L568" s="192" t="e">
        <f>Variables!F684</f>
        <v>#N/A</v>
      </c>
      <c r="M568" s="192">
        <f>Variables!G684</f>
        <v>10</v>
      </c>
      <c r="N568" s="192">
        <f>Variables!H684</f>
        <v>6</v>
      </c>
      <c r="O568" s="192">
        <f>Variables!I684</f>
        <v>0</v>
      </c>
      <c r="P568" s="192">
        <f>Variables!J684</f>
        <v>0</v>
      </c>
      <c r="Q568" s="181"/>
      <c r="R568" s="192">
        <f>Variables!K684</f>
        <v>0</v>
      </c>
      <c r="S568" s="192">
        <f>Variables!L684</f>
        <v>0</v>
      </c>
      <c r="T568" s="181"/>
      <c r="U568" s="192">
        <f>Variables!M684</f>
        <v>0</v>
      </c>
      <c r="V568" s="192">
        <f>Variables!N684</f>
        <v>0</v>
      </c>
      <c r="W568" s="181"/>
      <c r="X568" s="192"/>
      <c r="Y568" s="192">
        <f>Variables!P684</f>
        <v>0</v>
      </c>
      <c r="Z568" s="182"/>
      <c r="AA568" s="192"/>
      <c r="AB568" s="181"/>
      <c r="AC568" s="170"/>
      <c r="AD568" s="170"/>
      <c r="AE568" s="170"/>
      <c r="AF568" s="170"/>
      <c r="AG568" s="170"/>
      <c r="AH568" s="170"/>
      <c r="AI568" s="170"/>
      <c r="AJ568" s="170"/>
      <c r="AK568" s="206"/>
      <c r="AL568" s="168"/>
      <c r="AM568" s="168"/>
      <c r="AN568" s="168"/>
      <c r="AO568" s="168"/>
      <c r="AP568" s="174"/>
      <c r="AQ568" s="174"/>
      <c r="AR568" s="174"/>
      <c r="AS568" s="174"/>
      <c r="AT568" s="206"/>
      <c r="AU568" s="207"/>
      <c r="AV568" s="207"/>
      <c r="AW568" s="207"/>
      <c r="AX568" s="207"/>
      <c r="AY568" s="207"/>
    </row>
    <row r="569" spans="1:51" ht="16.5" customHeight="1" outlineLevel="4" x14ac:dyDescent="0.25">
      <c r="A569" s="205" t="s">
        <v>2465</v>
      </c>
      <c r="B569" s="226" t="str">
        <f>Variables!C685</f>
        <v>Jumlah kegiatan keagamaan dalam setahun &amp; kesra</v>
      </c>
      <c r="C569" s="192"/>
      <c r="D569" s="192"/>
      <c r="E569" s="192"/>
      <c r="F569" s="192"/>
      <c r="G569" s="192"/>
      <c r="H569" s="192"/>
      <c r="I569" s="192"/>
      <c r="J569" s="192"/>
      <c r="K569" s="192">
        <f>Variables!E685</f>
        <v>0</v>
      </c>
      <c r="L569" s="192">
        <f>Variables!F685</f>
        <v>0</v>
      </c>
      <c r="M569" s="192">
        <f>Variables!G685</f>
        <v>15</v>
      </c>
      <c r="N569" s="192">
        <f>Variables!H685</f>
        <v>10</v>
      </c>
      <c r="O569" s="192">
        <f>Variables!I685</f>
        <v>0</v>
      </c>
      <c r="P569" s="192">
        <f>Variables!J685</f>
        <v>0</v>
      </c>
      <c r="Q569" s="181"/>
      <c r="R569" s="192">
        <f>Variables!K685</f>
        <v>0</v>
      </c>
      <c r="S569" s="192">
        <f>Variables!L685</f>
        <v>0</v>
      </c>
      <c r="T569" s="181"/>
      <c r="U569" s="192">
        <f>Variables!M685</f>
        <v>0</v>
      </c>
      <c r="V569" s="192">
        <f>Variables!N685</f>
        <v>0</v>
      </c>
      <c r="W569" s="181"/>
      <c r="X569" s="192"/>
      <c r="Y569" s="192">
        <f>Variables!P685</f>
        <v>0</v>
      </c>
      <c r="Z569" s="182"/>
      <c r="AA569" s="192"/>
      <c r="AB569" s="181"/>
      <c r="AC569" s="170"/>
      <c r="AD569" s="170"/>
      <c r="AE569" s="170"/>
      <c r="AF569" s="170"/>
      <c r="AG569" s="170"/>
      <c r="AH569" s="170"/>
      <c r="AI569" s="170"/>
      <c r="AJ569" s="170"/>
      <c r="AK569" s="206"/>
      <c r="AL569" s="168"/>
      <c r="AM569" s="168"/>
      <c r="AN569" s="168"/>
      <c r="AO569" s="168"/>
      <c r="AP569" s="174"/>
      <c r="AQ569" s="174"/>
      <c r="AR569" s="174"/>
      <c r="AS569" s="174"/>
      <c r="AT569" s="206"/>
      <c r="AU569" s="207"/>
      <c r="AV569" s="207"/>
      <c r="AW569" s="207"/>
      <c r="AX569" s="207"/>
      <c r="AY569" s="207"/>
    </row>
    <row r="570" spans="1:51" ht="16.5" customHeight="1" outlineLevel="3" x14ac:dyDescent="0.25">
      <c r="A570" s="205" t="s">
        <v>2466</v>
      </c>
      <c r="B570" s="181" t="s">
        <v>2467</v>
      </c>
      <c r="C570" s="192"/>
      <c r="D570" s="192">
        <f t="shared" ref="D570:G570" si="770">D571</f>
        <v>5</v>
      </c>
      <c r="E570" s="192">
        <f t="shared" si="770"/>
        <v>5</v>
      </c>
      <c r="F570" s="192">
        <f t="shared" si="770"/>
        <v>5</v>
      </c>
      <c r="G570" s="192">
        <f t="shared" si="770"/>
        <v>6</v>
      </c>
      <c r="H570" s="192">
        <v>5</v>
      </c>
      <c r="I570" s="192">
        <v>5</v>
      </c>
      <c r="J570" s="192">
        <f t="shared" ref="J570:P570" si="771">J571</f>
        <v>5</v>
      </c>
      <c r="K570" s="192" t="e">
        <f t="shared" si="771"/>
        <v>#N/A</v>
      </c>
      <c r="L570" s="192">
        <f t="shared" si="771"/>
        <v>5</v>
      </c>
      <c r="M570" s="192">
        <f t="shared" si="771"/>
        <v>6</v>
      </c>
      <c r="N570" s="192">
        <f t="shared" si="771"/>
        <v>6</v>
      </c>
      <c r="O570" s="192">
        <f t="shared" si="771"/>
        <v>0</v>
      </c>
      <c r="P570" s="192">
        <f t="shared" si="771"/>
        <v>0</v>
      </c>
      <c r="Q570" s="192"/>
      <c r="R570" s="192">
        <f t="shared" ref="R570:S570" si="772">R571</f>
        <v>0</v>
      </c>
      <c r="S570" s="192">
        <f t="shared" si="772"/>
        <v>0</v>
      </c>
      <c r="T570" s="192"/>
      <c r="U570" s="192">
        <f t="shared" ref="U570:V570" si="773">U571</f>
        <v>0</v>
      </c>
      <c r="V570" s="192">
        <f t="shared" si="773"/>
        <v>0</v>
      </c>
      <c r="W570" s="192"/>
      <c r="X570" s="192">
        <f>H570</f>
        <v>5</v>
      </c>
      <c r="Y570" s="192">
        <f>Y571</f>
        <v>0</v>
      </c>
      <c r="Z570" s="182">
        <v>0</v>
      </c>
      <c r="AA570" s="192">
        <f>Y570/X570</f>
        <v>0</v>
      </c>
      <c r="AB570" s="181"/>
      <c r="AC570" s="170" t="e">
        <f>P570/O570</f>
        <v>#DIV/0!</v>
      </c>
      <c r="AD570" s="170" t="e">
        <f>S570/R570</f>
        <v>#DIV/0!</v>
      </c>
      <c r="AE570" s="170" t="e">
        <f>V570/U570</f>
        <v>#DIV/0!</v>
      </c>
      <c r="AF570" s="170">
        <f>Y570/X570</f>
        <v>0</v>
      </c>
      <c r="AG570" s="170">
        <f>P570/G570</f>
        <v>0</v>
      </c>
      <c r="AH570" s="170">
        <f>S570/G570</f>
        <v>0</v>
      </c>
      <c r="AI570" s="170">
        <f>V570/G570</f>
        <v>0</v>
      </c>
      <c r="AJ570" s="170">
        <f>Y570/G570</f>
        <v>0</v>
      </c>
      <c r="AK570" s="206"/>
      <c r="AL570" s="168">
        <f>IF(H570=0,0,P570/H570)</f>
        <v>0</v>
      </c>
      <c r="AM570" s="168">
        <f>IF(H570=0,0,S570/H570)</f>
        <v>0</v>
      </c>
      <c r="AN570" s="168">
        <f>IF(H570=0,0,V570/H570)</f>
        <v>0</v>
      </c>
      <c r="AO570" s="168">
        <f>IF(H570=0,0,Y570/H570)</f>
        <v>0</v>
      </c>
      <c r="AP570" s="174">
        <f t="shared" ref="AP570:AS570" si="774">IF(AL570&lt;=50%,5,IF(AL570&lt;=65%,4,IF(AL570&lt;=75%,3,IF(AL570&lt;=90%,2,1))))</f>
        <v>5</v>
      </c>
      <c r="AQ570" s="174">
        <f t="shared" si="774"/>
        <v>5</v>
      </c>
      <c r="AR570" s="174">
        <f t="shared" si="774"/>
        <v>5</v>
      </c>
      <c r="AS570" s="174">
        <f t="shared" si="774"/>
        <v>5</v>
      </c>
      <c r="AT570" s="206"/>
      <c r="AU570" s="207"/>
      <c r="AV570" s="207"/>
      <c r="AW570" s="207"/>
      <c r="AX570" s="207"/>
      <c r="AY570" s="207"/>
    </row>
    <row r="571" spans="1:51" ht="16.5" customHeight="1" outlineLevel="4" x14ac:dyDescent="0.25">
      <c r="A571" s="205" t="s">
        <v>2468</v>
      </c>
      <c r="B571" s="181" t="s">
        <v>509</v>
      </c>
      <c r="C571" s="192" t="s">
        <v>2281</v>
      </c>
      <c r="D571" s="192">
        <v>5</v>
      </c>
      <c r="E571" s="192">
        <v>5</v>
      </c>
      <c r="F571" s="192">
        <v>5</v>
      </c>
      <c r="G571" s="192">
        <v>6</v>
      </c>
      <c r="H571" s="192"/>
      <c r="I571" s="192"/>
      <c r="J571" s="192">
        <v>5</v>
      </c>
      <c r="K571" s="192" t="e">
        <f>Variables!E260</f>
        <v>#N/A</v>
      </c>
      <c r="L571" s="192">
        <f>Variables!F260</f>
        <v>5</v>
      </c>
      <c r="M571" s="192">
        <f>Variables!G260</f>
        <v>6</v>
      </c>
      <c r="N571" s="192">
        <f>Variables!H260</f>
        <v>6</v>
      </c>
      <c r="O571" s="192">
        <f>Variables!I260</f>
        <v>0</v>
      </c>
      <c r="P571" s="192">
        <f>Variables!J260</f>
        <v>0</v>
      </c>
      <c r="Q571" s="192"/>
      <c r="R571" s="192">
        <f>Variables!K260</f>
        <v>0</v>
      </c>
      <c r="S571" s="192">
        <f>Variables!L260</f>
        <v>0</v>
      </c>
      <c r="T571" s="192"/>
      <c r="U571" s="192">
        <f>Variables!M260</f>
        <v>0</v>
      </c>
      <c r="V571" s="192">
        <f>Variables!N260</f>
        <v>0</v>
      </c>
      <c r="W571" s="192"/>
      <c r="X571" s="192"/>
      <c r="Y571" s="192">
        <f>Variables!P260</f>
        <v>0</v>
      </c>
      <c r="Z571" s="182"/>
      <c r="AA571" s="192"/>
      <c r="AB571" s="181"/>
      <c r="AC571" s="170"/>
      <c r="AD571" s="170"/>
      <c r="AE571" s="170"/>
      <c r="AF571" s="170"/>
      <c r="AG571" s="170"/>
      <c r="AH571" s="170"/>
      <c r="AI571" s="170"/>
      <c r="AJ571" s="170"/>
      <c r="AK571" s="206"/>
      <c r="AL571" s="168"/>
      <c r="AM571" s="168"/>
      <c r="AN571" s="168"/>
      <c r="AO571" s="168"/>
      <c r="AP571" s="174"/>
      <c r="AQ571" s="174"/>
      <c r="AR571" s="174"/>
      <c r="AS571" s="174"/>
      <c r="AT571" s="206"/>
      <c r="AU571" s="207"/>
      <c r="AV571" s="207"/>
      <c r="AW571" s="207"/>
      <c r="AX571" s="207"/>
      <c r="AY571" s="207"/>
    </row>
    <row r="572" spans="1:51" ht="16.5" customHeight="1" outlineLevel="3" x14ac:dyDescent="0.25">
      <c r="A572" s="164" t="s">
        <v>2469</v>
      </c>
      <c r="B572" s="165" t="s">
        <v>2470</v>
      </c>
      <c r="C572" s="166"/>
      <c r="D572" s="167">
        <v>0</v>
      </c>
      <c r="E572" s="167">
        <v>0</v>
      </c>
      <c r="F572" s="167">
        <v>0.05</v>
      </c>
      <c r="G572" s="167">
        <v>7.0000000000000007E-2</v>
      </c>
      <c r="H572" s="167">
        <v>0.1</v>
      </c>
      <c r="I572" s="167">
        <v>0.15</v>
      </c>
      <c r="J572" s="167">
        <f>J573/J574</f>
        <v>0.2</v>
      </c>
      <c r="K572" s="168" t="e">
        <f>IF(K574=0,0,K573/K574)</f>
        <v>#N/A</v>
      </c>
      <c r="L572" s="167">
        <v>4.8951048951048952E-2</v>
      </c>
      <c r="M572" s="168">
        <f t="shared" ref="M572:P572" si="775">IF(M574=0,0,M573/M574)</f>
        <v>4.8951048951048952E-2</v>
      </c>
      <c r="N572" s="168">
        <f t="shared" si="775"/>
        <v>4.8951048951048952E-2</v>
      </c>
      <c r="O572" s="168">
        <f t="shared" si="775"/>
        <v>0</v>
      </c>
      <c r="P572" s="168">
        <f t="shared" si="775"/>
        <v>0</v>
      </c>
      <c r="Q572" s="177"/>
      <c r="R572" s="168">
        <f t="shared" ref="R572:S572" si="776">IF(R574=0,0,R573/R574)</f>
        <v>0</v>
      </c>
      <c r="S572" s="168">
        <f t="shared" si="776"/>
        <v>0</v>
      </c>
      <c r="T572" s="181"/>
      <c r="U572" s="168">
        <f t="shared" ref="U572:V572" si="777">IF(U574=0,0,U573/U574)</f>
        <v>0</v>
      </c>
      <c r="V572" s="168">
        <f t="shared" si="777"/>
        <v>0</v>
      </c>
      <c r="W572" s="181"/>
      <c r="X572" s="167">
        <f>H572</f>
        <v>0.1</v>
      </c>
      <c r="Y572" s="168">
        <f>IF(Y574=0,0,Y573/Y574)</f>
        <v>0</v>
      </c>
      <c r="Z572" s="182">
        <v>0</v>
      </c>
      <c r="AA572" s="167">
        <f>Y572/X572</f>
        <v>0</v>
      </c>
      <c r="AB572" s="165"/>
      <c r="AC572" s="172" t="e">
        <f>P572/O572</f>
        <v>#DIV/0!</v>
      </c>
      <c r="AD572" s="172" t="e">
        <f>S572/R572</f>
        <v>#DIV/0!</v>
      </c>
      <c r="AE572" s="172" t="e">
        <f>V572/U572</f>
        <v>#DIV/0!</v>
      </c>
      <c r="AF572" s="172">
        <f>Y572/X572</f>
        <v>0</v>
      </c>
      <c r="AG572" s="172">
        <f>P572/G572</f>
        <v>0</v>
      </c>
      <c r="AH572" s="172">
        <f>S572/G572</f>
        <v>0</v>
      </c>
      <c r="AI572" s="172">
        <f>V572/G572</f>
        <v>0</v>
      </c>
      <c r="AJ572" s="172">
        <f>Y572/G572</f>
        <v>0</v>
      </c>
      <c r="AK572" s="173"/>
      <c r="AL572" s="168">
        <f>IF(H572=0,0,P572/H572)</f>
        <v>0</v>
      </c>
      <c r="AM572" s="168">
        <f>IF(H572=0,0,S572/H572)</f>
        <v>0</v>
      </c>
      <c r="AN572" s="168">
        <f>IF(H572=0,0,V572/H572)</f>
        <v>0</v>
      </c>
      <c r="AO572" s="168">
        <f>IF(H572=0,0,Y572/H572)</f>
        <v>0</v>
      </c>
      <c r="AP572" s="174">
        <f t="shared" ref="AP572:AS572" si="778">IF(AL572&lt;=50%,5,IF(AL572&lt;=65%,4,IF(AL572&lt;=75%,3,IF(AL572&lt;=90%,2,1))))</f>
        <v>5</v>
      </c>
      <c r="AQ572" s="174">
        <f t="shared" si="778"/>
        <v>5</v>
      </c>
      <c r="AR572" s="174">
        <f t="shared" si="778"/>
        <v>5</v>
      </c>
      <c r="AS572" s="174">
        <f t="shared" si="778"/>
        <v>5</v>
      </c>
      <c r="AT572" s="173"/>
      <c r="AU572" s="175"/>
      <c r="AV572" s="175"/>
      <c r="AW572" s="175"/>
      <c r="AX572" s="175"/>
      <c r="AY572" s="175"/>
    </row>
    <row r="573" spans="1:51" ht="16.5" customHeight="1" outlineLevel="4" x14ac:dyDescent="0.25">
      <c r="A573" s="205" t="s">
        <v>2471</v>
      </c>
      <c r="B573" s="181" t="str">
        <f>Variables!C259</f>
        <v>Jumlah tempat ibadah yang memenuhi standar kemenag</v>
      </c>
      <c r="C573" s="192" t="s">
        <v>2472</v>
      </c>
      <c r="D573" s="192"/>
      <c r="E573" s="192"/>
      <c r="F573" s="192"/>
      <c r="G573" s="192"/>
      <c r="H573" s="192"/>
      <c r="I573" s="192"/>
      <c r="J573" s="192">
        <v>60</v>
      </c>
      <c r="K573" s="192" t="e">
        <f>Variables!E259</f>
        <v>#N/A</v>
      </c>
      <c r="L573" s="192" t="e">
        <f>Variables!F259</f>
        <v>#N/A</v>
      </c>
      <c r="M573" s="192">
        <f>Variables!G259</f>
        <v>21</v>
      </c>
      <c r="N573" s="192">
        <f>Variables!H259</f>
        <v>21</v>
      </c>
      <c r="O573" s="192">
        <f>Variables!I259</f>
        <v>0</v>
      </c>
      <c r="P573" s="192">
        <f>Variables!J259</f>
        <v>0</v>
      </c>
      <c r="Q573" s="181"/>
      <c r="R573" s="192">
        <f>Variables!K259</f>
        <v>0</v>
      </c>
      <c r="S573" s="192">
        <f>Variables!L259</f>
        <v>0</v>
      </c>
      <c r="T573" s="181"/>
      <c r="U573" s="192">
        <f>Variables!M259</f>
        <v>0</v>
      </c>
      <c r="V573" s="192">
        <f>Variables!N259</f>
        <v>0</v>
      </c>
      <c r="W573" s="181"/>
      <c r="X573" s="192"/>
      <c r="Y573" s="192">
        <f>Variables!P259</f>
        <v>0</v>
      </c>
      <c r="Z573" s="182"/>
      <c r="AA573" s="192"/>
      <c r="AB573" s="181"/>
      <c r="AC573" s="170"/>
      <c r="AD573" s="170"/>
      <c r="AE573" s="170"/>
      <c r="AF573" s="170"/>
      <c r="AG573" s="170"/>
      <c r="AH573" s="170"/>
      <c r="AI573" s="170"/>
      <c r="AJ573" s="170"/>
      <c r="AK573" s="206"/>
      <c r="AL573" s="168"/>
      <c r="AM573" s="168"/>
      <c r="AN573" s="168"/>
      <c r="AO573" s="168"/>
      <c r="AP573" s="174"/>
      <c r="AQ573" s="174"/>
      <c r="AR573" s="174"/>
      <c r="AS573" s="174"/>
      <c r="AT573" s="206"/>
      <c r="AU573" s="207"/>
      <c r="AV573" s="207"/>
      <c r="AW573" s="207"/>
      <c r="AX573" s="207"/>
      <c r="AY573" s="207"/>
    </row>
    <row r="574" spans="1:51" ht="16.5" customHeight="1" outlineLevel="4" x14ac:dyDescent="0.25">
      <c r="A574" s="205" t="s">
        <v>2473</v>
      </c>
      <c r="B574" s="181" t="str">
        <f>Variables!C262</f>
        <v>Jumlah total tempat ibadah yang ada</v>
      </c>
      <c r="C574" s="192" t="s">
        <v>2472</v>
      </c>
      <c r="D574" s="192"/>
      <c r="E574" s="192"/>
      <c r="F574" s="192"/>
      <c r="G574" s="192"/>
      <c r="H574" s="192"/>
      <c r="I574" s="192"/>
      <c r="J574" s="192">
        <f>60*5</f>
        <v>300</v>
      </c>
      <c r="K574" s="192" t="e">
        <f>Variables!E262</f>
        <v>#N/A</v>
      </c>
      <c r="L574" s="192" t="e">
        <f>Variables!F262</f>
        <v>#N/A</v>
      </c>
      <c r="M574" s="192">
        <f>Variables!G262</f>
        <v>429</v>
      </c>
      <c r="N574" s="192">
        <f>Variables!H262</f>
        <v>429</v>
      </c>
      <c r="O574" s="192">
        <f>Variables!I262</f>
        <v>0</v>
      </c>
      <c r="P574" s="192">
        <f>Variables!J262</f>
        <v>0</v>
      </c>
      <c r="Q574" s="181"/>
      <c r="R574" s="192">
        <f>Variables!K262</f>
        <v>0</v>
      </c>
      <c r="S574" s="192">
        <f>Variables!L262</f>
        <v>0</v>
      </c>
      <c r="T574" s="181"/>
      <c r="U574" s="192">
        <f>Variables!M262</f>
        <v>0</v>
      </c>
      <c r="V574" s="192">
        <f>Variables!N262</f>
        <v>0</v>
      </c>
      <c r="W574" s="181"/>
      <c r="X574" s="192"/>
      <c r="Y574" s="192">
        <f>Variables!P262</f>
        <v>0</v>
      </c>
      <c r="Z574" s="182"/>
      <c r="AA574" s="192"/>
      <c r="AB574" s="181"/>
      <c r="AC574" s="170"/>
      <c r="AD574" s="170"/>
      <c r="AE574" s="170"/>
      <c r="AF574" s="170"/>
      <c r="AG574" s="170"/>
      <c r="AH574" s="170"/>
      <c r="AI574" s="170"/>
      <c r="AJ574" s="170"/>
      <c r="AK574" s="206"/>
      <c r="AL574" s="168"/>
      <c r="AM574" s="168"/>
      <c r="AN574" s="168"/>
      <c r="AO574" s="168"/>
      <c r="AP574" s="174"/>
      <c r="AQ574" s="174"/>
      <c r="AR574" s="174"/>
      <c r="AS574" s="174"/>
      <c r="AT574" s="206"/>
      <c r="AU574" s="207"/>
      <c r="AV574" s="207"/>
      <c r="AW574" s="207"/>
      <c r="AX574" s="207"/>
      <c r="AY574" s="207"/>
    </row>
    <row r="575" spans="1:51" ht="16.5" customHeight="1" outlineLevel="3" x14ac:dyDescent="0.25">
      <c r="A575" s="205" t="s">
        <v>2474</v>
      </c>
      <c r="B575" s="181" t="s">
        <v>2475</v>
      </c>
      <c r="C575" s="192"/>
      <c r="D575" s="192">
        <f t="shared" ref="D575:G575" si="779">D576</f>
        <v>0</v>
      </c>
      <c r="E575" s="192">
        <f t="shared" si="779"/>
        <v>0</v>
      </c>
      <c r="F575" s="192">
        <f t="shared" si="779"/>
        <v>1</v>
      </c>
      <c r="G575" s="192">
        <f t="shared" si="779"/>
        <v>0</v>
      </c>
      <c r="H575" s="192">
        <v>0</v>
      </c>
      <c r="I575" s="192">
        <v>0</v>
      </c>
      <c r="J575" s="192">
        <f t="shared" ref="J575:P575" si="780">J576</f>
        <v>1</v>
      </c>
      <c r="K575" s="192" t="e">
        <f t="shared" si="780"/>
        <v>#N/A</v>
      </c>
      <c r="L575" s="192">
        <f t="shared" si="780"/>
        <v>1</v>
      </c>
      <c r="M575" s="192">
        <f t="shared" si="780"/>
        <v>0</v>
      </c>
      <c r="N575" s="192">
        <f t="shared" si="780"/>
        <v>0</v>
      </c>
      <c r="O575" s="192">
        <f t="shared" si="780"/>
        <v>0</v>
      </c>
      <c r="P575" s="192">
        <f t="shared" si="780"/>
        <v>0</v>
      </c>
      <c r="Q575" s="181"/>
      <c r="R575" s="192">
        <f t="shared" ref="R575:S575" si="781">R576</f>
        <v>0</v>
      </c>
      <c r="S575" s="192">
        <f t="shared" si="781"/>
        <v>0</v>
      </c>
      <c r="T575" s="181"/>
      <c r="U575" s="192">
        <f t="shared" ref="U575:V575" si="782">U576</f>
        <v>0</v>
      </c>
      <c r="V575" s="192">
        <f t="shared" si="782"/>
        <v>0</v>
      </c>
      <c r="W575" s="181"/>
      <c r="X575" s="192">
        <f>H575</f>
        <v>0</v>
      </c>
      <c r="Y575" s="192">
        <f>Y576</f>
        <v>0</v>
      </c>
      <c r="Z575" s="182">
        <v>0</v>
      </c>
      <c r="AA575" s="192"/>
      <c r="AB575" s="181"/>
      <c r="AC575" s="170">
        <v>0</v>
      </c>
      <c r="AD575" s="170">
        <v>0</v>
      </c>
      <c r="AE575" s="170" t="e">
        <f>V575/U575</f>
        <v>#DIV/0!</v>
      </c>
      <c r="AF575" s="170" t="e">
        <f>Y575/X575</f>
        <v>#DIV/0!</v>
      </c>
      <c r="AG575" s="170">
        <v>0</v>
      </c>
      <c r="AH575" s="170">
        <v>0</v>
      </c>
      <c r="AI575" s="170" t="e">
        <f>V575/G575</f>
        <v>#DIV/0!</v>
      </c>
      <c r="AJ575" s="170" t="e">
        <f>Y575/G575</f>
        <v>#DIV/0!</v>
      </c>
      <c r="AK575" s="206"/>
      <c r="AL575" s="168">
        <f>IF(H575=0,0,P575/H575)</f>
        <v>0</v>
      </c>
      <c r="AM575" s="168">
        <f>IF(H575=0,0,S575/H575)</f>
        <v>0</v>
      </c>
      <c r="AN575" s="168">
        <f>IF(H575=0,0,V575/H575)</f>
        <v>0</v>
      </c>
      <c r="AO575" s="168">
        <f>IF(H575=0,0,Y575/H575)</f>
        <v>0</v>
      </c>
      <c r="AP575" s="174">
        <f t="shared" ref="AP575:AS575" si="783">IF(AL575&lt;=50%,5,IF(AL575&lt;=65%,4,IF(AL575&lt;=75%,3,IF(AL575&lt;=90%,2,1))))</f>
        <v>5</v>
      </c>
      <c r="AQ575" s="174">
        <f t="shared" si="783"/>
        <v>5</v>
      </c>
      <c r="AR575" s="174">
        <f t="shared" si="783"/>
        <v>5</v>
      </c>
      <c r="AS575" s="174">
        <f t="shared" si="783"/>
        <v>5</v>
      </c>
      <c r="AT575" s="206"/>
      <c r="AU575" s="207"/>
      <c r="AV575" s="207"/>
      <c r="AW575" s="207"/>
      <c r="AX575" s="207"/>
      <c r="AY575" s="207"/>
    </row>
    <row r="576" spans="1:51" ht="16.5" customHeight="1" outlineLevel="4" x14ac:dyDescent="0.25">
      <c r="A576" s="205" t="s">
        <v>2476</v>
      </c>
      <c r="B576" s="181" t="str">
        <f>Variables!C236</f>
        <v>Jumlah kebijakan daerah tentang standar tempat ibadah sesuai peraturan Kemenag</v>
      </c>
      <c r="C576" s="192"/>
      <c r="D576" s="192">
        <v>0</v>
      </c>
      <c r="E576" s="192">
        <v>0</v>
      </c>
      <c r="F576" s="192">
        <v>1</v>
      </c>
      <c r="G576" s="192">
        <v>0</v>
      </c>
      <c r="H576" s="192"/>
      <c r="I576" s="192"/>
      <c r="J576" s="192">
        <v>1</v>
      </c>
      <c r="K576" s="192" t="e">
        <f>Variables!E236</f>
        <v>#N/A</v>
      </c>
      <c r="L576" s="192">
        <f>Variables!F236</f>
        <v>1</v>
      </c>
      <c r="M576" s="192">
        <f>Variables!G236</f>
        <v>0</v>
      </c>
      <c r="N576" s="192">
        <f>Variables!H236</f>
        <v>0</v>
      </c>
      <c r="O576" s="192">
        <f>Variables!I236</f>
        <v>0</v>
      </c>
      <c r="P576" s="192">
        <f>Variables!J236</f>
        <v>0</v>
      </c>
      <c r="Q576" s="181"/>
      <c r="R576" s="192">
        <f>Variables!K236</f>
        <v>0</v>
      </c>
      <c r="S576" s="192">
        <f>Variables!L236</f>
        <v>0</v>
      </c>
      <c r="T576" s="181"/>
      <c r="U576" s="192">
        <f>Variables!M236</f>
        <v>0</v>
      </c>
      <c r="V576" s="192">
        <f>Variables!N236</f>
        <v>0</v>
      </c>
      <c r="W576" s="181"/>
      <c r="X576" s="192"/>
      <c r="Y576" s="192">
        <f>Variables!P236</f>
        <v>0</v>
      </c>
      <c r="Z576" s="182"/>
      <c r="AA576" s="192"/>
      <c r="AB576" s="181"/>
      <c r="AC576" s="170"/>
      <c r="AD576" s="170"/>
      <c r="AE576" s="170"/>
      <c r="AF576" s="170"/>
      <c r="AG576" s="170"/>
      <c r="AH576" s="170"/>
      <c r="AI576" s="170"/>
      <c r="AJ576" s="170"/>
      <c r="AK576" s="206"/>
      <c r="AL576" s="168"/>
      <c r="AM576" s="168"/>
      <c r="AN576" s="168"/>
      <c r="AO576" s="168"/>
      <c r="AP576" s="174"/>
      <c r="AQ576" s="174"/>
      <c r="AR576" s="174"/>
      <c r="AS576" s="174"/>
      <c r="AT576" s="206"/>
      <c r="AU576" s="207"/>
      <c r="AV576" s="207"/>
      <c r="AW576" s="207"/>
      <c r="AX576" s="207"/>
      <c r="AY576" s="207"/>
    </row>
    <row r="577" spans="1:51" ht="16.5" customHeight="1" outlineLevel="3" x14ac:dyDescent="0.25">
      <c r="A577" s="164" t="s">
        <v>2477</v>
      </c>
      <c r="B577" s="165" t="s">
        <v>2478</v>
      </c>
      <c r="C577" s="166"/>
      <c r="D577" s="167">
        <v>0</v>
      </c>
      <c r="E577" s="167">
        <f t="shared" ref="E577:F577" si="784">E578/E579</f>
        <v>0</v>
      </c>
      <c r="F577" s="167">
        <f t="shared" si="784"/>
        <v>0</v>
      </c>
      <c r="G577" s="167">
        <v>0.15</v>
      </c>
      <c r="H577" s="167">
        <v>0.15</v>
      </c>
      <c r="I577" s="167">
        <v>0.15</v>
      </c>
      <c r="J577" s="167">
        <v>0.3</v>
      </c>
      <c r="K577" s="167" t="e">
        <f t="shared" ref="K577:L577" si="785">K578/K579</f>
        <v>#N/A</v>
      </c>
      <c r="L577" s="167" t="e">
        <f t="shared" si="785"/>
        <v>#N/A</v>
      </c>
      <c r="M577" s="168">
        <f t="shared" ref="M577:P577" si="786">IF(M579=0,0,M578/M579)</f>
        <v>0</v>
      </c>
      <c r="N577" s="168">
        <f t="shared" si="786"/>
        <v>0</v>
      </c>
      <c r="O577" s="168">
        <f t="shared" si="786"/>
        <v>0</v>
      </c>
      <c r="P577" s="168">
        <f t="shared" si="786"/>
        <v>0</v>
      </c>
      <c r="Q577" s="177"/>
      <c r="R577" s="168">
        <f t="shared" ref="R577:S577" si="787">IF(R579=0,0,R578/R579)</f>
        <v>0</v>
      </c>
      <c r="S577" s="168">
        <f t="shared" si="787"/>
        <v>0</v>
      </c>
      <c r="T577" s="181"/>
      <c r="U577" s="168">
        <f t="shared" ref="U577:V577" si="788">IF(U579=0,0,U578/U579)</f>
        <v>0</v>
      </c>
      <c r="V577" s="168">
        <f t="shared" si="788"/>
        <v>0</v>
      </c>
      <c r="W577" s="181"/>
      <c r="X577" s="167">
        <f>H577</f>
        <v>0.15</v>
      </c>
      <c r="Y577" s="168">
        <f>IF(Y579=0,0,Y578/Y579)</f>
        <v>0</v>
      </c>
      <c r="Z577" s="182"/>
      <c r="AA577" s="167">
        <f>Y577/X577</f>
        <v>0</v>
      </c>
      <c r="AB577" s="165"/>
      <c r="AC577" s="172" t="e">
        <f>P577/O577</f>
        <v>#DIV/0!</v>
      </c>
      <c r="AD577" s="172" t="e">
        <f>S577/R577</f>
        <v>#DIV/0!</v>
      </c>
      <c r="AE577" s="172" t="e">
        <f>V577/U577</f>
        <v>#DIV/0!</v>
      </c>
      <c r="AF577" s="172">
        <f>Y577/X577</f>
        <v>0</v>
      </c>
      <c r="AG577" s="172">
        <f>P577/G577</f>
        <v>0</v>
      </c>
      <c r="AH577" s="172">
        <f>S577/G577</f>
        <v>0</v>
      </c>
      <c r="AI577" s="172">
        <f>V577/G577</f>
        <v>0</v>
      </c>
      <c r="AJ577" s="172">
        <f>Y577/G577</f>
        <v>0</v>
      </c>
      <c r="AK577" s="173"/>
      <c r="AL577" s="168">
        <f>IF(H577=0,0,P577/H577)</f>
        <v>0</v>
      </c>
      <c r="AM577" s="168">
        <f>IF(H577=0,0,S577/H577)</f>
        <v>0</v>
      </c>
      <c r="AN577" s="168">
        <f>IF(H577=0,0,V577/H577)</f>
        <v>0</v>
      </c>
      <c r="AO577" s="168">
        <f>IF(H577=0,0,Y577/H577)</f>
        <v>0</v>
      </c>
      <c r="AP577" s="174">
        <f t="shared" ref="AP577:AS577" si="789">IF(AL577&lt;=50%,5,IF(AL577&lt;=65%,4,IF(AL577&lt;=75%,3,IF(AL577&lt;=90%,2,1))))</f>
        <v>5</v>
      </c>
      <c r="AQ577" s="174">
        <f t="shared" si="789"/>
        <v>5</v>
      </c>
      <c r="AR577" s="174">
        <f t="shared" si="789"/>
        <v>5</v>
      </c>
      <c r="AS577" s="174">
        <f t="shared" si="789"/>
        <v>5</v>
      </c>
      <c r="AT577" s="173"/>
      <c r="AU577" s="175"/>
      <c r="AV577" s="175"/>
      <c r="AW577" s="175"/>
      <c r="AX577" s="175"/>
      <c r="AY577" s="175"/>
    </row>
    <row r="578" spans="1:51" ht="16.5" customHeight="1" outlineLevel="4" x14ac:dyDescent="0.25">
      <c r="A578" s="205" t="s">
        <v>2479</v>
      </c>
      <c r="B578" s="181" t="str">
        <f>Variables!C253</f>
        <v>Jumlah pusat keagamaan di Kota Magelang</v>
      </c>
      <c r="C578" s="192" t="s">
        <v>1834</v>
      </c>
      <c r="D578" s="192"/>
      <c r="E578" s="192"/>
      <c r="F578" s="192"/>
      <c r="G578" s="192"/>
      <c r="H578" s="192"/>
      <c r="I578" s="192"/>
      <c r="J578" s="192"/>
      <c r="K578" s="192" t="e">
        <f>Variables!E253</f>
        <v>#N/A</v>
      </c>
      <c r="L578" s="192" t="e">
        <f>Variables!F253</f>
        <v>#N/A</v>
      </c>
      <c r="M578" s="192">
        <f>Variables!G253</f>
        <v>0</v>
      </c>
      <c r="N578" s="192">
        <f>Variables!H253</f>
        <v>0</v>
      </c>
      <c r="O578" s="192">
        <f>Variables!I253</f>
        <v>0</v>
      </c>
      <c r="P578" s="192">
        <f>Variables!J253</f>
        <v>0</v>
      </c>
      <c r="Q578" s="181"/>
      <c r="R578" s="192">
        <f>Variables!K253</f>
        <v>0</v>
      </c>
      <c r="S578" s="192">
        <f>Variables!L253</f>
        <v>0</v>
      </c>
      <c r="T578" s="181"/>
      <c r="U578" s="192">
        <f>Variables!M253</f>
        <v>0</v>
      </c>
      <c r="V578" s="192">
        <f>Variables!N253</f>
        <v>0</v>
      </c>
      <c r="W578" s="181"/>
      <c r="X578" s="192"/>
      <c r="Y578" s="192">
        <f>Variables!P253</f>
        <v>0</v>
      </c>
      <c r="Z578" s="182"/>
      <c r="AA578" s="192"/>
      <c r="AB578" s="181"/>
      <c r="AC578" s="170"/>
      <c r="AD578" s="170"/>
      <c r="AE578" s="170"/>
      <c r="AF578" s="170"/>
      <c r="AG578" s="170"/>
      <c r="AH578" s="170"/>
      <c r="AI578" s="170"/>
      <c r="AJ578" s="170"/>
      <c r="AK578" s="206"/>
      <c r="AL578" s="168"/>
      <c r="AM578" s="168"/>
      <c r="AN578" s="168"/>
      <c r="AO578" s="168"/>
      <c r="AP578" s="174"/>
      <c r="AQ578" s="174"/>
      <c r="AR578" s="174"/>
      <c r="AS578" s="174"/>
      <c r="AT578" s="206"/>
      <c r="AU578" s="207"/>
      <c r="AV578" s="207"/>
      <c r="AW578" s="207"/>
      <c r="AX578" s="207"/>
      <c r="AY578" s="207"/>
    </row>
    <row r="579" spans="1:51" ht="16.5" customHeight="1" outlineLevel="4" x14ac:dyDescent="0.25">
      <c r="A579" s="205" t="s">
        <v>2480</v>
      </c>
      <c r="B579" s="181" t="str">
        <f>Variables!C683</f>
        <v>Jumlah agama yang diakui Pemerintah</v>
      </c>
      <c r="C579" s="192" t="s">
        <v>2481</v>
      </c>
      <c r="D579" s="192">
        <v>5</v>
      </c>
      <c r="E579" s="192">
        <v>5</v>
      </c>
      <c r="F579" s="192">
        <v>5</v>
      </c>
      <c r="G579" s="192"/>
      <c r="H579" s="192"/>
      <c r="I579" s="192"/>
      <c r="J579" s="192"/>
      <c r="K579" s="192">
        <f>Variables!E683</f>
        <v>5</v>
      </c>
      <c r="L579" s="192">
        <f>Variables!F683</f>
        <v>5</v>
      </c>
      <c r="M579" s="192">
        <f>Variables!G683</f>
        <v>5</v>
      </c>
      <c r="N579" s="192">
        <f>Variables!H683</f>
        <v>6</v>
      </c>
      <c r="O579" s="192">
        <f>Variables!I683</f>
        <v>0</v>
      </c>
      <c r="P579" s="192">
        <f>Variables!J683</f>
        <v>0</v>
      </c>
      <c r="Q579" s="181"/>
      <c r="R579" s="192">
        <f>Variables!K683</f>
        <v>0</v>
      </c>
      <c r="S579" s="192">
        <f>Variables!L683</f>
        <v>0</v>
      </c>
      <c r="T579" s="181"/>
      <c r="U579" s="192">
        <f>Variables!M683</f>
        <v>0</v>
      </c>
      <c r="V579" s="192">
        <f>Variables!N683</f>
        <v>0</v>
      </c>
      <c r="W579" s="181"/>
      <c r="X579" s="192"/>
      <c r="Y579" s="192">
        <f>Variables!P683</f>
        <v>0</v>
      </c>
      <c r="Z579" s="182"/>
      <c r="AA579" s="192"/>
      <c r="AB579" s="181"/>
      <c r="AC579" s="170"/>
      <c r="AD579" s="170"/>
      <c r="AE579" s="170"/>
      <c r="AF579" s="170"/>
      <c r="AG579" s="170"/>
      <c r="AH579" s="170"/>
      <c r="AI579" s="170"/>
      <c r="AJ579" s="170"/>
      <c r="AK579" s="206"/>
      <c r="AL579" s="168"/>
      <c r="AM579" s="168"/>
      <c r="AN579" s="168"/>
      <c r="AO579" s="168"/>
      <c r="AP579" s="174"/>
      <c r="AQ579" s="174"/>
      <c r="AR579" s="174"/>
      <c r="AS579" s="174"/>
      <c r="AT579" s="206"/>
      <c r="AU579" s="207"/>
      <c r="AV579" s="207"/>
      <c r="AW579" s="207"/>
      <c r="AX579" s="207"/>
      <c r="AY579" s="207"/>
    </row>
    <row r="580" spans="1:51" ht="16.5" customHeight="1" outlineLevel="3" x14ac:dyDescent="0.25">
      <c r="A580" s="205" t="s">
        <v>2482</v>
      </c>
      <c r="B580" s="181" t="s">
        <v>2483</v>
      </c>
      <c r="C580" s="192"/>
      <c r="D580" s="192">
        <f t="shared" ref="D580:G580" si="790">D581</f>
        <v>0</v>
      </c>
      <c r="E580" s="192">
        <f t="shared" si="790"/>
        <v>1</v>
      </c>
      <c r="F580" s="192">
        <f t="shared" si="790"/>
        <v>0</v>
      </c>
      <c r="G580" s="192">
        <f t="shared" si="790"/>
        <v>0</v>
      </c>
      <c r="H580" s="192">
        <v>1</v>
      </c>
      <c r="I580" s="192">
        <v>0</v>
      </c>
      <c r="J580" s="192">
        <f t="shared" ref="J580:P580" si="791">J581</f>
        <v>2</v>
      </c>
      <c r="K580" s="192">
        <f t="shared" si="791"/>
        <v>1</v>
      </c>
      <c r="L580" s="192">
        <f t="shared" si="791"/>
        <v>0</v>
      </c>
      <c r="M580" s="192" t="e">
        <f t="shared" si="791"/>
        <v>#N/A</v>
      </c>
      <c r="N580" s="192">
        <f t="shared" si="791"/>
        <v>0</v>
      </c>
      <c r="O580" s="192">
        <f t="shared" si="791"/>
        <v>0</v>
      </c>
      <c r="P580" s="192">
        <f t="shared" si="791"/>
        <v>0</v>
      </c>
      <c r="Q580" s="181"/>
      <c r="R580" s="192">
        <f t="shared" ref="R580:S580" si="792">R581</f>
        <v>0</v>
      </c>
      <c r="S580" s="192">
        <f t="shared" si="792"/>
        <v>0</v>
      </c>
      <c r="T580" s="181"/>
      <c r="U580" s="192">
        <f t="shared" ref="U580:V580" si="793">U581</f>
        <v>0</v>
      </c>
      <c r="V580" s="192">
        <f t="shared" si="793"/>
        <v>0</v>
      </c>
      <c r="W580" s="181"/>
      <c r="X580" s="192">
        <f>H580</f>
        <v>1</v>
      </c>
      <c r="Y580" s="192">
        <f>Y581</f>
        <v>0</v>
      </c>
      <c r="Z580" s="182"/>
      <c r="AA580" s="192"/>
      <c r="AB580" s="181"/>
      <c r="AC580" s="170">
        <v>0</v>
      </c>
      <c r="AD580" s="170">
        <v>0</v>
      </c>
      <c r="AE580" s="170" t="e">
        <f>V580/U580</f>
        <v>#DIV/0!</v>
      </c>
      <c r="AF580" s="170">
        <f>Y580/X580</f>
        <v>0</v>
      </c>
      <c r="AG580" s="170">
        <v>0</v>
      </c>
      <c r="AH580" s="170">
        <v>0</v>
      </c>
      <c r="AI580" s="170" t="e">
        <f>V580/G580</f>
        <v>#DIV/0!</v>
      </c>
      <c r="AJ580" s="170" t="e">
        <f>Y580/G580</f>
        <v>#DIV/0!</v>
      </c>
      <c r="AK580" s="206"/>
      <c r="AL580" s="168">
        <f>IF(H580=0,0,P580/H580)</f>
        <v>0</v>
      </c>
      <c r="AM580" s="168">
        <f>IF(H580=0,0,S580/H580)</f>
        <v>0</v>
      </c>
      <c r="AN580" s="168">
        <f>IF(H580=0,0,V580/H580)</f>
        <v>0</v>
      </c>
      <c r="AO580" s="168">
        <f>IF(H580=0,0,Y580/H580)</f>
        <v>0</v>
      </c>
      <c r="AP580" s="174">
        <f t="shared" ref="AP580:AS580" si="794">IF(AL580&lt;=50%,5,IF(AL580&lt;=65%,4,IF(AL580&lt;=75%,3,IF(AL580&lt;=90%,2,1))))</f>
        <v>5</v>
      </c>
      <c r="AQ580" s="174">
        <f t="shared" si="794"/>
        <v>5</v>
      </c>
      <c r="AR580" s="174">
        <f t="shared" si="794"/>
        <v>5</v>
      </c>
      <c r="AS580" s="174">
        <f t="shared" si="794"/>
        <v>5</v>
      </c>
      <c r="AT580" s="206"/>
      <c r="AU580" s="207"/>
      <c r="AV580" s="207"/>
      <c r="AW580" s="207"/>
      <c r="AX580" s="207"/>
      <c r="AY580" s="207"/>
    </row>
    <row r="581" spans="1:51" ht="16.5" customHeight="1" outlineLevel="4" x14ac:dyDescent="0.25">
      <c r="A581" s="205" t="s">
        <v>2484</v>
      </c>
      <c r="B581" s="181" t="str">
        <f>Variables!C254</f>
        <v>Jumlah regulasi daerah terkait pembiasaan pelaksanaan ibadah secara rutin di lingkungan masyarakat</v>
      </c>
      <c r="C581" s="192"/>
      <c r="D581" s="192">
        <v>0</v>
      </c>
      <c r="E581" s="192">
        <v>1</v>
      </c>
      <c r="F581" s="192">
        <v>0</v>
      </c>
      <c r="G581" s="192">
        <v>0</v>
      </c>
      <c r="H581" s="279">
        <v>1</v>
      </c>
      <c r="I581" s="279">
        <v>0</v>
      </c>
      <c r="J581" s="192">
        <v>2</v>
      </c>
      <c r="K581" s="279">
        <v>1</v>
      </c>
      <c r="L581" s="279">
        <v>0</v>
      </c>
      <c r="M581" s="192" t="e">
        <f>Variables!G254</f>
        <v>#N/A</v>
      </c>
      <c r="N581" s="192">
        <f>Variables!H254</f>
        <v>0</v>
      </c>
      <c r="O581" s="192">
        <f>Variables!I254</f>
        <v>0</v>
      </c>
      <c r="P581" s="192">
        <f>Variables!J254</f>
        <v>0</v>
      </c>
      <c r="Q581" s="181"/>
      <c r="R581" s="192">
        <f>Variables!K254</f>
        <v>0</v>
      </c>
      <c r="S581" s="192">
        <f>Variables!L254</f>
        <v>0</v>
      </c>
      <c r="T581" s="181"/>
      <c r="U581" s="192"/>
      <c r="V581" s="192">
        <f>Variables!N254</f>
        <v>0</v>
      </c>
      <c r="W581" s="181"/>
      <c r="X581" s="192"/>
      <c r="Y581" s="192">
        <f>Variables!P254</f>
        <v>0</v>
      </c>
      <c r="Z581" s="182"/>
      <c r="AA581" s="192"/>
      <c r="AB581" s="181"/>
      <c r="AC581" s="170"/>
      <c r="AD581" s="170"/>
      <c r="AE581" s="170"/>
      <c r="AF581" s="170"/>
      <c r="AG581" s="170"/>
      <c r="AH581" s="170"/>
      <c r="AI581" s="170"/>
      <c r="AJ581" s="170"/>
      <c r="AK581" s="206"/>
      <c r="AL581" s="168"/>
      <c r="AM581" s="168"/>
      <c r="AN581" s="168"/>
      <c r="AO581" s="168"/>
      <c r="AP581" s="174"/>
      <c r="AQ581" s="174"/>
      <c r="AR581" s="174"/>
      <c r="AS581" s="174"/>
      <c r="AT581" s="206"/>
      <c r="AU581" s="207"/>
      <c r="AV581" s="207"/>
      <c r="AW581" s="207"/>
      <c r="AX581" s="207"/>
      <c r="AY581" s="207"/>
    </row>
    <row r="582" spans="1:51" ht="16.5" customHeight="1" outlineLevel="2" x14ac:dyDescent="0.25">
      <c r="A582" s="153" t="s">
        <v>2485</v>
      </c>
      <c r="B582" s="154" t="s">
        <v>2486</v>
      </c>
      <c r="C582" s="155"/>
      <c r="D582" s="155"/>
      <c r="E582" s="155"/>
      <c r="F582" s="155"/>
      <c r="G582" s="155"/>
      <c r="H582" s="155"/>
      <c r="I582" s="155"/>
      <c r="J582" s="155"/>
      <c r="K582" s="155"/>
      <c r="L582" s="155"/>
      <c r="M582" s="155"/>
      <c r="N582" s="155"/>
      <c r="O582" s="155"/>
      <c r="P582" s="155"/>
      <c r="Q582" s="156"/>
      <c r="R582" s="155"/>
      <c r="S582" s="155"/>
      <c r="T582" s="157"/>
      <c r="U582" s="155"/>
      <c r="V582" s="155"/>
      <c r="W582" s="157"/>
      <c r="X582" s="155"/>
      <c r="Y582" s="155"/>
      <c r="Z582" s="158"/>
      <c r="AA582" s="159"/>
      <c r="AB582" s="154"/>
      <c r="AC582" s="172"/>
      <c r="AD582" s="172"/>
      <c r="AE582" s="172"/>
      <c r="AF582" s="172"/>
      <c r="AG582" s="172"/>
      <c r="AH582" s="172"/>
      <c r="AI582" s="172"/>
      <c r="AJ582" s="172"/>
      <c r="AK582" s="173"/>
      <c r="AL582" s="159"/>
      <c r="AM582" s="159"/>
      <c r="AN582" s="159"/>
      <c r="AO582" s="159"/>
      <c r="AP582" s="162"/>
      <c r="AQ582" s="162"/>
      <c r="AR582" s="162"/>
      <c r="AS582" s="162"/>
      <c r="AT582" s="161"/>
      <c r="AU582" s="163"/>
      <c r="AV582" s="163"/>
      <c r="AW582" s="163"/>
      <c r="AX582" s="163"/>
      <c r="AY582" s="163"/>
    </row>
    <row r="583" spans="1:51" ht="16.5" customHeight="1" outlineLevel="3" x14ac:dyDescent="0.25">
      <c r="A583" s="164" t="s">
        <v>2487</v>
      </c>
      <c r="B583" s="165" t="s">
        <v>2488</v>
      </c>
      <c r="C583" s="166"/>
      <c r="D583" s="167">
        <v>1</v>
      </c>
      <c r="E583" s="167">
        <v>0</v>
      </c>
      <c r="F583" s="167">
        <v>0</v>
      </c>
      <c r="G583" s="167">
        <v>1</v>
      </c>
      <c r="H583" s="240">
        <v>0.79</v>
      </c>
      <c r="I583" s="240">
        <v>1</v>
      </c>
      <c r="J583" s="240">
        <v>0</v>
      </c>
      <c r="K583" s="168">
        <f t="shared" ref="K583:P583" si="795">IF(K585=0,0,K584/K585)</f>
        <v>0</v>
      </c>
      <c r="L583" s="168">
        <f t="shared" si="795"/>
        <v>0</v>
      </c>
      <c r="M583" s="168">
        <f t="shared" si="795"/>
        <v>0.76104963223113109</v>
      </c>
      <c r="N583" s="168">
        <f t="shared" si="795"/>
        <v>0.86904774939505758</v>
      </c>
      <c r="O583" s="168">
        <f t="shared" si="795"/>
        <v>0</v>
      </c>
      <c r="P583" s="168">
        <f t="shared" si="795"/>
        <v>0</v>
      </c>
      <c r="Q583" s="177"/>
      <c r="R583" s="168">
        <f t="shared" ref="R583:S583" si="796">IF(R585=0,0,R584/R585)</f>
        <v>0</v>
      </c>
      <c r="S583" s="168">
        <f t="shared" si="796"/>
        <v>0</v>
      </c>
      <c r="T583" s="181"/>
      <c r="U583" s="168">
        <f t="shared" ref="U583:V583" si="797">IF(U585=0,0,U584/U585)</f>
        <v>0</v>
      </c>
      <c r="V583" s="168">
        <f t="shared" si="797"/>
        <v>0</v>
      </c>
      <c r="W583" s="181"/>
      <c r="X583" s="167">
        <f>H583</f>
        <v>0.79</v>
      </c>
      <c r="Y583" s="168">
        <f>IF(Y585=0,0,Y584/Y585)</f>
        <v>0</v>
      </c>
      <c r="Z583" s="182"/>
      <c r="AA583" s="167">
        <f>Y583/X583</f>
        <v>0</v>
      </c>
      <c r="AB583" s="165"/>
      <c r="AC583" s="172">
        <v>0</v>
      </c>
      <c r="AD583" s="172">
        <v>0</v>
      </c>
      <c r="AE583" s="172" t="e">
        <f>V583/U583</f>
        <v>#DIV/0!</v>
      </c>
      <c r="AF583" s="172">
        <f>Y583/X583</f>
        <v>0</v>
      </c>
      <c r="AG583" s="172">
        <v>0</v>
      </c>
      <c r="AH583" s="172">
        <v>0</v>
      </c>
      <c r="AI583" s="172">
        <f>V583/G583</f>
        <v>0</v>
      </c>
      <c r="AJ583" s="172">
        <f>Y583/G583</f>
        <v>0</v>
      </c>
      <c r="AK583" s="282"/>
      <c r="AL583" s="168">
        <f>IF(H583=0,0,P583/H583)</f>
        <v>0</v>
      </c>
      <c r="AM583" s="168">
        <f>IF(H583=0,0,S583/H583)</f>
        <v>0</v>
      </c>
      <c r="AN583" s="168">
        <f>IF(H583=0,0,V583/H583)</f>
        <v>0</v>
      </c>
      <c r="AO583" s="168">
        <f>IF(H583=0,0,Y583/H583)</f>
        <v>0</v>
      </c>
      <c r="AP583" s="174">
        <f t="shared" ref="AP583:AS583" si="798">IF(AL583&lt;=50%,5,IF(AL583&lt;=65%,4,IF(AL583&lt;=75%,3,IF(AL583&lt;=90%,2,1))))</f>
        <v>5</v>
      </c>
      <c r="AQ583" s="174">
        <f t="shared" si="798"/>
        <v>5</v>
      </c>
      <c r="AR583" s="174">
        <f t="shared" si="798"/>
        <v>5</v>
      </c>
      <c r="AS583" s="174">
        <f t="shared" si="798"/>
        <v>5</v>
      </c>
      <c r="AT583" s="283"/>
      <c r="AU583" s="175"/>
      <c r="AV583" s="175"/>
      <c r="AW583" s="175"/>
      <c r="AX583" s="175"/>
      <c r="AY583" s="175"/>
    </row>
    <row r="584" spans="1:51" ht="16.5" customHeight="1" outlineLevel="4" x14ac:dyDescent="0.25">
      <c r="A584" s="205" t="s">
        <v>2489</v>
      </c>
      <c r="B584" s="181" t="str">
        <f>Variables!C251</f>
        <v>Jumlah pemilih yang menggunakan hak suaranya</v>
      </c>
      <c r="C584" s="192" t="s">
        <v>1632</v>
      </c>
      <c r="D584" s="192"/>
      <c r="E584" s="192"/>
      <c r="F584" s="192"/>
      <c r="G584" s="192"/>
      <c r="H584" s="192"/>
      <c r="I584" s="192"/>
      <c r="J584" s="192"/>
      <c r="K584" s="192">
        <f>Variables!E251</f>
        <v>0</v>
      </c>
      <c r="L584" s="192">
        <f>Variables!F251</f>
        <v>0</v>
      </c>
      <c r="M584" s="192">
        <f>Variables!G251</f>
        <v>68910</v>
      </c>
      <c r="N584" s="192">
        <f>Variables!H251</f>
        <v>79371</v>
      </c>
      <c r="O584" s="192">
        <f>Variables!I251</f>
        <v>0</v>
      </c>
      <c r="P584" s="192">
        <f>Variables!J251</f>
        <v>0</v>
      </c>
      <c r="Q584" s="192"/>
      <c r="R584" s="192">
        <f>Variables!K251</f>
        <v>0</v>
      </c>
      <c r="S584" s="192">
        <f>Variables!L251</f>
        <v>0</v>
      </c>
      <c r="T584" s="192"/>
      <c r="U584" s="192">
        <f>Variables!M251</f>
        <v>0</v>
      </c>
      <c r="V584" s="192">
        <f>Variables!N251</f>
        <v>0</v>
      </c>
      <c r="W584" s="192"/>
      <c r="X584" s="192"/>
      <c r="Y584" s="192">
        <f>Variables!P251</f>
        <v>0</v>
      </c>
      <c r="Z584" s="182"/>
      <c r="AA584" s="192"/>
      <c r="AB584" s="181"/>
      <c r="AC584" s="170"/>
      <c r="AD584" s="170"/>
      <c r="AE584" s="170"/>
      <c r="AF584" s="170"/>
      <c r="AG584" s="170"/>
      <c r="AH584" s="170"/>
      <c r="AI584" s="170"/>
      <c r="AJ584" s="170"/>
      <c r="AK584" s="206"/>
      <c r="AL584" s="168"/>
      <c r="AM584" s="168"/>
      <c r="AN584" s="168"/>
      <c r="AO584" s="168"/>
      <c r="AP584" s="174"/>
      <c r="AQ584" s="174"/>
      <c r="AR584" s="174"/>
      <c r="AS584" s="174"/>
      <c r="AT584" s="206"/>
      <c r="AU584" s="207"/>
      <c r="AV584" s="207"/>
      <c r="AW584" s="207"/>
      <c r="AX584" s="207"/>
      <c r="AY584" s="207"/>
    </row>
    <row r="585" spans="1:51" ht="16.5" customHeight="1" outlineLevel="4" x14ac:dyDescent="0.25">
      <c r="A585" s="205" t="s">
        <v>2490</v>
      </c>
      <c r="B585" s="181" t="str">
        <f>Variables!C250</f>
        <v>Jumlah pemilih</v>
      </c>
      <c r="C585" s="192" t="s">
        <v>1632</v>
      </c>
      <c r="D585" s="192"/>
      <c r="E585" s="192"/>
      <c r="F585" s="192"/>
      <c r="G585" s="192"/>
      <c r="H585" s="192"/>
      <c r="I585" s="192"/>
      <c r="J585" s="192"/>
      <c r="K585" s="192">
        <f>Variables!E250</f>
        <v>0</v>
      </c>
      <c r="L585" s="192">
        <f>Variables!F250</f>
        <v>0</v>
      </c>
      <c r="M585" s="192">
        <f>Variables!G250</f>
        <v>90546</v>
      </c>
      <c r="N585" s="192">
        <f>Variables!H250</f>
        <v>91331</v>
      </c>
      <c r="O585" s="192">
        <f>Variables!I250</f>
        <v>0</v>
      </c>
      <c r="P585" s="192">
        <f>Variables!J250</f>
        <v>0</v>
      </c>
      <c r="Q585" s="181"/>
      <c r="R585" s="192">
        <f>Variables!K250</f>
        <v>0</v>
      </c>
      <c r="S585" s="192">
        <f>Variables!L250</f>
        <v>0</v>
      </c>
      <c r="T585" s="181"/>
      <c r="U585" s="192">
        <f>Variables!M250</f>
        <v>0</v>
      </c>
      <c r="V585" s="192">
        <f>Variables!N250</f>
        <v>0</v>
      </c>
      <c r="W585" s="181"/>
      <c r="X585" s="192"/>
      <c r="Y585" s="192">
        <f>Variables!P250</f>
        <v>0</v>
      </c>
      <c r="Z585" s="182"/>
      <c r="AA585" s="192"/>
      <c r="AB585" s="181"/>
      <c r="AC585" s="170"/>
      <c r="AD585" s="170"/>
      <c r="AE585" s="170"/>
      <c r="AF585" s="170"/>
      <c r="AG585" s="170"/>
      <c r="AH585" s="170"/>
      <c r="AI585" s="170"/>
      <c r="AJ585" s="170"/>
      <c r="AK585" s="206"/>
      <c r="AL585" s="168"/>
      <c r="AM585" s="168"/>
      <c r="AN585" s="168"/>
      <c r="AO585" s="168"/>
      <c r="AP585" s="174"/>
      <c r="AQ585" s="174"/>
      <c r="AR585" s="174"/>
      <c r="AS585" s="174"/>
      <c r="AT585" s="206"/>
      <c r="AU585" s="207"/>
      <c r="AV585" s="207"/>
      <c r="AW585" s="207"/>
      <c r="AX585" s="207"/>
      <c r="AY585" s="207"/>
    </row>
    <row r="586" spans="1:51" ht="16.5" customHeight="1" outlineLevel="1" x14ac:dyDescent="0.25">
      <c r="A586" s="140" t="s">
        <v>20</v>
      </c>
      <c r="B586" s="146" t="s">
        <v>2491</v>
      </c>
      <c r="C586" s="142"/>
      <c r="D586" s="142"/>
      <c r="E586" s="142"/>
      <c r="F586" s="142"/>
      <c r="G586" s="142"/>
      <c r="H586" s="142"/>
      <c r="I586" s="142"/>
      <c r="J586" s="142"/>
      <c r="K586" s="142"/>
      <c r="L586" s="142"/>
      <c r="M586" s="142"/>
      <c r="N586" s="142"/>
      <c r="O586" s="142"/>
      <c r="P586" s="142"/>
      <c r="Q586" s="284">
        <f>SUBTOTAL(9,Q587:Q621)</f>
        <v>19605982</v>
      </c>
      <c r="R586" s="142"/>
      <c r="S586" s="142"/>
      <c r="T586" s="143">
        <f>SUBTOTAL(9,T587:T621)</f>
        <v>140076218</v>
      </c>
      <c r="U586" s="142"/>
      <c r="V586" s="142"/>
      <c r="W586" s="143">
        <f>SUBTOTAL(9,W587:W621)</f>
        <v>95184050</v>
      </c>
      <c r="X586" s="142"/>
      <c r="Y586" s="142"/>
      <c r="Z586" s="144">
        <f>SUBTOTAL(9,Z587:Z621)</f>
        <v>168291990</v>
      </c>
      <c r="AA586" s="145"/>
      <c r="AB586" s="146"/>
      <c r="AC586" s="147" t="e">
        <f t="shared" ref="AC586:AJ586" si="799">SUBTOTAL(1,AC587:AC621)</f>
        <v>#DIV/0!</v>
      </c>
      <c r="AD586" s="147" t="e">
        <f t="shared" si="799"/>
        <v>#DIV/0!</v>
      </c>
      <c r="AE586" s="147" t="e">
        <f t="shared" si="799"/>
        <v>#DIV/0!</v>
      </c>
      <c r="AF586" s="147">
        <f t="shared" si="799"/>
        <v>0</v>
      </c>
      <c r="AG586" s="147">
        <f t="shared" si="799"/>
        <v>0.77301587301587305</v>
      </c>
      <c r="AH586" s="147">
        <f t="shared" si="799"/>
        <v>0</v>
      </c>
      <c r="AI586" s="147">
        <f t="shared" si="799"/>
        <v>0</v>
      </c>
      <c r="AJ586" s="147">
        <f t="shared" si="799"/>
        <v>0</v>
      </c>
      <c r="AK586" s="148"/>
      <c r="AL586" s="149"/>
      <c r="AM586" s="149"/>
      <c r="AN586" s="149"/>
      <c r="AO586" s="149"/>
      <c r="AP586" s="150"/>
      <c r="AQ586" s="150"/>
      <c r="AR586" s="150"/>
      <c r="AS586" s="150"/>
      <c r="AT586" s="151"/>
      <c r="AU586" s="152">
        <f>COUNTIF(AS587:AS622,5)</f>
        <v>10</v>
      </c>
      <c r="AV586" s="152">
        <f>COUNTIF(AS587:AS622,4)</f>
        <v>0</v>
      </c>
      <c r="AW586" s="152">
        <f>COUNTIF(AS587:AS622,3)</f>
        <v>0</v>
      </c>
      <c r="AX586" s="152">
        <f>COUNTIF(AS587:AS622,2)</f>
        <v>0</v>
      </c>
      <c r="AY586" s="152">
        <f>COUNTIF(AS587:AS622,1)</f>
        <v>0</v>
      </c>
    </row>
    <row r="587" spans="1:51" ht="16.5" customHeight="1" outlineLevel="2" x14ac:dyDescent="0.25">
      <c r="A587" s="153" t="s">
        <v>2492</v>
      </c>
      <c r="B587" s="154" t="s">
        <v>2493</v>
      </c>
      <c r="C587" s="155"/>
      <c r="D587" s="155"/>
      <c r="E587" s="155"/>
      <c r="F587" s="155"/>
      <c r="G587" s="155"/>
      <c r="H587" s="155"/>
      <c r="I587" s="155"/>
      <c r="J587" s="155"/>
      <c r="K587" s="155"/>
      <c r="L587" s="155"/>
      <c r="M587" s="155"/>
      <c r="N587" s="155"/>
      <c r="O587" s="155"/>
      <c r="P587" s="155"/>
      <c r="Q587" s="156"/>
      <c r="R587" s="155"/>
      <c r="S587" s="155"/>
      <c r="T587" s="157"/>
      <c r="U587" s="155"/>
      <c r="V587" s="155"/>
      <c r="W587" s="157"/>
      <c r="X587" s="155"/>
      <c r="Y587" s="155"/>
      <c r="Z587" s="158"/>
      <c r="AA587" s="159"/>
      <c r="AB587" s="154"/>
      <c r="AC587" s="160"/>
      <c r="AD587" s="160"/>
      <c r="AE587" s="160"/>
      <c r="AF587" s="160"/>
      <c r="AG587" s="160"/>
      <c r="AH587" s="160"/>
      <c r="AI587" s="160"/>
      <c r="AJ587" s="160"/>
      <c r="AK587" s="161"/>
      <c r="AL587" s="159"/>
      <c r="AM587" s="159"/>
      <c r="AN587" s="159"/>
      <c r="AO587" s="159"/>
      <c r="AP587" s="162"/>
      <c r="AQ587" s="162"/>
      <c r="AR587" s="162"/>
      <c r="AS587" s="162"/>
      <c r="AT587" s="161"/>
      <c r="AU587" s="163"/>
      <c r="AV587" s="163"/>
      <c r="AW587" s="163"/>
      <c r="AX587" s="163"/>
      <c r="AY587" s="163"/>
    </row>
    <row r="588" spans="1:51" ht="16.5" customHeight="1" outlineLevel="3" x14ac:dyDescent="0.25">
      <c r="A588" s="285" t="s">
        <v>2494</v>
      </c>
      <c r="B588" s="286" t="s">
        <v>2495</v>
      </c>
      <c r="C588" s="167"/>
      <c r="D588" s="167">
        <v>1</v>
      </c>
      <c r="E588" s="167">
        <v>1</v>
      </c>
      <c r="F588" s="167">
        <v>1</v>
      </c>
      <c r="G588" s="167">
        <v>1</v>
      </c>
      <c r="H588" s="167">
        <v>1</v>
      </c>
      <c r="I588" s="167">
        <v>1</v>
      </c>
      <c r="J588" s="167">
        <v>1</v>
      </c>
      <c r="K588" s="167">
        <v>1</v>
      </c>
      <c r="L588" s="167">
        <v>0.98299999999999998</v>
      </c>
      <c r="M588" s="168">
        <f t="shared" ref="M588:P588" si="800">IF(M590=0,0,M589/M590)</f>
        <v>0.96777986829727192</v>
      </c>
      <c r="N588" s="168">
        <f t="shared" si="800"/>
        <v>0.63987635239567231</v>
      </c>
      <c r="O588" s="168">
        <f t="shared" si="800"/>
        <v>0</v>
      </c>
      <c r="P588" s="168">
        <f t="shared" si="800"/>
        <v>0</v>
      </c>
      <c r="Q588" s="275">
        <v>15893912</v>
      </c>
      <c r="R588" s="168">
        <f t="shared" ref="R588:S588" si="801">IF(R590=0,0,R589/R590)</f>
        <v>0</v>
      </c>
      <c r="S588" s="168">
        <f t="shared" si="801"/>
        <v>0</v>
      </c>
      <c r="T588" s="274">
        <v>109981148</v>
      </c>
      <c r="U588" s="168">
        <f t="shared" ref="U588:V588" si="802">IF(U590=0,0,U589/U590)</f>
        <v>0</v>
      </c>
      <c r="V588" s="168">
        <f t="shared" si="802"/>
        <v>0</v>
      </c>
      <c r="W588" s="181">
        <v>65740550</v>
      </c>
      <c r="X588" s="167">
        <f>H588</f>
        <v>1</v>
      </c>
      <c r="Y588" s="168">
        <f>IF(Y590=0,0,Y589/Y590)</f>
        <v>0</v>
      </c>
      <c r="Z588" s="269">
        <v>116968550</v>
      </c>
      <c r="AA588" s="167">
        <f>Y588/X588</f>
        <v>0</v>
      </c>
      <c r="AB588" s="286"/>
      <c r="AC588" s="172" t="e">
        <f>P588/R588</f>
        <v>#DIV/0!</v>
      </c>
      <c r="AD588" s="172" t="e">
        <f>S588/R588</f>
        <v>#DIV/0!</v>
      </c>
      <c r="AE588" s="172" t="e">
        <f>V588/U588</f>
        <v>#DIV/0!</v>
      </c>
      <c r="AF588" s="172">
        <f>Y588/X588</f>
        <v>0</v>
      </c>
      <c r="AG588" s="172">
        <f>P588/G588</f>
        <v>0</v>
      </c>
      <c r="AH588" s="172">
        <f>S588/G588</f>
        <v>0</v>
      </c>
      <c r="AI588" s="172">
        <f>V588/G588</f>
        <v>0</v>
      </c>
      <c r="AJ588" s="172">
        <f>Y588/G588</f>
        <v>0</v>
      </c>
      <c r="AK588" s="173"/>
      <c r="AL588" s="168">
        <f>IF(H588=0,0,P588/H588)</f>
        <v>0</v>
      </c>
      <c r="AM588" s="168">
        <f>IF(H588=0,0,S588/H588)</f>
        <v>0</v>
      </c>
      <c r="AN588" s="168">
        <f>IF(H588=0,0,V588/H588)</f>
        <v>0</v>
      </c>
      <c r="AO588" s="168">
        <f>IF(H588=0,0,Y588/H588)</f>
        <v>0</v>
      </c>
      <c r="AP588" s="174">
        <f t="shared" ref="AP588:AS588" si="803">IF(AL588&lt;=50%,5,IF(AL588&lt;=65%,4,IF(AL588&lt;=75%,3,IF(AL588&lt;=90%,2,1))))</f>
        <v>5</v>
      </c>
      <c r="AQ588" s="174">
        <f t="shared" si="803"/>
        <v>5</v>
      </c>
      <c r="AR588" s="174">
        <f t="shared" si="803"/>
        <v>5</v>
      </c>
      <c r="AS588" s="174">
        <f t="shared" si="803"/>
        <v>5</v>
      </c>
      <c r="AT588" s="287"/>
      <c r="AU588" s="288"/>
      <c r="AV588" s="288"/>
      <c r="AW588" s="288"/>
      <c r="AX588" s="288"/>
      <c r="AY588" s="288"/>
    </row>
    <row r="589" spans="1:51" ht="16.5" customHeight="1" outlineLevel="4" x14ac:dyDescent="0.25">
      <c r="A589" s="205" t="s">
        <v>2496</v>
      </c>
      <c r="B589" s="181" t="str">
        <f>Variables!C686</f>
        <v>Jumlah proposal hibah dan bansos yang didistribusikan ke SKPD pemberi rekomendasi</v>
      </c>
      <c r="C589" s="192" t="s">
        <v>2497</v>
      </c>
      <c r="D589" s="192"/>
      <c r="E589" s="192"/>
      <c r="F589" s="192"/>
      <c r="G589" s="192"/>
      <c r="H589" s="192"/>
      <c r="I589" s="192"/>
      <c r="J589" s="192"/>
      <c r="K589" s="192" t="e">
        <f>Variables!E686</f>
        <v>#N/A</v>
      </c>
      <c r="L589" s="192" t="e">
        <f>Variables!F686</f>
        <v>#N/A</v>
      </c>
      <c r="M589" s="192">
        <f>Variables!G686</f>
        <v>4115</v>
      </c>
      <c r="N589" s="192">
        <f>Variables!H686</f>
        <v>1656</v>
      </c>
      <c r="O589" s="192">
        <f>Variables!I686</f>
        <v>0</v>
      </c>
      <c r="P589" s="192">
        <f>Variables!J686</f>
        <v>0</v>
      </c>
      <c r="Q589" s="192"/>
      <c r="R589" s="192">
        <f>Variables!K686</f>
        <v>0</v>
      </c>
      <c r="S589" s="192">
        <f>Variables!L686</f>
        <v>0</v>
      </c>
      <c r="T589" s="192"/>
      <c r="U589" s="192">
        <f>Variables!M686</f>
        <v>0</v>
      </c>
      <c r="V589" s="192">
        <f>Variables!N686</f>
        <v>0</v>
      </c>
      <c r="W589" s="192"/>
      <c r="X589" s="192"/>
      <c r="Y589" s="192">
        <f>Variables!P686</f>
        <v>0</v>
      </c>
      <c r="Z589" s="182"/>
      <c r="AA589" s="192"/>
      <c r="AB589" s="181"/>
      <c r="AC589" s="170"/>
      <c r="AD589" s="170"/>
      <c r="AE589" s="170"/>
      <c r="AF589" s="170"/>
      <c r="AG589" s="170"/>
      <c r="AH589" s="170"/>
      <c r="AI589" s="170"/>
      <c r="AJ589" s="170"/>
      <c r="AK589" s="206"/>
      <c r="AL589" s="168"/>
      <c r="AM589" s="168"/>
      <c r="AN589" s="168"/>
      <c r="AO589" s="168"/>
      <c r="AP589" s="174"/>
      <c r="AQ589" s="174"/>
      <c r="AR589" s="174"/>
      <c r="AS589" s="174"/>
      <c r="AT589" s="206"/>
      <c r="AU589" s="207"/>
      <c r="AV589" s="207"/>
      <c r="AW589" s="207"/>
      <c r="AX589" s="207"/>
      <c r="AY589" s="207"/>
    </row>
    <row r="590" spans="1:51" ht="16.5" customHeight="1" outlineLevel="4" x14ac:dyDescent="0.25">
      <c r="A590" s="205" t="s">
        <v>2498</v>
      </c>
      <c r="B590" s="181" t="str">
        <f>Variables!C687</f>
        <v>Jumlah proposal hibah dan bansos yang masuk</v>
      </c>
      <c r="C590" s="192" t="s">
        <v>2497</v>
      </c>
      <c r="D590" s="192"/>
      <c r="E590" s="192"/>
      <c r="F590" s="192"/>
      <c r="G590" s="192"/>
      <c r="H590" s="192"/>
      <c r="I590" s="192"/>
      <c r="J590" s="192"/>
      <c r="K590" s="192" t="e">
        <f>Variables!E687</f>
        <v>#N/A</v>
      </c>
      <c r="L590" s="192" t="e">
        <f>Variables!F687</f>
        <v>#N/A</v>
      </c>
      <c r="M590" s="192">
        <f>Variables!G687</f>
        <v>4252</v>
      </c>
      <c r="N590" s="192">
        <f>Variables!H687</f>
        <v>2588</v>
      </c>
      <c r="O590" s="192">
        <f>Variables!I687</f>
        <v>0</v>
      </c>
      <c r="P590" s="192">
        <f>Variables!J687</f>
        <v>0</v>
      </c>
      <c r="Q590" s="192"/>
      <c r="R590" s="192">
        <f>Variables!K687</f>
        <v>0</v>
      </c>
      <c r="S590" s="192">
        <f>Variables!L687</f>
        <v>0</v>
      </c>
      <c r="T590" s="192"/>
      <c r="U590" s="192">
        <f>Variables!M687</f>
        <v>0</v>
      </c>
      <c r="V590" s="192">
        <f>Variables!N687</f>
        <v>0</v>
      </c>
      <c r="W590" s="192"/>
      <c r="X590" s="192"/>
      <c r="Y590" s="192">
        <f>Variables!P687</f>
        <v>0</v>
      </c>
      <c r="Z590" s="182"/>
      <c r="AA590" s="192"/>
      <c r="AB590" s="181"/>
      <c r="AC590" s="170"/>
      <c r="AD590" s="170"/>
      <c r="AE590" s="170"/>
      <c r="AF590" s="170"/>
      <c r="AG590" s="170"/>
      <c r="AH590" s="170"/>
      <c r="AI590" s="170"/>
      <c r="AJ590" s="170"/>
      <c r="AK590" s="206"/>
      <c r="AL590" s="168"/>
      <c r="AM590" s="168"/>
      <c r="AN590" s="168"/>
      <c r="AO590" s="168"/>
      <c r="AP590" s="174"/>
      <c r="AQ590" s="174"/>
      <c r="AR590" s="174"/>
      <c r="AS590" s="174"/>
      <c r="AT590" s="206"/>
      <c r="AU590" s="207"/>
      <c r="AV590" s="207"/>
      <c r="AW590" s="207"/>
      <c r="AX590" s="207"/>
      <c r="AY590" s="207"/>
    </row>
    <row r="591" spans="1:51" ht="16.5" customHeight="1" outlineLevel="3" x14ac:dyDescent="0.25">
      <c r="A591" s="285" t="s">
        <v>2499</v>
      </c>
      <c r="B591" s="286" t="s">
        <v>2500</v>
      </c>
      <c r="C591" s="167"/>
      <c r="D591" s="167">
        <v>7.6899999999999996E-2</v>
      </c>
      <c r="E591" s="167">
        <v>0.1</v>
      </c>
      <c r="F591" s="167">
        <v>0.2</v>
      </c>
      <c r="G591" s="167">
        <v>0.3</v>
      </c>
      <c r="H591" s="167">
        <v>0.35</v>
      </c>
      <c r="I591" s="167">
        <v>0.4</v>
      </c>
      <c r="J591" s="167">
        <v>0.4</v>
      </c>
      <c r="K591" s="167">
        <v>0.218</v>
      </c>
      <c r="L591" s="168">
        <f t="shared" ref="L591:P591" si="804">IF(L593=0,0,L592/L593)</f>
        <v>0.11824324324324324</v>
      </c>
      <c r="M591" s="168">
        <f t="shared" si="804"/>
        <v>0.15250544662309368</v>
      </c>
      <c r="N591" s="168">
        <f t="shared" si="804"/>
        <v>0.43421052631578949</v>
      </c>
      <c r="O591" s="168">
        <f t="shared" si="804"/>
        <v>0</v>
      </c>
      <c r="P591" s="168">
        <f t="shared" si="804"/>
        <v>0</v>
      </c>
      <c r="Q591" s="286"/>
      <c r="R591" s="168">
        <f t="shared" ref="R591:S591" si="805">IF(R593=0,0,R592/R593)</f>
        <v>0</v>
      </c>
      <c r="S591" s="168">
        <f t="shared" si="805"/>
        <v>0</v>
      </c>
      <c r="T591" s="181"/>
      <c r="U591" s="168">
        <f t="shared" ref="U591:V591" si="806">IF(U593=0,0,U592/U593)</f>
        <v>0</v>
      </c>
      <c r="V591" s="168">
        <f t="shared" si="806"/>
        <v>0</v>
      </c>
      <c r="W591" s="181"/>
      <c r="X591" s="167">
        <f>H591</f>
        <v>0.35</v>
      </c>
      <c r="Y591" s="168">
        <f>IF(Y593=0,0,Y592/Y593)</f>
        <v>0</v>
      </c>
      <c r="Z591" s="182"/>
      <c r="AA591" s="167">
        <f>Y591/X591</f>
        <v>0</v>
      </c>
      <c r="AB591" s="286"/>
      <c r="AC591" s="172" t="e">
        <f>P591/R591</f>
        <v>#DIV/0!</v>
      </c>
      <c r="AD591" s="172" t="e">
        <f>S591/R591</f>
        <v>#DIV/0!</v>
      </c>
      <c r="AE591" s="172" t="e">
        <f>V591/U591</f>
        <v>#DIV/0!</v>
      </c>
      <c r="AF591" s="172">
        <f>Y591/X591</f>
        <v>0</v>
      </c>
      <c r="AG591" s="172">
        <f>P591/G591</f>
        <v>0</v>
      </c>
      <c r="AH591" s="172">
        <f>S591/G591</f>
        <v>0</v>
      </c>
      <c r="AI591" s="172">
        <f>V591/G591</f>
        <v>0</v>
      </c>
      <c r="AJ591" s="172">
        <f>Y591/G591</f>
        <v>0</v>
      </c>
      <c r="AK591" s="173"/>
      <c r="AL591" s="168">
        <f>IF(H591=0,0,P591/H591)</f>
        <v>0</v>
      </c>
      <c r="AM591" s="168">
        <f>IF(H591=0,0,S591/H591)</f>
        <v>0</v>
      </c>
      <c r="AN591" s="168">
        <f>IF(H591=0,0,V591/H591)</f>
        <v>0</v>
      </c>
      <c r="AO591" s="168">
        <f>IF(H591=0,0,Y591/H591)</f>
        <v>0</v>
      </c>
      <c r="AP591" s="174">
        <f t="shared" ref="AP591:AS591" si="807">IF(AL591&lt;=50%,5,IF(AL591&lt;=65%,4,IF(AL591&lt;=75%,3,IF(AL591&lt;=90%,2,1))))</f>
        <v>5</v>
      </c>
      <c r="AQ591" s="174">
        <f t="shared" si="807"/>
        <v>5</v>
      </c>
      <c r="AR591" s="174">
        <f t="shared" si="807"/>
        <v>5</v>
      </c>
      <c r="AS591" s="174">
        <f t="shared" si="807"/>
        <v>5</v>
      </c>
      <c r="AT591" s="287"/>
      <c r="AU591" s="288"/>
      <c r="AV591" s="288"/>
      <c r="AW591" s="288"/>
      <c r="AX591" s="288"/>
      <c r="AY591" s="288"/>
    </row>
    <row r="592" spans="1:51" ht="16.5" customHeight="1" outlineLevel="4" x14ac:dyDescent="0.25">
      <c r="A592" s="205" t="s">
        <v>2501</v>
      </c>
      <c r="B592" s="181" t="str">
        <f>Variables!C299</f>
        <v>Jumlah lanjut usia tidak potensial yang telah menerima jaminan sosial</v>
      </c>
      <c r="C592" s="192" t="s">
        <v>1632</v>
      </c>
      <c r="D592" s="192"/>
      <c r="E592" s="192"/>
      <c r="F592" s="192"/>
      <c r="G592" s="192"/>
      <c r="H592" s="192"/>
      <c r="I592" s="192"/>
      <c r="J592" s="192"/>
      <c r="K592" s="192" t="e">
        <f>Variables!E299</f>
        <v>#N/A</v>
      </c>
      <c r="L592" s="192">
        <f>Variables!F299</f>
        <v>70</v>
      </c>
      <c r="M592" s="192">
        <f>Variables!G299</f>
        <v>70</v>
      </c>
      <c r="N592" s="192">
        <f>Variables!H299</f>
        <v>165</v>
      </c>
      <c r="O592" s="192">
        <f>Variables!I299</f>
        <v>0</v>
      </c>
      <c r="P592" s="192">
        <f>Variables!J299</f>
        <v>0</v>
      </c>
      <c r="Q592" s="192"/>
      <c r="R592" s="192">
        <f>Variables!K299</f>
        <v>0</v>
      </c>
      <c r="S592" s="192">
        <f>Variables!L299</f>
        <v>0</v>
      </c>
      <c r="T592" s="192"/>
      <c r="U592" s="192">
        <f>Variables!M299</f>
        <v>0</v>
      </c>
      <c r="V592" s="192">
        <f>Variables!N299</f>
        <v>0</v>
      </c>
      <c r="W592" s="192"/>
      <c r="X592" s="192"/>
      <c r="Y592" s="192">
        <f>Variables!P299</f>
        <v>0</v>
      </c>
      <c r="Z592" s="182"/>
      <c r="AA592" s="192"/>
      <c r="AB592" s="181"/>
      <c r="AC592" s="170"/>
      <c r="AD592" s="170"/>
      <c r="AE592" s="170"/>
      <c r="AF592" s="170"/>
      <c r="AG592" s="170"/>
      <c r="AH592" s="170"/>
      <c r="AI592" s="170"/>
      <c r="AJ592" s="170"/>
      <c r="AK592" s="206"/>
      <c r="AL592" s="168"/>
      <c r="AM592" s="168"/>
      <c r="AN592" s="168"/>
      <c r="AO592" s="168"/>
      <c r="AP592" s="174"/>
      <c r="AQ592" s="174"/>
      <c r="AR592" s="174"/>
      <c r="AS592" s="174"/>
      <c r="AT592" s="206"/>
      <c r="AU592" s="207"/>
      <c r="AV592" s="207"/>
      <c r="AW592" s="207"/>
      <c r="AX592" s="207"/>
      <c r="AY592" s="207"/>
    </row>
    <row r="593" spans="1:51" ht="16.5" customHeight="1" outlineLevel="4" x14ac:dyDescent="0.25">
      <c r="A593" s="205" t="s">
        <v>2502</v>
      </c>
      <c r="B593" s="181" t="str">
        <f>Variables!C300</f>
        <v>Jumlah lanjut usia tidak potensial</v>
      </c>
      <c r="C593" s="192" t="s">
        <v>1632</v>
      </c>
      <c r="D593" s="192"/>
      <c r="E593" s="192"/>
      <c r="F593" s="192"/>
      <c r="G593" s="192"/>
      <c r="H593" s="192"/>
      <c r="I593" s="192"/>
      <c r="J593" s="192"/>
      <c r="K593" s="192" t="e">
        <f>Variables!E300</f>
        <v>#N/A</v>
      </c>
      <c r="L593" s="192">
        <f>Variables!F300</f>
        <v>592</v>
      </c>
      <c r="M593" s="192">
        <f>Variables!G300</f>
        <v>459</v>
      </c>
      <c r="N593" s="192">
        <f>Variables!H300</f>
        <v>380</v>
      </c>
      <c r="O593" s="192">
        <f>Variables!I300</f>
        <v>0</v>
      </c>
      <c r="P593" s="192">
        <f>Variables!J300</f>
        <v>380</v>
      </c>
      <c r="Q593" s="192"/>
      <c r="R593" s="192">
        <f>Variables!K300</f>
        <v>0</v>
      </c>
      <c r="S593" s="192">
        <f>Variables!L300</f>
        <v>0</v>
      </c>
      <c r="T593" s="192"/>
      <c r="U593" s="192">
        <f>Variables!M300</f>
        <v>0</v>
      </c>
      <c r="V593" s="192">
        <f>Variables!N300</f>
        <v>0</v>
      </c>
      <c r="W593" s="192"/>
      <c r="X593" s="192"/>
      <c r="Y593" s="192">
        <f>Variables!P300</f>
        <v>0</v>
      </c>
      <c r="Z593" s="182"/>
      <c r="AA593" s="192"/>
      <c r="AB593" s="181"/>
      <c r="AC593" s="170"/>
      <c r="AD593" s="170"/>
      <c r="AE593" s="170"/>
      <c r="AF593" s="170"/>
      <c r="AG593" s="170"/>
      <c r="AH593" s="170"/>
      <c r="AI593" s="170"/>
      <c r="AJ593" s="170"/>
      <c r="AK593" s="206"/>
      <c r="AL593" s="168"/>
      <c r="AM593" s="168"/>
      <c r="AN593" s="168"/>
      <c r="AO593" s="168"/>
      <c r="AP593" s="174"/>
      <c r="AQ593" s="174"/>
      <c r="AR593" s="174"/>
      <c r="AS593" s="174"/>
      <c r="AT593" s="206"/>
      <c r="AU593" s="207"/>
      <c r="AV593" s="207"/>
      <c r="AW593" s="207"/>
      <c r="AX593" s="207"/>
      <c r="AY593" s="207"/>
    </row>
    <row r="594" spans="1:51" ht="16.5" customHeight="1" outlineLevel="2" x14ac:dyDescent="0.25">
      <c r="A594" s="153" t="s">
        <v>2503</v>
      </c>
      <c r="B594" s="154" t="s">
        <v>2504</v>
      </c>
      <c r="C594" s="155"/>
      <c r="D594" s="155"/>
      <c r="E594" s="155"/>
      <c r="F594" s="155"/>
      <c r="G594" s="155"/>
      <c r="H594" s="155"/>
      <c r="I594" s="155"/>
      <c r="J594" s="155"/>
      <c r="K594" s="155"/>
      <c r="L594" s="155"/>
      <c r="M594" s="155"/>
      <c r="N594" s="155"/>
      <c r="O594" s="155"/>
      <c r="P594" s="155"/>
      <c r="Q594" s="156"/>
      <c r="R594" s="155"/>
      <c r="S594" s="155"/>
      <c r="T594" s="157"/>
      <c r="U594" s="155"/>
      <c r="V594" s="155"/>
      <c r="W594" s="157"/>
      <c r="X594" s="155"/>
      <c r="Y594" s="155"/>
      <c r="Z594" s="158"/>
      <c r="AA594" s="159"/>
      <c r="AB594" s="154"/>
      <c r="AC594" s="160"/>
      <c r="AD594" s="160"/>
      <c r="AE594" s="160"/>
      <c r="AF594" s="160"/>
      <c r="AG594" s="160"/>
      <c r="AH594" s="160"/>
      <c r="AI594" s="160"/>
      <c r="AJ594" s="160"/>
      <c r="AK594" s="161"/>
      <c r="AL594" s="159"/>
      <c r="AM594" s="159"/>
      <c r="AN594" s="159"/>
      <c r="AO594" s="159"/>
      <c r="AP594" s="162"/>
      <c r="AQ594" s="162"/>
      <c r="AR594" s="162"/>
      <c r="AS594" s="162"/>
      <c r="AT594" s="161"/>
      <c r="AU594" s="163"/>
      <c r="AV594" s="163"/>
      <c r="AW594" s="163"/>
      <c r="AX594" s="163"/>
      <c r="AY594" s="163"/>
    </row>
    <row r="595" spans="1:51" ht="16.5" customHeight="1" outlineLevel="3" x14ac:dyDescent="0.25">
      <c r="A595" s="285" t="s">
        <v>2505</v>
      </c>
      <c r="B595" s="286" t="s">
        <v>2506</v>
      </c>
      <c r="C595" s="167"/>
      <c r="D595" s="167">
        <f t="shared" ref="D595:G595" si="808">541/541</f>
        <v>1</v>
      </c>
      <c r="E595" s="167">
        <f t="shared" si="808"/>
        <v>1</v>
      </c>
      <c r="F595" s="167">
        <f t="shared" si="808"/>
        <v>1</v>
      </c>
      <c r="G595" s="167">
        <f t="shared" si="808"/>
        <v>1</v>
      </c>
      <c r="H595" s="167">
        <v>1</v>
      </c>
      <c r="I595" s="167">
        <v>1</v>
      </c>
      <c r="J595" s="167">
        <v>1</v>
      </c>
      <c r="K595" s="167">
        <f>541/541</f>
        <v>1</v>
      </c>
      <c r="L595" s="167">
        <v>1</v>
      </c>
      <c r="M595" s="168">
        <f t="shared" ref="M595:P595" si="809">IF(M597=0,0,M596/M597)</f>
        <v>1</v>
      </c>
      <c r="N595" s="168">
        <f t="shared" si="809"/>
        <v>1</v>
      </c>
      <c r="O595" s="168">
        <f t="shared" si="809"/>
        <v>0</v>
      </c>
      <c r="P595" s="168">
        <f t="shared" si="809"/>
        <v>0</v>
      </c>
      <c r="Q595" s="275">
        <v>3712070</v>
      </c>
      <c r="R595" s="168">
        <f t="shared" ref="R595:S595" si="810">IF(R597=0,0,R596/R597)</f>
        <v>0</v>
      </c>
      <c r="S595" s="168">
        <f t="shared" si="810"/>
        <v>0</v>
      </c>
      <c r="T595" s="274">
        <v>21123070</v>
      </c>
      <c r="U595" s="168">
        <f t="shared" ref="U595:V595" si="811">IF(U597=0,0,U596/U597)</f>
        <v>0</v>
      </c>
      <c r="V595" s="168">
        <f t="shared" si="811"/>
        <v>0</v>
      </c>
      <c r="W595" s="181">
        <v>29443500</v>
      </c>
      <c r="X595" s="167">
        <f>H595</f>
        <v>1</v>
      </c>
      <c r="Y595" s="168">
        <f>IF(Y597=0,0,Y596/Y597)</f>
        <v>0</v>
      </c>
      <c r="Z595" s="269">
        <v>51323440</v>
      </c>
      <c r="AA595" s="167">
        <f>Y595/X595</f>
        <v>0</v>
      </c>
      <c r="AB595" s="286"/>
      <c r="AC595" s="172" t="e">
        <f>P595/R595</f>
        <v>#DIV/0!</v>
      </c>
      <c r="AD595" s="172" t="e">
        <f>S595/R595</f>
        <v>#DIV/0!</v>
      </c>
      <c r="AE595" s="172" t="e">
        <f>V595/U595</f>
        <v>#DIV/0!</v>
      </c>
      <c r="AF595" s="172">
        <f>Y595/X595</f>
        <v>0</v>
      </c>
      <c r="AG595" s="172">
        <f>P595/G595</f>
        <v>0</v>
      </c>
      <c r="AH595" s="172">
        <f>S595/G595</f>
        <v>0</v>
      </c>
      <c r="AI595" s="172">
        <f>V595/G595</f>
        <v>0</v>
      </c>
      <c r="AJ595" s="172">
        <f>Y595/G595</f>
        <v>0</v>
      </c>
      <c r="AK595" s="173"/>
      <c r="AL595" s="168">
        <f>IF(H595=0,0,P595/H595)</f>
        <v>0</v>
      </c>
      <c r="AM595" s="168">
        <f>IF(H595=0,0,S595/H595)</f>
        <v>0</v>
      </c>
      <c r="AN595" s="168">
        <f>IF(H595=0,0,V595/H595)</f>
        <v>0</v>
      </c>
      <c r="AO595" s="168">
        <f>IF(H595=0,0,Y595/H595)</f>
        <v>0</v>
      </c>
      <c r="AP595" s="174">
        <f t="shared" ref="AP595:AS595" si="812">IF(AL595&lt;=50%,5,IF(AL595&lt;=65%,4,IF(AL595&lt;=75%,3,IF(AL595&lt;=90%,2,1))))</f>
        <v>5</v>
      </c>
      <c r="AQ595" s="174">
        <f t="shared" si="812"/>
        <v>5</v>
      </c>
      <c r="AR595" s="174">
        <f t="shared" si="812"/>
        <v>5</v>
      </c>
      <c r="AS595" s="174">
        <f t="shared" si="812"/>
        <v>5</v>
      </c>
      <c r="AT595" s="287"/>
      <c r="AU595" s="288"/>
      <c r="AV595" s="288"/>
      <c r="AW595" s="288"/>
      <c r="AX595" s="288"/>
      <c r="AY595" s="288"/>
    </row>
    <row r="596" spans="1:51" ht="16.5" customHeight="1" outlineLevel="4" x14ac:dyDescent="0.25">
      <c r="A596" s="205" t="s">
        <v>2507</v>
      </c>
      <c r="B596" s="181" t="str">
        <f>Variables!C688</f>
        <v>Jumlah permohonan santunan kematian yang diverifikasi dengan survey lapangan</v>
      </c>
      <c r="C596" s="192" t="s">
        <v>1834</v>
      </c>
      <c r="D596" s="192"/>
      <c r="E596" s="192"/>
      <c r="F596" s="192"/>
      <c r="G596" s="192"/>
      <c r="H596" s="192"/>
      <c r="I596" s="192"/>
      <c r="J596" s="192"/>
      <c r="K596" s="192" t="e">
        <f>Variables!E688</f>
        <v>#N/A</v>
      </c>
      <c r="L596" s="192" t="e">
        <f>Variables!F688</f>
        <v>#N/A</v>
      </c>
      <c r="M596" s="192">
        <f>Variables!G688</f>
        <v>476</v>
      </c>
      <c r="N596" s="192">
        <f>Variables!H688</f>
        <v>502</v>
      </c>
      <c r="O596" s="192">
        <f>Variables!I688</f>
        <v>0</v>
      </c>
      <c r="P596" s="192">
        <f>Variables!J688</f>
        <v>0</v>
      </c>
      <c r="Q596" s="192"/>
      <c r="R596" s="192">
        <f>Variables!K688</f>
        <v>0</v>
      </c>
      <c r="S596" s="192">
        <f>Variables!L688</f>
        <v>0</v>
      </c>
      <c r="T596" s="192"/>
      <c r="U596" s="192">
        <f>Variables!M688</f>
        <v>0</v>
      </c>
      <c r="V596" s="192">
        <f>Variables!N688</f>
        <v>0</v>
      </c>
      <c r="W596" s="192"/>
      <c r="X596" s="192"/>
      <c r="Y596" s="192">
        <f>Variables!P688</f>
        <v>0</v>
      </c>
      <c r="Z596" s="182"/>
      <c r="AA596" s="192"/>
      <c r="AB596" s="181"/>
      <c r="AC596" s="170"/>
      <c r="AD596" s="170"/>
      <c r="AE596" s="170"/>
      <c r="AF596" s="170"/>
      <c r="AG596" s="170"/>
      <c r="AH596" s="170"/>
      <c r="AI596" s="170"/>
      <c r="AJ596" s="170"/>
      <c r="AK596" s="206"/>
      <c r="AL596" s="168"/>
      <c r="AM596" s="168"/>
      <c r="AN596" s="168"/>
      <c r="AO596" s="168"/>
      <c r="AP596" s="174"/>
      <c r="AQ596" s="174"/>
      <c r="AR596" s="174"/>
      <c r="AS596" s="174"/>
      <c r="AT596" s="206"/>
      <c r="AU596" s="207"/>
      <c r="AV596" s="207"/>
      <c r="AW596" s="207"/>
      <c r="AX596" s="207"/>
      <c r="AY596" s="207"/>
    </row>
    <row r="597" spans="1:51" ht="16.5" customHeight="1" outlineLevel="4" x14ac:dyDescent="0.25">
      <c r="A597" s="205" t="s">
        <v>2508</v>
      </c>
      <c r="B597" s="181" t="str">
        <f>Variables!C689</f>
        <v>Jumlah permohonan santunan kematian</v>
      </c>
      <c r="C597" s="192" t="s">
        <v>1834</v>
      </c>
      <c r="D597" s="192"/>
      <c r="E597" s="192"/>
      <c r="F597" s="192"/>
      <c r="G597" s="192"/>
      <c r="H597" s="192"/>
      <c r="I597" s="192"/>
      <c r="J597" s="192"/>
      <c r="K597" s="192" t="e">
        <f>Variables!E689</f>
        <v>#N/A</v>
      </c>
      <c r="L597" s="192" t="e">
        <f>Variables!F689</f>
        <v>#N/A</v>
      </c>
      <c r="M597" s="192">
        <f>Variables!G689</f>
        <v>476</v>
      </c>
      <c r="N597" s="192">
        <f>Variables!H689</f>
        <v>502</v>
      </c>
      <c r="O597" s="192">
        <f>Variables!I689</f>
        <v>0</v>
      </c>
      <c r="P597" s="192">
        <f>Variables!J689</f>
        <v>0</v>
      </c>
      <c r="Q597" s="192"/>
      <c r="R597" s="192">
        <f>Variables!K689</f>
        <v>0</v>
      </c>
      <c r="S597" s="192">
        <f>Variables!L689</f>
        <v>0</v>
      </c>
      <c r="T597" s="192"/>
      <c r="U597" s="192">
        <f>Variables!M689</f>
        <v>0</v>
      </c>
      <c r="V597" s="192">
        <f>Variables!N689</f>
        <v>0</v>
      </c>
      <c r="W597" s="192"/>
      <c r="X597" s="192"/>
      <c r="Y597" s="192">
        <f>Variables!P689</f>
        <v>0</v>
      </c>
      <c r="Z597" s="182"/>
      <c r="AA597" s="192"/>
      <c r="AB597" s="181"/>
      <c r="AC597" s="170"/>
      <c r="AD597" s="170"/>
      <c r="AE597" s="170"/>
      <c r="AF597" s="170"/>
      <c r="AG597" s="170"/>
      <c r="AH597" s="170"/>
      <c r="AI597" s="170"/>
      <c r="AJ597" s="170"/>
      <c r="AK597" s="206"/>
      <c r="AL597" s="168"/>
      <c r="AM597" s="168"/>
      <c r="AN597" s="168"/>
      <c r="AO597" s="168"/>
      <c r="AP597" s="174"/>
      <c r="AQ597" s="174"/>
      <c r="AR597" s="174"/>
      <c r="AS597" s="174"/>
      <c r="AT597" s="206"/>
      <c r="AU597" s="207"/>
      <c r="AV597" s="207"/>
      <c r="AW597" s="207"/>
      <c r="AX597" s="207"/>
      <c r="AY597" s="207"/>
    </row>
    <row r="598" spans="1:51" ht="16.5" customHeight="1" outlineLevel="3" x14ac:dyDescent="0.25">
      <c r="A598" s="285" t="s">
        <v>2509</v>
      </c>
      <c r="B598" s="286" t="s">
        <v>2510</v>
      </c>
      <c r="C598" s="167"/>
      <c r="D598" s="167">
        <v>0</v>
      </c>
      <c r="E598" s="167">
        <v>9.1141086401749893E-2</v>
      </c>
      <c r="F598" s="167">
        <v>0.1</v>
      </c>
      <c r="G598" s="167">
        <v>0.11</v>
      </c>
      <c r="H598" s="167">
        <v>0.13</v>
      </c>
      <c r="I598" s="167">
        <v>0.14000000000000001</v>
      </c>
      <c r="J598" s="167">
        <v>0.16739999999999999</v>
      </c>
      <c r="K598" s="167">
        <v>8.3099999999999993E-2</v>
      </c>
      <c r="L598" s="168">
        <f t="shared" ref="L598:P598" si="813">IF(L600=0,0,L599/L600)</f>
        <v>0.15312372396896692</v>
      </c>
      <c r="M598" s="168">
        <f t="shared" si="813"/>
        <v>0.13440860215053763</v>
      </c>
      <c r="N598" s="168">
        <f t="shared" si="813"/>
        <v>0.10266940451745379</v>
      </c>
      <c r="O598" s="168">
        <f t="shared" si="813"/>
        <v>0</v>
      </c>
      <c r="P598" s="168">
        <f t="shared" si="813"/>
        <v>0</v>
      </c>
      <c r="Q598" s="286"/>
      <c r="R598" s="168">
        <f t="shared" ref="R598:S598" si="814">IF(R600=0,0,R599/R600)</f>
        <v>0</v>
      </c>
      <c r="S598" s="168">
        <f t="shared" si="814"/>
        <v>0</v>
      </c>
      <c r="T598" s="181"/>
      <c r="U598" s="168">
        <f t="shared" ref="U598:V598" si="815">IF(U600=0,0,U599/U600)</f>
        <v>0</v>
      </c>
      <c r="V598" s="168">
        <f t="shared" si="815"/>
        <v>0</v>
      </c>
      <c r="W598" s="181"/>
      <c r="X598" s="167">
        <f>H598</f>
        <v>0.13</v>
      </c>
      <c r="Y598" s="168">
        <f>IF(Y600=0,0,Y599/Y600)</f>
        <v>0</v>
      </c>
      <c r="Z598" s="182"/>
      <c r="AA598" s="167">
        <f>Y598/X598</f>
        <v>0</v>
      </c>
      <c r="AB598" s="165"/>
      <c r="AC598" s="172" t="e">
        <f>P598/R598</f>
        <v>#DIV/0!</v>
      </c>
      <c r="AD598" s="172" t="e">
        <f>S598/R598</f>
        <v>#DIV/0!</v>
      </c>
      <c r="AE598" s="172" t="e">
        <f>V598/U598</f>
        <v>#DIV/0!</v>
      </c>
      <c r="AF598" s="172">
        <f>Y598/X598</f>
        <v>0</v>
      </c>
      <c r="AG598" s="172">
        <f>P598/G598</f>
        <v>0</v>
      </c>
      <c r="AH598" s="172">
        <f>S598/G598</f>
        <v>0</v>
      </c>
      <c r="AI598" s="172">
        <f>V598/G598</f>
        <v>0</v>
      </c>
      <c r="AJ598" s="172">
        <f>Y598/G598</f>
        <v>0</v>
      </c>
      <c r="AK598" s="173"/>
      <c r="AL598" s="168">
        <f>IF(H598=0,0,P598/H598)</f>
        <v>0</v>
      </c>
      <c r="AM598" s="168">
        <f>IF(H598=0,0,S598/H598)</f>
        <v>0</v>
      </c>
      <c r="AN598" s="168">
        <f>IF(H598=0,0,V598/H598)</f>
        <v>0</v>
      </c>
      <c r="AO598" s="168">
        <f>IF(H598=0,0,Y598/H598)</f>
        <v>0</v>
      </c>
      <c r="AP598" s="174">
        <f t="shared" ref="AP598:AS598" si="816">IF(AL598&lt;=50%,5,IF(AL598&lt;=65%,4,IF(AL598&lt;=75%,3,IF(AL598&lt;=90%,2,1))))</f>
        <v>5</v>
      </c>
      <c r="AQ598" s="174">
        <f t="shared" si="816"/>
        <v>5</v>
      </c>
      <c r="AR598" s="174">
        <f t="shared" si="816"/>
        <v>5</v>
      </c>
      <c r="AS598" s="174">
        <f t="shared" si="816"/>
        <v>5</v>
      </c>
      <c r="AT598" s="287"/>
      <c r="AU598" s="288"/>
      <c r="AV598" s="288"/>
      <c r="AW598" s="288"/>
      <c r="AX598" s="288"/>
      <c r="AY598" s="288"/>
    </row>
    <row r="599" spans="1:51" ht="16.5" customHeight="1" outlineLevel="4" x14ac:dyDescent="0.25">
      <c r="A599" s="205" t="s">
        <v>2511</v>
      </c>
      <c r="B599" s="181" t="str">
        <f>Variables!C301</f>
        <v>Jumlah Penyandang Masalah Kesejahteraan Sosial (PMKS) yang menerima program pemberdayaan sosial melalui KUBE</v>
      </c>
      <c r="C599" s="192" t="s">
        <v>1632</v>
      </c>
      <c r="D599" s="192"/>
      <c r="E599" s="192"/>
      <c r="F599" s="192"/>
      <c r="G599" s="192"/>
      <c r="H599" s="192"/>
      <c r="I599" s="192"/>
      <c r="J599" s="192"/>
      <c r="K599" s="192" t="e">
        <f>Variables!E301</f>
        <v>#N/A</v>
      </c>
      <c r="L599" s="192">
        <f>Variables!F301</f>
        <v>750</v>
      </c>
      <c r="M599" s="192">
        <f>Variables!G301</f>
        <v>750</v>
      </c>
      <c r="N599" s="192">
        <f>Variables!H301</f>
        <v>750</v>
      </c>
      <c r="O599" s="192">
        <f>Variables!I301</f>
        <v>0</v>
      </c>
      <c r="P599" s="192">
        <f>Variables!J301</f>
        <v>0</v>
      </c>
      <c r="Q599" s="192"/>
      <c r="R599" s="192">
        <f>Variables!K301</f>
        <v>0</v>
      </c>
      <c r="S599" s="192">
        <f>Variables!L301</f>
        <v>0</v>
      </c>
      <c r="T599" s="192"/>
      <c r="U599" s="192">
        <f>Variables!M301</f>
        <v>0</v>
      </c>
      <c r="V599" s="192">
        <f>Variables!N301</f>
        <v>0</v>
      </c>
      <c r="W599" s="192"/>
      <c r="X599" s="192"/>
      <c r="Y599" s="192">
        <f>Variables!P301</f>
        <v>0</v>
      </c>
      <c r="Z599" s="182"/>
      <c r="AA599" s="192"/>
      <c r="AB599" s="181"/>
      <c r="AC599" s="170"/>
      <c r="AD599" s="170"/>
      <c r="AE599" s="170"/>
      <c r="AF599" s="170"/>
      <c r="AG599" s="170"/>
      <c r="AH599" s="170"/>
      <c r="AI599" s="170"/>
      <c r="AJ599" s="170"/>
      <c r="AK599" s="206"/>
      <c r="AL599" s="168"/>
      <c r="AM599" s="168"/>
      <c r="AN599" s="168"/>
      <c r="AO599" s="168"/>
      <c r="AP599" s="174"/>
      <c r="AQ599" s="174"/>
      <c r="AR599" s="174"/>
      <c r="AS599" s="174"/>
      <c r="AT599" s="206"/>
      <c r="AU599" s="207"/>
      <c r="AV599" s="207"/>
      <c r="AW599" s="207"/>
      <c r="AX599" s="207"/>
      <c r="AY599" s="207"/>
    </row>
    <row r="600" spans="1:51" ht="16.5" customHeight="1" outlineLevel="4" x14ac:dyDescent="0.25">
      <c r="A600" s="205" t="s">
        <v>2512</v>
      </c>
      <c r="B600" s="181" t="str">
        <f>Variables!C302</f>
        <v xml:space="preserve">Jumlah Penyandang Masalah Kesejahteraan Sosial (PMKS) </v>
      </c>
      <c r="C600" s="192" t="s">
        <v>1632</v>
      </c>
      <c r="D600" s="192"/>
      <c r="E600" s="192"/>
      <c r="F600" s="192"/>
      <c r="G600" s="192"/>
      <c r="H600" s="192"/>
      <c r="I600" s="192"/>
      <c r="J600" s="192"/>
      <c r="K600" s="192" t="e">
        <f>Variables!E302</f>
        <v>#N/A</v>
      </c>
      <c r="L600" s="192">
        <f>Variables!F302</f>
        <v>4898</v>
      </c>
      <c r="M600" s="192">
        <f>Variables!G302</f>
        <v>5580</v>
      </c>
      <c r="N600" s="192">
        <f>Variables!H302</f>
        <v>7305</v>
      </c>
      <c r="O600" s="192">
        <f>Variables!I302</f>
        <v>0</v>
      </c>
      <c r="P600" s="192">
        <f>Variables!J302</f>
        <v>0</v>
      </c>
      <c r="Q600" s="192"/>
      <c r="R600" s="192">
        <f>Variables!K302</f>
        <v>0</v>
      </c>
      <c r="S600" s="192">
        <f>Variables!L302</f>
        <v>0</v>
      </c>
      <c r="T600" s="192"/>
      <c r="U600" s="192">
        <f>Variables!M302</f>
        <v>0</v>
      </c>
      <c r="V600" s="192">
        <f>Variables!N302</f>
        <v>0</v>
      </c>
      <c r="W600" s="192"/>
      <c r="X600" s="192"/>
      <c r="Y600" s="192">
        <f>Variables!P302</f>
        <v>0</v>
      </c>
      <c r="Z600" s="182"/>
      <c r="AA600" s="192"/>
      <c r="AB600" s="181"/>
      <c r="AC600" s="170"/>
      <c r="AD600" s="170"/>
      <c r="AE600" s="170"/>
      <c r="AF600" s="170"/>
      <c r="AG600" s="170"/>
      <c r="AH600" s="170"/>
      <c r="AI600" s="170"/>
      <c r="AJ600" s="170"/>
      <c r="AK600" s="206"/>
      <c r="AL600" s="168"/>
      <c r="AM600" s="168"/>
      <c r="AN600" s="168"/>
      <c r="AO600" s="168"/>
      <c r="AP600" s="174"/>
      <c r="AQ600" s="174"/>
      <c r="AR600" s="174"/>
      <c r="AS600" s="174"/>
      <c r="AT600" s="206"/>
      <c r="AU600" s="207"/>
      <c r="AV600" s="207"/>
      <c r="AW600" s="207"/>
      <c r="AX600" s="207"/>
      <c r="AY600" s="207"/>
    </row>
    <row r="601" spans="1:51" ht="16.5" customHeight="1" outlineLevel="2" x14ac:dyDescent="0.25">
      <c r="A601" s="153" t="s">
        <v>2513</v>
      </c>
      <c r="B601" s="154" t="s">
        <v>2514</v>
      </c>
      <c r="C601" s="155"/>
      <c r="D601" s="155"/>
      <c r="E601" s="155"/>
      <c r="F601" s="155"/>
      <c r="G601" s="155"/>
      <c r="H601" s="155"/>
      <c r="I601" s="155"/>
      <c r="J601" s="155"/>
      <c r="K601" s="155"/>
      <c r="L601" s="155"/>
      <c r="M601" s="155"/>
      <c r="N601" s="155"/>
      <c r="O601" s="155"/>
      <c r="P601" s="155"/>
      <c r="Q601" s="156"/>
      <c r="R601" s="155"/>
      <c r="S601" s="155"/>
      <c r="T601" s="157"/>
      <c r="U601" s="155"/>
      <c r="V601" s="155"/>
      <c r="W601" s="157"/>
      <c r="X601" s="155"/>
      <c r="Y601" s="155"/>
      <c r="Z601" s="158"/>
      <c r="AA601" s="159"/>
      <c r="AB601" s="154"/>
      <c r="AC601" s="160"/>
      <c r="AD601" s="160"/>
      <c r="AE601" s="160"/>
      <c r="AF601" s="160"/>
      <c r="AG601" s="160"/>
      <c r="AH601" s="160"/>
      <c r="AI601" s="160"/>
      <c r="AJ601" s="160"/>
      <c r="AK601" s="161"/>
      <c r="AL601" s="159"/>
      <c r="AM601" s="159"/>
      <c r="AN601" s="159"/>
      <c r="AO601" s="159"/>
      <c r="AP601" s="162"/>
      <c r="AQ601" s="162"/>
      <c r="AR601" s="162"/>
      <c r="AS601" s="162"/>
      <c r="AT601" s="161"/>
      <c r="AU601" s="163"/>
      <c r="AV601" s="163"/>
      <c r="AW601" s="163"/>
      <c r="AX601" s="163"/>
      <c r="AY601" s="163"/>
    </row>
    <row r="602" spans="1:51" ht="16.5" customHeight="1" outlineLevel="3" x14ac:dyDescent="0.25">
      <c r="A602" s="285" t="s">
        <v>2515</v>
      </c>
      <c r="B602" s="286" t="s">
        <v>2516</v>
      </c>
      <c r="C602" s="167"/>
      <c r="D602" s="167">
        <v>1</v>
      </c>
      <c r="E602" s="167">
        <v>1</v>
      </c>
      <c r="F602" s="167">
        <v>1</v>
      </c>
      <c r="G602" s="167">
        <v>1</v>
      </c>
      <c r="H602" s="167">
        <v>1</v>
      </c>
      <c r="I602" s="167">
        <v>1</v>
      </c>
      <c r="J602" s="167">
        <v>1</v>
      </c>
      <c r="K602" s="167">
        <v>1</v>
      </c>
      <c r="L602" s="168">
        <f t="shared" ref="L602:P602" si="817">IF(L604=0,0,L603/L604)</f>
        <v>1</v>
      </c>
      <c r="M602" s="168">
        <f t="shared" si="817"/>
        <v>1</v>
      </c>
      <c r="N602" s="168">
        <f t="shared" si="817"/>
        <v>1</v>
      </c>
      <c r="O602" s="168">
        <f t="shared" si="817"/>
        <v>1</v>
      </c>
      <c r="P602" s="168">
        <f t="shared" si="817"/>
        <v>1</v>
      </c>
      <c r="Q602" s="286"/>
      <c r="R602" s="168">
        <f t="shared" ref="R602:S602" si="818">IF(R604=0,0,R603/R604)</f>
        <v>0</v>
      </c>
      <c r="S602" s="168">
        <f t="shared" si="818"/>
        <v>0</v>
      </c>
      <c r="T602" s="181"/>
      <c r="U602" s="168">
        <f t="shared" ref="U602:V602" si="819">IF(U604=0,0,U603/U604)</f>
        <v>0</v>
      </c>
      <c r="V602" s="168">
        <f t="shared" si="819"/>
        <v>0</v>
      </c>
      <c r="W602" s="181"/>
      <c r="X602" s="167">
        <f>H602</f>
        <v>1</v>
      </c>
      <c r="Y602" s="168">
        <f>IF(Y604=0,0,Y603/Y604)</f>
        <v>0</v>
      </c>
      <c r="Z602" s="182"/>
      <c r="AA602" s="167">
        <f>Y602/X602</f>
        <v>0</v>
      </c>
      <c r="AB602" s="177"/>
      <c r="AC602" s="172" t="e">
        <f>P602/R602</f>
        <v>#DIV/0!</v>
      </c>
      <c r="AD602" s="172" t="e">
        <f>S602/R602</f>
        <v>#DIV/0!</v>
      </c>
      <c r="AE602" s="172" t="e">
        <f>V602/U602</f>
        <v>#DIV/0!</v>
      </c>
      <c r="AF602" s="172">
        <f>Y602/X602</f>
        <v>0</v>
      </c>
      <c r="AG602" s="172">
        <f>P602/G602</f>
        <v>1</v>
      </c>
      <c r="AH602" s="172">
        <f>S602/G602</f>
        <v>0</v>
      </c>
      <c r="AI602" s="172">
        <f>V602/G602</f>
        <v>0</v>
      </c>
      <c r="AJ602" s="172">
        <f>Y602/G602</f>
        <v>0</v>
      </c>
      <c r="AK602" s="173"/>
      <c r="AL602" s="168">
        <f>IF(H602=0,0,P602/H602)</f>
        <v>1</v>
      </c>
      <c r="AM602" s="168">
        <f>IF(H602=0,0,S602/H602)</f>
        <v>0</v>
      </c>
      <c r="AN602" s="168">
        <f>IF(H602=0,0,V602/H602)</f>
        <v>0</v>
      </c>
      <c r="AO602" s="168">
        <f>IF(H602=0,0,Y602/H602)</f>
        <v>0</v>
      </c>
      <c r="AP602" s="174">
        <f t="shared" ref="AP602:AS602" si="820">IF(AL602&lt;=50%,5,IF(AL602&lt;=65%,4,IF(AL602&lt;=75%,3,IF(AL602&lt;=90%,2,1))))</f>
        <v>1</v>
      </c>
      <c r="AQ602" s="174">
        <f t="shared" si="820"/>
        <v>5</v>
      </c>
      <c r="AR602" s="174">
        <f t="shared" si="820"/>
        <v>5</v>
      </c>
      <c r="AS602" s="174">
        <f t="shared" si="820"/>
        <v>5</v>
      </c>
      <c r="AT602" s="287"/>
      <c r="AU602" s="288"/>
      <c r="AV602" s="288"/>
      <c r="AW602" s="288"/>
      <c r="AX602" s="288"/>
      <c r="AY602" s="288"/>
    </row>
    <row r="603" spans="1:51" ht="16.5" customHeight="1" outlineLevel="4" x14ac:dyDescent="0.25">
      <c r="A603" s="205" t="s">
        <v>2517</v>
      </c>
      <c r="B603" s="181" t="str">
        <f>Variables!C303</f>
        <v>Jumlah lembaga kesejahteraan sosial yang aktif</v>
      </c>
      <c r="C603" s="192" t="s">
        <v>2518</v>
      </c>
      <c r="D603" s="192"/>
      <c r="E603" s="192"/>
      <c r="F603" s="192"/>
      <c r="G603" s="192"/>
      <c r="H603" s="192"/>
      <c r="I603" s="192"/>
      <c r="J603" s="192"/>
      <c r="K603" s="192" t="e">
        <f>Variables!E303</f>
        <v>#N/A</v>
      </c>
      <c r="L603" s="192">
        <f>Variables!F303</f>
        <v>12</v>
      </c>
      <c r="M603" s="192">
        <f>Variables!G303</f>
        <v>12</v>
      </c>
      <c r="N603" s="192">
        <f>Variables!H303</f>
        <v>11</v>
      </c>
      <c r="O603" s="192">
        <f>Variables!I303</f>
        <v>11</v>
      </c>
      <c r="P603" s="192">
        <f>Variables!J303</f>
        <v>11</v>
      </c>
      <c r="Q603" s="192"/>
      <c r="R603" s="192">
        <f>Variables!K303</f>
        <v>0</v>
      </c>
      <c r="S603" s="192">
        <f>Variables!L303</f>
        <v>0</v>
      </c>
      <c r="T603" s="192"/>
      <c r="U603" s="192">
        <f>Variables!M303</f>
        <v>0</v>
      </c>
      <c r="V603" s="192">
        <f>Variables!N303</f>
        <v>0</v>
      </c>
      <c r="W603" s="192"/>
      <c r="X603" s="192"/>
      <c r="Y603" s="192">
        <f>Variables!P303</f>
        <v>0</v>
      </c>
      <c r="Z603" s="182"/>
      <c r="AA603" s="192"/>
      <c r="AB603" s="181"/>
      <c r="AC603" s="170"/>
      <c r="AD603" s="170"/>
      <c r="AE603" s="170"/>
      <c r="AF603" s="170"/>
      <c r="AG603" s="170"/>
      <c r="AH603" s="170"/>
      <c r="AI603" s="170"/>
      <c r="AJ603" s="170"/>
      <c r="AK603" s="206"/>
      <c r="AL603" s="168"/>
      <c r="AM603" s="168"/>
      <c r="AN603" s="168"/>
      <c r="AO603" s="168"/>
      <c r="AP603" s="174"/>
      <c r="AQ603" s="174"/>
      <c r="AR603" s="174"/>
      <c r="AS603" s="174"/>
      <c r="AT603" s="206"/>
      <c r="AU603" s="207"/>
      <c r="AV603" s="207"/>
      <c r="AW603" s="207"/>
      <c r="AX603" s="207"/>
      <c r="AY603" s="207"/>
    </row>
    <row r="604" spans="1:51" ht="16.5" customHeight="1" outlineLevel="4" x14ac:dyDescent="0.25">
      <c r="A604" s="205" t="s">
        <v>2519</v>
      </c>
      <c r="B604" s="181" t="str">
        <f>Variables!C304</f>
        <v>Jumlah lembaga kesejahteraan sosial</v>
      </c>
      <c r="C604" s="192" t="s">
        <v>2518</v>
      </c>
      <c r="D604" s="192"/>
      <c r="E604" s="192"/>
      <c r="F604" s="192"/>
      <c r="G604" s="192"/>
      <c r="H604" s="192"/>
      <c r="I604" s="192"/>
      <c r="J604" s="192"/>
      <c r="K604" s="192" t="e">
        <f>Variables!E304</f>
        <v>#N/A</v>
      </c>
      <c r="L604" s="192">
        <f>Variables!F304</f>
        <v>12</v>
      </c>
      <c r="M604" s="192">
        <f>Variables!G304</f>
        <v>12</v>
      </c>
      <c r="N604" s="192">
        <f>Variables!H304</f>
        <v>11</v>
      </c>
      <c r="O604" s="192">
        <f>Variables!I304</f>
        <v>11</v>
      </c>
      <c r="P604" s="192">
        <f>Variables!J304</f>
        <v>11</v>
      </c>
      <c r="Q604" s="192"/>
      <c r="R604" s="192">
        <f>Variables!K304</f>
        <v>0</v>
      </c>
      <c r="S604" s="192">
        <f>Variables!L304</f>
        <v>0</v>
      </c>
      <c r="T604" s="192"/>
      <c r="U604" s="192">
        <f>Variables!M304</f>
        <v>0</v>
      </c>
      <c r="V604" s="192">
        <f>Variables!N304</f>
        <v>0</v>
      </c>
      <c r="W604" s="192"/>
      <c r="X604" s="192"/>
      <c r="Y604" s="192">
        <f>Variables!P304</f>
        <v>0</v>
      </c>
      <c r="Z604" s="182"/>
      <c r="AA604" s="192"/>
      <c r="AB604" s="181"/>
      <c r="AC604" s="170"/>
      <c r="AD604" s="170"/>
      <c r="AE604" s="170"/>
      <c r="AF604" s="170"/>
      <c r="AG604" s="170"/>
      <c r="AH604" s="170"/>
      <c r="AI604" s="170"/>
      <c r="AJ604" s="170"/>
      <c r="AK604" s="206"/>
      <c r="AL604" s="168"/>
      <c r="AM604" s="168"/>
      <c r="AN604" s="168"/>
      <c r="AO604" s="168"/>
      <c r="AP604" s="174"/>
      <c r="AQ604" s="174"/>
      <c r="AR604" s="174"/>
      <c r="AS604" s="174"/>
      <c r="AT604" s="206"/>
      <c r="AU604" s="207"/>
      <c r="AV604" s="207"/>
      <c r="AW604" s="207"/>
      <c r="AX604" s="207"/>
      <c r="AY604" s="207"/>
    </row>
    <row r="605" spans="1:51" ht="16.5" customHeight="1" outlineLevel="3" x14ac:dyDescent="0.25">
      <c r="A605" s="205" t="s">
        <v>2520</v>
      </c>
      <c r="B605" s="181" t="s">
        <v>2521</v>
      </c>
      <c r="C605" s="192"/>
      <c r="D605" s="192">
        <f t="shared" ref="D605:G605" si="821">D606</f>
        <v>0</v>
      </c>
      <c r="E605" s="192">
        <f t="shared" si="821"/>
        <v>2</v>
      </c>
      <c r="F605" s="192">
        <f t="shared" si="821"/>
        <v>3</v>
      </c>
      <c r="G605" s="192">
        <f t="shared" si="821"/>
        <v>4</v>
      </c>
      <c r="H605" s="192">
        <v>5</v>
      </c>
      <c r="I605" s="192">
        <v>6</v>
      </c>
      <c r="J605" s="192">
        <f t="shared" ref="J605:L605" si="822">J606</f>
        <v>7</v>
      </c>
      <c r="K605" s="192">
        <f t="shared" si="822"/>
        <v>2</v>
      </c>
      <c r="L605" s="192">
        <f t="shared" si="822"/>
        <v>6</v>
      </c>
      <c r="M605" s="192">
        <v>4</v>
      </c>
      <c r="N605" s="192">
        <f t="shared" ref="N605:P605" si="823">N606</f>
        <v>7</v>
      </c>
      <c r="O605" s="192">
        <f t="shared" si="823"/>
        <v>0</v>
      </c>
      <c r="P605" s="192">
        <f t="shared" si="823"/>
        <v>0</v>
      </c>
      <c r="Q605" s="192"/>
      <c r="R605" s="192">
        <f t="shared" ref="R605:S605" si="824">R606</f>
        <v>0</v>
      </c>
      <c r="S605" s="192">
        <f t="shared" si="824"/>
        <v>0</v>
      </c>
      <c r="T605" s="192"/>
      <c r="U605" s="192">
        <f t="shared" ref="U605:V605" si="825">U606</f>
        <v>0</v>
      </c>
      <c r="V605" s="192">
        <f t="shared" si="825"/>
        <v>0</v>
      </c>
      <c r="W605" s="192"/>
      <c r="X605" s="192">
        <f>H605</f>
        <v>5</v>
      </c>
      <c r="Y605" s="192">
        <f>Y606</f>
        <v>0</v>
      </c>
      <c r="Z605" s="182"/>
      <c r="AA605" s="192"/>
      <c r="AB605" s="181"/>
      <c r="AC605" s="170" t="e">
        <f>P605/R605</f>
        <v>#DIV/0!</v>
      </c>
      <c r="AD605" s="170" t="e">
        <f>S605/R605</f>
        <v>#DIV/0!</v>
      </c>
      <c r="AE605" s="170" t="e">
        <f>V605/U605</f>
        <v>#DIV/0!</v>
      </c>
      <c r="AF605" s="170">
        <f>Y605/X605</f>
        <v>0</v>
      </c>
      <c r="AG605" s="170">
        <f>P605/G605</f>
        <v>0</v>
      </c>
      <c r="AH605" s="170">
        <f>S605/G605</f>
        <v>0</v>
      </c>
      <c r="AI605" s="170">
        <f>V605/G605</f>
        <v>0</v>
      </c>
      <c r="AJ605" s="170">
        <f>Y605/G605</f>
        <v>0</v>
      </c>
      <c r="AK605" s="206"/>
      <c r="AL605" s="168">
        <f>IF(H605=0,0,P605/H605)</f>
        <v>0</v>
      </c>
      <c r="AM605" s="168">
        <f>IF(H605=0,0,S605/H605)</f>
        <v>0</v>
      </c>
      <c r="AN605" s="168">
        <f>IF(H605=0,0,V605/H605)</f>
        <v>0</v>
      </c>
      <c r="AO605" s="168">
        <f>IF(H605=0,0,Y605/H605)</f>
        <v>0</v>
      </c>
      <c r="AP605" s="174">
        <f t="shared" ref="AP605:AS605" si="826">IF(AL605&lt;=50%,5,IF(AL605&lt;=65%,4,IF(AL605&lt;=75%,3,IF(AL605&lt;=90%,2,1))))</f>
        <v>5</v>
      </c>
      <c r="AQ605" s="174">
        <f t="shared" si="826"/>
        <v>5</v>
      </c>
      <c r="AR605" s="174">
        <f t="shared" si="826"/>
        <v>5</v>
      </c>
      <c r="AS605" s="174">
        <f t="shared" si="826"/>
        <v>5</v>
      </c>
      <c r="AT605" s="206"/>
      <c r="AU605" s="207"/>
      <c r="AV605" s="207"/>
      <c r="AW605" s="207"/>
      <c r="AX605" s="207"/>
      <c r="AY605" s="207"/>
    </row>
    <row r="606" spans="1:51" ht="16.5" customHeight="1" outlineLevel="4" x14ac:dyDescent="0.25">
      <c r="A606" s="205" t="s">
        <v>2522</v>
      </c>
      <c r="B606" s="181" t="str">
        <f>Variables!C305</f>
        <v>Jumlah badan usaha yang berpartisipasi dalam upaya peningkatan kesejahteraan sosial</v>
      </c>
      <c r="C606" s="192" t="s">
        <v>2523</v>
      </c>
      <c r="D606" s="192">
        <v>0</v>
      </c>
      <c r="E606" s="192">
        <v>2</v>
      </c>
      <c r="F606" s="192">
        <v>3</v>
      </c>
      <c r="G606" s="192">
        <v>4</v>
      </c>
      <c r="H606" s="192"/>
      <c r="I606" s="192"/>
      <c r="J606" s="192">
        <v>7</v>
      </c>
      <c r="K606" s="192">
        <f>Variables!E305</f>
        <v>2</v>
      </c>
      <c r="L606" s="192">
        <f>Variables!F305</f>
        <v>6</v>
      </c>
      <c r="M606" s="192">
        <f>Variables!G305</f>
        <v>4</v>
      </c>
      <c r="N606" s="192">
        <f>Variables!H305</f>
        <v>7</v>
      </c>
      <c r="O606" s="192">
        <f>Variables!I305</f>
        <v>0</v>
      </c>
      <c r="P606" s="192">
        <f>Variables!J305</f>
        <v>0</v>
      </c>
      <c r="Q606" s="192"/>
      <c r="R606" s="192">
        <f>Variables!K305</f>
        <v>0</v>
      </c>
      <c r="S606" s="192">
        <f>Variables!L305</f>
        <v>0</v>
      </c>
      <c r="T606" s="192"/>
      <c r="U606" s="192">
        <f>Variables!M305</f>
        <v>0</v>
      </c>
      <c r="V606" s="192">
        <f>Variables!N305</f>
        <v>0</v>
      </c>
      <c r="W606" s="192"/>
      <c r="X606" s="192"/>
      <c r="Y606" s="192">
        <f>Variables!P305</f>
        <v>0</v>
      </c>
      <c r="Z606" s="182"/>
      <c r="AA606" s="192"/>
      <c r="AB606" s="181"/>
      <c r="AC606" s="170"/>
      <c r="AD606" s="170"/>
      <c r="AE606" s="170"/>
      <c r="AF606" s="170"/>
      <c r="AG606" s="170"/>
      <c r="AH606" s="170"/>
      <c r="AI606" s="170"/>
      <c r="AJ606" s="170"/>
      <c r="AK606" s="206"/>
      <c r="AL606" s="168"/>
      <c r="AM606" s="168"/>
      <c r="AN606" s="168"/>
      <c r="AO606" s="168"/>
      <c r="AP606" s="174"/>
      <c r="AQ606" s="174"/>
      <c r="AR606" s="174"/>
      <c r="AS606" s="174"/>
      <c r="AT606" s="206"/>
      <c r="AU606" s="207"/>
      <c r="AV606" s="207"/>
      <c r="AW606" s="207"/>
      <c r="AX606" s="207"/>
      <c r="AY606" s="207"/>
    </row>
    <row r="607" spans="1:51" ht="16.5" customHeight="1" outlineLevel="3" x14ac:dyDescent="0.25">
      <c r="A607" s="164" t="s">
        <v>2524</v>
      </c>
      <c r="B607" s="165" t="s">
        <v>2525</v>
      </c>
      <c r="C607" s="166"/>
      <c r="D607" s="167">
        <v>0</v>
      </c>
      <c r="E607" s="167">
        <v>0.1</v>
      </c>
      <c r="F607" s="167">
        <v>0.2</v>
      </c>
      <c r="G607" s="167">
        <v>0.3</v>
      </c>
      <c r="H607" s="167">
        <v>0.4</v>
      </c>
      <c r="I607" s="167">
        <v>0.5</v>
      </c>
      <c r="J607" s="167">
        <v>0.6</v>
      </c>
      <c r="K607" s="168">
        <f t="shared" ref="K607:P607" si="827">IF(K609=0,0,K608/K609)</f>
        <v>1</v>
      </c>
      <c r="L607" s="168">
        <f t="shared" si="827"/>
        <v>1</v>
      </c>
      <c r="M607" s="168">
        <f t="shared" si="827"/>
        <v>1</v>
      </c>
      <c r="N607" s="168">
        <f t="shared" si="827"/>
        <v>1</v>
      </c>
      <c r="O607" s="168">
        <f t="shared" si="827"/>
        <v>1</v>
      </c>
      <c r="P607" s="168">
        <f t="shared" si="827"/>
        <v>1</v>
      </c>
      <c r="Q607" s="177"/>
      <c r="R607" s="168">
        <f t="shared" ref="R607:S607" si="828">IF(R609=0,0,R608/R609)</f>
        <v>0</v>
      </c>
      <c r="S607" s="168">
        <f t="shared" si="828"/>
        <v>0</v>
      </c>
      <c r="T607" s="181"/>
      <c r="U607" s="168">
        <f t="shared" ref="U607:V607" si="829">IF(U609=0,0,U608/U609)</f>
        <v>0</v>
      </c>
      <c r="V607" s="168">
        <f t="shared" si="829"/>
        <v>0</v>
      </c>
      <c r="W607" s="181"/>
      <c r="X607" s="167">
        <f>H607</f>
        <v>0.4</v>
      </c>
      <c r="Y607" s="168">
        <f>IF(Y609=0,0,Y608/Y609)</f>
        <v>0</v>
      </c>
      <c r="Z607" s="182"/>
      <c r="AA607" s="167">
        <f>Y607/X607</f>
        <v>0</v>
      </c>
      <c r="AB607" s="165"/>
      <c r="AC607" s="172" t="e">
        <f>P607/R607</f>
        <v>#DIV/0!</v>
      </c>
      <c r="AD607" s="172" t="e">
        <f>S607/R607</f>
        <v>#DIV/0!</v>
      </c>
      <c r="AE607" s="172" t="e">
        <f>V607/U607</f>
        <v>#DIV/0!</v>
      </c>
      <c r="AF607" s="172">
        <f>Y607/X607</f>
        <v>0</v>
      </c>
      <c r="AG607" s="172">
        <f>P607/G607</f>
        <v>3.3333333333333335</v>
      </c>
      <c r="AH607" s="172">
        <f>S607/G607</f>
        <v>0</v>
      </c>
      <c r="AI607" s="172">
        <f>V607/G607</f>
        <v>0</v>
      </c>
      <c r="AJ607" s="172">
        <f>Y607/G607</f>
        <v>0</v>
      </c>
      <c r="AK607" s="173"/>
      <c r="AL607" s="168">
        <f>IF(H607=0,0,P607/H607)</f>
        <v>2.5</v>
      </c>
      <c r="AM607" s="168">
        <f>IF(H607=0,0,S607/H607)</f>
        <v>0</v>
      </c>
      <c r="AN607" s="168">
        <f>IF(H607=0,0,V607/H607)</f>
        <v>0</v>
      </c>
      <c r="AO607" s="168">
        <f>IF(H607=0,0,Y607/H607)</f>
        <v>0</v>
      </c>
      <c r="AP607" s="174">
        <f t="shared" ref="AP607:AS607" si="830">IF(AL607&lt;=50%,5,IF(AL607&lt;=65%,4,IF(AL607&lt;=75%,3,IF(AL607&lt;=90%,2,1))))</f>
        <v>1</v>
      </c>
      <c r="AQ607" s="174">
        <f t="shared" si="830"/>
        <v>5</v>
      </c>
      <c r="AR607" s="174">
        <f t="shared" si="830"/>
        <v>5</v>
      </c>
      <c r="AS607" s="174">
        <f t="shared" si="830"/>
        <v>5</v>
      </c>
      <c r="AT607" s="173"/>
      <c r="AU607" s="175"/>
      <c r="AV607" s="175"/>
      <c r="AW607" s="175"/>
      <c r="AX607" s="175"/>
      <c r="AY607" s="175"/>
    </row>
    <row r="608" spans="1:51" ht="16.5" customHeight="1" outlineLevel="4" x14ac:dyDescent="0.25">
      <c r="A608" s="205" t="s">
        <v>2526</v>
      </c>
      <c r="B608" s="181" t="str">
        <f>Variables!C306</f>
        <v>Jumlah wahana kesejahteraan sosial berbasis masyarakat (WKBSM) yang standar</v>
      </c>
      <c r="C608" s="192" t="s">
        <v>1706</v>
      </c>
      <c r="D608" s="192"/>
      <c r="E608" s="192"/>
      <c r="F608" s="192"/>
      <c r="G608" s="192"/>
      <c r="H608" s="192"/>
      <c r="I608" s="192"/>
      <c r="J608" s="192"/>
      <c r="K608" s="192">
        <f>Variables!E307</f>
        <v>2</v>
      </c>
      <c r="L608" s="192">
        <f>Variables!F307</f>
        <v>2</v>
      </c>
      <c r="M608" s="192">
        <f>Variables!G307</f>
        <v>5</v>
      </c>
      <c r="N608" s="192">
        <f>Variables!H307</f>
        <v>5</v>
      </c>
      <c r="O608" s="192">
        <f>Variables!I307</f>
        <v>5</v>
      </c>
      <c r="P608" s="192">
        <f>Variables!J306</f>
        <v>5</v>
      </c>
      <c r="Q608" s="192"/>
      <c r="R608" s="192">
        <f>Variables!K306</f>
        <v>0</v>
      </c>
      <c r="S608" s="192">
        <f>Variables!L306</f>
        <v>0</v>
      </c>
      <c r="T608" s="192"/>
      <c r="U608" s="192">
        <f>Variables!M306</f>
        <v>0</v>
      </c>
      <c r="V608" s="192">
        <f>Variables!N306</f>
        <v>0</v>
      </c>
      <c r="W608" s="192"/>
      <c r="X608" s="192"/>
      <c r="Y608" s="192">
        <f>Variables!P306</f>
        <v>0</v>
      </c>
      <c r="Z608" s="182"/>
      <c r="AA608" s="192"/>
      <c r="AB608" s="181"/>
      <c r="AC608" s="170"/>
      <c r="AD608" s="170"/>
      <c r="AE608" s="170"/>
      <c r="AF608" s="170"/>
      <c r="AG608" s="170"/>
      <c r="AH608" s="170"/>
      <c r="AI608" s="170"/>
      <c r="AJ608" s="170"/>
      <c r="AK608" s="206"/>
      <c r="AL608" s="168"/>
      <c r="AM608" s="168"/>
      <c r="AN608" s="168"/>
      <c r="AO608" s="168"/>
      <c r="AP608" s="174"/>
      <c r="AQ608" s="174"/>
      <c r="AR608" s="174"/>
      <c r="AS608" s="174"/>
      <c r="AT608" s="206"/>
      <c r="AU608" s="207"/>
      <c r="AV608" s="207"/>
      <c r="AW608" s="207"/>
      <c r="AX608" s="207"/>
      <c r="AY608" s="207"/>
    </row>
    <row r="609" spans="1:51" ht="16.5" customHeight="1" outlineLevel="4" x14ac:dyDescent="0.25">
      <c r="A609" s="205" t="s">
        <v>2527</v>
      </c>
      <c r="B609" s="181" t="str">
        <f>Variables!C307</f>
        <v>Jumlah panti sosial</v>
      </c>
      <c r="C609" s="192" t="s">
        <v>1706</v>
      </c>
      <c r="D609" s="192"/>
      <c r="E609" s="192"/>
      <c r="F609" s="192">
        <v>2</v>
      </c>
      <c r="G609" s="192"/>
      <c r="H609" s="192"/>
      <c r="I609" s="192"/>
      <c r="J609" s="192"/>
      <c r="K609" s="192">
        <f>Variables!E307</f>
        <v>2</v>
      </c>
      <c r="L609" s="192">
        <f>Variables!F307</f>
        <v>2</v>
      </c>
      <c r="M609" s="192">
        <f>Variables!G307</f>
        <v>5</v>
      </c>
      <c r="N609" s="192">
        <f>Variables!H307</f>
        <v>5</v>
      </c>
      <c r="O609" s="192">
        <f>Variables!I307</f>
        <v>5</v>
      </c>
      <c r="P609" s="192">
        <f>Variables!J307</f>
        <v>5</v>
      </c>
      <c r="Q609" s="181"/>
      <c r="R609" s="192">
        <f>Variables!K307</f>
        <v>0</v>
      </c>
      <c r="S609" s="192">
        <f>Variables!L307</f>
        <v>0</v>
      </c>
      <c r="T609" s="181"/>
      <c r="U609" s="192">
        <f>Variables!M307</f>
        <v>0</v>
      </c>
      <c r="V609" s="192">
        <f>Variables!N307</f>
        <v>0</v>
      </c>
      <c r="W609" s="181"/>
      <c r="X609" s="192"/>
      <c r="Y609" s="192">
        <f>Variables!P307</f>
        <v>0</v>
      </c>
      <c r="Z609" s="182"/>
      <c r="AA609" s="192"/>
      <c r="AB609" s="181"/>
      <c r="AC609" s="170"/>
      <c r="AD609" s="170"/>
      <c r="AE609" s="170"/>
      <c r="AF609" s="170"/>
      <c r="AG609" s="170"/>
      <c r="AH609" s="170"/>
      <c r="AI609" s="170"/>
      <c r="AJ609" s="170"/>
      <c r="AK609" s="206"/>
      <c r="AL609" s="168"/>
      <c r="AM609" s="168"/>
      <c r="AN609" s="168"/>
      <c r="AO609" s="168"/>
      <c r="AP609" s="174"/>
      <c r="AQ609" s="174"/>
      <c r="AR609" s="174"/>
      <c r="AS609" s="174"/>
      <c r="AT609" s="206"/>
      <c r="AU609" s="207"/>
      <c r="AV609" s="207"/>
      <c r="AW609" s="207"/>
      <c r="AX609" s="207"/>
      <c r="AY609" s="207"/>
    </row>
    <row r="610" spans="1:51" ht="16.5" customHeight="1" outlineLevel="2" x14ac:dyDescent="0.25">
      <c r="A610" s="153" t="s">
        <v>2528</v>
      </c>
      <c r="B610" s="154" t="s">
        <v>2529</v>
      </c>
      <c r="C610" s="155"/>
      <c r="D610" s="155"/>
      <c r="E610" s="155"/>
      <c r="F610" s="155"/>
      <c r="G610" s="155"/>
      <c r="H610" s="155"/>
      <c r="I610" s="155"/>
      <c r="J610" s="155"/>
      <c r="K610" s="155"/>
      <c r="L610" s="155"/>
      <c r="M610" s="155"/>
      <c r="N610" s="155"/>
      <c r="O610" s="155"/>
      <c r="P610" s="155"/>
      <c r="Q610" s="156"/>
      <c r="R610" s="155"/>
      <c r="S610" s="155"/>
      <c r="T610" s="157"/>
      <c r="U610" s="155"/>
      <c r="V610" s="155"/>
      <c r="W610" s="157"/>
      <c r="X610" s="155"/>
      <c r="Y610" s="155"/>
      <c r="Z610" s="158"/>
      <c r="AA610" s="159"/>
      <c r="AB610" s="154"/>
      <c r="AC610" s="160"/>
      <c r="AD610" s="160"/>
      <c r="AE610" s="160"/>
      <c r="AF610" s="160"/>
      <c r="AG610" s="160"/>
      <c r="AH610" s="160"/>
      <c r="AI610" s="160"/>
      <c r="AJ610" s="160"/>
      <c r="AK610" s="161"/>
      <c r="AL610" s="159"/>
      <c r="AM610" s="159"/>
      <c r="AN610" s="159"/>
      <c r="AO610" s="159"/>
      <c r="AP610" s="162"/>
      <c r="AQ610" s="162"/>
      <c r="AR610" s="162"/>
      <c r="AS610" s="162"/>
      <c r="AT610" s="161"/>
      <c r="AU610" s="163"/>
      <c r="AV610" s="163"/>
      <c r="AW610" s="163"/>
      <c r="AX610" s="163"/>
      <c r="AY610" s="163"/>
    </row>
    <row r="611" spans="1:51" ht="16.5" customHeight="1" outlineLevel="3" x14ac:dyDescent="0.25">
      <c r="A611" s="164" t="s">
        <v>2530</v>
      </c>
      <c r="B611" s="165" t="s">
        <v>2531</v>
      </c>
      <c r="C611" s="166"/>
      <c r="D611" s="167">
        <v>0.60470000000000002</v>
      </c>
      <c r="E611" s="167">
        <v>0.65</v>
      </c>
      <c r="F611" s="167">
        <v>0.7</v>
      </c>
      <c r="G611" s="167">
        <v>0.75</v>
      </c>
      <c r="H611" s="167">
        <v>0.8</v>
      </c>
      <c r="I611" s="167">
        <v>0.85</v>
      </c>
      <c r="J611" s="167">
        <v>0.9</v>
      </c>
      <c r="K611" s="168" t="e">
        <f t="shared" ref="K611:P611" si="831">IF(K613=0,0,K612/K613)</f>
        <v>#N/A</v>
      </c>
      <c r="L611" s="168">
        <f t="shared" si="831"/>
        <v>0.94252873563218387</v>
      </c>
      <c r="M611" s="168">
        <f t="shared" si="831"/>
        <v>0.68464730290456433</v>
      </c>
      <c r="N611" s="168">
        <f t="shared" si="831"/>
        <v>1</v>
      </c>
      <c r="O611" s="168">
        <f t="shared" si="831"/>
        <v>0</v>
      </c>
      <c r="P611" s="168">
        <f t="shared" si="831"/>
        <v>1</v>
      </c>
      <c r="Q611" s="177"/>
      <c r="R611" s="168">
        <f t="shared" ref="R611:S611" si="832">IF(R613=0,0,R612/R613)</f>
        <v>0</v>
      </c>
      <c r="S611" s="168">
        <f t="shared" si="832"/>
        <v>0</v>
      </c>
      <c r="T611" s="181"/>
      <c r="U611" s="168">
        <f t="shared" ref="U611:V611" si="833">IF(U613=0,0,U612/U613)</f>
        <v>0</v>
      </c>
      <c r="V611" s="168">
        <f t="shared" si="833"/>
        <v>0</v>
      </c>
      <c r="W611" s="181"/>
      <c r="X611" s="167">
        <f>H611</f>
        <v>0.8</v>
      </c>
      <c r="Y611" s="168">
        <f>IF(Y613=0,0,Y612/Y613)</f>
        <v>0</v>
      </c>
      <c r="Z611" s="182"/>
      <c r="AA611" s="167">
        <f>Y611/X611</f>
        <v>0</v>
      </c>
      <c r="AB611" s="165"/>
      <c r="AC611" s="172" t="e">
        <f>P611/R611</f>
        <v>#DIV/0!</v>
      </c>
      <c r="AD611" s="172" t="e">
        <f>S611/R611</f>
        <v>#DIV/0!</v>
      </c>
      <c r="AE611" s="172" t="e">
        <f>V611/U611</f>
        <v>#DIV/0!</v>
      </c>
      <c r="AF611" s="172">
        <f>Y611/X611</f>
        <v>0</v>
      </c>
      <c r="AG611" s="172">
        <f>P611/G611</f>
        <v>1.3333333333333333</v>
      </c>
      <c r="AH611" s="172">
        <f>S611/G611</f>
        <v>0</v>
      </c>
      <c r="AI611" s="172">
        <f>V611/G611</f>
        <v>0</v>
      </c>
      <c r="AJ611" s="172">
        <f>Y611/G611</f>
        <v>0</v>
      </c>
      <c r="AK611" s="173"/>
      <c r="AL611" s="168">
        <f>IF(H611=0,0,P611/H611)</f>
        <v>1.25</v>
      </c>
      <c r="AM611" s="168">
        <f>IF(H611=0,0,S611/H611)</f>
        <v>0</v>
      </c>
      <c r="AN611" s="168">
        <f>IF(H611=0,0,V611/H611)</f>
        <v>0</v>
      </c>
      <c r="AO611" s="168">
        <f>IF(H611=0,0,Y611/H611)</f>
        <v>0</v>
      </c>
      <c r="AP611" s="174">
        <f t="shared" ref="AP611:AS611" si="834">IF(AL611&lt;=50%,5,IF(AL611&lt;=65%,4,IF(AL611&lt;=75%,3,IF(AL611&lt;=90%,2,1))))</f>
        <v>1</v>
      </c>
      <c r="AQ611" s="174">
        <f t="shared" si="834"/>
        <v>5</v>
      </c>
      <c r="AR611" s="174">
        <f t="shared" si="834"/>
        <v>5</v>
      </c>
      <c r="AS611" s="174">
        <f t="shared" si="834"/>
        <v>5</v>
      </c>
      <c r="AT611" s="173"/>
      <c r="AU611" s="175"/>
      <c r="AV611" s="175"/>
      <c r="AW611" s="175"/>
      <c r="AX611" s="175"/>
      <c r="AY611" s="175"/>
    </row>
    <row r="612" spans="1:51" ht="16.5" customHeight="1" outlineLevel="4" x14ac:dyDescent="0.25">
      <c r="A612" s="205" t="s">
        <v>2532</v>
      </c>
      <c r="B612" s="181" t="str">
        <f>Variables!C308</f>
        <v>Jumlah gelandangan, pengemis, WTS, pemulung dan korban penyalahgunaan NAPZA yang tertangani</v>
      </c>
      <c r="C612" s="192" t="s">
        <v>1632</v>
      </c>
      <c r="D612" s="192"/>
      <c r="E612" s="192"/>
      <c r="F612" s="192"/>
      <c r="G612" s="192"/>
      <c r="H612" s="192"/>
      <c r="I612" s="192"/>
      <c r="J612" s="192"/>
      <c r="K612" s="192" t="e">
        <f>Variables!E308</f>
        <v>#N/A</v>
      </c>
      <c r="L612" s="192">
        <f>Variables!F308</f>
        <v>246</v>
      </c>
      <c r="M612" s="192">
        <f>Variables!G308</f>
        <v>165</v>
      </c>
      <c r="N612" s="192">
        <f>Variables!H308</f>
        <v>62</v>
      </c>
      <c r="O612" s="192">
        <f>Variables!I308</f>
        <v>0</v>
      </c>
      <c r="P612" s="192">
        <f>Variables!J308</f>
        <v>17</v>
      </c>
      <c r="Q612" s="181"/>
      <c r="R612" s="192">
        <f>Variables!K308</f>
        <v>0</v>
      </c>
      <c r="S612" s="192">
        <f>Variables!L308</f>
        <v>0</v>
      </c>
      <c r="T612" s="181"/>
      <c r="U612" s="192">
        <f>Variables!M308</f>
        <v>0</v>
      </c>
      <c r="V612" s="192">
        <f>Variables!N308</f>
        <v>0</v>
      </c>
      <c r="W612" s="181"/>
      <c r="X612" s="192"/>
      <c r="Y612" s="192">
        <f>Variables!P308</f>
        <v>0</v>
      </c>
      <c r="Z612" s="182"/>
      <c r="AA612" s="192"/>
      <c r="AB612" s="181"/>
      <c r="AC612" s="170"/>
      <c r="AD612" s="170"/>
      <c r="AE612" s="170"/>
      <c r="AF612" s="170"/>
      <c r="AG612" s="170"/>
      <c r="AH612" s="170"/>
      <c r="AI612" s="170"/>
      <c r="AJ612" s="170"/>
      <c r="AK612" s="206"/>
      <c r="AL612" s="168"/>
      <c r="AM612" s="168"/>
      <c r="AN612" s="168"/>
      <c r="AO612" s="168"/>
      <c r="AP612" s="174"/>
      <c r="AQ612" s="174"/>
      <c r="AR612" s="174"/>
      <c r="AS612" s="174"/>
      <c r="AT612" s="206"/>
      <c r="AU612" s="207"/>
      <c r="AV612" s="207"/>
      <c r="AW612" s="207"/>
      <c r="AX612" s="207"/>
      <c r="AY612" s="207"/>
    </row>
    <row r="613" spans="1:51" ht="16.5" customHeight="1" outlineLevel="4" x14ac:dyDescent="0.25">
      <c r="A613" s="205" t="s">
        <v>2533</v>
      </c>
      <c r="B613" s="181" t="str">
        <f>Variables!C309</f>
        <v>Jumlah gelandangan, pengemis, WTS, pemulung dan korban penyalahgunaan NAPZA</v>
      </c>
      <c r="C613" s="192" t="s">
        <v>1632</v>
      </c>
      <c r="D613" s="192"/>
      <c r="E613" s="192"/>
      <c r="F613" s="192"/>
      <c r="G613" s="192"/>
      <c r="H613" s="192"/>
      <c r="I613" s="192"/>
      <c r="J613" s="192"/>
      <c r="K613" s="192" t="e">
        <f>Variables!E309</f>
        <v>#N/A</v>
      </c>
      <c r="L613" s="192">
        <f>Variables!F309</f>
        <v>261</v>
      </c>
      <c r="M613" s="192">
        <f>Variables!G309</f>
        <v>241</v>
      </c>
      <c r="N613" s="192">
        <f>Variables!H309</f>
        <v>62</v>
      </c>
      <c r="O613" s="192">
        <f>Variables!I309</f>
        <v>0</v>
      </c>
      <c r="P613" s="192">
        <f>Variables!J309</f>
        <v>17</v>
      </c>
      <c r="Q613" s="181"/>
      <c r="R613" s="192">
        <f>Variables!K309</f>
        <v>0</v>
      </c>
      <c r="S613" s="192">
        <f>Variables!L309</f>
        <v>0</v>
      </c>
      <c r="T613" s="181"/>
      <c r="U613" s="192">
        <f>Variables!M309</f>
        <v>0</v>
      </c>
      <c r="V613" s="192">
        <f>Variables!N309</f>
        <v>0</v>
      </c>
      <c r="W613" s="181"/>
      <c r="X613" s="192"/>
      <c r="Y613" s="192">
        <f>Variables!P309</f>
        <v>0</v>
      </c>
      <c r="Z613" s="182"/>
      <c r="AA613" s="192"/>
      <c r="AB613" s="181"/>
      <c r="AC613" s="170"/>
      <c r="AD613" s="170"/>
      <c r="AE613" s="170"/>
      <c r="AF613" s="170"/>
      <c r="AG613" s="170"/>
      <c r="AH613" s="170"/>
      <c r="AI613" s="170"/>
      <c r="AJ613" s="170"/>
      <c r="AK613" s="206"/>
      <c r="AL613" s="168"/>
      <c r="AM613" s="168"/>
      <c r="AN613" s="168"/>
      <c r="AO613" s="168"/>
      <c r="AP613" s="174"/>
      <c r="AQ613" s="174"/>
      <c r="AR613" s="174"/>
      <c r="AS613" s="174"/>
      <c r="AT613" s="206"/>
      <c r="AU613" s="207"/>
      <c r="AV613" s="207"/>
      <c r="AW613" s="207"/>
      <c r="AX613" s="207"/>
      <c r="AY613" s="207"/>
    </row>
    <row r="614" spans="1:51" ht="16.5" customHeight="1" outlineLevel="2" x14ac:dyDescent="0.25">
      <c r="A614" s="153" t="s">
        <v>2534</v>
      </c>
      <c r="B614" s="154" t="s">
        <v>2535</v>
      </c>
      <c r="C614" s="155"/>
      <c r="D614" s="155"/>
      <c r="E614" s="155"/>
      <c r="F614" s="155"/>
      <c r="G614" s="155"/>
      <c r="H614" s="155"/>
      <c r="I614" s="155"/>
      <c r="J614" s="155"/>
      <c r="K614" s="155"/>
      <c r="L614" s="155"/>
      <c r="M614" s="155"/>
      <c r="N614" s="155"/>
      <c r="O614" s="155"/>
      <c r="P614" s="155"/>
      <c r="Q614" s="156"/>
      <c r="R614" s="155"/>
      <c r="S614" s="155"/>
      <c r="T614" s="157"/>
      <c r="U614" s="155"/>
      <c r="V614" s="155"/>
      <c r="W614" s="157"/>
      <c r="X614" s="155"/>
      <c r="Y614" s="155"/>
      <c r="Z614" s="158"/>
      <c r="AA614" s="159"/>
      <c r="AB614" s="154"/>
      <c r="AC614" s="160"/>
      <c r="AD614" s="160"/>
      <c r="AE614" s="160"/>
      <c r="AF614" s="160"/>
      <c r="AG614" s="160"/>
      <c r="AH614" s="160"/>
      <c r="AI614" s="160"/>
      <c r="AJ614" s="160"/>
      <c r="AK614" s="161"/>
      <c r="AL614" s="159"/>
      <c r="AM614" s="159"/>
      <c r="AN614" s="159"/>
      <c r="AO614" s="159"/>
      <c r="AP614" s="162"/>
      <c r="AQ614" s="162"/>
      <c r="AR614" s="162"/>
      <c r="AS614" s="162"/>
      <c r="AT614" s="161"/>
      <c r="AU614" s="163"/>
      <c r="AV614" s="163"/>
      <c r="AW614" s="163"/>
      <c r="AX614" s="163"/>
      <c r="AY614" s="163"/>
    </row>
    <row r="615" spans="1:51" ht="16.5" customHeight="1" outlineLevel="3" x14ac:dyDescent="0.25">
      <c r="A615" s="164" t="s">
        <v>2536</v>
      </c>
      <c r="B615" s="165" t="s">
        <v>2537</v>
      </c>
      <c r="C615" s="166"/>
      <c r="D615" s="167">
        <f t="shared" ref="D615:G615" si="835">D616/D617</f>
        <v>0.33333333333333331</v>
      </c>
      <c r="E615" s="167">
        <f t="shared" si="835"/>
        <v>0.41666666666666669</v>
      </c>
      <c r="F615" s="167">
        <f t="shared" si="835"/>
        <v>0.5</v>
      </c>
      <c r="G615" s="167">
        <f t="shared" si="835"/>
        <v>0.58333333333333337</v>
      </c>
      <c r="H615" s="167">
        <v>0.67</v>
      </c>
      <c r="I615" s="167">
        <v>0.75</v>
      </c>
      <c r="J615" s="167">
        <f>J616/J617</f>
        <v>0.83333333333333337</v>
      </c>
      <c r="K615" s="168">
        <f>IF(K617=0,0,K616/K617)</f>
        <v>0.41666666666666669</v>
      </c>
      <c r="L615" s="167">
        <v>0.61529999999999996</v>
      </c>
      <c r="M615" s="167">
        <v>0.76919999999999999</v>
      </c>
      <c r="N615" s="168">
        <f t="shared" ref="N615:P615" si="836">IF(N617=0,0,N616/N617)</f>
        <v>0</v>
      </c>
      <c r="O615" s="168">
        <f t="shared" si="836"/>
        <v>0</v>
      </c>
      <c r="P615" s="168">
        <f t="shared" si="836"/>
        <v>0</v>
      </c>
      <c r="Q615" s="275">
        <v>0</v>
      </c>
      <c r="R615" s="168">
        <f t="shared" ref="R615:S615" si="837">IF(R617=0,0,R616/R617)</f>
        <v>0</v>
      </c>
      <c r="S615" s="168">
        <f t="shared" si="837"/>
        <v>0</v>
      </c>
      <c r="T615" s="274">
        <v>8972000</v>
      </c>
      <c r="U615" s="168">
        <f t="shared" ref="U615:V615" si="838">IF(U617=0,0,U616/U617)</f>
        <v>0</v>
      </c>
      <c r="V615" s="168">
        <f t="shared" si="838"/>
        <v>0</v>
      </c>
      <c r="W615" s="181">
        <v>0</v>
      </c>
      <c r="X615" s="167">
        <f>H615</f>
        <v>0.67</v>
      </c>
      <c r="Y615" s="168">
        <f>IF(Y617=0,0,Y616/Y617)</f>
        <v>0</v>
      </c>
      <c r="Z615" s="182">
        <v>0</v>
      </c>
      <c r="AA615" s="167">
        <f>Y615/X615</f>
        <v>0</v>
      </c>
      <c r="AB615" s="165"/>
      <c r="AC615" s="172" t="e">
        <f>P615/R615</f>
        <v>#DIV/0!</v>
      </c>
      <c r="AD615" s="172" t="e">
        <f>S615/R615</f>
        <v>#DIV/0!</v>
      </c>
      <c r="AE615" s="172" t="e">
        <f>V615/U615</f>
        <v>#DIV/0!</v>
      </c>
      <c r="AF615" s="172">
        <f>Y615/X615</f>
        <v>0</v>
      </c>
      <c r="AG615" s="172">
        <f>P615/G615</f>
        <v>0</v>
      </c>
      <c r="AH615" s="172">
        <f>S615/G615</f>
        <v>0</v>
      </c>
      <c r="AI615" s="172">
        <f>V615/G615</f>
        <v>0</v>
      </c>
      <c r="AJ615" s="172">
        <f>Y615/G615</f>
        <v>0</v>
      </c>
      <c r="AK615" s="173"/>
      <c r="AL615" s="168">
        <f>IF(H615=0,0,P615/H615)</f>
        <v>0</v>
      </c>
      <c r="AM615" s="168">
        <f>IF(H615=0,0,S615/H615)</f>
        <v>0</v>
      </c>
      <c r="AN615" s="168">
        <f>IF(H615=0,0,V615/H615)</f>
        <v>0</v>
      </c>
      <c r="AO615" s="168">
        <f>IF(H615=0,0,Y615/H615)</f>
        <v>0</v>
      </c>
      <c r="AP615" s="174">
        <f t="shared" ref="AP615:AS615" si="839">IF(AL615&lt;=50%,5,IF(AL615&lt;=65%,4,IF(AL615&lt;=75%,3,IF(AL615&lt;=90%,2,1))))</f>
        <v>5</v>
      </c>
      <c r="AQ615" s="174">
        <f t="shared" si="839"/>
        <v>5</v>
      </c>
      <c r="AR615" s="174">
        <f t="shared" si="839"/>
        <v>5</v>
      </c>
      <c r="AS615" s="174">
        <f t="shared" si="839"/>
        <v>5</v>
      </c>
      <c r="AT615" s="173"/>
      <c r="AU615" s="175"/>
      <c r="AV615" s="175"/>
      <c r="AW615" s="175"/>
      <c r="AX615" s="175"/>
      <c r="AY615" s="175"/>
    </row>
    <row r="616" spans="1:51" ht="16.5" customHeight="1" outlineLevel="4" x14ac:dyDescent="0.25">
      <c r="A616" s="205" t="s">
        <v>2538</v>
      </c>
      <c r="B616" s="181" t="str">
        <f>Variables!C690</f>
        <v>Jumlah panti asuhan atau panti jompo yang mendapatkan pembinaan keagamaan</v>
      </c>
      <c r="C616" s="192"/>
      <c r="D616" s="192">
        <v>4</v>
      </c>
      <c r="E616" s="192">
        <v>5</v>
      </c>
      <c r="F616" s="192">
        <v>6</v>
      </c>
      <c r="G616" s="192">
        <v>7</v>
      </c>
      <c r="H616" s="192"/>
      <c r="I616" s="192"/>
      <c r="J616" s="192">
        <v>10</v>
      </c>
      <c r="K616" s="192">
        <f>Variables!E690</f>
        <v>5</v>
      </c>
      <c r="L616" s="192" t="e">
        <f>Variables!F690</f>
        <v>#N/A</v>
      </c>
      <c r="M616" s="192" t="e">
        <f>Variables!G690</f>
        <v>#N/A</v>
      </c>
      <c r="N616" s="192">
        <f>Variables!H690</f>
        <v>0</v>
      </c>
      <c r="O616" s="192">
        <f>Variables!I690</f>
        <v>0</v>
      </c>
      <c r="P616" s="192">
        <f>Variables!J690</f>
        <v>0</v>
      </c>
      <c r="Q616" s="181"/>
      <c r="R616" s="192">
        <f>Variables!K690</f>
        <v>0</v>
      </c>
      <c r="S616" s="192">
        <f>Variables!L690</f>
        <v>0</v>
      </c>
      <c r="T616" s="181"/>
      <c r="U616" s="192">
        <f>Variables!M690</f>
        <v>0</v>
      </c>
      <c r="V616" s="192">
        <f>Variables!N690</f>
        <v>0</v>
      </c>
      <c r="W616" s="181"/>
      <c r="X616" s="192"/>
      <c r="Y616" s="192">
        <f>Variables!P690</f>
        <v>0</v>
      </c>
      <c r="Z616" s="182"/>
      <c r="AA616" s="192"/>
      <c r="AB616" s="181"/>
      <c r="AC616" s="170"/>
      <c r="AD616" s="170"/>
      <c r="AE616" s="170"/>
      <c r="AF616" s="170"/>
      <c r="AG616" s="170"/>
      <c r="AH616" s="170"/>
      <c r="AI616" s="170"/>
      <c r="AJ616" s="170"/>
      <c r="AK616" s="206"/>
      <c r="AL616" s="168"/>
      <c r="AM616" s="168"/>
      <c r="AN616" s="168"/>
      <c r="AO616" s="168"/>
      <c r="AP616" s="174"/>
      <c r="AQ616" s="174"/>
      <c r="AR616" s="174"/>
      <c r="AS616" s="174"/>
      <c r="AT616" s="206"/>
      <c r="AU616" s="207"/>
      <c r="AV616" s="207"/>
      <c r="AW616" s="207"/>
      <c r="AX616" s="207"/>
      <c r="AY616" s="207"/>
    </row>
    <row r="617" spans="1:51" ht="16.5" customHeight="1" outlineLevel="4" x14ac:dyDescent="0.25">
      <c r="A617" s="205" t="s">
        <v>2539</v>
      </c>
      <c r="B617" s="181" t="str">
        <f>Variables!C310</f>
        <v>Jumlah keseluruhan panti</v>
      </c>
      <c r="C617" s="192"/>
      <c r="D617" s="192">
        <v>12</v>
      </c>
      <c r="E617" s="192">
        <v>12</v>
      </c>
      <c r="F617" s="192">
        <v>12</v>
      </c>
      <c r="G617" s="192">
        <v>12</v>
      </c>
      <c r="H617" s="192"/>
      <c r="I617" s="192"/>
      <c r="J617" s="192">
        <v>12</v>
      </c>
      <c r="K617" s="192">
        <f>Variables!E310</f>
        <v>12</v>
      </c>
      <c r="L617" s="192">
        <f>Variables!F310</f>
        <v>12</v>
      </c>
      <c r="M617" s="192" t="e">
        <f>Variables!G310</f>
        <v>#N/A</v>
      </c>
      <c r="N617" s="192">
        <f>Variables!H310</f>
        <v>11</v>
      </c>
      <c r="O617" s="192">
        <f>Variables!I310</f>
        <v>11</v>
      </c>
      <c r="P617" s="192">
        <f>Variables!J310</f>
        <v>11</v>
      </c>
      <c r="Q617" s="192"/>
      <c r="R617" s="192">
        <f>Variables!K310</f>
        <v>0</v>
      </c>
      <c r="S617" s="192">
        <f>Variables!L310</f>
        <v>0</v>
      </c>
      <c r="T617" s="192"/>
      <c r="U617" s="192">
        <f>Variables!M310</f>
        <v>0</v>
      </c>
      <c r="V617" s="192">
        <f>Variables!N310</f>
        <v>0</v>
      </c>
      <c r="W617" s="192"/>
      <c r="X617" s="192"/>
      <c r="Y617" s="192">
        <f>Variables!P310</f>
        <v>0</v>
      </c>
      <c r="Z617" s="182"/>
      <c r="AA617" s="192"/>
      <c r="AB617" s="181"/>
      <c r="AC617" s="170"/>
      <c r="AD617" s="170"/>
      <c r="AE617" s="170"/>
      <c r="AF617" s="170"/>
      <c r="AG617" s="170"/>
      <c r="AH617" s="170"/>
      <c r="AI617" s="170"/>
      <c r="AJ617" s="170"/>
      <c r="AK617" s="206"/>
      <c r="AL617" s="168"/>
      <c r="AM617" s="168"/>
      <c r="AN617" s="168"/>
      <c r="AO617" s="168"/>
      <c r="AP617" s="174"/>
      <c r="AQ617" s="174"/>
      <c r="AR617" s="174"/>
      <c r="AS617" s="174"/>
      <c r="AT617" s="206"/>
      <c r="AU617" s="207"/>
      <c r="AV617" s="207"/>
      <c r="AW617" s="207"/>
      <c r="AX617" s="207"/>
      <c r="AY617" s="207"/>
    </row>
    <row r="618" spans="1:51" ht="16.5" customHeight="1" outlineLevel="2" x14ac:dyDescent="0.25">
      <c r="A618" s="153" t="s">
        <v>2540</v>
      </c>
      <c r="B618" s="154" t="s">
        <v>2529</v>
      </c>
      <c r="C618" s="155"/>
      <c r="D618" s="155"/>
      <c r="E618" s="155"/>
      <c r="F618" s="155"/>
      <c r="G618" s="155"/>
      <c r="H618" s="155"/>
      <c r="I618" s="155"/>
      <c r="J618" s="155"/>
      <c r="K618" s="155"/>
      <c r="L618" s="155"/>
      <c r="M618" s="155"/>
      <c r="N618" s="155"/>
      <c r="O618" s="155"/>
      <c r="P618" s="155"/>
      <c r="Q618" s="156"/>
      <c r="R618" s="155"/>
      <c r="S618" s="155"/>
      <c r="T618" s="157"/>
      <c r="U618" s="155"/>
      <c r="V618" s="155"/>
      <c r="W618" s="157"/>
      <c r="X618" s="155"/>
      <c r="Y618" s="155"/>
      <c r="Z618" s="158"/>
      <c r="AA618" s="159"/>
      <c r="AB618" s="154"/>
      <c r="AC618" s="160"/>
      <c r="AD618" s="160"/>
      <c r="AE618" s="160"/>
      <c r="AF618" s="160"/>
      <c r="AG618" s="160"/>
      <c r="AH618" s="160"/>
      <c r="AI618" s="160"/>
      <c r="AJ618" s="160"/>
      <c r="AK618" s="161"/>
      <c r="AL618" s="159"/>
      <c r="AM618" s="159"/>
      <c r="AN618" s="159"/>
      <c r="AO618" s="159"/>
      <c r="AP618" s="162"/>
      <c r="AQ618" s="162"/>
      <c r="AR618" s="162"/>
      <c r="AS618" s="162"/>
      <c r="AT618" s="161"/>
      <c r="AU618" s="163"/>
      <c r="AV618" s="163"/>
      <c r="AW618" s="163"/>
      <c r="AX618" s="163"/>
      <c r="AY618" s="163"/>
    </row>
    <row r="619" spans="1:51" ht="16.5" customHeight="1" outlineLevel="3" x14ac:dyDescent="0.25">
      <c r="A619" s="164" t="s">
        <v>2541</v>
      </c>
      <c r="B619" s="165" t="s">
        <v>2542</v>
      </c>
      <c r="C619" s="166"/>
      <c r="D619" s="167">
        <v>7.8602620087336303E-2</v>
      </c>
      <c r="E619" s="167">
        <v>0.1</v>
      </c>
      <c r="F619" s="167">
        <v>0.15</v>
      </c>
      <c r="G619" s="167">
        <v>0.2</v>
      </c>
      <c r="H619" s="167">
        <v>0.3</v>
      </c>
      <c r="I619" s="167">
        <v>0.4</v>
      </c>
      <c r="J619" s="167">
        <v>0.4</v>
      </c>
      <c r="K619" s="168" t="e">
        <f t="shared" ref="K619:P619" si="840">IF(K621=0,0,K620/K621)</f>
        <v>#N/A</v>
      </c>
      <c r="L619" s="168">
        <f t="shared" si="840"/>
        <v>0.19533527696793002</v>
      </c>
      <c r="M619" s="168">
        <f t="shared" si="840"/>
        <v>0.30890052356020942</v>
      </c>
      <c r="N619" s="168">
        <f t="shared" si="840"/>
        <v>0.40740740740740738</v>
      </c>
      <c r="O619" s="168">
        <f t="shared" si="840"/>
        <v>0</v>
      </c>
      <c r="P619" s="168">
        <f t="shared" si="840"/>
        <v>0.41269841269841268</v>
      </c>
      <c r="Q619" s="177"/>
      <c r="R619" s="168">
        <f t="shared" ref="R619:S619" si="841">IF(R621=0,0,R620/R621)</f>
        <v>0</v>
      </c>
      <c r="S619" s="168">
        <f t="shared" si="841"/>
        <v>0</v>
      </c>
      <c r="T619" s="181"/>
      <c r="U619" s="168">
        <f t="shared" ref="U619:V619" si="842">IF(U621=0,0,U620/U621)</f>
        <v>0</v>
      </c>
      <c r="V619" s="168">
        <f t="shared" si="842"/>
        <v>0</v>
      </c>
      <c r="W619" s="181"/>
      <c r="X619" s="167">
        <f>H619</f>
        <v>0.3</v>
      </c>
      <c r="Y619" s="168">
        <f>IF(Y621=0,0,Y620/Y621)</f>
        <v>0</v>
      </c>
      <c r="Z619" s="182"/>
      <c r="AA619" s="167">
        <f>Y619/X619</f>
        <v>0</v>
      </c>
      <c r="AB619" s="165"/>
      <c r="AC619" s="172" t="e">
        <f>P619/R619</f>
        <v>#DIV/0!</v>
      </c>
      <c r="AD619" s="172" t="e">
        <f>S619/R619</f>
        <v>#DIV/0!</v>
      </c>
      <c r="AE619" s="172" t="e">
        <f>V619/U619</f>
        <v>#DIV/0!</v>
      </c>
      <c r="AF619" s="172">
        <f>Y619/X619</f>
        <v>0</v>
      </c>
      <c r="AG619" s="172">
        <f>P619/G619</f>
        <v>2.0634920634920633</v>
      </c>
      <c r="AH619" s="172">
        <f>S619/G619</f>
        <v>0</v>
      </c>
      <c r="AI619" s="172">
        <f>V619/G619</f>
        <v>0</v>
      </c>
      <c r="AJ619" s="172">
        <f>Y619/G619</f>
        <v>0</v>
      </c>
      <c r="AK619" s="173"/>
      <c r="AL619" s="168">
        <f>IF(H619=0,0,P619/H619)</f>
        <v>1.3756613756613756</v>
      </c>
      <c r="AM619" s="289">
        <f>IF(H619=0,0,S619/H619)</f>
        <v>0</v>
      </c>
      <c r="AN619" s="289">
        <f>IF(H619=0,0,V619/H619)</f>
        <v>0</v>
      </c>
      <c r="AO619" s="289">
        <f>IF(H619=0,0,Y619/H619)</f>
        <v>0</v>
      </c>
      <c r="AP619" s="174">
        <f t="shared" ref="AP619:AS619" si="843">IF(AL619&lt;=50%,5,IF(AL619&lt;=65%,4,IF(AL619&lt;=75%,3,IF(AL619&lt;=90%,2,1))))</f>
        <v>1</v>
      </c>
      <c r="AQ619" s="174">
        <f t="shared" si="843"/>
        <v>5</v>
      </c>
      <c r="AR619" s="174">
        <f t="shared" si="843"/>
        <v>5</v>
      </c>
      <c r="AS619" s="174">
        <f t="shared" si="843"/>
        <v>5</v>
      </c>
      <c r="AT619" s="173"/>
      <c r="AU619" s="175"/>
      <c r="AV619" s="175"/>
      <c r="AW619" s="175"/>
      <c r="AX619" s="175"/>
      <c r="AY619" s="175"/>
    </row>
    <row r="620" spans="1:51" ht="16.5" customHeight="1" outlineLevel="4" x14ac:dyDescent="0.25">
      <c r="A620" s="205" t="s">
        <v>2543</v>
      </c>
      <c r="B620" s="181" t="str">
        <f>Variables!C311</f>
        <v>Jumlah penyandang cacat dan mental tidak potensial yang menerima jaminan sosial</v>
      </c>
      <c r="C620" s="192" t="s">
        <v>1632</v>
      </c>
      <c r="D620" s="192"/>
      <c r="E620" s="192"/>
      <c r="F620" s="192"/>
      <c r="G620" s="192"/>
      <c r="H620" s="192"/>
      <c r="I620" s="192"/>
      <c r="J620" s="192"/>
      <c r="K620" s="192" t="e">
        <f>Variables!E311</f>
        <v>#N/A</v>
      </c>
      <c r="L620" s="192">
        <f>Variables!F311</f>
        <v>67</v>
      </c>
      <c r="M620" s="192">
        <f>Variables!G311</f>
        <v>118</v>
      </c>
      <c r="N620" s="192">
        <f>Variables!H311</f>
        <v>154</v>
      </c>
      <c r="O620" s="192">
        <f>Variables!I311</f>
        <v>0</v>
      </c>
      <c r="P620" s="192">
        <f>Variables!J311</f>
        <v>156</v>
      </c>
      <c r="Q620" s="192"/>
      <c r="R620" s="192">
        <f>Variables!K311</f>
        <v>0</v>
      </c>
      <c r="S620" s="192">
        <f>Variables!L311</f>
        <v>0</v>
      </c>
      <c r="T620" s="192"/>
      <c r="U620" s="192">
        <f>Variables!M311</f>
        <v>0</v>
      </c>
      <c r="V620" s="192">
        <f>Variables!N311</f>
        <v>0</v>
      </c>
      <c r="W620" s="192"/>
      <c r="X620" s="192"/>
      <c r="Y620" s="192">
        <f>Variables!P311</f>
        <v>0</v>
      </c>
      <c r="Z620" s="182"/>
      <c r="AA620" s="192"/>
      <c r="AB620" s="181"/>
      <c r="AC620" s="170"/>
      <c r="AD620" s="170"/>
      <c r="AE620" s="170"/>
      <c r="AF620" s="170"/>
      <c r="AG620" s="170"/>
      <c r="AH620" s="170"/>
      <c r="AI620" s="170"/>
      <c r="AJ620" s="170"/>
      <c r="AK620" s="206"/>
      <c r="AL620" s="168"/>
      <c r="AM620" s="168"/>
      <c r="AN620" s="168"/>
      <c r="AO620" s="168"/>
      <c r="AP620" s="174"/>
      <c r="AQ620" s="174"/>
      <c r="AR620" s="174"/>
      <c r="AS620" s="174"/>
      <c r="AT620" s="206"/>
      <c r="AU620" s="207"/>
      <c r="AV620" s="207"/>
      <c r="AW620" s="207"/>
      <c r="AX620" s="207"/>
      <c r="AY620" s="207"/>
    </row>
    <row r="621" spans="1:51" ht="16.5" customHeight="1" outlineLevel="4" x14ac:dyDescent="0.25">
      <c r="A621" s="205" t="s">
        <v>2544</v>
      </c>
      <c r="B621" s="181" t="str">
        <f>Variables!C312</f>
        <v>Jumlah total penyandang cacat</v>
      </c>
      <c r="C621" s="192" t="s">
        <v>1632</v>
      </c>
      <c r="D621" s="192"/>
      <c r="E621" s="192"/>
      <c r="F621" s="192"/>
      <c r="G621" s="192"/>
      <c r="H621" s="192"/>
      <c r="I621" s="192"/>
      <c r="J621" s="192"/>
      <c r="K621" s="192" t="e">
        <f>Variables!E312</f>
        <v>#N/A</v>
      </c>
      <c r="L621" s="192">
        <f>Variables!F312</f>
        <v>343</v>
      </c>
      <c r="M621" s="192">
        <f>Variables!G312</f>
        <v>382</v>
      </c>
      <c r="N621" s="192">
        <f>Variables!H312</f>
        <v>378</v>
      </c>
      <c r="O621" s="192">
        <f>Variables!I312</f>
        <v>0</v>
      </c>
      <c r="P621" s="192">
        <f>Variables!J312</f>
        <v>378</v>
      </c>
      <c r="Q621" s="192"/>
      <c r="R621" s="192">
        <f>Variables!K312</f>
        <v>0</v>
      </c>
      <c r="S621" s="192">
        <f>Variables!L312</f>
        <v>0</v>
      </c>
      <c r="T621" s="192"/>
      <c r="U621" s="192">
        <f>Variables!M312</f>
        <v>0</v>
      </c>
      <c r="V621" s="192">
        <f>Variables!N312</f>
        <v>0</v>
      </c>
      <c r="W621" s="192"/>
      <c r="X621" s="192"/>
      <c r="Y621" s="192">
        <f>Variables!P312</f>
        <v>0</v>
      </c>
      <c r="Z621" s="182"/>
      <c r="AA621" s="192"/>
      <c r="AB621" s="181"/>
      <c r="AC621" s="170"/>
      <c r="AD621" s="170"/>
      <c r="AE621" s="170"/>
      <c r="AF621" s="170"/>
      <c r="AG621" s="170"/>
      <c r="AH621" s="170"/>
      <c r="AI621" s="170"/>
      <c r="AJ621" s="170"/>
      <c r="AK621" s="206"/>
      <c r="AL621" s="168"/>
      <c r="AM621" s="168"/>
      <c r="AN621" s="168"/>
      <c r="AO621" s="168"/>
      <c r="AP621" s="174"/>
      <c r="AQ621" s="174"/>
      <c r="AR621" s="174"/>
      <c r="AS621" s="174"/>
      <c r="AT621" s="206"/>
      <c r="AU621" s="207"/>
      <c r="AV621" s="207"/>
      <c r="AW621" s="207"/>
      <c r="AX621" s="207"/>
      <c r="AY621" s="207"/>
    </row>
    <row r="622" spans="1:51" ht="16.5" customHeight="1" x14ac:dyDescent="0.25">
      <c r="A622" s="127">
        <v>2</v>
      </c>
      <c r="B622" s="128" t="s">
        <v>2545</v>
      </c>
      <c r="C622" s="129"/>
      <c r="D622" s="129"/>
      <c r="E622" s="129"/>
      <c r="F622" s="129"/>
      <c r="G622" s="129"/>
      <c r="H622" s="129"/>
      <c r="I622" s="129"/>
      <c r="J622" s="129"/>
      <c r="K622" s="129"/>
      <c r="L622" s="129"/>
      <c r="M622" s="129"/>
      <c r="N622" s="129"/>
      <c r="O622" s="129"/>
      <c r="P622" s="129"/>
      <c r="Q622" s="130"/>
      <c r="R622" s="129"/>
      <c r="S622" s="129"/>
      <c r="T622" s="131"/>
      <c r="U622" s="129"/>
      <c r="V622" s="129"/>
      <c r="W622" s="131"/>
      <c r="X622" s="129"/>
      <c r="Y622" s="129"/>
      <c r="Z622" s="132"/>
      <c r="AA622" s="133"/>
      <c r="AB622" s="134"/>
      <c r="AC622" s="135"/>
      <c r="AD622" s="135"/>
      <c r="AE622" s="135"/>
      <c r="AF622" s="135"/>
      <c r="AG622" s="135"/>
      <c r="AH622" s="135"/>
      <c r="AI622" s="135"/>
      <c r="AJ622" s="135"/>
      <c r="AK622" s="136"/>
      <c r="AL622" s="137"/>
      <c r="AM622" s="137"/>
      <c r="AN622" s="137"/>
      <c r="AO622" s="137"/>
      <c r="AP622" s="138"/>
      <c r="AQ622" s="138"/>
      <c r="AR622" s="138"/>
      <c r="AS622" s="138"/>
      <c r="AT622" s="136"/>
      <c r="AU622" s="139"/>
      <c r="AV622" s="139"/>
      <c r="AW622" s="139"/>
      <c r="AX622" s="139"/>
      <c r="AY622" s="139"/>
    </row>
    <row r="623" spans="1:51" ht="16.5" customHeight="1" outlineLevel="1" x14ac:dyDescent="0.25">
      <c r="A623" s="140" t="s">
        <v>190</v>
      </c>
      <c r="B623" s="146" t="s">
        <v>2546</v>
      </c>
      <c r="C623" s="142"/>
      <c r="D623" s="142"/>
      <c r="E623" s="142"/>
      <c r="F623" s="142"/>
      <c r="G623" s="142"/>
      <c r="H623" s="142"/>
      <c r="I623" s="142"/>
      <c r="J623" s="142"/>
      <c r="K623" s="142"/>
      <c r="L623" s="142"/>
      <c r="M623" s="142"/>
      <c r="N623" s="142"/>
      <c r="O623" s="142"/>
      <c r="P623" s="142"/>
      <c r="Q623" s="284">
        <f>SUBTOTAL(9,Q624:Q649)</f>
        <v>0</v>
      </c>
      <c r="R623" s="142"/>
      <c r="S623" s="142"/>
      <c r="T623" s="143">
        <f>SUBTOTAL(9,T624:T649)</f>
        <v>0</v>
      </c>
      <c r="U623" s="142"/>
      <c r="V623" s="142"/>
      <c r="W623" s="143">
        <f>SUBTOTAL(9,W624:W649)</f>
        <v>0</v>
      </c>
      <c r="X623" s="142"/>
      <c r="Y623" s="142"/>
      <c r="Z623" s="143">
        <f>SUBTOTAL(9,Z624:Z649)</f>
        <v>0</v>
      </c>
      <c r="AA623" s="145"/>
      <c r="AB623" s="146"/>
      <c r="AC623" s="147" t="e">
        <f t="shared" ref="AC623:AJ623" si="844">SUBTOTAL(1,AC624:AC649)</f>
        <v>#DIV/0!</v>
      </c>
      <c r="AD623" s="147" t="e">
        <f t="shared" si="844"/>
        <v>#DIV/0!</v>
      </c>
      <c r="AE623" s="147" t="e">
        <f t="shared" si="844"/>
        <v>#DIV/0!</v>
      </c>
      <c r="AF623" s="147">
        <f t="shared" si="844"/>
        <v>0</v>
      </c>
      <c r="AG623" s="147">
        <f t="shared" si="844"/>
        <v>0</v>
      </c>
      <c r="AH623" s="147">
        <f t="shared" si="844"/>
        <v>0</v>
      </c>
      <c r="AI623" s="147">
        <f t="shared" si="844"/>
        <v>0</v>
      </c>
      <c r="AJ623" s="147">
        <f t="shared" si="844"/>
        <v>0</v>
      </c>
      <c r="AK623" s="148"/>
      <c r="AL623" s="149"/>
      <c r="AM623" s="149"/>
      <c r="AN623" s="149"/>
      <c r="AO623" s="149"/>
      <c r="AP623" s="150"/>
      <c r="AQ623" s="150"/>
      <c r="AR623" s="150"/>
      <c r="AS623" s="150"/>
      <c r="AT623" s="151"/>
      <c r="AU623" s="152">
        <f>COUNTIF(AS624:AS650,5)</f>
        <v>8</v>
      </c>
      <c r="AV623" s="152">
        <f>COUNTIF(AS624:AS650,4)</f>
        <v>0</v>
      </c>
      <c r="AW623" s="152">
        <f>COUNTIF(AS624:AS650,3)</f>
        <v>0</v>
      </c>
      <c r="AX623" s="152">
        <f>COUNTIF(AS624:AS650,2)</f>
        <v>0</v>
      </c>
      <c r="AY623" s="152">
        <f>COUNTIF(AS624:AS650,1)</f>
        <v>0</v>
      </c>
    </row>
    <row r="624" spans="1:51" ht="16.5" customHeight="1" outlineLevel="2" x14ac:dyDescent="0.25">
      <c r="A624" s="153" t="s">
        <v>2547</v>
      </c>
      <c r="B624" s="154" t="s">
        <v>2548</v>
      </c>
      <c r="C624" s="155"/>
      <c r="D624" s="155"/>
      <c r="E624" s="155"/>
      <c r="F624" s="155"/>
      <c r="G624" s="155"/>
      <c r="H624" s="155"/>
      <c r="I624" s="155"/>
      <c r="J624" s="155"/>
      <c r="K624" s="155"/>
      <c r="L624" s="155"/>
      <c r="M624" s="155"/>
      <c r="N624" s="155"/>
      <c r="O624" s="155"/>
      <c r="P624" s="155"/>
      <c r="Q624" s="156"/>
      <c r="R624" s="155"/>
      <c r="S624" s="155"/>
      <c r="T624" s="157"/>
      <c r="U624" s="155"/>
      <c r="V624" s="155"/>
      <c r="W624" s="157"/>
      <c r="X624" s="155"/>
      <c r="Y624" s="155"/>
      <c r="Z624" s="158"/>
      <c r="AA624" s="159"/>
      <c r="AB624" s="154"/>
      <c r="AC624" s="160"/>
      <c r="AD624" s="160"/>
      <c r="AE624" s="160"/>
      <c r="AF624" s="160"/>
      <c r="AG624" s="160"/>
      <c r="AH624" s="160"/>
      <c r="AI624" s="160"/>
      <c r="AJ624" s="160"/>
      <c r="AK624" s="161"/>
      <c r="AL624" s="159"/>
      <c r="AM624" s="159"/>
      <c r="AN624" s="159"/>
      <c r="AO624" s="159"/>
      <c r="AP624" s="162"/>
      <c r="AQ624" s="162"/>
      <c r="AR624" s="162"/>
      <c r="AS624" s="162"/>
      <c r="AT624" s="161"/>
      <c r="AU624" s="163"/>
      <c r="AV624" s="163"/>
      <c r="AW624" s="163"/>
      <c r="AX624" s="163"/>
      <c r="AY624" s="163"/>
    </row>
    <row r="625" spans="1:51" ht="16.5" customHeight="1" outlineLevel="3" x14ac:dyDescent="0.25">
      <c r="A625" s="164" t="s">
        <v>2549</v>
      </c>
      <c r="B625" s="165" t="s">
        <v>2550</v>
      </c>
      <c r="C625" s="166"/>
      <c r="D625" s="167">
        <v>0.03</v>
      </c>
      <c r="E625" s="167">
        <v>0.04</v>
      </c>
      <c r="F625" s="167">
        <v>0.05</v>
      </c>
      <c r="G625" s="167">
        <v>0.06</v>
      </c>
      <c r="H625" s="167">
        <v>7.0000000000000007E-2</v>
      </c>
      <c r="I625" s="167">
        <v>0.08</v>
      </c>
      <c r="J625" s="167">
        <v>0.1</v>
      </c>
      <c r="K625" s="168" t="e">
        <f>IF(K627=0,0,K626/K627)</f>
        <v>#N/A</v>
      </c>
      <c r="L625" s="167">
        <v>0.15</v>
      </c>
      <c r="M625" s="168">
        <f t="shared" ref="M625:P625" si="845">IF(M627=0,0,M626/M627)</f>
        <v>0.2</v>
      </c>
      <c r="N625" s="168">
        <f t="shared" si="845"/>
        <v>0.2</v>
      </c>
      <c r="O625" s="168">
        <f t="shared" si="845"/>
        <v>0</v>
      </c>
      <c r="P625" s="168">
        <f t="shared" si="845"/>
        <v>0</v>
      </c>
      <c r="Q625" s="177"/>
      <c r="R625" s="168">
        <f t="shared" ref="R625:S625" si="846">IF(R627=0,0,R626/R627)</f>
        <v>0</v>
      </c>
      <c r="S625" s="168">
        <f t="shared" si="846"/>
        <v>0</v>
      </c>
      <c r="T625" s="181"/>
      <c r="U625" s="168">
        <f t="shared" ref="U625:V625" si="847">IF(U627=0,0,U626/U627)</f>
        <v>0</v>
      </c>
      <c r="V625" s="168">
        <f t="shared" si="847"/>
        <v>0</v>
      </c>
      <c r="W625" s="181"/>
      <c r="X625" s="167">
        <f>H625</f>
        <v>7.0000000000000007E-2</v>
      </c>
      <c r="Y625" s="168">
        <f>IF(Y627=0,0,Y626/Y627)</f>
        <v>0</v>
      </c>
      <c r="Z625" s="182"/>
      <c r="AA625" s="167">
        <f>Y625/X625</f>
        <v>0</v>
      </c>
      <c r="AB625" s="165"/>
      <c r="AC625" s="172" t="e">
        <f>P625/R625</f>
        <v>#DIV/0!</v>
      </c>
      <c r="AD625" s="172" t="e">
        <f>S625/R625</f>
        <v>#DIV/0!</v>
      </c>
      <c r="AE625" s="172" t="e">
        <f>V625/U625</f>
        <v>#DIV/0!</v>
      </c>
      <c r="AF625" s="172">
        <f>Y625/X625</f>
        <v>0</v>
      </c>
      <c r="AG625" s="172">
        <f>P625/G625</f>
        <v>0</v>
      </c>
      <c r="AH625" s="172">
        <f>S625/G625</f>
        <v>0</v>
      </c>
      <c r="AI625" s="172">
        <f>V625/G625</f>
        <v>0</v>
      </c>
      <c r="AJ625" s="172">
        <f>Y625/G625</f>
        <v>0</v>
      </c>
      <c r="AK625" s="173"/>
      <c r="AL625" s="168">
        <f>IF(H625=0,0,P625/H625)</f>
        <v>0</v>
      </c>
      <c r="AM625" s="168">
        <f>IF(H625=0,0,S625/H625)</f>
        <v>0</v>
      </c>
      <c r="AN625" s="168">
        <f>IF(H625=0,0,V625/H625)</f>
        <v>0</v>
      </c>
      <c r="AO625" s="168">
        <f>IF(H625=0,0,Y625/H625)</f>
        <v>0</v>
      </c>
      <c r="AP625" s="174">
        <f t="shared" ref="AP625:AS625" si="848">IF(AL625&lt;=50%,5,IF(AL625&lt;=65%,4,IF(AL625&lt;=75%,3,IF(AL625&lt;=90%,2,1))))</f>
        <v>5</v>
      </c>
      <c r="AQ625" s="174">
        <f t="shared" si="848"/>
        <v>5</v>
      </c>
      <c r="AR625" s="174">
        <f t="shared" si="848"/>
        <v>5</v>
      </c>
      <c r="AS625" s="174">
        <f t="shared" si="848"/>
        <v>5</v>
      </c>
      <c r="AT625" s="173"/>
      <c r="AU625" s="175"/>
      <c r="AV625" s="175"/>
      <c r="AW625" s="175"/>
      <c r="AX625" s="175"/>
      <c r="AY625" s="175"/>
    </row>
    <row r="626" spans="1:51" ht="16.5" customHeight="1" outlineLevel="4" x14ac:dyDescent="0.25">
      <c r="A626" s="205" t="s">
        <v>2551</v>
      </c>
      <c r="B626" s="181" t="str">
        <f>Variables!C334</f>
        <v>Jumlah wirausaha baru tahun n</v>
      </c>
      <c r="C626" s="192" t="s">
        <v>1632</v>
      </c>
      <c r="D626" s="192"/>
      <c r="E626" s="192"/>
      <c r="F626" s="192"/>
      <c r="G626" s="192"/>
      <c r="H626" s="192"/>
      <c r="I626" s="192"/>
      <c r="J626" s="192"/>
      <c r="K626" s="192" t="e">
        <f>Variables!E334</f>
        <v>#N/A</v>
      </c>
      <c r="L626" s="192" t="e">
        <f>Variables!F334</f>
        <v>#N/A</v>
      </c>
      <c r="M626" s="192">
        <f>Variables!G334</f>
        <v>2</v>
      </c>
      <c r="N626" s="192">
        <f>Variables!H334</f>
        <v>2</v>
      </c>
      <c r="O626" s="192">
        <f>Variables!I334</f>
        <v>0</v>
      </c>
      <c r="P626" s="192">
        <f>Variables!J334</f>
        <v>0</v>
      </c>
      <c r="Q626" s="181"/>
      <c r="R626" s="192">
        <f>Variables!K334</f>
        <v>0</v>
      </c>
      <c r="S626" s="192">
        <f>Variables!L334</f>
        <v>0</v>
      </c>
      <c r="T626" s="181"/>
      <c r="U626" s="192">
        <f>Variables!M334</f>
        <v>0</v>
      </c>
      <c r="V626" s="192">
        <f>Variables!N334</f>
        <v>0</v>
      </c>
      <c r="W626" s="181"/>
      <c r="X626" s="192"/>
      <c r="Y626" s="192">
        <f>Variables!P334</f>
        <v>0</v>
      </c>
      <c r="Z626" s="182"/>
      <c r="AA626" s="192"/>
      <c r="AB626" s="181"/>
      <c r="AC626" s="170"/>
      <c r="AD626" s="170"/>
      <c r="AE626" s="170"/>
      <c r="AF626" s="170"/>
      <c r="AG626" s="170"/>
      <c r="AH626" s="170"/>
      <c r="AI626" s="170"/>
      <c r="AJ626" s="170"/>
      <c r="AK626" s="206"/>
      <c r="AL626" s="168"/>
      <c r="AM626" s="168"/>
      <c r="AN626" s="168"/>
      <c r="AO626" s="168"/>
      <c r="AP626" s="174"/>
      <c r="AQ626" s="174"/>
      <c r="AR626" s="174"/>
      <c r="AS626" s="174"/>
      <c r="AT626" s="206"/>
      <c r="AU626" s="207"/>
      <c r="AV626" s="207"/>
      <c r="AW626" s="207"/>
      <c r="AX626" s="207"/>
      <c r="AY626" s="207"/>
    </row>
    <row r="627" spans="1:51" ht="16.5" customHeight="1" outlineLevel="4" x14ac:dyDescent="0.25">
      <c r="A627" s="205" t="s">
        <v>2552</v>
      </c>
      <c r="B627" s="181" t="str">
        <f>Variables!C335</f>
        <v>Jumlah wirausaha baru tahun n-1</v>
      </c>
      <c r="C627" s="192" t="s">
        <v>1632</v>
      </c>
      <c r="D627" s="192"/>
      <c r="E627" s="192"/>
      <c r="F627" s="192"/>
      <c r="G627" s="192"/>
      <c r="H627" s="192"/>
      <c r="I627" s="192"/>
      <c r="J627" s="192"/>
      <c r="K627" s="192" t="e">
        <f>Variables!E335</f>
        <v>#N/A</v>
      </c>
      <c r="L627" s="192" t="e">
        <f>Variables!F335</f>
        <v>#N/A</v>
      </c>
      <c r="M627" s="192">
        <f>Variables!G335</f>
        <v>10</v>
      </c>
      <c r="N627" s="192">
        <f>Variables!H335</f>
        <v>10</v>
      </c>
      <c r="O627" s="192">
        <f>Variables!I335</f>
        <v>0</v>
      </c>
      <c r="P627" s="192">
        <f>Variables!J335</f>
        <v>0</v>
      </c>
      <c r="Q627" s="181"/>
      <c r="R627" s="192">
        <f>Variables!K335</f>
        <v>0</v>
      </c>
      <c r="S627" s="192">
        <f>Variables!L335</f>
        <v>0</v>
      </c>
      <c r="T627" s="181"/>
      <c r="U627" s="192">
        <f>Variables!M335</f>
        <v>0</v>
      </c>
      <c r="V627" s="192">
        <f>Variables!N335</f>
        <v>0</v>
      </c>
      <c r="W627" s="181"/>
      <c r="X627" s="192"/>
      <c r="Y627" s="192">
        <f>Variables!P335</f>
        <v>0</v>
      </c>
      <c r="Z627" s="182"/>
      <c r="AA627" s="192"/>
      <c r="AB627" s="181"/>
      <c r="AC627" s="170"/>
      <c r="AD627" s="170"/>
      <c r="AE627" s="170"/>
      <c r="AF627" s="170"/>
      <c r="AG627" s="170"/>
      <c r="AH627" s="170"/>
      <c r="AI627" s="170"/>
      <c r="AJ627" s="170"/>
      <c r="AK627" s="206"/>
      <c r="AL627" s="168"/>
      <c r="AM627" s="168"/>
      <c r="AN627" s="168"/>
      <c r="AO627" s="168"/>
      <c r="AP627" s="174"/>
      <c r="AQ627" s="174"/>
      <c r="AR627" s="174"/>
      <c r="AS627" s="174"/>
      <c r="AT627" s="206"/>
      <c r="AU627" s="207"/>
      <c r="AV627" s="207"/>
      <c r="AW627" s="207"/>
      <c r="AX627" s="207"/>
      <c r="AY627" s="207"/>
    </row>
    <row r="628" spans="1:51" ht="16.5" customHeight="1" outlineLevel="3" x14ac:dyDescent="0.25">
      <c r="A628" s="164" t="s">
        <v>2553</v>
      </c>
      <c r="B628" s="165" t="s">
        <v>2554</v>
      </c>
      <c r="C628" s="166"/>
      <c r="D628" s="167">
        <v>0.6</v>
      </c>
      <c r="E628" s="167">
        <v>0.65</v>
      </c>
      <c r="F628" s="167">
        <v>0.7</v>
      </c>
      <c r="G628" s="167">
        <v>0.7</v>
      </c>
      <c r="H628" s="167">
        <v>0.75</v>
      </c>
      <c r="I628" s="167">
        <v>0.8</v>
      </c>
      <c r="J628" s="167">
        <v>0.8</v>
      </c>
      <c r="K628" s="167">
        <v>0.93769999999999998</v>
      </c>
      <c r="L628" s="167">
        <v>0.8891</v>
      </c>
      <c r="M628" s="168">
        <f t="shared" ref="M628:P628" si="849">IF(M630=0,0,M629/M630)</f>
        <v>0.68429752066115701</v>
      </c>
      <c r="N628" s="168">
        <f t="shared" si="849"/>
        <v>0.68429752066115701</v>
      </c>
      <c r="O628" s="168">
        <f t="shared" si="849"/>
        <v>0</v>
      </c>
      <c r="P628" s="168">
        <f t="shared" si="849"/>
        <v>0</v>
      </c>
      <c r="Q628" s="177"/>
      <c r="R628" s="168">
        <f t="shared" ref="R628:S628" si="850">IF(R630=0,0,R629/R630)</f>
        <v>0</v>
      </c>
      <c r="S628" s="168">
        <f t="shared" si="850"/>
        <v>0</v>
      </c>
      <c r="T628" s="181"/>
      <c r="U628" s="168">
        <f t="shared" ref="U628:V628" si="851">IF(U630=0,0,U629/U630)</f>
        <v>0</v>
      </c>
      <c r="V628" s="168">
        <f t="shared" si="851"/>
        <v>0</v>
      </c>
      <c r="W628" s="181"/>
      <c r="X628" s="167">
        <f>H628</f>
        <v>0.75</v>
      </c>
      <c r="Y628" s="168">
        <f>IF(Y630=0,0,Y629/Y630)</f>
        <v>0</v>
      </c>
      <c r="Z628" s="182"/>
      <c r="AA628" s="221">
        <f>Y628/X628</f>
        <v>0</v>
      </c>
      <c r="AB628" s="165"/>
      <c r="AC628" s="172" t="e">
        <f>P628/R628</f>
        <v>#DIV/0!</v>
      </c>
      <c r="AD628" s="172" t="e">
        <f>S628/R628</f>
        <v>#DIV/0!</v>
      </c>
      <c r="AE628" s="172" t="e">
        <f>V628/U628</f>
        <v>#DIV/0!</v>
      </c>
      <c r="AF628" s="172">
        <f>Y628/X628</f>
        <v>0</v>
      </c>
      <c r="AG628" s="172">
        <f>P628/G628</f>
        <v>0</v>
      </c>
      <c r="AH628" s="172">
        <f>S628/G628</f>
        <v>0</v>
      </c>
      <c r="AI628" s="172">
        <f>V628/G628</f>
        <v>0</v>
      </c>
      <c r="AJ628" s="172">
        <f>Y628/G628</f>
        <v>0</v>
      </c>
      <c r="AK628" s="173"/>
      <c r="AL628" s="168">
        <f>IF(H628=0,0,P628/H628)</f>
        <v>0</v>
      </c>
      <c r="AM628" s="168">
        <f>IF(H628=0,0,S628/H628)</f>
        <v>0</v>
      </c>
      <c r="AN628" s="168">
        <f>IF(H628=0,0,V628/H628)</f>
        <v>0</v>
      </c>
      <c r="AO628" s="168">
        <f>IF(H628=0,0,Y628/H628)</f>
        <v>0</v>
      </c>
      <c r="AP628" s="174">
        <f t="shared" ref="AP628:AS628" si="852">IF(AL628&lt;=50%,5,IF(AL628&lt;=65%,4,IF(AL628&lt;=75%,3,IF(AL628&lt;=90%,2,1))))</f>
        <v>5</v>
      </c>
      <c r="AQ628" s="174">
        <f t="shared" si="852"/>
        <v>5</v>
      </c>
      <c r="AR628" s="174">
        <f t="shared" si="852"/>
        <v>5</v>
      </c>
      <c r="AS628" s="174">
        <f t="shared" si="852"/>
        <v>5</v>
      </c>
      <c r="AT628" s="173"/>
      <c r="AU628" s="175"/>
      <c r="AV628" s="175"/>
      <c r="AW628" s="175"/>
      <c r="AX628" s="175"/>
      <c r="AY628" s="175"/>
    </row>
    <row r="629" spans="1:51" ht="16.5" customHeight="1" outlineLevel="4" x14ac:dyDescent="0.25">
      <c r="A629" s="205" t="s">
        <v>2555</v>
      </c>
      <c r="B629" s="181" t="str">
        <f>Variables!C322</f>
        <v>Jumlah pencari kerja yang ditempatkan</v>
      </c>
      <c r="C629" s="192" t="s">
        <v>1632</v>
      </c>
      <c r="D629" s="192"/>
      <c r="E629" s="192"/>
      <c r="F629" s="192"/>
      <c r="G629" s="192"/>
      <c r="H629" s="192"/>
      <c r="I629" s="192"/>
      <c r="J629" s="192"/>
      <c r="K629" s="192" t="e">
        <f>Variables!E322</f>
        <v>#N/A</v>
      </c>
      <c r="L629" s="192" t="e">
        <f>Variables!F322</f>
        <v>#N/A</v>
      </c>
      <c r="M629" s="192">
        <f>Variables!G322</f>
        <v>414</v>
      </c>
      <c r="N629" s="192">
        <f>Variables!H322</f>
        <v>414</v>
      </c>
      <c r="O629" s="192">
        <f>Variables!I322</f>
        <v>0</v>
      </c>
      <c r="P629" s="192">
        <f>Variables!J322</f>
        <v>0</v>
      </c>
      <c r="Q629" s="181"/>
      <c r="R629" s="192">
        <f>Variables!K322</f>
        <v>0</v>
      </c>
      <c r="S629" s="192">
        <f>Variables!L322</f>
        <v>0</v>
      </c>
      <c r="T629" s="181"/>
      <c r="U629" s="192">
        <f>Variables!M322</f>
        <v>0</v>
      </c>
      <c r="V629" s="192">
        <f>Variables!N322</f>
        <v>0</v>
      </c>
      <c r="W629" s="181"/>
      <c r="X629" s="192"/>
      <c r="Y629" s="192">
        <f>Variables!P322</f>
        <v>0</v>
      </c>
      <c r="Z629" s="182"/>
      <c r="AA629" s="192"/>
      <c r="AB629" s="181"/>
      <c r="AC629" s="170"/>
      <c r="AD629" s="170"/>
      <c r="AE629" s="170"/>
      <c r="AF629" s="170"/>
      <c r="AG629" s="170"/>
      <c r="AH629" s="170"/>
      <c r="AI629" s="170"/>
      <c r="AJ629" s="170"/>
      <c r="AK629" s="206"/>
      <c r="AL629" s="168"/>
      <c r="AM629" s="168"/>
      <c r="AN629" s="168"/>
      <c r="AO629" s="168"/>
      <c r="AP629" s="174"/>
      <c r="AQ629" s="174"/>
      <c r="AR629" s="174"/>
      <c r="AS629" s="174"/>
      <c r="AT629" s="206"/>
      <c r="AU629" s="207"/>
      <c r="AV629" s="207"/>
      <c r="AW629" s="207"/>
      <c r="AX629" s="207"/>
      <c r="AY629" s="207"/>
    </row>
    <row r="630" spans="1:51" ht="16.5" customHeight="1" outlineLevel="4" x14ac:dyDescent="0.25">
      <c r="A630" s="205" t="s">
        <v>2556</v>
      </c>
      <c r="B630" s="181" t="str">
        <f>Variables!C328</f>
        <v>Jumlah seluruh pencari kerja</v>
      </c>
      <c r="C630" s="192" t="s">
        <v>1632</v>
      </c>
      <c r="D630" s="192"/>
      <c r="E630" s="192"/>
      <c r="F630" s="192"/>
      <c r="G630" s="192"/>
      <c r="H630" s="192"/>
      <c r="I630" s="192"/>
      <c r="J630" s="192"/>
      <c r="K630" s="192" t="e">
        <f>Variables!E328</f>
        <v>#N/A</v>
      </c>
      <c r="L630" s="192" t="e">
        <f>Variables!F328</f>
        <v>#N/A</v>
      </c>
      <c r="M630" s="192">
        <f>Variables!G328</f>
        <v>605</v>
      </c>
      <c r="N630" s="192">
        <f>Variables!H328</f>
        <v>605</v>
      </c>
      <c r="O630" s="192">
        <f>Variables!I328</f>
        <v>0</v>
      </c>
      <c r="P630" s="192">
        <f>Variables!J328</f>
        <v>0</v>
      </c>
      <c r="Q630" s="181"/>
      <c r="R630" s="192">
        <f>Variables!K328</f>
        <v>0</v>
      </c>
      <c r="S630" s="192">
        <f>Variables!L328</f>
        <v>0</v>
      </c>
      <c r="T630" s="181"/>
      <c r="U630" s="192">
        <f>Variables!M328</f>
        <v>0</v>
      </c>
      <c r="V630" s="192">
        <f>Variables!N328</f>
        <v>0</v>
      </c>
      <c r="W630" s="181"/>
      <c r="X630" s="192"/>
      <c r="Y630" s="192">
        <f>Variables!P328</f>
        <v>0</v>
      </c>
      <c r="Z630" s="182"/>
      <c r="AA630" s="192"/>
      <c r="AB630" s="181"/>
      <c r="AC630" s="170"/>
      <c r="AD630" s="170"/>
      <c r="AE630" s="170"/>
      <c r="AF630" s="170"/>
      <c r="AG630" s="170"/>
      <c r="AH630" s="170"/>
      <c r="AI630" s="170"/>
      <c r="AJ630" s="170"/>
      <c r="AK630" s="206"/>
      <c r="AL630" s="168"/>
      <c r="AM630" s="168"/>
      <c r="AN630" s="168"/>
      <c r="AO630" s="168"/>
      <c r="AP630" s="174"/>
      <c r="AQ630" s="174"/>
      <c r="AR630" s="174"/>
      <c r="AS630" s="174"/>
      <c r="AT630" s="206"/>
      <c r="AU630" s="207"/>
      <c r="AV630" s="207"/>
      <c r="AW630" s="207"/>
      <c r="AX630" s="207"/>
      <c r="AY630" s="207"/>
    </row>
    <row r="631" spans="1:51" ht="16.5" customHeight="1" outlineLevel="3" x14ac:dyDescent="0.25">
      <c r="A631" s="164" t="s">
        <v>2557</v>
      </c>
      <c r="B631" s="165" t="s">
        <v>2558</v>
      </c>
      <c r="C631" s="166"/>
      <c r="D631" s="167">
        <v>0.7</v>
      </c>
      <c r="E631" s="167">
        <v>0.65</v>
      </c>
      <c r="F631" s="167">
        <v>0.7</v>
      </c>
      <c r="G631" s="167">
        <v>0.7</v>
      </c>
      <c r="H631" s="167">
        <v>0.7</v>
      </c>
      <c r="I631" s="167">
        <v>0.75</v>
      </c>
      <c r="J631" s="167">
        <v>0.8</v>
      </c>
      <c r="K631" s="167">
        <v>0.90910000000000002</v>
      </c>
      <c r="L631" s="167">
        <v>0.70175438596491224</v>
      </c>
      <c r="M631" s="168">
        <f t="shared" ref="M631:P631" si="853">IF(M633=0,0,M632/M633)</f>
        <v>1.6528925619834711E-2</v>
      </c>
      <c r="N631" s="168">
        <f t="shared" si="853"/>
        <v>1.6528925619834711E-2</v>
      </c>
      <c r="O631" s="168">
        <f t="shared" si="853"/>
        <v>0</v>
      </c>
      <c r="P631" s="168">
        <f t="shared" si="853"/>
        <v>0</v>
      </c>
      <c r="Q631" s="177"/>
      <c r="R631" s="168">
        <f t="shared" ref="R631:S631" si="854">IF(R633=0,0,R632/R633)</f>
        <v>0</v>
      </c>
      <c r="S631" s="168">
        <f t="shared" si="854"/>
        <v>0</v>
      </c>
      <c r="T631" s="181"/>
      <c r="U631" s="168">
        <f t="shared" ref="U631:V631" si="855">IF(U633=0,0,U632/U633)</f>
        <v>0</v>
      </c>
      <c r="V631" s="168">
        <f t="shared" si="855"/>
        <v>0</v>
      </c>
      <c r="W631" s="181"/>
      <c r="X631" s="167">
        <f>H631</f>
        <v>0.7</v>
      </c>
      <c r="Y631" s="168">
        <f>IF(Y633=0,0,Y632/Y633)</f>
        <v>0</v>
      </c>
      <c r="Z631" s="182"/>
      <c r="AA631" s="221">
        <f>Y631/X631</f>
        <v>0</v>
      </c>
      <c r="AB631" s="165"/>
      <c r="AC631" s="172" t="e">
        <f>P631/R631</f>
        <v>#DIV/0!</v>
      </c>
      <c r="AD631" s="172" t="e">
        <f>S631/R631</f>
        <v>#DIV/0!</v>
      </c>
      <c r="AE631" s="172" t="e">
        <f>V631/U631</f>
        <v>#DIV/0!</v>
      </c>
      <c r="AF631" s="172">
        <f>Y631/X631</f>
        <v>0</v>
      </c>
      <c r="AG631" s="172">
        <f>P631/G631</f>
        <v>0</v>
      </c>
      <c r="AH631" s="172">
        <f>S631/G631</f>
        <v>0</v>
      </c>
      <c r="AI631" s="172">
        <f>V631/G631</f>
        <v>0</v>
      </c>
      <c r="AJ631" s="172">
        <f>Y631/G631</f>
        <v>0</v>
      </c>
      <c r="AK631" s="173"/>
      <c r="AL631" s="168">
        <f>IF(H631=0,0,P631/H631)</f>
        <v>0</v>
      </c>
      <c r="AM631" s="168">
        <f>IF(H631=0,0,S631/H631)</f>
        <v>0</v>
      </c>
      <c r="AN631" s="168">
        <f>IF(H631=0,0,V631/H631)</f>
        <v>0</v>
      </c>
      <c r="AO631" s="168">
        <f>IF(H631=0,0,Y631/H631)</f>
        <v>0</v>
      </c>
      <c r="AP631" s="174">
        <f t="shared" ref="AP631:AS631" si="856">IF(AL631&lt;=50%,5,IF(AL631&lt;=65%,4,IF(AL631&lt;=75%,3,IF(AL631&lt;=90%,2,1))))</f>
        <v>5</v>
      </c>
      <c r="AQ631" s="174">
        <f t="shared" si="856"/>
        <v>5</v>
      </c>
      <c r="AR631" s="174">
        <f t="shared" si="856"/>
        <v>5</v>
      </c>
      <c r="AS631" s="174">
        <f t="shared" si="856"/>
        <v>5</v>
      </c>
      <c r="AT631" s="173"/>
      <c r="AU631" s="175"/>
      <c r="AV631" s="175"/>
      <c r="AW631" s="175"/>
      <c r="AX631" s="175"/>
      <c r="AY631" s="175"/>
    </row>
    <row r="632" spans="1:51" ht="16.5" customHeight="1" outlineLevel="4" x14ac:dyDescent="0.25">
      <c r="A632" s="205" t="s">
        <v>2559</v>
      </c>
      <c r="B632" s="181" t="str">
        <f>Variables!C320</f>
        <v>Jumlah pencari kerja terlatih berbasis kewirausahaan</v>
      </c>
      <c r="C632" s="192" t="s">
        <v>1632</v>
      </c>
      <c r="D632" s="192"/>
      <c r="E632" s="192"/>
      <c r="F632" s="192"/>
      <c r="G632" s="192"/>
      <c r="H632" s="192"/>
      <c r="I632" s="192"/>
      <c r="J632" s="192"/>
      <c r="K632" s="192" t="e">
        <f>Variables!E320</f>
        <v>#N/A</v>
      </c>
      <c r="L632" s="192" t="e">
        <f>Variables!F320</f>
        <v>#N/A</v>
      </c>
      <c r="M632" s="192">
        <f>Variables!G320</f>
        <v>10</v>
      </c>
      <c r="N632" s="192">
        <f>Variables!H320</f>
        <v>10</v>
      </c>
      <c r="O632" s="192">
        <f>Variables!I320</f>
        <v>0</v>
      </c>
      <c r="P632" s="192">
        <f>Variables!J320</f>
        <v>0</v>
      </c>
      <c r="Q632" s="181"/>
      <c r="R632" s="192">
        <f>Variables!K320</f>
        <v>0</v>
      </c>
      <c r="S632" s="192">
        <f>Variables!L320</f>
        <v>0</v>
      </c>
      <c r="T632" s="181"/>
      <c r="U632" s="192">
        <f>Variables!M320</f>
        <v>0</v>
      </c>
      <c r="V632" s="192">
        <f>Variables!N320</f>
        <v>0</v>
      </c>
      <c r="W632" s="181"/>
      <c r="X632" s="192"/>
      <c r="Y632" s="192">
        <f>Variables!P320</f>
        <v>0</v>
      </c>
      <c r="Z632" s="182"/>
      <c r="AA632" s="192"/>
      <c r="AB632" s="181"/>
      <c r="AC632" s="170"/>
      <c r="AD632" s="170"/>
      <c r="AE632" s="170"/>
      <c r="AF632" s="170"/>
      <c r="AG632" s="170"/>
      <c r="AH632" s="170"/>
      <c r="AI632" s="170"/>
      <c r="AJ632" s="170"/>
      <c r="AK632" s="206"/>
      <c r="AL632" s="168"/>
      <c r="AM632" s="168"/>
      <c r="AN632" s="168"/>
      <c r="AO632" s="168"/>
      <c r="AP632" s="174"/>
      <c r="AQ632" s="174"/>
      <c r="AR632" s="174"/>
      <c r="AS632" s="174"/>
      <c r="AT632" s="206"/>
      <c r="AU632" s="207"/>
      <c r="AV632" s="207"/>
      <c r="AW632" s="207"/>
      <c r="AX632" s="207"/>
      <c r="AY632" s="207"/>
    </row>
    <row r="633" spans="1:51" ht="16.5" customHeight="1" outlineLevel="4" x14ac:dyDescent="0.25">
      <c r="A633" s="205" t="s">
        <v>2560</v>
      </c>
      <c r="B633" s="181" t="str">
        <f>Variables!C328</f>
        <v>Jumlah seluruh pencari kerja</v>
      </c>
      <c r="C633" s="192" t="s">
        <v>1632</v>
      </c>
      <c r="D633" s="192"/>
      <c r="E633" s="192"/>
      <c r="F633" s="192"/>
      <c r="G633" s="192"/>
      <c r="H633" s="192"/>
      <c r="I633" s="192"/>
      <c r="J633" s="192"/>
      <c r="K633" s="192" t="e">
        <f>Variables!E328</f>
        <v>#N/A</v>
      </c>
      <c r="L633" s="192" t="e">
        <f>Variables!F328</f>
        <v>#N/A</v>
      </c>
      <c r="M633" s="192">
        <f>Variables!G328</f>
        <v>605</v>
      </c>
      <c r="N633" s="192">
        <f>Variables!H328</f>
        <v>605</v>
      </c>
      <c r="O633" s="192">
        <f>Variables!I328</f>
        <v>0</v>
      </c>
      <c r="P633" s="192">
        <f>Variables!J328</f>
        <v>0</v>
      </c>
      <c r="Q633" s="181"/>
      <c r="R633" s="192">
        <f>Variables!K328</f>
        <v>0</v>
      </c>
      <c r="S633" s="192">
        <f>Variables!L328</f>
        <v>0</v>
      </c>
      <c r="T633" s="181"/>
      <c r="U633" s="192">
        <f>Variables!M328</f>
        <v>0</v>
      </c>
      <c r="V633" s="192">
        <f>Variables!N328</f>
        <v>0</v>
      </c>
      <c r="W633" s="181"/>
      <c r="X633" s="192"/>
      <c r="Y633" s="192">
        <f>Variables!P328</f>
        <v>0</v>
      </c>
      <c r="Z633" s="182"/>
      <c r="AA633" s="192"/>
      <c r="AB633" s="181"/>
      <c r="AC633" s="170"/>
      <c r="AD633" s="170"/>
      <c r="AE633" s="170"/>
      <c r="AF633" s="170"/>
      <c r="AG633" s="170"/>
      <c r="AH633" s="170"/>
      <c r="AI633" s="170"/>
      <c r="AJ633" s="170"/>
      <c r="AK633" s="206"/>
      <c r="AL633" s="168"/>
      <c r="AM633" s="168"/>
      <c r="AN633" s="168"/>
      <c r="AO633" s="168"/>
      <c r="AP633" s="174"/>
      <c r="AQ633" s="174"/>
      <c r="AR633" s="174"/>
      <c r="AS633" s="174"/>
      <c r="AT633" s="206"/>
      <c r="AU633" s="207"/>
      <c r="AV633" s="207"/>
      <c r="AW633" s="207"/>
      <c r="AX633" s="207"/>
      <c r="AY633" s="207"/>
    </row>
    <row r="634" spans="1:51" ht="16.5" customHeight="1" outlineLevel="2" x14ac:dyDescent="0.25">
      <c r="A634" s="153" t="s">
        <v>2561</v>
      </c>
      <c r="B634" s="154" t="s">
        <v>2562</v>
      </c>
      <c r="C634" s="155"/>
      <c r="D634" s="155"/>
      <c r="E634" s="155"/>
      <c r="F634" s="155"/>
      <c r="G634" s="155"/>
      <c r="H634" s="155"/>
      <c r="I634" s="155"/>
      <c r="J634" s="155"/>
      <c r="K634" s="155"/>
      <c r="L634" s="155"/>
      <c r="M634" s="155"/>
      <c r="N634" s="155"/>
      <c r="O634" s="155"/>
      <c r="P634" s="155"/>
      <c r="Q634" s="156"/>
      <c r="R634" s="155"/>
      <c r="S634" s="155"/>
      <c r="T634" s="157"/>
      <c r="U634" s="155"/>
      <c r="V634" s="155"/>
      <c r="W634" s="157"/>
      <c r="X634" s="155"/>
      <c r="Y634" s="155"/>
      <c r="Z634" s="158"/>
      <c r="AA634" s="159"/>
      <c r="AB634" s="154"/>
      <c r="AC634" s="160"/>
      <c r="AD634" s="160"/>
      <c r="AE634" s="160"/>
      <c r="AF634" s="160"/>
      <c r="AG634" s="160"/>
      <c r="AH634" s="160"/>
      <c r="AI634" s="160"/>
      <c r="AJ634" s="160"/>
      <c r="AK634" s="161"/>
      <c r="AL634" s="159"/>
      <c r="AM634" s="159"/>
      <c r="AN634" s="159"/>
      <c r="AO634" s="159"/>
      <c r="AP634" s="162"/>
      <c r="AQ634" s="162"/>
      <c r="AR634" s="162"/>
      <c r="AS634" s="162"/>
      <c r="AT634" s="161"/>
      <c r="AU634" s="163"/>
      <c r="AV634" s="163"/>
      <c r="AW634" s="163"/>
      <c r="AX634" s="163"/>
      <c r="AY634" s="163"/>
    </row>
    <row r="635" spans="1:51" ht="16.5" customHeight="1" outlineLevel="3" x14ac:dyDescent="0.25">
      <c r="A635" s="164" t="s">
        <v>2563</v>
      </c>
      <c r="B635" s="165" t="s">
        <v>2564</v>
      </c>
      <c r="C635" s="166"/>
      <c r="D635" s="167">
        <v>0</v>
      </c>
      <c r="E635" s="167">
        <v>0.01</v>
      </c>
      <c r="F635" s="167">
        <v>0.02</v>
      </c>
      <c r="G635" s="167">
        <v>0.05</v>
      </c>
      <c r="H635" s="167">
        <v>0.05</v>
      </c>
      <c r="I635" s="167">
        <v>7.4999999999999997E-2</v>
      </c>
      <c r="J635" s="167">
        <v>7.4999999999999997E-2</v>
      </c>
      <c r="K635" s="168" t="e">
        <f>IF(K637=0,0,K636/K637)</f>
        <v>#N/A</v>
      </c>
      <c r="L635" s="167">
        <v>0.05</v>
      </c>
      <c r="M635" s="168">
        <f t="shared" ref="M635:P635" si="857">IF(M637=0,0,M636/M637)</f>
        <v>0.97959183673469385</v>
      </c>
      <c r="N635" s="168">
        <f t="shared" si="857"/>
        <v>0.97959183673469385</v>
      </c>
      <c r="O635" s="168">
        <f t="shared" si="857"/>
        <v>0</v>
      </c>
      <c r="P635" s="168">
        <f t="shared" si="857"/>
        <v>0</v>
      </c>
      <c r="Q635" s="177"/>
      <c r="R635" s="168">
        <f t="shared" ref="R635:S635" si="858">IF(R637=0,0,R636/R637)</f>
        <v>0</v>
      </c>
      <c r="S635" s="168">
        <f t="shared" si="858"/>
        <v>0</v>
      </c>
      <c r="T635" s="181"/>
      <c r="U635" s="168">
        <f t="shared" ref="U635:V635" si="859">IF(U637=0,0,U636/U637)</f>
        <v>0</v>
      </c>
      <c r="V635" s="168">
        <f t="shared" si="859"/>
        <v>0</v>
      </c>
      <c r="W635" s="181"/>
      <c r="X635" s="167">
        <f>H635</f>
        <v>0.05</v>
      </c>
      <c r="Y635" s="168">
        <f>IF(Y637=0,0,Y636/Y637)</f>
        <v>0</v>
      </c>
      <c r="Z635" s="182"/>
      <c r="AA635" s="221">
        <f>Y635/X635</f>
        <v>0</v>
      </c>
      <c r="AB635" s="165"/>
      <c r="AC635" s="172" t="e">
        <f>P635/R635</f>
        <v>#DIV/0!</v>
      </c>
      <c r="AD635" s="172" t="e">
        <f>S635/R635</f>
        <v>#DIV/0!</v>
      </c>
      <c r="AE635" s="172" t="e">
        <f>V635/U635</f>
        <v>#DIV/0!</v>
      </c>
      <c r="AF635" s="172">
        <f>Y635/X635</f>
        <v>0</v>
      </c>
      <c r="AG635" s="172">
        <f>P635/G635</f>
        <v>0</v>
      </c>
      <c r="AH635" s="172">
        <f>S635/G635</f>
        <v>0</v>
      </c>
      <c r="AI635" s="172">
        <f>V635/G635</f>
        <v>0</v>
      </c>
      <c r="AJ635" s="172">
        <f>Y635/G635</f>
        <v>0</v>
      </c>
      <c r="AK635" s="173"/>
      <c r="AL635" s="168">
        <f>IF(H635=0,0,P635/H635)</f>
        <v>0</v>
      </c>
      <c r="AM635" s="168">
        <f>IF(H635=0,0,S635/H635)</f>
        <v>0</v>
      </c>
      <c r="AN635" s="168">
        <f>IF(H635=0,0,V635/H635)</f>
        <v>0</v>
      </c>
      <c r="AO635" s="168">
        <f>IF(H635=0,0,Y635/H635)</f>
        <v>0</v>
      </c>
      <c r="AP635" s="174">
        <f t="shared" ref="AP635:AS635" si="860">IF(AL635&lt;=50%,5,IF(AL635&lt;=65%,4,IF(AL635&lt;=75%,3,IF(AL635&lt;=90%,2,1))))</f>
        <v>5</v>
      </c>
      <c r="AQ635" s="174">
        <f t="shared" si="860"/>
        <v>5</v>
      </c>
      <c r="AR635" s="174">
        <f t="shared" si="860"/>
        <v>5</v>
      </c>
      <c r="AS635" s="174">
        <f t="shared" si="860"/>
        <v>5</v>
      </c>
      <c r="AT635" s="173"/>
      <c r="AU635" s="175"/>
      <c r="AV635" s="175"/>
      <c r="AW635" s="175"/>
      <c r="AX635" s="175"/>
      <c r="AY635" s="175"/>
    </row>
    <row r="636" spans="1:51" ht="16.5" customHeight="1" outlineLevel="4" x14ac:dyDescent="0.25">
      <c r="A636" s="205" t="s">
        <v>2565</v>
      </c>
      <c r="B636" s="181" t="str">
        <f>Variables!C327</f>
        <v>Jumlah peserta pelatihan tersertifikasi</v>
      </c>
      <c r="C636" s="192" t="s">
        <v>1632</v>
      </c>
      <c r="D636" s="192"/>
      <c r="E636" s="192"/>
      <c r="F636" s="192"/>
      <c r="G636" s="192"/>
      <c r="H636" s="192"/>
      <c r="I636" s="192"/>
      <c r="J636" s="192"/>
      <c r="K636" s="192" t="e">
        <f>Variables!E327</f>
        <v>#N/A</v>
      </c>
      <c r="L636" s="192" t="e">
        <f>Variables!F327</f>
        <v>#N/A</v>
      </c>
      <c r="M636" s="192">
        <f>Variables!G327</f>
        <v>144</v>
      </c>
      <c r="N636" s="192">
        <f>Variables!H327</f>
        <v>144</v>
      </c>
      <c r="O636" s="192">
        <f>Variables!I327</f>
        <v>0</v>
      </c>
      <c r="P636" s="192">
        <f>Variables!J327</f>
        <v>0</v>
      </c>
      <c r="Q636" s="181"/>
      <c r="R636" s="192">
        <f>Variables!K327</f>
        <v>0</v>
      </c>
      <c r="S636" s="192">
        <f>Variables!L327</f>
        <v>0</v>
      </c>
      <c r="T636" s="181"/>
      <c r="U636" s="192">
        <f>Variables!M327</f>
        <v>0</v>
      </c>
      <c r="V636" s="192">
        <f>Variables!N327</f>
        <v>0</v>
      </c>
      <c r="W636" s="181"/>
      <c r="X636" s="192"/>
      <c r="Y636" s="192">
        <f>Variables!P327</f>
        <v>0</v>
      </c>
      <c r="Z636" s="182"/>
      <c r="AA636" s="192"/>
      <c r="AB636" s="181"/>
      <c r="AC636" s="170"/>
      <c r="AD636" s="170"/>
      <c r="AE636" s="170"/>
      <c r="AF636" s="170"/>
      <c r="AG636" s="170"/>
      <c r="AH636" s="170"/>
      <c r="AI636" s="170"/>
      <c r="AJ636" s="170"/>
      <c r="AK636" s="206"/>
      <c r="AL636" s="168"/>
      <c r="AM636" s="168"/>
      <c r="AN636" s="168"/>
      <c r="AO636" s="168"/>
      <c r="AP636" s="174"/>
      <c r="AQ636" s="174"/>
      <c r="AR636" s="174"/>
      <c r="AS636" s="174"/>
      <c r="AT636" s="206"/>
      <c r="AU636" s="207"/>
      <c r="AV636" s="207"/>
      <c r="AW636" s="207"/>
      <c r="AX636" s="207"/>
      <c r="AY636" s="207"/>
    </row>
    <row r="637" spans="1:51" ht="16.5" customHeight="1" outlineLevel="4" x14ac:dyDescent="0.25">
      <c r="A637" s="205" t="s">
        <v>2566</v>
      </c>
      <c r="B637" s="181" t="str">
        <f>Variables!C329</f>
        <v>Jumlah seluruh peserta pelatihan</v>
      </c>
      <c r="C637" s="192" t="s">
        <v>1632</v>
      </c>
      <c r="D637" s="192"/>
      <c r="E637" s="192"/>
      <c r="F637" s="192"/>
      <c r="G637" s="192"/>
      <c r="H637" s="192"/>
      <c r="I637" s="192"/>
      <c r="J637" s="192"/>
      <c r="K637" s="192" t="e">
        <f>Variables!E329</f>
        <v>#N/A</v>
      </c>
      <c r="L637" s="192" t="e">
        <f>Variables!F329</f>
        <v>#N/A</v>
      </c>
      <c r="M637" s="192">
        <f>Variables!G329</f>
        <v>147</v>
      </c>
      <c r="N637" s="192">
        <f>Variables!H329</f>
        <v>147</v>
      </c>
      <c r="O637" s="192">
        <f>Variables!I329</f>
        <v>0</v>
      </c>
      <c r="P637" s="192">
        <f>Variables!J329</f>
        <v>0</v>
      </c>
      <c r="Q637" s="181"/>
      <c r="R637" s="192">
        <f>Variables!K329</f>
        <v>0</v>
      </c>
      <c r="S637" s="192">
        <f>Variables!L329</f>
        <v>0</v>
      </c>
      <c r="T637" s="181"/>
      <c r="U637" s="192">
        <f>Variables!M329</f>
        <v>0</v>
      </c>
      <c r="V637" s="192">
        <f>Variables!N329</f>
        <v>0</v>
      </c>
      <c r="W637" s="181"/>
      <c r="X637" s="192"/>
      <c r="Y637" s="192">
        <f>Variables!P329</f>
        <v>0</v>
      </c>
      <c r="Z637" s="182"/>
      <c r="AA637" s="192"/>
      <c r="AB637" s="181"/>
      <c r="AC637" s="170"/>
      <c r="AD637" s="170"/>
      <c r="AE637" s="170"/>
      <c r="AF637" s="170"/>
      <c r="AG637" s="170"/>
      <c r="AH637" s="170"/>
      <c r="AI637" s="170"/>
      <c r="AJ637" s="170"/>
      <c r="AK637" s="206"/>
      <c r="AL637" s="168"/>
      <c r="AM637" s="168"/>
      <c r="AN637" s="168"/>
      <c r="AO637" s="168"/>
      <c r="AP637" s="174"/>
      <c r="AQ637" s="174"/>
      <c r="AR637" s="174"/>
      <c r="AS637" s="174"/>
      <c r="AT637" s="206"/>
      <c r="AU637" s="207"/>
      <c r="AV637" s="207"/>
      <c r="AW637" s="207"/>
      <c r="AX637" s="207"/>
      <c r="AY637" s="207"/>
    </row>
    <row r="638" spans="1:51" ht="16.5" customHeight="1" outlineLevel="3" x14ac:dyDescent="0.25">
      <c r="A638" s="164" t="s">
        <v>2567</v>
      </c>
      <c r="B638" s="165" t="s">
        <v>2568</v>
      </c>
      <c r="C638" s="166"/>
      <c r="D638" s="167">
        <v>0.6</v>
      </c>
      <c r="E638" s="167">
        <v>0.6</v>
      </c>
      <c r="F638" s="167">
        <v>0.65</v>
      </c>
      <c r="G638" s="167">
        <v>0.65</v>
      </c>
      <c r="H638" s="167">
        <v>0.65</v>
      </c>
      <c r="I638" s="167">
        <v>0.65</v>
      </c>
      <c r="J638" s="167">
        <v>0.8</v>
      </c>
      <c r="K638" s="167">
        <v>0.66549999999999998</v>
      </c>
      <c r="L638" s="167">
        <v>0.69230000000000003</v>
      </c>
      <c r="M638" s="168">
        <f t="shared" ref="M638:P638" si="861">IF(M640=0,0,M639/M640)</f>
        <v>0.24297520661157024</v>
      </c>
      <c r="N638" s="168">
        <f t="shared" si="861"/>
        <v>0.24297520661157024</v>
      </c>
      <c r="O638" s="168">
        <f t="shared" si="861"/>
        <v>0</v>
      </c>
      <c r="P638" s="168">
        <f t="shared" si="861"/>
        <v>0</v>
      </c>
      <c r="Q638" s="177"/>
      <c r="R638" s="168">
        <f t="shared" ref="R638:S638" si="862">IF(R640=0,0,R639/R640)</f>
        <v>0</v>
      </c>
      <c r="S638" s="168">
        <f t="shared" si="862"/>
        <v>0</v>
      </c>
      <c r="T638" s="181"/>
      <c r="U638" s="168">
        <f t="shared" ref="U638:V638" si="863">IF(U640=0,0,U639/U640)</f>
        <v>0</v>
      </c>
      <c r="V638" s="168">
        <f t="shared" si="863"/>
        <v>0</v>
      </c>
      <c r="W638" s="181"/>
      <c r="X638" s="167">
        <f>H638</f>
        <v>0.65</v>
      </c>
      <c r="Y638" s="168">
        <f>IF(Y640=0,0,Y639/Y640)</f>
        <v>0</v>
      </c>
      <c r="Z638" s="182"/>
      <c r="AA638" s="221">
        <f>Y638/X638</f>
        <v>0</v>
      </c>
      <c r="AB638" s="165"/>
      <c r="AC638" s="172" t="e">
        <f>P638/R638</f>
        <v>#DIV/0!</v>
      </c>
      <c r="AD638" s="172" t="e">
        <f>S638/R638</f>
        <v>#DIV/0!</v>
      </c>
      <c r="AE638" s="172" t="e">
        <f>V638/U638</f>
        <v>#DIV/0!</v>
      </c>
      <c r="AF638" s="172">
        <f>Y638/X638</f>
        <v>0</v>
      </c>
      <c r="AG638" s="172">
        <f>P638/G638</f>
        <v>0</v>
      </c>
      <c r="AH638" s="172">
        <f>S638/G638</f>
        <v>0</v>
      </c>
      <c r="AI638" s="172">
        <f>V638/G638</f>
        <v>0</v>
      </c>
      <c r="AJ638" s="172">
        <f>Y638/G638</f>
        <v>0</v>
      </c>
      <c r="AK638" s="173"/>
      <c r="AL638" s="168">
        <f>IF(H638=0,0,P638/H638)</f>
        <v>0</v>
      </c>
      <c r="AM638" s="168">
        <f>IF(H638=0,0,S638/H638)</f>
        <v>0</v>
      </c>
      <c r="AN638" s="168">
        <f>IF(H638=0,0,V638/H638)</f>
        <v>0</v>
      </c>
      <c r="AO638" s="168">
        <f>IF(H638=0,0,Y638/H638)</f>
        <v>0</v>
      </c>
      <c r="AP638" s="174">
        <f t="shared" ref="AP638:AS638" si="864">IF(AL638&lt;=50%,5,IF(AL638&lt;=65%,4,IF(AL638&lt;=75%,3,IF(AL638&lt;=90%,2,1))))</f>
        <v>5</v>
      </c>
      <c r="AQ638" s="174">
        <f t="shared" si="864"/>
        <v>5</v>
      </c>
      <c r="AR638" s="174">
        <f t="shared" si="864"/>
        <v>5</v>
      </c>
      <c r="AS638" s="174">
        <f t="shared" si="864"/>
        <v>5</v>
      </c>
      <c r="AT638" s="173"/>
      <c r="AU638" s="175"/>
      <c r="AV638" s="175"/>
      <c r="AW638" s="175"/>
      <c r="AX638" s="175"/>
      <c r="AY638" s="175"/>
    </row>
    <row r="639" spans="1:51" ht="16.5" customHeight="1" outlineLevel="4" x14ac:dyDescent="0.25">
      <c r="A639" s="205" t="s">
        <v>2569</v>
      </c>
      <c r="B639" s="181" t="str">
        <f>Variables!C321</f>
        <v>Jumlah pencari kerja terlatih berbasis kompetensi</v>
      </c>
      <c r="C639" s="192" t="s">
        <v>1632</v>
      </c>
      <c r="D639" s="192"/>
      <c r="E639" s="192"/>
      <c r="F639" s="192"/>
      <c r="G639" s="192"/>
      <c r="H639" s="192"/>
      <c r="I639" s="192"/>
      <c r="J639" s="192"/>
      <c r="K639" s="192" t="e">
        <f>Variables!E321</f>
        <v>#N/A</v>
      </c>
      <c r="L639" s="192" t="e">
        <f>Variables!F321</f>
        <v>#N/A</v>
      </c>
      <c r="M639" s="192">
        <f>Variables!G321</f>
        <v>147</v>
      </c>
      <c r="N639" s="192">
        <f>Variables!H321</f>
        <v>147</v>
      </c>
      <c r="O639" s="192">
        <f>Variables!I321</f>
        <v>0</v>
      </c>
      <c r="P639" s="192">
        <f>Variables!J321</f>
        <v>0</v>
      </c>
      <c r="Q639" s="181"/>
      <c r="R639" s="192">
        <f>Variables!K321</f>
        <v>0</v>
      </c>
      <c r="S639" s="192">
        <f>Variables!L321</f>
        <v>0</v>
      </c>
      <c r="T639" s="181"/>
      <c r="U639" s="192">
        <f>Variables!M321</f>
        <v>0</v>
      </c>
      <c r="V639" s="192">
        <f>Variables!N321</f>
        <v>0</v>
      </c>
      <c r="W639" s="181"/>
      <c r="X639" s="192"/>
      <c r="Y639" s="192">
        <f>Variables!P321</f>
        <v>0</v>
      </c>
      <c r="Z639" s="182"/>
      <c r="AA639" s="192"/>
      <c r="AB639" s="181"/>
      <c r="AC639" s="170"/>
      <c r="AD639" s="170"/>
      <c r="AE639" s="170"/>
      <c r="AF639" s="170"/>
      <c r="AG639" s="170"/>
      <c r="AH639" s="170"/>
      <c r="AI639" s="170"/>
      <c r="AJ639" s="170"/>
      <c r="AK639" s="206"/>
      <c r="AL639" s="168"/>
      <c r="AM639" s="168"/>
      <c r="AN639" s="168"/>
      <c r="AO639" s="168"/>
      <c r="AP639" s="174"/>
      <c r="AQ639" s="174"/>
      <c r="AR639" s="174"/>
      <c r="AS639" s="174"/>
      <c r="AT639" s="206"/>
      <c r="AU639" s="207"/>
      <c r="AV639" s="207"/>
      <c r="AW639" s="207"/>
      <c r="AX639" s="207"/>
      <c r="AY639" s="207"/>
    </row>
    <row r="640" spans="1:51" ht="16.5" customHeight="1" outlineLevel="4" x14ac:dyDescent="0.25">
      <c r="A640" s="205" t="s">
        <v>2570</v>
      </c>
      <c r="B640" s="181" t="str">
        <f>Variables!C328</f>
        <v>Jumlah seluruh pencari kerja</v>
      </c>
      <c r="C640" s="192" t="s">
        <v>1632</v>
      </c>
      <c r="D640" s="192"/>
      <c r="E640" s="192"/>
      <c r="F640" s="192"/>
      <c r="G640" s="192"/>
      <c r="H640" s="192"/>
      <c r="I640" s="192"/>
      <c r="J640" s="192"/>
      <c r="K640" s="192" t="e">
        <f>Variables!E328</f>
        <v>#N/A</v>
      </c>
      <c r="L640" s="192" t="e">
        <f>Variables!F328</f>
        <v>#N/A</v>
      </c>
      <c r="M640" s="192">
        <f>Variables!G328</f>
        <v>605</v>
      </c>
      <c r="N640" s="192">
        <f>Variables!H328</f>
        <v>605</v>
      </c>
      <c r="O640" s="192">
        <f>Variables!I328</f>
        <v>0</v>
      </c>
      <c r="P640" s="192">
        <f>Variables!J328</f>
        <v>0</v>
      </c>
      <c r="Q640" s="181"/>
      <c r="R640" s="192">
        <f>Variables!K328</f>
        <v>0</v>
      </c>
      <c r="S640" s="192">
        <f>Variables!L328</f>
        <v>0</v>
      </c>
      <c r="T640" s="181"/>
      <c r="U640" s="192">
        <f>Variables!M328</f>
        <v>0</v>
      </c>
      <c r="V640" s="192">
        <f>Variables!N328</f>
        <v>0</v>
      </c>
      <c r="W640" s="181"/>
      <c r="X640" s="192"/>
      <c r="Y640" s="192">
        <f>Variables!P328</f>
        <v>0</v>
      </c>
      <c r="Z640" s="182"/>
      <c r="AA640" s="192"/>
      <c r="AB640" s="181"/>
      <c r="AC640" s="170"/>
      <c r="AD640" s="170"/>
      <c r="AE640" s="170"/>
      <c r="AF640" s="170"/>
      <c r="AG640" s="170"/>
      <c r="AH640" s="170"/>
      <c r="AI640" s="170"/>
      <c r="AJ640" s="170"/>
      <c r="AK640" s="206"/>
      <c r="AL640" s="168"/>
      <c r="AM640" s="168"/>
      <c r="AN640" s="168"/>
      <c r="AO640" s="168"/>
      <c r="AP640" s="174"/>
      <c r="AQ640" s="174"/>
      <c r="AR640" s="174"/>
      <c r="AS640" s="174"/>
      <c r="AT640" s="206"/>
      <c r="AU640" s="207"/>
      <c r="AV640" s="207"/>
      <c r="AW640" s="207"/>
      <c r="AX640" s="207"/>
      <c r="AY640" s="207"/>
    </row>
    <row r="641" spans="1:51" ht="16.5" customHeight="1" outlineLevel="3" x14ac:dyDescent="0.25">
      <c r="A641" s="164" t="s">
        <v>2571</v>
      </c>
      <c r="B641" s="165" t="s">
        <v>2572</v>
      </c>
      <c r="C641" s="166"/>
      <c r="D641" s="167">
        <v>0</v>
      </c>
      <c r="E641" s="167">
        <v>0</v>
      </c>
      <c r="F641" s="167">
        <v>0</v>
      </c>
      <c r="G641" s="167">
        <v>0.05</v>
      </c>
      <c r="H641" s="167">
        <v>0.05</v>
      </c>
      <c r="I641" s="167">
        <v>7.4999999999999997E-2</v>
      </c>
      <c r="J641" s="167">
        <v>7.4999999999999997E-2</v>
      </c>
      <c r="K641" s="167">
        <v>0</v>
      </c>
      <c r="L641" s="167">
        <v>0.9</v>
      </c>
      <c r="M641" s="168">
        <f t="shared" ref="M641:P641" si="865">IF(M643=0,0,M642/M643)</f>
        <v>6.8027210884353748E-2</v>
      </c>
      <c r="N641" s="168">
        <f t="shared" si="865"/>
        <v>8.0153895479320291E-4</v>
      </c>
      <c r="O641" s="168">
        <f t="shared" si="865"/>
        <v>0</v>
      </c>
      <c r="P641" s="168">
        <f t="shared" si="865"/>
        <v>0</v>
      </c>
      <c r="Q641" s="177"/>
      <c r="R641" s="168">
        <f t="shared" ref="R641:S641" si="866">IF(R643=0,0,R642/R643)</f>
        <v>0</v>
      </c>
      <c r="S641" s="168">
        <f t="shared" si="866"/>
        <v>0</v>
      </c>
      <c r="T641" s="181"/>
      <c r="U641" s="168">
        <f t="shared" ref="U641:V641" si="867">IF(U643=0,0,U642/U643)</f>
        <v>0</v>
      </c>
      <c r="V641" s="168">
        <f t="shared" si="867"/>
        <v>0</v>
      </c>
      <c r="W641" s="181"/>
      <c r="X641" s="167">
        <f>H641</f>
        <v>0.05</v>
      </c>
      <c r="Y641" s="168">
        <f>IF(Y643=0,0,Y642/Y643)</f>
        <v>0</v>
      </c>
      <c r="Z641" s="182"/>
      <c r="AA641" s="221">
        <f>Y641/X641</f>
        <v>0</v>
      </c>
      <c r="AB641" s="165"/>
      <c r="AC641" s="172" t="e">
        <f>P641/R641</f>
        <v>#DIV/0!</v>
      </c>
      <c r="AD641" s="172" t="e">
        <f>S641/R641</f>
        <v>#DIV/0!</v>
      </c>
      <c r="AE641" s="172" t="e">
        <f>V641/U641</f>
        <v>#DIV/0!</v>
      </c>
      <c r="AF641" s="172">
        <f>Y641/X641</f>
        <v>0</v>
      </c>
      <c r="AG641" s="172">
        <f>P641/G641</f>
        <v>0</v>
      </c>
      <c r="AH641" s="172">
        <f>S641/G641</f>
        <v>0</v>
      </c>
      <c r="AI641" s="172">
        <f>V641/G641</f>
        <v>0</v>
      </c>
      <c r="AJ641" s="172">
        <f>Y641/G641</f>
        <v>0</v>
      </c>
      <c r="AK641" s="173"/>
      <c r="AL641" s="168">
        <f>IF(H641=0,0,P641/H641)</f>
        <v>0</v>
      </c>
      <c r="AM641" s="168">
        <f>IF(H641=0,0,S641/H641)</f>
        <v>0</v>
      </c>
      <c r="AN641" s="168">
        <f>IF(H641=0,0,V641/H641)</f>
        <v>0</v>
      </c>
      <c r="AO641" s="168">
        <f>IF(H641=0,0,Y641/H641)</f>
        <v>0</v>
      </c>
      <c r="AP641" s="174">
        <f t="shared" ref="AP641:AS641" si="868">IF(AL641&lt;=50%,5,IF(AL641&lt;=65%,4,IF(AL641&lt;=75%,3,IF(AL641&lt;=90%,2,1))))</f>
        <v>5</v>
      </c>
      <c r="AQ641" s="174">
        <f t="shared" si="868"/>
        <v>5</v>
      </c>
      <c r="AR641" s="174">
        <f t="shared" si="868"/>
        <v>5</v>
      </c>
      <c r="AS641" s="174">
        <f t="shared" si="868"/>
        <v>5</v>
      </c>
      <c r="AT641" s="173"/>
      <c r="AU641" s="175"/>
      <c r="AV641" s="175"/>
      <c r="AW641" s="175"/>
      <c r="AX641" s="175"/>
      <c r="AY641" s="175"/>
    </row>
    <row r="642" spans="1:51" ht="16.5" customHeight="1" outlineLevel="4" x14ac:dyDescent="0.25">
      <c r="A642" s="205" t="s">
        <v>2573</v>
      </c>
      <c r="B642" s="181" t="str">
        <f>Variables!C331</f>
        <v>Jumlah tenaga kerja tersertifikasi BNSP</v>
      </c>
      <c r="C642" s="192" t="s">
        <v>1632</v>
      </c>
      <c r="D642" s="192"/>
      <c r="E642" s="192"/>
      <c r="F642" s="192"/>
      <c r="G642" s="192"/>
      <c r="H642" s="192"/>
      <c r="I642" s="192"/>
      <c r="J642" s="192"/>
      <c r="K642" s="192" t="e">
        <f>Variables!E331</f>
        <v>#N/A</v>
      </c>
      <c r="L642" s="192" t="e">
        <f>Variables!F331</f>
        <v>#N/A</v>
      </c>
      <c r="M642" s="192">
        <f>Variables!G331</f>
        <v>10</v>
      </c>
      <c r="N642" s="192">
        <f>Variables!H331</f>
        <v>10</v>
      </c>
      <c r="O642" s="192">
        <f>Variables!I331</f>
        <v>0</v>
      </c>
      <c r="P642" s="192">
        <f>Variables!J331</f>
        <v>0</v>
      </c>
      <c r="Q642" s="181"/>
      <c r="R642" s="192">
        <f>Variables!K331</f>
        <v>0</v>
      </c>
      <c r="S642" s="192">
        <f>Variables!L331</f>
        <v>0</v>
      </c>
      <c r="T642" s="181"/>
      <c r="U642" s="192">
        <f>Variables!M331</f>
        <v>0</v>
      </c>
      <c r="V642" s="192">
        <f>Variables!N331</f>
        <v>0</v>
      </c>
      <c r="W642" s="181"/>
      <c r="X642" s="192"/>
      <c r="Y642" s="192">
        <f>Variables!P331</f>
        <v>0</v>
      </c>
      <c r="Z642" s="182"/>
      <c r="AA642" s="192"/>
      <c r="AB642" s="181"/>
      <c r="AC642" s="170"/>
      <c r="AD642" s="170"/>
      <c r="AE642" s="170"/>
      <c r="AF642" s="170"/>
      <c r="AG642" s="170"/>
      <c r="AH642" s="170"/>
      <c r="AI642" s="170"/>
      <c r="AJ642" s="170"/>
      <c r="AK642" s="206"/>
      <c r="AL642" s="168"/>
      <c r="AM642" s="168"/>
      <c r="AN642" s="168"/>
      <c r="AO642" s="168"/>
      <c r="AP642" s="174"/>
      <c r="AQ642" s="174"/>
      <c r="AR642" s="174"/>
      <c r="AS642" s="174"/>
      <c r="AT642" s="206"/>
      <c r="AU642" s="207"/>
      <c r="AV642" s="207"/>
      <c r="AW642" s="207"/>
      <c r="AX642" s="207"/>
      <c r="AY642" s="207"/>
    </row>
    <row r="643" spans="1:51" ht="16.5" customHeight="1" outlineLevel="4" x14ac:dyDescent="0.25">
      <c r="A643" s="205" t="s">
        <v>2574</v>
      </c>
      <c r="B643" s="181" t="str">
        <f>Variables!C330</f>
        <v>Jumlah seluruh tenaga kerja</v>
      </c>
      <c r="C643" s="192" t="s">
        <v>1632</v>
      </c>
      <c r="D643" s="192"/>
      <c r="E643" s="192"/>
      <c r="F643" s="192"/>
      <c r="G643" s="192"/>
      <c r="H643" s="192"/>
      <c r="I643" s="192"/>
      <c r="J643" s="192"/>
      <c r="K643" s="192" t="e">
        <f>Variables!E330</f>
        <v>#N/A</v>
      </c>
      <c r="L643" s="192" t="e">
        <f>Variables!F330</f>
        <v>#N/A</v>
      </c>
      <c r="M643" s="192">
        <f>Variables!G330</f>
        <v>147</v>
      </c>
      <c r="N643" s="192">
        <f>Variables!H330</f>
        <v>12476</v>
      </c>
      <c r="O643" s="192">
        <f>Variables!I330</f>
        <v>0</v>
      </c>
      <c r="P643" s="192">
        <f>Variables!J330</f>
        <v>0</v>
      </c>
      <c r="Q643" s="181"/>
      <c r="R643" s="192">
        <f>Variables!K330</f>
        <v>0</v>
      </c>
      <c r="S643" s="192">
        <f>Variables!L330</f>
        <v>0</v>
      </c>
      <c r="T643" s="181"/>
      <c r="U643" s="192">
        <f>Variables!M330</f>
        <v>0</v>
      </c>
      <c r="V643" s="192">
        <f>Variables!N330</f>
        <v>0</v>
      </c>
      <c r="W643" s="181"/>
      <c r="X643" s="192"/>
      <c r="Y643" s="192">
        <f>Variables!P330</f>
        <v>0</v>
      </c>
      <c r="Z643" s="182"/>
      <c r="AA643" s="192"/>
      <c r="AB643" s="181"/>
      <c r="AC643" s="170"/>
      <c r="AD643" s="170"/>
      <c r="AE643" s="170"/>
      <c r="AF643" s="170"/>
      <c r="AG643" s="170"/>
      <c r="AH643" s="170"/>
      <c r="AI643" s="170"/>
      <c r="AJ643" s="170"/>
      <c r="AK643" s="206"/>
      <c r="AL643" s="168"/>
      <c r="AM643" s="168"/>
      <c r="AN643" s="168"/>
      <c r="AO643" s="168"/>
      <c r="AP643" s="174"/>
      <c r="AQ643" s="174"/>
      <c r="AR643" s="174"/>
      <c r="AS643" s="174"/>
      <c r="AT643" s="206"/>
      <c r="AU643" s="207"/>
      <c r="AV643" s="207"/>
      <c r="AW643" s="207"/>
      <c r="AX643" s="207"/>
      <c r="AY643" s="207"/>
    </row>
    <row r="644" spans="1:51" ht="16.5" customHeight="1" outlineLevel="2" x14ac:dyDescent="0.25">
      <c r="A644" s="153" t="s">
        <v>2575</v>
      </c>
      <c r="B644" s="154" t="s">
        <v>2576</v>
      </c>
      <c r="C644" s="155"/>
      <c r="D644" s="155"/>
      <c r="E644" s="155"/>
      <c r="F644" s="155"/>
      <c r="G644" s="155"/>
      <c r="H644" s="155"/>
      <c r="I644" s="155"/>
      <c r="J644" s="155"/>
      <c r="K644" s="155"/>
      <c r="L644" s="155"/>
      <c r="M644" s="155"/>
      <c r="N644" s="155"/>
      <c r="O644" s="155"/>
      <c r="P644" s="155"/>
      <c r="Q644" s="156"/>
      <c r="R644" s="155"/>
      <c r="S644" s="155"/>
      <c r="T644" s="157"/>
      <c r="U644" s="155"/>
      <c r="V644" s="155"/>
      <c r="W644" s="157"/>
      <c r="X644" s="155"/>
      <c r="Y644" s="155"/>
      <c r="Z644" s="158"/>
      <c r="AA644" s="159"/>
      <c r="AB644" s="154"/>
      <c r="AC644" s="160"/>
      <c r="AD644" s="160"/>
      <c r="AE644" s="160"/>
      <c r="AF644" s="160"/>
      <c r="AG644" s="160"/>
      <c r="AH644" s="160"/>
      <c r="AI644" s="160"/>
      <c r="AJ644" s="160"/>
      <c r="AK644" s="161"/>
      <c r="AL644" s="159"/>
      <c r="AM644" s="159"/>
      <c r="AN644" s="159"/>
      <c r="AO644" s="159"/>
      <c r="AP644" s="162"/>
      <c r="AQ644" s="162"/>
      <c r="AR644" s="162"/>
      <c r="AS644" s="162"/>
      <c r="AT644" s="161"/>
      <c r="AU644" s="163"/>
      <c r="AV644" s="163"/>
      <c r="AW644" s="163"/>
      <c r="AX644" s="163"/>
      <c r="AY644" s="163"/>
    </row>
    <row r="645" spans="1:51" ht="16.5" customHeight="1" outlineLevel="3" x14ac:dyDescent="0.25">
      <c r="A645" s="164" t="s">
        <v>2577</v>
      </c>
      <c r="B645" s="165" t="s">
        <v>2578</v>
      </c>
      <c r="C645" s="166"/>
      <c r="D645" s="167">
        <v>0.67079999999999995</v>
      </c>
      <c r="E645" s="167">
        <v>0.68</v>
      </c>
      <c r="F645" s="167">
        <v>0.69</v>
      </c>
      <c r="G645" s="167">
        <v>0.7</v>
      </c>
      <c r="H645" s="167">
        <v>0.7</v>
      </c>
      <c r="I645" s="167">
        <v>0.75</v>
      </c>
      <c r="J645" s="167">
        <v>0.75</v>
      </c>
      <c r="K645" s="167">
        <v>0.71850000000000003</v>
      </c>
      <c r="L645" s="167">
        <v>0.71858121725110846</v>
      </c>
      <c r="M645" s="168">
        <f t="shared" ref="M645:P645" si="869">IF(M647=0,0,M646/M647)</f>
        <v>0.71922090413594097</v>
      </c>
      <c r="N645" s="168">
        <f t="shared" si="869"/>
        <v>0.71922090413594097</v>
      </c>
      <c r="O645" s="168">
        <f t="shared" si="869"/>
        <v>0</v>
      </c>
      <c r="P645" s="168">
        <f t="shared" si="869"/>
        <v>0</v>
      </c>
      <c r="Q645" s="177"/>
      <c r="R645" s="168">
        <f t="shared" ref="R645:S645" si="870">IF(R647=0,0,R646/R647)</f>
        <v>0</v>
      </c>
      <c r="S645" s="168">
        <f t="shared" si="870"/>
        <v>0</v>
      </c>
      <c r="T645" s="181"/>
      <c r="U645" s="168">
        <f t="shared" ref="U645:V645" si="871">IF(U647=0,0,U646/U647)</f>
        <v>0</v>
      </c>
      <c r="V645" s="168">
        <f t="shared" si="871"/>
        <v>0</v>
      </c>
      <c r="W645" s="181"/>
      <c r="X645" s="167">
        <f>H645</f>
        <v>0.7</v>
      </c>
      <c r="Y645" s="168">
        <f>IF(Y647=0,0,Y646/Y647)</f>
        <v>0</v>
      </c>
      <c r="Z645" s="182"/>
      <c r="AA645" s="221">
        <f>Y645/X645</f>
        <v>0</v>
      </c>
      <c r="AB645" s="165"/>
      <c r="AC645" s="172" t="e">
        <f>P645/R645</f>
        <v>#DIV/0!</v>
      </c>
      <c r="AD645" s="172" t="e">
        <f>S645/R645</f>
        <v>#DIV/0!</v>
      </c>
      <c r="AE645" s="172" t="e">
        <f>V645/U645</f>
        <v>#DIV/0!</v>
      </c>
      <c r="AF645" s="172">
        <f>Y645/X645</f>
        <v>0</v>
      </c>
      <c r="AG645" s="172">
        <f>P645/G645</f>
        <v>0</v>
      </c>
      <c r="AH645" s="172">
        <f>S645/G645</f>
        <v>0</v>
      </c>
      <c r="AI645" s="172">
        <f>V645/G645</f>
        <v>0</v>
      </c>
      <c r="AJ645" s="172">
        <f>Y645/G645</f>
        <v>0</v>
      </c>
      <c r="AK645" s="173"/>
      <c r="AL645" s="168">
        <f>IF(H645=0,0,P645/H645)</f>
        <v>0</v>
      </c>
      <c r="AM645" s="168">
        <f>IF(H645=0,0,S645/H645)</f>
        <v>0</v>
      </c>
      <c r="AN645" s="168">
        <f>IF(H645=0,0,V645/H645)</f>
        <v>0</v>
      </c>
      <c r="AO645" s="168">
        <f>IF(H645=0,0,Y645/H645)</f>
        <v>0</v>
      </c>
      <c r="AP645" s="174">
        <f t="shared" ref="AP645:AS645" si="872">IF(AL645&lt;=50%,5,IF(AL645&lt;=65%,4,IF(AL645&lt;=75%,3,IF(AL645&lt;=90%,2,1))))</f>
        <v>5</v>
      </c>
      <c r="AQ645" s="174">
        <f t="shared" si="872"/>
        <v>5</v>
      </c>
      <c r="AR645" s="174">
        <f t="shared" si="872"/>
        <v>5</v>
      </c>
      <c r="AS645" s="174">
        <f t="shared" si="872"/>
        <v>5</v>
      </c>
      <c r="AT645" s="173"/>
      <c r="AU645" s="175"/>
      <c r="AV645" s="175"/>
      <c r="AW645" s="175"/>
      <c r="AX645" s="175"/>
      <c r="AY645" s="175"/>
    </row>
    <row r="646" spans="1:51" ht="16.5" customHeight="1" outlineLevel="4" x14ac:dyDescent="0.25">
      <c r="A646" s="205" t="s">
        <v>2579</v>
      </c>
      <c r="B646" s="181" t="str">
        <f>Variables!C332</f>
        <v>Jumlah tenaga kerja yang telah memiliki asuransi tenaga kerja</v>
      </c>
      <c r="C646" s="192" t="s">
        <v>1632</v>
      </c>
      <c r="D646" s="192"/>
      <c r="E646" s="192"/>
      <c r="F646" s="192"/>
      <c r="G646" s="192"/>
      <c r="H646" s="192"/>
      <c r="I646" s="192"/>
      <c r="J646" s="192"/>
      <c r="K646" s="192"/>
      <c r="L646" s="192"/>
      <c r="M646" s="192">
        <v>8973</v>
      </c>
      <c r="N646" s="192">
        <f>Variables!H332</f>
        <v>8973</v>
      </c>
      <c r="O646" s="192">
        <f>Variables!I332</f>
        <v>0</v>
      </c>
      <c r="P646" s="192">
        <f>Variables!J332</f>
        <v>0</v>
      </c>
      <c r="Q646" s="181"/>
      <c r="R646" s="192">
        <f>Variables!K332</f>
        <v>0</v>
      </c>
      <c r="S646" s="192">
        <f>Variables!L332</f>
        <v>0</v>
      </c>
      <c r="T646" s="181"/>
      <c r="U646" s="192">
        <f>Variables!M332</f>
        <v>0</v>
      </c>
      <c r="V646" s="192">
        <f>Variables!N332</f>
        <v>0</v>
      </c>
      <c r="W646" s="181"/>
      <c r="X646" s="192"/>
      <c r="Y646" s="192">
        <f>Variables!P332</f>
        <v>0</v>
      </c>
      <c r="Z646" s="182"/>
      <c r="AA646" s="192"/>
      <c r="AB646" s="170"/>
      <c r="AC646" s="170"/>
      <c r="AD646" s="170"/>
      <c r="AE646" s="170"/>
      <c r="AF646" s="170"/>
      <c r="AG646" s="170"/>
      <c r="AH646" s="170"/>
      <c r="AI646" s="170"/>
      <c r="AJ646" s="170"/>
      <c r="AK646" s="206"/>
      <c r="AL646" s="168"/>
      <c r="AM646" s="168"/>
      <c r="AN646" s="168"/>
      <c r="AO646" s="168"/>
      <c r="AP646" s="174"/>
      <c r="AQ646" s="174"/>
      <c r="AR646" s="174"/>
      <c r="AS646" s="174"/>
      <c r="AT646" s="206"/>
      <c r="AU646" s="207"/>
      <c r="AV646" s="207"/>
      <c r="AW646" s="207"/>
      <c r="AX646" s="207"/>
      <c r="AY646" s="207"/>
    </row>
    <row r="647" spans="1:51" ht="16.5" customHeight="1" outlineLevel="4" x14ac:dyDescent="0.25">
      <c r="A647" s="205" t="s">
        <v>2580</v>
      </c>
      <c r="B647" s="181" t="str">
        <f>Variables!C330</f>
        <v>Jumlah seluruh tenaga kerja</v>
      </c>
      <c r="C647" s="192" t="s">
        <v>1632</v>
      </c>
      <c r="D647" s="192"/>
      <c r="E647" s="192"/>
      <c r="F647" s="192"/>
      <c r="G647" s="192"/>
      <c r="H647" s="192"/>
      <c r="I647" s="192"/>
      <c r="J647" s="192"/>
      <c r="K647" s="192"/>
      <c r="L647" s="192"/>
      <c r="M647" s="192">
        <v>12476</v>
      </c>
      <c r="N647" s="192">
        <f>Variables!H330</f>
        <v>12476</v>
      </c>
      <c r="O647" s="192">
        <f>Variables!I330</f>
        <v>0</v>
      </c>
      <c r="P647" s="192">
        <f>Variables!J330</f>
        <v>0</v>
      </c>
      <c r="Q647" s="181"/>
      <c r="R647" s="192">
        <f>Variables!K330</f>
        <v>0</v>
      </c>
      <c r="S647" s="192">
        <f>Variables!L330</f>
        <v>0</v>
      </c>
      <c r="T647" s="181"/>
      <c r="U647" s="192">
        <f>Variables!M330</f>
        <v>0</v>
      </c>
      <c r="V647" s="192">
        <f>Variables!N330</f>
        <v>0</v>
      </c>
      <c r="W647" s="181"/>
      <c r="X647" s="192"/>
      <c r="Y647" s="192">
        <f>Variables!P330</f>
        <v>0</v>
      </c>
      <c r="Z647" s="182"/>
      <c r="AA647" s="192"/>
      <c r="AB647" s="181"/>
      <c r="AC647" s="170"/>
      <c r="AD647" s="170"/>
      <c r="AE647" s="170"/>
      <c r="AF647" s="170"/>
      <c r="AG647" s="170"/>
      <c r="AH647" s="170"/>
      <c r="AI647" s="170"/>
      <c r="AJ647" s="170"/>
      <c r="AK647" s="206"/>
      <c r="AL647" s="168"/>
      <c r="AM647" s="168"/>
      <c r="AN647" s="168"/>
      <c r="AO647" s="168"/>
      <c r="AP647" s="174"/>
      <c r="AQ647" s="174"/>
      <c r="AR647" s="174"/>
      <c r="AS647" s="174"/>
      <c r="AT647" s="206"/>
      <c r="AU647" s="207"/>
      <c r="AV647" s="207"/>
      <c r="AW647" s="207"/>
      <c r="AX647" s="207"/>
      <c r="AY647" s="207"/>
    </row>
    <row r="648" spans="1:51" ht="16.5" customHeight="1" outlineLevel="3" x14ac:dyDescent="0.25">
      <c r="A648" s="244" t="s">
        <v>2581</v>
      </c>
      <c r="B648" s="245" t="s">
        <v>2582</v>
      </c>
      <c r="C648" s="246"/>
      <c r="D648" s="247">
        <v>0.66669999999999996</v>
      </c>
      <c r="E648" s="247">
        <v>0.5</v>
      </c>
      <c r="F648" s="247">
        <v>0.5</v>
      </c>
      <c r="G648" s="247">
        <v>0.5</v>
      </c>
      <c r="H648" s="247">
        <v>0.5</v>
      </c>
      <c r="I648" s="247">
        <v>0.5</v>
      </c>
      <c r="J648" s="247">
        <v>0.5</v>
      </c>
      <c r="K648" s="168">
        <v>0.92859999999999998</v>
      </c>
      <c r="L648" s="168">
        <v>0.83333333333333337</v>
      </c>
      <c r="M648" s="168">
        <v>1</v>
      </c>
      <c r="N648" s="168">
        <f t="shared" ref="N648:P648" si="873">IF(N650=0,0,N649/N650)</f>
        <v>1</v>
      </c>
      <c r="O648" s="168">
        <f t="shared" si="873"/>
        <v>0</v>
      </c>
      <c r="P648" s="168">
        <f t="shared" si="873"/>
        <v>0</v>
      </c>
      <c r="Q648" s="290"/>
      <c r="R648" s="168">
        <f t="shared" ref="R648:S648" si="874">IF(R650=0,0,R649/R650)</f>
        <v>0</v>
      </c>
      <c r="S648" s="168">
        <f t="shared" si="874"/>
        <v>0</v>
      </c>
      <c r="T648" s="291"/>
      <c r="U648" s="168">
        <f t="shared" ref="U648:V648" si="875">IF(U650=0,0,U649/U650)</f>
        <v>0</v>
      </c>
      <c r="V648" s="168">
        <f t="shared" si="875"/>
        <v>0</v>
      </c>
      <c r="W648" s="291"/>
      <c r="X648" s="167">
        <f>H648</f>
        <v>0.5</v>
      </c>
      <c r="Y648" s="168">
        <f>IF(Y650=0,0,Y649/Y650)</f>
        <v>0</v>
      </c>
      <c r="Z648" s="292"/>
      <c r="AA648" s="221">
        <f>Y648/X648</f>
        <v>0</v>
      </c>
      <c r="AB648" s="245"/>
      <c r="AC648" s="172" t="e">
        <f>P648/R648</f>
        <v>#DIV/0!</v>
      </c>
      <c r="AD648" s="172" t="e">
        <f>S648/R648</f>
        <v>#DIV/0!</v>
      </c>
      <c r="AE648" s="172" t="e">
        <f>V648/U648</f>
        <v>#DIV/0!</v>
      </c>
      <c r="AF648" s="172">
        <f>Y648/X648</f>
        <v>0</v>
      </c>
      <c r="AG648" s="172">
        <f>P648/G648</f>
        <v>0</v>
      </c>
      <c r="AH648" s="172">
        <f>S648/G648</f>
        <v>0</v>
      </c>
      <c r="AI648" s="172">
        <f>V648/G648</f>
        <v>0</v>
      </c>
      <c r="AJ648" s="172">
        <f>Y648/G648</f>
        <v>0</v>
      </c>
      <c r="AK648" s="173"/>
      <c r="AL648" s="168">
        <f>IF(H648=0,0,P648/H648)</f>
        <v>0</v>
      </c>
      <c r="AM648" s="168">
        <f>IF(H648=0,0,S648/H648)</f>
        <v>0</v>
      </c>
      <c r="AN648" s="168">
        <f>IF(H648=0,0,V648/H648)</f>
        <v>0</v>
      </c>
      <c r="AO648" s="168">
        <f>IF(H648=0,0,Y648/H648)</f>
        <v>0</v>
      </c>
      <c r="AP648" s="174">
        <f t="shared" ref="AP648:AS648" si="876">IF(AL648&lt;=50%,5,IF(AL648&lt;=65%,4,IF(AL648&lt;=75%,3,IF(AL648&lt;=90%,2,1))))</f>
        <v>5</v>
      </c>
      <c r="AQ648" s="174">
        <f t="shared" si="876"/>
        <v>5</v>
      </c>
      <c r="AR648" s="174">
        <f t="shared" si="876"/>
        <v>5</v>
      </c>
      <c r="AS648" s="174">
        <f t="shared" si="876"/>
        <v>5</v>
      </c>
      <c r="AT648" s="252"/>
      <c r="AU648" s="253"/>
      <c r="AV648" s="253"/>
      <c r="AW648" s="253"/>
      <c r="AX648" s="253"/>
      <c r="AY648" s="253"/>
    </row>
    <row r="649" spans="1:51" ht="16.5" customHeight="1" outlineLevel="4" x14ac:dyDescent="0.25">
      <c r="A649" s="293" t="s">
        <v>2583</v>
      </c>
      <c r="B649" s="294" t="str">
        <f>Variables!C326</f>
        <v>Jumlah Perselisihan Hub Industrial terselesaikan melalui perjanjian bersama (PB)</v>
      </c>
      <c r="C649" s="295" t="s">
        <v>649</v>
      </c>
      <c r="D649" s="295"/>
      <c r="E649" s="295"/>
      <c r="F649" s="295"/>
      <c r="G649" s="295"/>
      <c r="H649" s="295"/>
      <c r="I649" s="295"/>
      <c r="J649" s="295"/>
      <c r="K649" s="192" t="e">
        <f>Variables!E326</f>
        <v>#N/A</v>
      </c>
      <c r="L649" s="192" t="e">
        <f>Variables!F326</f>
        <v>#N/A</v>
      </c>
      <c r="M649" s="192">
        <f>Variables!G326</f>
        <v>6</v>
      </c>
      <c r="N649" s="192">
        <f>Variables!H326</f>
        <v>7</v>
      </c>
      <c r="O649" s="295">
        <f>Variables!I326</f>
        <v>0</v>
      </c>
      <c r="P649" s="295">
        <f>Variables!J326</f>
        <v>0</v>
      </c>
      <c r="Q649" s="291"/>
      <c r="R649" s="295">
        <f>Variables!K326</f>
        <v>0</v>
      </c>
      <c r="S649" s="295">
        <f>Variables!L326</f>
        <v>0</v>
      </c>
      <c r="T649" s="291"/>
      <c r="U649" s="295">
        <f>Variables!M326</f>
        <v>0</v>
      </c>
      <c r="V649" s="295">
        <f>Variables!N326</f>
        <v>0</v>
      </c>
      <c r="W649" s="291"/>
      <c r="X649" s="295"/>
      <c r="Y649" s="295">
        <f>Variables!P326</f>
        <v>0</v>
      </c>
      <c r="Z649" s="292"/>
      <c r="AA649" s="295"/>
      <c r="AB649" s="291"/>
      <c r="AC649" s="250"/>
      <c r="AD649" s="250"/>
      <c r="AE649" s="250"/>
      <c r="AF649" s="250"/>
      <c r="AG649" s="250"/>
      <c r="AH649" s="250"/>
      <c r="AI649" s="250"/>
      <c r="AJ649" s="250"/>
      <c r="AK649" s="296"/>
      <c r="AL649" s="248"/>
      <c r="AM649" s="248"/>
      <c r="AN649" s="248"/>
      <c r="AO649" s="248"/>
      <c r="AP649" s="258"/>
      <c r="AQ649" s="258"/>
      <c r="AR649" s="258"/>
      <c r="AS649" s="258"/>
      <c r="AT649" s="296"/>
      <c r="AU649" s="297"/>
      <c r="AV649" s="297"/>
      <c r="AW649" s="297"/>
      <c r="AX649" s="297"/>
      <c r="AY649" s="297"/>
    </row>
    <row r="650" spans="1:51" ht="16.5" customHeight="1" outlineLevel="4" x14ac:dyDescent="0.25">
      <c r="A650" s="298" t="s">
        <v>2584</v>
      </c>
      <c r="B650" s="294" t="str">
        <f>Variables!C325</f>
        <v>Jumlah Perselisihan Hub Industrial</v>
      </c>
      <c r="C650" s="295"/>
      <c r="D650" s="295"/>
      <c r="E650" s="295"/>
      <c r="F650" s="295"/>
      <c r="G650" s="295"/>
      <c r="H650" s="295"/>
      <c r="I650" s="295"/>
      <c r="J650" s="295"/>
      <c r="K650" s="192" t="e">
        <f>Variables!E325</f>
        <v>#N/A</v>
      </c>
      <c r="L650" s="192" t="e">
        <f>Variables!F325</f>
        <v>#N/A</v>
      </c>
      <c r="M650" s="192" t="e">
        <f>Variables!G325</f>
        <v>#N/A</v>
      </c>
      <c r="N650" s="192">
        <f>Variables!H325</f>
        <v>7</v>
      </c>
      <c r="O650" s="295">
        <f>Variables!I325</f>
        <v>0</v>
      </c>
      <c r="P650" s="295">
        <f>Variables!J325</f>
        <v>0</v>
      </c>
      <c r="Q650" s="291"/>
      <c r="R650" s="295">
        <f>Variables!K325</f>
        <v>0</v>
      </c>
      <c r="S650" s="295">
        <f>Variables!L325</f>
        <v>0</v>
      </c>
      <c r="T650" s="291"/>
      <c r="U650" s="295">
        <f>Variables!M325</f>
        <v>0</v>
      </c>
      <c r="V650" s="295">
        <f>Variables!N325</f>
        <v>0</v>
      </c>
      <c r="W650" s="291"/>
      <c r="X650" s="295"/>
      <c r="Y650" s="295">
        <f>Variables!P325</f>
        <v>0</v>
      </c>
      <c r="Z650" s="292"/>
      <c r="AA650" s="295"/>
      <c r="AB650" s="291"/>
      <c r="AC650" s="250"/>
      <c r="AD650" s="250"/>
      <c r="AE650" s="250"/>
      <c r="AF650" s="250"/>
      <c r="AG650" s="250"/>
      <c r="AH650" s="250"/>
      <c r="AI650" s="250"/>
      <c r="AJ650" s="250"/>
      <c r="AK650" s="296"/>
      <c r="AL650" s="248"/>
      <c r="AM650" s="248"/>
      <c r="AN650" s="248"/>
      <c r="AO650" s="248"/>
      <c r="AP650" s="258"/>
      <c r="AQ650" s="258"/>
      <c r="AR650" s="258"/>
      <c r="AS650" s="258"/>
      <c r="AT650" s="296"/>
      <c r="AU650" s="297"/>
      <c r="AV650" s="297"/>
      <c r="AW650" s="297"/>
      <c r="AX650" s="297"/>
      <c r="AY650" s="297"/>
    </row>
    <row r="651" spans="1:51" ht="16.5" customHeight="1" outlineLevel="1" x14ac:dyDescent="0.25">
      <c r="A651" s="140" t="s">
        <v>193</v>
      </c>
      <c r="B651" s="146" t="s">
        <v>2585</v>
      </c>
      <c r="C651" s="142"/>
      <c r="D651" s="142"/>
      <c r="E651" s="142"/>
      <c r="F651" s="142"/>
      <c r="G651" s="142"/>
      <c r="H651" s="142"/>
      <c r="I651" s="142"/>
      <c r="J651" s="142"/>
      <c r="K651" s="142"/>
      <c r="L651" s="142"/>
      <c r="M651" s="142"/>
      <c r="N651" s="142"/>
      <c r="O651" s="142"/>
      <c r="P651" s="142"/>
      <c r="Q651" s="237">
        <f>SUBTOTAL(9,Q652:Q698)</f>
        <v>0</v>
      </c>
      <c r="R651" s="142"/>
      <c r="S651" s="142"/>
      <c r="T651" s="210">
        <f>SUBTOTAL(9,T652:T698)</f>
        <v>0</v>
      </c>
      <c r="U651" s="142"/>
      <c r="V651" s="142"/>
      <c r="W651" s="210">
        <f>SUBTOTAL(9,W652:W698)</f>
        <v>468033688</v>
      </c>
      <c r="X651" s="142"/>
      <c r="Y651" s="142"/>
      <c r="Z651" s="210">
        <f>SUBTOTAL(9,Z652:Z698)</f>
        <v>907714767</v>
      </c>
      <c r="AA651" s="149"/>
      <c r="AB651" s="146"/>
      <c r="AC651" s="147" t="e">
        <f t="shared" ref="AC651:AJ651" si="877">SUBTOTAL(1,AC652:AC698)</f>
        <v>#DIV/0!</v>
      </c>
      <c r="AD651" s="147" t="e">
        <f t="shared" si="877"/>
        <v>#DIV/0!</v>
      </c>
      <c r="AE651" s="147" t="e">
        <f t="shared" si="877"/>
        <v>#DIV/0!</v>
      </c>
      <c r="AF651" s="147">
        <f t="shared" si="877"/>
        <v>0</v>
      </c>
      <c r="AG651" s="147" t="e">
        <f t="shared" si="877"/>
        <v>#DIV/0!</v>
      </c>
      <c r="AH651" s="147" t="e">
        <f t="shared" si="877"/>
        <v>#DIV/0!</v>
      </c>
      <c r="AI651" s="147">
        <f t="shared" si="877"/>
        <v>0</v>
      </c>
      <c r="AJ651" s="147">
        <f t="shared" si="877"/>
        <v>0</v>
      </c>
      <c r="AK651" s="148"/>
      <c r="AL651" s="149"/>
      <c r="AM651" s="149"/>
      <c r="AN651" s="149"/>
      <c r="AO651" s="149"/>
      <c r="AP651" s="150"/>
      <c r="AQ651" s="150"/>
      <c r="AR651" s="150"/>
      <c r="AS651" s="150"/>
      <c r="AT651" s="151"/>
      <c r="AU651" s="152">
        <f>COUNTIF(AS652:AS698,5)</f>
        <v>13</v>
      </c>
      <c r="AV651" s="152">
        <f>COUNTIF(AS652:AS698,4)</f>
        <v>0</v>
      </c>
      <c r="AW651" s="152">
        <f>COUNTIF(AS652:AS698,3)</f>
        <v>0</v>
      </c>
      <c r="AX651" s="152">
        <f>COUNTIF(AS652:AS698,2)</f>
        <v>0</v>
      </c>
      <c r="AY651" s="152">
        <f>COUNTIF(AS652:AS698,1)</f>
        <v>2</v>
      </c>
    </row>
    <row r="652" spans="1:51" ht="16.5" customHeight="1" outlineLevel="2" x14ac:dyDescent="0.25">
      <c r="A652" s="222" t="s">
        <v>2586</v>
      </c>
      <c r="B652" s="157" t="s">
        <v>2587</v>
      </c>
      <c r="C652" s="224"/>
      <c r="D652" s="224"/>
      <c r="E652" s="224"/>
      <c r="F652" s="224"/>
      <c r="G652" s="224"/>
      <c r="H652" s="224"/>
      <c r="I652" s="224"/>
      <c r="J652" s="224"/>
      <c r="K652" s="224"/>
      <c r="L652" s="224"/>
      <c r="M652" s="224"/>
      <c r="N652" s="224"/>
      <c r="O652" s="224"/>
      <c r="P652" s="224"/>
      <c r="Q652" s="157"/>
      <c r="R652" s="224"/>
      <c r="S652" s="224"/>
      <c r="T652" s="157"/>
      <c r="U652" s="224"/>
      <c r="V652" s="224"/>
      <c r="W652" s="157">
        <v>76403600</v>
      </c>
      <c r="X652" s="224"/>
      <c r="Y652" s="224"/>
      <c r="Z652" s="299">
        <v>111786680</v>
      </c>
      <c r="AA652" s="224"/>
      <c r="AB652" s="157"/>
      <c r="AC652" s="157"/>
      <c r="AD652" s="157"/>
      <c r="AE652" s="157"/>
      <c r="AF652" s="157"/>
      <c r="AG652" s="157"/>
      <c r="AH652" s="157"/>
      <c r="AI652" s="157"/>
      <c r="AJ652" s="157"/>
      <c r="AK652" s="227"/>
      <c r="AL652" s="159"/>
      <c r="AM652" s="159"/>
      <c r="AN652" s="159"/>
      <c r="AO652" s="159"/>
      <c r="AP652" s="162"/>
      <c r="AQ652" s="162"/>
      <c r="AR652" s="162"/>
      <c r="AS652" s="162"/>
      <c r="AT652" s="227"/>
      <c r="AU652" s="228"/>
      <c r="AV652" s="228"/>
      <c r="AW652" s="228"/>
      <c r="AX652" s="228"/>
      <c r="AY652" s="228"/>
    </row>
    <row r="653" spans="1:51" ht="16.5" customHeight="1" outlineLevel="3" x14ac:dyDescent="0.25">
      <c r="A653" s="164" t="s">
        <v>2588</v>
      </c>
      <c r="B653" s="165" t="s">
        <v>2589</v>
      </c>
      <c r="C653" s="166"/>
      <c r="D653" s="166" t="str">
        <f t="shared" ref="D653:G653" si="878">D654</f>
        <v>Ada</v>
      </c>
      <c r="E653" s="166" t="str">
        <f t="shared" si="878"/>
        <v>Ada</v>
      </c>
      <c r="F653" s="166" t="str">
        <f t="shared" si="878"/>
        <v>Ada</v>
      </c>
      <c r="G653" s="166" t="str">
        <f t="shared" si="878"/>
        <v>Ada</v>
      </c>
      <c r="H653" s="166" t="str">
        <f t="shared" ref="H653:I653" si="879">G653</f>
        <v>Ada</v>
      </c>
      <c r="I653" s="166" t="str">
        <f t="shared" si="879"/>
        <v>Ada</v>
      </c>
      <c r="J653" s="166" t="str">
        <f t="shared" ref="J653:P653" si="880">J654</f>
        <v>Ada</v>
      </c>
      <c r="K653" s="231" t="str">
        <f t="shared" si="880"/>
        <v>Ada</v>
      </c>
      <c r="L653" s="231" t="str">
        <f t="shared" si="880"/>
        <v>Ada</v>
      </c>
      <c r="M653" s="231" t="str">
        <f t="shared" si="880"/>
        <v>Ada</v>
      </c>
      <c r="N653" s="231" t="str">
        <f t="shared" si="880"/>
        <v>ada</v>
      </c>
      <c r="O653" s="231" t="str">
        <f t="shared" si="880"/>
        <v>ada</v>
      </c>
      <c r="P653" s="231" t="str">
        <f t="shared" si="880"/>
        <v>ada</v>
      </c>
      <c r="Q653" s="177"/>
      <c r="R653" s="231" t="str">
        <f t="shared" ref="R653:S653" si="881">R654</f>
        <v>ada</v>
      </c>
      <c r="S653" s="231" t="str">
        <f t="shared" si="881"/>
        <v>ada</v>
      </c>
      <c r="T653" s="181"/>
      <c r="U653" s="231">
        <f t="shared" ref="U653:V653" si="882">U654</f>
        <v>0</v>
      </c>
      <c r="V653" s="231">
        <f t="shared" si="882"/>
        <v>0</v>
      </c>
      <c r="W653" s="181"/>
      <c r="X653" s="167" t="str">
        <f>H653</f>
        <v>Ada</v>
      </c>
      <c r="Y653" s="166" t="s">
        <v>646</v>
      </c>
      <c r="Z653" s="182"/>
      <c r="AA653" s="167">
        <v>1</v>
      </c>
      <c r="AB653" s="165"/>
      <c r="AC653" s="172">
        <v>1</v>
      </c>
      <c r="AD653" s="172">
        <v>1</v>
      </c>
      <c r="AE653" s="172"/>
      <c r="AF653" s="172"/>
      <c r="AG653" s="172">
        <v>1</v>
      </c>
      <c r="AH653" s="172">
        <v>1</v>
      </c>
      <c r="AI653" s="172"/>
      <c r="AJ653" s="172"/>
      <c r="AK653" s="173"/>
      <c r="AL653" s="186">
        <v>1</v>
      </c>
      <c r="AM653" s="186">
        <v>1</v>
      </c>
      <c r="AN653" s="186">
        <v>1</v>
      </c>
      <c r="AO653" s="186">
        <v>1</v>
      </c>
      <c r="AP653" s="174">
        <f t="shared" ref="AP653:AS653" si="883">IF(AL653&lt;=50%,5,IF(AL653&lt;=65%,4,IF(AL653&lt;=75%,3,IF(AL653&lt;=90%,2,1))))</f>
        <v>1</v>
      </c>
      <c r="AQ653" s="174">
        <f t="shared" si="883"/>
        <v>1</v>
      </c>
      <c r="AR653" s="174">
        <f t="shared" si="883"/>
        <v>1</v>
      </c>
      <c r="AS653" s="174">
        <f t="shared" si="883"/>
        <v>1</v>
      </c>
      <c r="AT653" s="173"/>
      <c r="AU653" s="175"/>
      <c r="AV653" s="175"/>
      <c r="AW653" s="175"/>
      <c r="AX653" s="175"/>
      <c r="AY653" s="175"/>
    </row>
    <row r="654" spans="1:51" ht="16.5" customHeight="1" outlineLevel="4" x14ac:dyDescent="0.25">
      <c r="A654" s="164" t="s">
        <v>2590</v>
      </c>
      <c r="B654" s="165" t="str">
        <f>Variables!C338</f>
        <v>Jumlah kebijakan terkait peningkatan kualitas anak dan perempuan</v>
      </c>
      <c r="C654" s="166" t="s">
        <v>2379</v>
      </c>
      <c r="D654" s="166" t="s">
        <v>646</v>
      </c>
      <c r="E654" s="166" t="s">
        <v>646</v>
      </c>
      <c r="F654" s="166" t="s">
        <v>646</v>
      </c>
      <c r="G654" s="166" t="s">
        <v>646</v>
      </c>
      <c r="H654" s="166"/>
      <c r="I654" s="166"/>
      <c r="J654" s="166" t="s">
        <v>646</v>
      </c>
      <c r="K654" s="231" t="str">
        <f>Variables!E338</f>
        <v>Ada</v>
      </c>
      <c r="L654" s="231" t="str">
        <f>Variables!F338</f>
        <v>Ada</v>
      </c>
      <c r="M654" s="231" t="str">
        <f>Variables!G338</f>
        <v>Ada</v>
      </c>
      <c r="N654" s="231" t="str">
        <f>Variables!H338</f>
        <v>ada</v>
      </c>
      <c r="O654" s="231" t="str">
        <f>Variables!I338</f>
        <v>ada</v>
      </c>
      <c r="P654" s="231" t="str">
        <f>Variables!J338</f>
        <v>ada</v>
      </c>
      <c r="Q654" s="177"/>
      <c r="R654" s="231" t="str">
        <f>Variables!K338</f>
        <v>ada</v>
      </c>
      <c r="S654" s="231" t="str">
        <f>Variables!L338</f>
        <v>ada</v>
      </c>
      <c r="T654" s="181"/>
      <c r="U654" s="231">
        <f>Variables!M338</f>
        <v>0</v>
      </c>
      <c r="V654" s="231">
        <f>Variables!N338</f>
        <v>0</v>
      </c>
      <c r="W654" s="181"/>
      <c r="X654" s="166"/>
      <c r="Y654" s="231">
        <f>Variables!P338</f>
        <v>0</v>
      </c>
      <c r="Z654" s="182"/>
      <c r="AA654" s="167"/>
      <c r="AB654" s="165"/>
      <c r="AC654" s="172"/>
      <c r="AD654" s="172"/>
      <c r="AE654" s="172"/>
      <c r="AF654" s="172"/>
      <c r="AG654" s="172"/>
      <c r="AH654" s="172"/>
      <c r="AI654" s="172"/>
      <c r="AJ654" s="172"/>
      <c r="AK654" s="173"/>
      <c r="AL654" s="168"/>
      <c r="AM654" s="168"/>
      <c r="AN654" s="168"/>
      <c r="AO654" s="168"/>
      <c r="AP654" s="174"/>
      <c r="AQ654" s="174"/>
      <c r="AR654" s="174"/>
      <c r="AS654" s="174"/>
      <c r="AT654" s="173"/>
      <c r="AU654" s="175"/>
      <c r="AV654" s="175"/>
      <c r="AW654" s="175"/>
      <c r="AX654" s="175"/>
      <c r="AY654" s="175"/>
    </row>
    <row r="655" spans="1:51" ht="16.5" customHeight="1" outlineLevel="2" x14ac:dyDescent="0.25">
      <c r="A655" s="153" t="s">
        <v>2591</v>
      </c>
      <c r="B655" s="154" t="s">
        <v>2592</v>
      </c>
      <c r="C655" s="155"/>
      <c r="D655" s="155"/>
      <c r="E655" s="155"/>
      <c r="F655" s="155"/>
      <c r="G655" s="155"/>
      <c r="H655" s="155"/>
      <c r="I655" s="155"/>
      <c r="J655" s="155"/>
      <c r="K655" s="155"/>
      <c r="L655" s="155"/>
      <c r="M655" s="155"/>
      <c r="N655" s="155"/>
      <c r="O655" s="155"/>
      <c r="P655" s="155"/>
      <c r="Q655" s="156"/>
      <c r="R655" s="155"/>
      <c r="S655" s="155"/>
      <c r="T655" s="157"/>
      <c r="U655" s="155"/>
      <c r="V655" s="155"/>
      <c r="W655" s="157">
        <v>280719088</v>
      </c>
      <c r="X655" s="155"/>
      <c r="Y655" s="155"/>
      <c r="Z655" s="299">
        <v>585759087</v>
      </c>
      <c r="AA655" s="159"/>
      <c r="AB655" s="154"/>
      <c r="AC655" s="160"/>
      <c r="AD655" s="160"/>
      <c r="AE655" s="160"/>
      <c r="AF655" s="160"/>
      <c r="AG655" s="160"/>
      <c r="AH655" s="160"/>
      <c r="AI655" s="160"/>
      <c r="AJ655" s="160"/>
      <c r="AK655" s="161"/>
      <c r="AL655" s="159"/>
      <c r="AM655" s="159"/>
      <c r="AN655" s="159"/>
      <c r="AO655" s="159"/>
      <c r="AP655" s="162"/>
      <c r="AQ655" s="162"/>
      <c r="AR655" s="162"/>
      <c r="AS655" s="162"/>
      <c r="AT655" s="161"/>
      <c r="AU655" s="163"/>
      <c r="AV655" s="163"/>
      <c r="AW655" s="163"/>
      <c r="AX655" s="163"/>
      <c r="AY655" s="163"/>
    </row>
    <row r="656" spans="1:51" ht="16.5" customHeight="1" outlineLevel="3" x14ac:dyDescent="0.25">
      <c r="A656" s="164" t="s">
        <v>2593</v>
      </c>
      <c r="B656" s="165" t="s">
        <v>2594</v>
      </c>
      <c r="C656" s="166"/>
      <c r="D656" s="167">
        <v>0</v>
      </c>
      <c r="E656" s="167">
        <v>0.42109999999999997</v>
      </c>
      <c r="F656" s="167">
        <v>0.44740000000000002</v>
      </c>
      <c r="G656" s="167">
        <v>0.47370000000000001</v>
      </c>
      <c r="H656" s="167">
        <v>0.5</v>
      </c>
      <c r="I656" s="167">
        <v>0.52629999999999999</v>
      </c>
      <c r="J656" s="167">
        <v>0.55789999999999995</v>
      </c>
      <c r="K656" s="168">
        <f t="shared" ref="K656:P656" si="884">IF(K658=0,0,K657/K658)</f>
        <v>0.53658536585365857</v>
      </c>
      <c r="L656" s="168">
        <f t="shared" si="884"/>
        <v>0.58536585365853655</v>
      </c>
      <c r="M656" s="168">
        <f t="shared" si="884"/>
        <v>0.63414634146341464</v>
      </c>
      <c r="N656" s="168">
        <f t="shared" si="884"/>
        <v>0.63414634146341464</v>
      </c>
      <c r="O656" s="168">
        <f t="shared" si="884"/>
        <v>0</v>
      </c>
      <c r="P656" s="168">
        <f t="shared" si="884"/>
        <v>0</v>
      </c>
      <c r="Q656" s="177"/>
      <c r="R656" s="168">
        <f t="shared" ref="R656:S656" si="885">IF(R658=0,0,R657/R658)</f>
        <v>0</v>
      </c>
      <c r="S656" s="168">
        <f t="shared" si="885"/>
        <v>0</v>
      </c>
      <c r="T656" s="181"/>
      <c r="U656" s="168">
        <f t="shared" ref="U656:V656" si="886">IF(U658=0,0,U657/U658)</f>
        <v>0</v>
      </c>
      <c r="V656" s="168">
        <f t="shared" si="886"/>
        <v>0</v>
      </c>
      <c r="W656" s="181"/>
      <c r="X656" s="167">
        <f>H656</f>
        <v>0.5</v>
      </c>
      <c r="Y656" s="168">
        <f>IF(Y658=0,0,Y657/Y658)</f>
        <v>0</v>
      </c>
      <c r="Z656" s="182"/>
      <c r="AA656" s="167">
        <f>Y656/X656</f>
        <v>0</v>
      </c>
      <c r="AB656" s="165"/>
      <c r="AC656" s="172" t="e">
        <f>P656/R656</f>
        <v>#DIV/0!</v>
      </c>
      <c r="AD656" s="172" t="e">
        <f>S656/R656</f>
        <v>#DIV/0!</v>
      </c>
      <c r="AE656" s="172" t="e">
        <f>V656/U656</f>
        <v>#DIV/0!</v>
      </c>
      <c r="AF656" s="172">
        <f>Y656/X656</f>
        <v>0</v>
      </c>
      <c r="AG656" s="172">
        <f>P656/G656</f>
        <v>0</v>
      </c>
      <c r="AH656" s="172">
        <f>S656/G656</f>
        <v>0</v>
      </c>
      <c r="AI656" s="172">
        <f>V656/G656</f>
        <v>0</v>
      </c>
      <c r="AJ656" s="172">
        <f>Y656/G656</f>
        <v>0</v>
      </c>
      <c r="AK656" s="173"/>
      <c r="AL656" s="168">
        <f>IF(H656=0,0,P656/H656)</f>
        <v>0</v>
      </c>
      <c r="AM656" s="168">
        <f>IF(H656=0,0,S656/H656)</f>
        <v>0</v>
      </c>
      <c r="AN656" s="168">
        <f>IF(H656=0,0,V656/H656)</f>
        <v>0</v>
      </c>
      <c r="AO656" s="168">
        <f>IF(H656=0,0,Y656/H656)</f>
        <v>0</v>
      </c>
      <c r="AP656" s="174">
        <f t="shared" ref="AP656:AS656" si="887">IF(AL656&lt;=50%,5,IF(AL656&lt;=65%,4,IF(AL656&lt;=75%,3,IF(AL656&lt;=90%,2,1))))</f>
        <v>5</v>
      </c>
      <c r="AQ656" s="174">
        <f t="shared" si="887"/>
        <v>5</v>
      </c>
      <c r="AR656" s="174">
        <f t="shared" si="887"/>
        <v>5</v>
      </c>
      <c r="AS656" s="174">
        <f t="shared" si="887"/>
        <v>5</v>
      </c>
      <c r="AT656" s="173"/>
      <c r="AU656" s="175"/>
      <c r="AV656" s="175"/>
      <c r="AW656" s="175"/>
      <c r="AX656" s="175"/>
      <c r="AY656" s="175"/>
    </row>
    <row r="657" spans="1:51" ht="16.5" customHeight="1" outlineLevel="4" x14ac:dyDescent="0.25">
      <c r="A657" s="205" t="s">
        <v>2595</v>
      </c>
      <c r="B657" s="181" t="str">
        <f>Variables!C352</f>
        <v>Jumlah kelompok sadar ketahanan keluarga yang terbentuk</v>
      </c>
      <c r="C657" s="192" t="s">
        <v>2596</v>
      </c>
      <c r="D657" s="192"/>
      <c r="E657" s="192"/>
      <c r="F657" s="192"/>
      <c r="G657" s="192"/>
      <c r="H657" s="192"/>
      <c r="I657" s="192"/>
      <c r="J657" s="192"/>
      <c r="K657" s="192">
        <f>Variables!E352</f>
        <v>22</v>
      </c>
      <c r="L657" s="192">
        <f>Variables!F352</f>
        <v>24</v>
      </c>
      <c r="M657" s="192">
        <f>Variables!G352</f>
        <v>26</v>
      </c>
      <c r="N657" s="192">
        <f>Variables!H352</f>
        <v>26</v>
      </c>
      <c r="O657" s="192">
        <f>Variables!I352</f>
        <v>0</v>
      </c>
      <c r="P657" s="192">
        <f>Variables!J352</f>
        <v>0</v>
      </c>
      <c r="Q657" s="192"/>
      <c r="R657" s="192">
        <f>Variables!K352</f>
        <v>0</v>
      </c>
      <c r="S657" s="192">
        <f>Variables!L352</f>
        <v>0</v>
      </c>
      <c r="T657" s="192"/>
      <c r="U657" s="192">
        <f>Variables!M352</f>
        <v>0</v>
      </c>
      <c r="V657" s="192">
        <f>Variables!N352</f>
        <v>0</v>
      </c>
      <c r="W657" s="192"/>
      <c r="X657" s="192"/>
      <c r="Y657" s="192">
        <f>Variables!P352</f>
        <v>0</v>
      </c>
      <c r="Z657" s="182"/>
      <c r="AA657" s="192"/>
      <c r="AB657" s="181"/>
      <c r="AC657" s="170"/>
      <c r="AD657" s="170"/>
      <c r="AE657" s="170"/>
      <c r="AF657" s="170"/>
      <c r="AG657" s="170"/>
      <c r="AH657" s="170"/>
      <c r="AI657" s="170"/>
      <c r="AJ657" s="170"/>
      <c r="AK657" s="206"/>
      <c r="AL657" s="168"/>
      <c r="AM657" s="168"/>
      <c r="AN657" s="168"/>
      <c r="AO657" s="168"/>
      <c r="AP657" s="174"/>
      <c r="AQ657" s="174"/>
      <c r="AR657" s="174"/>
      <c r="AS657" s="174"/>
      <c r="AT657" s="206"/>
      <c r="AU657" s="207"/>
      <c r="AV657" s="207"/>
      <c r="AW657" s="207"/>
      <c r="AX657" s="207"/>
      <c r="AY657" s="207"/>
    </row>
    <row r="658" spans="1:51" ht="16.5" customHeight="1" outlineLevel="4" x14ac:dyDescent="0.25">
      <c r="A658" s="205" t="s">
        <v>2597</v>
      </c>
      <c r="B658" s="181" t="str">
        <f>Variables!C351</f>
        <v>Jumlah kelompok sadar ketahanan keluarga yang direncanakan untuk dibentuk</v>
      </c>
      <c r="C658" s="192" t="s">
        <v>2596</v>
      </c>
      <c r="D658" s="192"/>
      <c r="E658" s="192"/>
      <c r="F658" s="192"/>
      <c r="G658" s="192"/>
      <c r="H658" s="192"/>
      <c r="I658" s="192"/>
      <c r="J658" s="192"/>
      <c r="K658" s="192">
        <f>Variables!E351</f>
        <v>41</v>
      </c>
      <c r="L658" s="192">
        <f>Variables!F351</f>
        <v>41</v>
      </c>
      <c r="M658" s="192">
        <f>Variables!G351</f>
        <v>41</v>
      </c>
      <c r="N658" s="192">
        <f>Variables!H351</f>
        <v>41</v>
      </c>
      <c r="O658" s="192">
        <f>Variables!I351</f>
        <v>0</v>
      </c>
      <c r="P658" s="192">
        <f>Variables!J351</f>
        <v>0</v>
      </c>
      <c r="Q658" s="192"/>
      <c r="R658" s="192">
        <f>Variables!K351</f>
        <v>0</v>
      </c>
      <c r="S658" s="192">
        <f>Variables!L351</f>
        <v>0</v>
      </c>
      <c r="T658" s="192"/>
      <c r="U658" s="192">
        <f>Variables!M351</f>
        <v>0</v>
      </c>
      <c r="V658" s="192">
        <f>Variables!N351</f>
        <v>0</v>
      </c>
      <c r="W658" s="192"/>
      <c r="X658" s="192"/>
      <c r="Y658" s="192">
        <f>Variables!P351</f>
        <v>0</v>
      </c>
      <c r="Z658" s="182"/>
      <c r="AA658" s="192"/>
      <c r="AB658" s="181"/>
      <c r="AC658" s="170"/>
      <c r="AD658" s="170"/>
      <c r="AE658" s="170"/>
      <c r="AF658" s="170"/>
      <c r="AG658" s="170"/>
      <c r="AH658" s="170"/>
      <c r="AI658" s="170"/>
      <c r="AJ658" s="170"/>
      <c r="AK658" s="206"/>
      <c r="AL658" s="168"/>
      <c r="AM658" s="168"/>
      <c r="AN658" s="168"/>
      <c r="AO658" s="168"/>
      <c r="AP658" s="174"/>
      <c r="AQ658" s="174"/>
      <c r="AR658" s="174"/>
      <c r="AS658" s="174"/>
      <c r="AT658" s="206"/>
      <c r="AU658" s="207"/>
      <c r="AV658" s="207"/>
      <c r="AW658" s="207"/>
      <c r="AX658" s="207"/>
      <c r="AY658" s="207"/>
    </row>
    <row r="659" spans="1:51" ht="16.5" customHeight="1" outlineLevel="2" x14ac:dyDescent="0.25">
      <c r="A659" s="153" t="s">
        <v>2598</v>
      </c>
      <c r="B659" s="154" t="s">
        <v>2599</v>
      </c>
      <c r="C659" s="155"/>
      <c r="D659" s="155"/>
      <c r="E659" s="155"/>
      <c r="F659" s="155"/>
      <c r="G659" s="155"/>
      <c r="H659" s="155"/>
      <c r="I659" s="155"/>
      <c r="J659" s="155"/>
      <c r="K659" s="155"/>
      <c r="L659" s="155"/>
      <c r="M659" s="155"/>
      <c r="N659" s="155"/>
      <c r="O659" s="155"/>
      <c r="P659" s="155"/>
      <c r="Q659" s="156"/>
      <c r="R659" s="155"/>
      <c r="S659" s="155"/>
      <c r="T659" s="157"/>
      <c r="U659" s="155"/>
      <c r="V659" s="155"/>
      <c r="W659" s="157"/>
      <c r="X659" s="155"/>
      <c r="Y659" s="155"/>
      <c r="Z659" s="158">
        <f>17851000+23052000</f>
        <v>40903000</v>
      </c>
      <c r="AA659" s="159"/>
      <c r="AB659" s="154"/>
      <c r="AC659" s="160"/>
      <c r="AD659" s="160"/>
      <c r="AE659" s="160"/>
      <c r="AF659" s="160"/>
      <c r="AG659" s="160"/>
      <c r="AH659" s="160"/>
      <c r="AI659" s="160"/>
      <c r="AJ659" s="160"/>
      <c r="AK659" s="161"/>
      <c r="AL659" s="159"/>
      <c r="AM659" s="159"/>
      <c r="AN659" s="159"/>
      <c r="AO659" s="159"/>
      <c r="AP659" s="162"/>
      <c r="AQ659" s="162"/>
      <c r="AR659" s="162"/>
      <c r="AS659" s="162"/>
      <c r="AT659" s="161"/>
      <c r="AU659" s="163"/>
      <c r="AV659" s="163"/>
      <c r="AW659" s="163"/>
      <c r="AX659" s="163"/>
      <c r="AY659" s="163"/>
    </row>
    <row r="660" spans="1:51" ht="16.5" customHeight="1" outlineLevel="3" x14ac:dyDescent="0.25">
      <c r="A660" s="164" t="s">
        <v>2600</v>
      </c>
      <c r="B660" s="165" t="s">
        <v>2601</v>
      </c>
      <c r="C660" s="166"/>
      <c r="D660" s="189">
        <v>6.9999999999999999E-4</v>
      </c>
      <c r="E660" s="189">
        <v>6.4999999999999997E-4</v>
      </c>
      <c r="F660" s="189">
        <v>5.5000000000000003E-4</v>
      </c>
      <c r="G660" s="189">
        <v>5.0000000000000001E-4</v>
      </c>
      <c r="H660" s="189">
        <v>4.0000000000000002E-4</v>
      </c>
      <c r="I660" s="189">
        <v>4.0000000000000002E-4</v>
      </c>
      <c r="J660" s="189">
        <v>4.0000000000000002E-4</v>
      </c>
      <c r="K660" s="190">
        <f t="shared" ref="K660:P660" si="888">IF(K662=0,0,K661/K662)</f>
        <v>3.5013129923721397E-3</v>
      </c>
      <c r="L660" s="190">
        <f t="shared" si="888"/>
        <v>1.4717425431711147E-3</v>
      </c>
      <c r="M660" s="190">
        <f t="shared" si="888"/>
        <v>1.946607341490545E-3</v>
      </c>
      <c r="N660" s="190">
        <f t="shared" si="888"/>
        <v>6.8717502347847998E-5</v>
      </c>
      <c r="O660" s="190">
        <f t="shared" si="888"/>
        <v>0</v>
      </c>
      <c r="P660" s="190">
        <f t="shared" si="888"/>
        <v>0</v>
      </c>
      <c r="Q660" s="177"/>
      <c r="R660" s="190">
        <f t="shared" ref="R660:S660" si="889">IF(R662=0,0,R661/R662)</f>
        <v>0</v>
      </c>
      <c r="S660" s="190">
        <f t="shared" si="889"/>
        <v>0</v>
      </c>
      <c r="T660" s="181"/>
      <c r="U660" s="190">
        <f t="shared" ref="U660:V660" si="890">IF(U662=0,0,U661/U662)</f>
        <v>0</v>
      </c>
      <c r="V660" s="190">
        <f t="shared" si="890"/>
        <v>0</v>
      </c>
      <c r="W660" s="181"/>
      <c r="X660" s="189">
        <f>H660</f>
        <v>4.0000000000000002E-4</v>
      </c>
      <c r="Y660" s="190">
        <f>IF(Y662=0,0,Y661/Y662)</f>
        <v>0</v>
      </c>
      <c r="Z660" s="182"/>
      <c r="AA660" s="167">
        <f>Y660/X660</f>
        <v>0</v>
      </c>
      <c r="AB660" s="165"/>
      <c r="AC660" s="172" t="e">
        <f>1/(P660/O660)</f>
        <v>#DIV/0!</v>
      </c>
      <c r="AD660" s="172" t="e">
        <f>1/(P660/R660)</f>
        <v>#DIV/0!</v>
      </c>
      <c r="AE660" s="172"/>
      <c r="AF660" s="172"/>
      <c r="AG660" s="172" t="e">
        <f>1/(P660/G660)</f>
        <v>#DIV/0!</v>
      </c>
      <c r="AH660" s="172" t="e">
        <f>1/(S660/G660)</f>
        <v>#DIV/0!</v>
      </c>
      <c r="AI660" s="172"/>
      <c r="AJ660" s="172"/>
      <c r="AK660" s="173"/>
      <c r="AL660" s="168">
        <f>(2*H660-P660)/H660</f>
        <v>2</v>
      </c>
      <c r="AM660" s="186">
        <f>(2*H660-S660)/H660</f>
        <v>2</v>
      </c>
      <c r="AN660" s="168">
        <f>(2*H660-V660)/H660</f>
        <v>2</v>
      </c>
      <c r="AO660" s="168">
        <f>(2*H660-Y660)/H660</f>
        <v>2</v>
      </c>
      <c r="AP660" s="174">
        <f t="shared" ref="AP660:AS660" si="891">IF(AL660&lt;=50%,5,IF(AL660&lt;=65%,4,IF(AL660&lt;=75%,3,IF(AL660&lt;=90%,2,1))))</f>
        <v>1</v>
      </c>
      <c r="AQ660" s="174">
        <f t="shared" si="891"/>
        <v>1</v>
      </c>
      <c r="AR660" s="174">
        <f t="shared" si="891"/>
        <v>1</v>
      </c>
      <c r="AS660" s="174">
        <f t="shared" si="891"/>
        <v>1</v>
      </c>
      <c r="AT660" s="173"/>
      <c r="AU660" s="175"/>
      <c r="AV660" s="175"/>
      <c r="AW660" s="175"/>
      <c r="AX660" s="175"/>
      <c r="AY660" s="175"/>
    </row>
    <row r="661" spans="1:51" ht="16.5" customHeight="1" outlineLevel="4" x14ac:dyDescent="0.25">
      <c r="A661" s="205" t="s">
        <v>2602</v>
      </c>
      <c r="B661" s="181" t="str">
        <f>Variables!C344</f>
        <v>Jumlah KDRT</v>
      </c>
      <c r="C661" s="192" t="s">
        <v>2273</v>
      </c>
      <c r="D661" s="192"/>
      <c r="E661" s="192"/>
      <c r="F661" s="192"/>
      <c r="G661" s="192"/>
      <c r="H661" s="192"/>
      <c r="I661" s="192"/>
      <c r="J661" s="192"/>
      <c r="K661" s="192">
        <f>Variables!E344</f>
        <v>28</v>
      </c>
      <c r="L661" s="192">
        <f>Variables!F344</f>
        <v>15</v>
      </c>
      <c r="M661" s="192">
        <f>Variables!G344</f>
        <v>21</v>
      </c>
      <c r="N661" s="192">
        <f>Variables!H344</f>
        <v>3</v>
      </c>
      <c r="O661" s="192">
        <f>Variables!I344</f>
        <v>0</v>
      </c>
      <c r="P661" s="192">
        <f>Variables!J344</f>
        <v>1</v>
      </c>
      <c r="Q661" s="192"/>
      <c r="R661" s="192">
        <f>Variables!K344</f>
        <v>0</v>
      </c>
      <c r="S661" s="192">
        <f>Variables!L344</f>
        <v>1</v>
      </c>
      <c r="T661" s="192"/>
      <c r="U661" s="192">
        <f>Variables!M344</f>
        <v>0</v>
      </c>
      <c r="V661" s="192">
        <f>Variables!N344</f>
        <v>0</v>
      </c>
      <c r="W661" s="192"/>
      <c r="X661" s="192"/>
      <c r="Y661" s="192">
        <f>Variables!P344</f>
        <v>0</v>
      </c>
      <c r="Z661" s="182"/>
      <c r="AA661" s="192"/>
      <c r="AB661" s="181"/>
      <c r="AC661" s="170"/>
      <c r="AD661" s="170"/>
      <c r="AE661" s="170"/>
      <c r="AF661" s="170"/>
      <c r="AG661" s="170"/>
      <c r="AH661" s="170"/>
      <c r="AI661" s="170"/>
      <c r="AJ661" s="170"/>
      <c r="AK661" s="206"/>
      <c r="AL661" s="168"/>
      <c r="AM661" s="168"/>
      <c r="AN661" s="168"/>
      <c r="AO661" s="168"/>
      <c r="AP661" s="174"/>
      <c r="AQ661" s="174"/>
      <c r="AR661" s="174"/>
      <c r="AS661" s="174"/>
      <c r="AT661" s="206"/>
      <c r="AU661" s="207"/>
      <c r="AV661" s="207"/>
      <c r="AW661" s="207"/>
      <c r="AX661" s="207"/>
      <c r="AY661" s="207"/>
    </row>
    <row r="662" spans="1:51" ht="16.5" customHeight="1" outlineLevel="4" x14ac:dyDescent="0.25">
      <c r="A662" s="205" t="s">
        <v>2603</v>
      </c>
      <c r="B662" s="181" t="str">
        <f>Variables!C449</f>
        <v>Jumlah seluruh KK</v>
      </c>
      <c r="C662" s="192" t="s">
        <v>1866</v>
      </c>
      <c r="D662" s="192"/>
      <c r="E662" s="192"/>
      <c r="F662" s="192"/>
      <c r="G662" s="192"/>
      <c r="H662" s="192"/>
      <c r="I662" s="192"/>
      <c r="J662" s="192"/>
      <c r="K662" s="192">
        <f>Variables!E449</f>
        <v>7997</v>
      </c>
      <c r="L662" s="192">
        <f>Variables!F449</f>
        <v>10192</v>
      </c>
      <c r="M662" s="192">
        <f>Variables!G449</f>
        <v>10788</v>
      </c>
      <c r="N662" s="192">
        <f>Variables!H449</f>
        <v>43657</v>
      </c>
      <c r="O662" s="192">
        <f>Variables!I449</f>
        <v>0</v>
      </c>
      <c r="P662" s="192">
        <f>Variables!J449</f>
        <v>0</v>
      </c>
      <c r="Q662" s="181"/>
      <c r="R662" s="192">
        <f>Variables!K449</f>
        <v>0</v>
      </c>
      <c r="S662" s="192">
        <f>Variables!L449</f>
        <v>0</v>
      </c>
      <c r="T662" s="181"/>
      <c r="U662" s="192">
        <f>Variables!M449</f>
        <v>0</v>
      </c>
      <c r="V662" s="192">
        <f>Variables!N449</f>
        <v>0</v>
      </c>
      <c r="W662" s="181"/>
      <c r="X662" s="192"/>
      <c r="Y662" s="192">
        <f>Variables!P449</f>
        <v>0</v>
      </c>
      <c r="Z662" s="182"/>
      <c r="AA662" s="192"/>
      <c r="AB662" s="181"/>
      <c r="AC662" s="170"/>
      <c r="AD662" s="170"/>
      <c r="AE662" s="170"/>
      <c r="AF662" s="170"/>
      <c r="AG662" s="170"/>
      <c r="AH662" s="170"/>
      <c r="AI662" s="170"/>
      <c r="AJ662" s="170"/>
      <c r="AK662" s="206"/>
      <c r="AL662" s="168"/>
      <c r="AM662" s="168"/>
      <c r="AN662" s="168"/>
      <c r="AO662" s="168"/>
      <c r="AP662" s="174"/>
      <c r="AQ662" s="174"/>
      <c r="AR662" s="174"/>
      <c r="AS662" s="174"/>
      <c r="AT662" s="206"/>
      <c r="AU662" s="207"/>
      <c r="AV662" s="207"/>
      <c r="AW662" s="207"/>
      <c r="AX662" s="207"/>
      <c r="AY662" s="207"/>
    </row>
    <row r="663" spans="1:51" ht="16.5" customHeight="1" outlineLevel="3" x14ac:dyDescent="0.25">
      <c r="A663" s="205" t="s">
        <v>2604</v>
      </c>
      <c r="B663" s="181" t="s">
        <v>2605</v>
      </c>
      <c r="C663" s="192"/>
      <c r="D663" s="192">
        <f t="shared" ref="D663:G663" si="892">D664</f>
        <v>34</v>
      </c>
      <c r="E663" s="192">
        <f t="shared" si="892"/>
        <v>25</v>
      </c>
      <c r="F663" s="192">
        <f t="shared" si="892"/>
        <v>23</v>
      </c>
      <c r="G663" s="192">
        <f t="shared" si="892"/>
        <v>20</v>
      </c>
      <c r="H663" s="192">
        <v>18</v>
      </c>
      <c r="I663" s="192">
        <v>17</v>
      </c>
      <c r="J663" s="192">
        <f t="shared" ref="J663:P663" si="893">J664</f>
        <v>15</v>
      </c>
      <c r="K663" s="192">
        <f t="shared" si="893"/>
        <v>12</v>
      </c>
      <c r="L663" s="192">
        <f t="shared" si="893"/>
        <v>12</v>
      </c>
      <c r="M663" s="192">
        <f t="shared" si="893"/>
        <v>48</v>
      </c>
      <c r="N663" s="192">
        <f t="shared" si="893"/>
        <v>17</v>
      </c>
      <c r="O663" s="192">
        <f t="shared" si="893"/>
        <v>0</v>
      </c>
      <c r="P663" s="192">
        <f t="shared" si="893"/>
        <v>1</v>
      </c>
      <c r="Q663" s="192"/>
      <c r="R663" s="192">
        <f t="shared" ref="R663:S663" si="894">R664</f>
        <v>0</v>
      </c>
      <c r="S663" s="192">
        <f t="shared" si="894"/>
        <v>1</v>
      </c>
      <c r="T663" s="192"/>
      <c r="U663" s="192">
        <f t="shared" ref="U663:V663" si="895">U664</f>
        <v>0</v>
      </c>
      <c r="V663" s="192">
        <f t="shared" si="895"/>
        <v>0</v>
      </c>
      <c r="W663" s="192"/>
      <c r="X663" s="192">
        <f>H663</f>
        <v>18</v>
      </c>
      <c r="Y663" s="192">
        <f>Y664</f>
        <v>0</v>
      </c>
      <c r="Z663" s="182"/>
      <c r="AA663" s="192">
        <f>Y663/X663</f>
        <v>0</v>
      </c>
      <c r="AB663" s="181"/>
      <c r="AC663" s="170" t="e">
        <f>1/(P663/O663)</f>
        <v>#DIV/0!</v>
      </c>
      <c r="AD663" s="170" t="e">
        <f>1/(S663/R663)</f>
        <v>#DIV/0!</v>
      </c>
      <c r="AE663" s="170"/>
      <c r="AF663" s="170"/>
      <c r="AG663" s="170">
        <f>1/(P663/G663)</f>
        <v>20</v>
      </c>
      <c r="AH663" s="170">
        <f>1/(S663/G663)</f>
        <v>20</v>
      </c>
      <c r="AI663" s="170"/>
      <c r="AJ663" s="170"/>
      <c r="AK663" s="206"/>
      <c r="AL663" s="168">
        <f>IF(H663=0,0,P663/H663)</f>
        <v>5.5555555555555552E-2</v>
      </c>
      <c r="AM663" s="168">
        <f>IF(H663=0,0,S663/H663)</f>
        <v>5.5555555555555552E-2</v>
      </c>
      <c r="AN663" s="168">
        <f>IF(H663=0,0,V663/H663)</f>
        <v>0</v>
      </c>
      <c r="AO663" s="168">
        <f>IF(H663=0,0,Y663/H663)</f>
        <v>0</v>
      </c>
      <c r="AP663" s="174">
        <f t="shared" ref="AP663:AS663" si="896">IF(AL663&lt;=50%,5,IF(AL663&lt;=65%,4,IF(AL663&lt;=75%,3,IF(AL663&lt;=90%,2,1))))</f>
        <v>5</v>
      </c>
      <c r="AQ663" s="174">
        <f t="shared" si="896"/>
        <v>5</v>
      </c>
      <c r="AR663" s="174">
        <f t="shared" si="896"/>
        <v>5</v>
      </c>
      <c r="AS663" s="174">
        <f t="shared" si="896"/>
        <v>5</v>
      </c>
      <c r="AT663" s="206"/>
      <c r="AU663" s="207"/>
      <c r="AV663" s="207"/>
      <c r="AW663" s="207"/>
      <c r="AX663" s="207"/>
      <c r="AY663" s="207"/>
    </row>
    <row r="664" spans="1:51" ht="16.5" customHeight="1" outlineLevel="4" x14ac:dyDescent="0.25">
      <c r="A664" s="205" t="s">
        <v>2606</v>
      </c>
      <c r="B664" s="181" t="str">
        <f>Variables!C343</f>
        <v>Jumlah kasus kekerasan terhadap perempuan dan anak</v>
      </c>
      <c r="C664" s="192" t="s">
        <v>2273</v>
      </c>
      <c r="D664" s="192">
        <v>34</v>
      </c>
      <c r="E664" s="192">
        <v>25</v>
      </c>
      <c r="F664" s="192">
        <v>23</v>
      </c>
      <c r="G664" s="192">
        <v>20</v>
      </c>
      <c r="H664" s="192"/>
      <c r="I664" s="192"/>
      <c r="J664" s="192">
        <v>15</v>
      </c>
      <c r="K664" s="192">
        <f>Variables!E343</f>
        <v>12</v>
      </c>
      <c r="L664" s="192">
        <f>Variables!F343</f>
        <v>12</v>
      </c>
      <c r="M664" s="192">
        <f>Variables!G343</f>
        <v>48</v>
      </c>
      <c r="N664" s="192">
        <f>Variables!H343</f>
        <v>17</v>
      </c>
      <c r="O664" s="192">
        <f>Variables!I343</f>
        <v>0</v>
      </c>
      <c r="P664" s="192">
        <f>Variables!J343</f>
        <v>1</v>
      </c>
      <c r="Q664" s="192"/>
      <c r="R664" s="192">
        <f>Variables!K343</f>
        <v>0</v>
      </c>
      <c r="S664" s="192">
        <f>Variables!L343</f>
        <v>1</v>
      </c>
      <c r="T664" s="192"/>
      <c r="U664" s="192">
        <f>Variables!M343</f>
        <v>0</v>
      </c>
      <c r="V664" s="192">
        <f>Variables!N343</f>
        <v>0</v>
      </c>
      <c r="W664" s="192"/>
      <c r="X664" s="192"/>
      <c r="Y664" s="192">
        <f>Variables!P343</f>
        <v>0</v>
      </c>
      <c r="Z664" s="182"/>
      <c r="AA664" s="192"/>
      <c r="AB664" s="181"/>
      <c r="AC664" s="170"/>
      <c r="AD664" s="170"/>
      <c r="AE664" s="170"/>
      <c r="AF664" s="170"/>
      <c r="AG664" s="170"/>
      <c r="AH664" s="170"/>
      <c r="AI664" s="170"/>
      <c r="AJ664" s="170"/>
      <c r="AK664" s="206"/>
      <c r="AL664" s="168"/>
      <c r="AM664" s="168"/>
      <c r="AN664" s="168"/>
      <c r="AO664" s="168"/>
      <c r="AP664" s="174"/>
      <c r="AQ664" s="174"/>
      <c r="AR664" s="174"/>
      <c r="AS664" s="174"/>
      <c r="AT664" s="206"/>
      <c r="AU664" s="207"/>
      <c r="AV664" s="207"/>
      <c r="AW664" s="207"/>
      <c r="AX664" s="207"/>
      <c r="AY664" s="207"/>
    </row>
    <row r="665" spans="1:51" ht="16.5" customHeight="1" outlineLevel="3" x14ac:dyDescent="0.25">
      <c r="A665" s="164" t="s">
        <v>2607</v>
      </c>
      <c r="B665" s="165" t="s">
        <v>2608</v>
      </c>
      <c r="C665" s="166"/>
      <c r="D665" s="167">
        <v>1</v>
      </c>
      <c r="E665" s="167">
        <v>1</v>
      </c>
      <c r="F665" s="167">
        <v>1</v>
      </c>
      <c r="G665" s="167">
        <v>1</v>
      </c>
      <c r="H665" s="167">
        <v>1</v>
      </c>
      <c r="I665" s="167">
        <v>1</v>
      </c>
      <c r="J665" s="167">
        <v>1</v>
      </c>
      <c r="K665" s="168">
        <f t="shared" ref="K665:P665" si="897">IF(K667=0,0,K666/K667)</f>
        <v>1</v>
      </c>
      <c r="L665" s="168">
        <f t="shared" si="897"/>
        <v>1</v>
      </c>
      <c r="M665" s="168">
        <f t="shared" si="897"/>
        <v>1</v>
      </c>
      <c r="N665" s="168">
        <f t="shared" si="897"/>
        <v>1</v>
      </c>
      <c r="O665" s="168">
        <f t="shared" si="897"/>
        <v>0</v>
      </c>
      <c r="P665" s="168">
        <f t="shared" si="897"/>
        <v>1</v>
      </c>
      <c r="Q665" s="177"/>
      <c r="R665" s="168">
        <f t="shared" ref="R665:S665" si="898">IF(R667=0,0,R666/R667)</f>
        <v>0</v>
      </c>
      <c r="S665" s="168">
        <f t="shared" si="898"/>
        <v>1</v>
      </c>
      <c r="T665" s="181"/>
      <c r="U665" s="168">
        <f t="shared" ref="U665:V665" si="899">IF(U667=0,0,U666/U667)</f>
        <v>0</v>
      </c>
      <c r="V665" s="168">
        <f t="shared" si="899"/>
        <v>0</v>
      </c>
      <c r="W665" s="181"/>
      <c r="X665" s="167">
        <f>H665</f>
        <v>1</v>
      </c>
      <c r="Y665" s="168">
        <f>IF(Y667=0,0,Y666/Y667)</f>
        <v>0</v>
      </c>
      <c r="Z665" s="182"/>
      <c r="AA665" s="167">
        <f>Y665/X665</f>
        <v>0</v>
      </c>
      <c r="AB665" s="165"/>
      <c r="AC665" s="172" t="e">
        <f>P665/R665</f>
        <v>#DIV/0!</v>
      </c>
      <c r="AD665" s="172" t="e">
        <f>S665/R665</f>
        <v>#DIV/0!</v>
      </c>
      <c r="AE665" s="172" t="e">
        <f>V665/U665</f>
        <v>#DIV/0!</v>
      </c>
      <c r="AF665" s="172">
        <f>Y665/X665</f>
        <v>0</v>
      </c>
      <c r="AG665" s="172">
        <f>P665/G665</f>
        <v>1</v>
      </c>
      <c r="AH665" s="172">
        <f>S665/G665</f>
        <v>1</v>
      </c>
      <c r="AI665" s="172">
        <f>V665/G665</f>
        <v>0</v>
      </c>
      <c r="AJ665" s="172">
        <f>Y665/G665</f>
        <v>0</v>
      </c>
      <c r="AK665" s="173"/>
      <c r="AL665" s="168">
        <f>IF(H665=0,0,P665/H665)</f>
        <v>1</v>
      </c>
      <c r="AM665" s="168">
        <f>IF(H665=0,0,S665/H665)</f>
        <v>1</v>
      </c>
      <c r="AN665" s="168">
        <f>IF(H665=0,0,V665/H665)</f>
        <v>0</v>
      </c>
      <c r="AO665" s="168">
        <f>IF(H665=0,0,Y665/H665)</f>
        <v>0</v>
      </c>
      <c r="AP665" s="174">
        <f t="shared" ref="AP665:AS665" si="900">IF(AL665&lt;=50%,5,IF(AL665&lt;=65%,4,IF(AL665&lt;=75%,3,IF(AL665&lt;=90%,2,1))))</f>
        <v>1</v>
      </c>
      <c r="AQ665" s="174">
        <f t="shared" si="900"/>
        <v>1</v>
      </c>
      <c r="AR665" s="174">
        <f t="shared" si="900"/>
        <v>5</v>
      </c>
      <c r="AS665" s="174">
        <f t="shared" si="900"/>
        <v>5</v>
      </c>
      <c r="AT665" s="173"/>
      <c r="AU665" s="175"/>
      <c r="AV665" s="175"/>
      <c r="AW665" s="175"/>
      <c r="AX665" s="175"/>
      <c r="AY665" s="175"/>
    </row>
    <row r="666" spans="1:51" ht="16.5" customHeight="1" outlineLevel="4" x14ac:dyDescent="0.25">
      <c r="A666" s="205" t="s">
        <v>2609</v>
      </c>
      <c r="B666" s="181" t="str">
        <f>Variables!C369</f>
        <v>Jumlah pengaduan perlindungan perempuan dan anak dari tindakan kekerasan yang tertangani</v>
      </c>
      <c r="C666" s="192" t="s">
        <v>2273</v>
      </c>
      <c r="D666" s="192"/>
      <c r="E666" s="192"/>
      <c r="F666" s="192"/>
      <c r="G666" s="192"/>
      <c r="H666" s="192"/>
      <c r="I666" s="192"/>
      <c r="J666" s="192"/>
      <c r="K666" s="192">
        <f>Variables!E369</f>
        <v>12</v>
      </c>
      <c r="L666" s="192">
        <f>Variables!F369</f>
        <v>12</v>
      </c>
      <c r="M666" s="192">
        <f>Variables!G369</f>
        <v>48</v>
      </c>
      <c r="N666" s="192">
        <f>Variables!H369</f>
        <v>17</v>
      </c>
      <c r="O666" s="192">
        <f>Variables!I369</f>
        <v>0</v>
      </c>
      <c r="P666" s="192">
        <f>Variables!J369</f>
        <v>1</v>
      </c>
      <c r="Q666" s="181"/>
      <c r="R666" s="192">
        <f>Variables!K369</f>
        <v>0</v>
      </c>
      <c r="S666" s="192">
        <f>Variables!L369</f>
        <v>1</v>
      </c>
      <c r="T666" s="181"/>
      <c r="U666" s="192">
        <f>Variables!M369</f>
        <v>0</v>
      </c>
      <c r="V666" s="192">
        <f>Variables!N369</f>
        <v>0</v>
      </c>
      <c r="W666" s="181"/>
      <c r="X666" s="192"/>
      <c r="Y666" s="192">
        <f>Variables!P369</f>
        <v>0</v>
      </c>
      <c r="Z666" s="182"/>
      <c r="AA666" s="192"/>
      <c r="AB666" s="181"/>
      <c r="AC666" s="170"/>
      <c r="AD666" s="170"/>
      <c r="AE666" s="170"/>
      <c r="AF666" s="170"/>
      <c r="AG666" s="170"/>
      <c r="AH666" s="170"/>
      <c r="AI666" s="170"/>
      <c r="AJ666" s="170"/>
      <c r="AK666" s="206"/>
      <c r="AL666" s="168"/>
      <c r="AM666" s="168"/>
      <c r="AN666" s="168"/>
      <c r="AO666" s="168"/>
      <c r="AP666" s="174"/>
      <c r="AQ666" s="174"/>
      <c r="AR666" s="174"/>
      <c r="AS666" s="174"/>
      <c r="AT666" s="206"/>
      <c r="AU666" s="207"/>
      <c r="AV666" s="207"/>
      <c r="AW666" s="207"/>
      <c r="AX666" s="207"/>
      <c r="AY666" s="207"/>
    </row>
    <row r="667" spans="1:51" ht="16.5" customHeight="1" outlineLevel="4" x14ac:dyDescent="0.25">
      <c r="A667" s="205" t="s">
        <v>2610</v>
      </c>
      <c r="B667" s="181" t="str">
        <f>Variables!C343</f>
        <v>Jumlah kasus kekerasan terhadap perempuan dan anak</v>
      </c>
      <c r="C667" s="192" t="s">
        <v>2273</v>
      </c>
      <c r="D667" s="192"/>
      <c r="E667" s="192"/>
      <c r="F667" s="192"/>
      <c r="G667" s="192"/>
      <c r="H667" s="192"/>
      <c r="I667" s="192"/>
      <c r="J667" s="192"/>
      <c r="K667" s="192">
        <f>Variables!E343</f>
        <v>12</v>
      </c>
      <c r="L667" s="192">
        <f>Variables!F343</f>
        <v>12</v>
      </c>
      <c r="M667" s="192">
        <f>Variables!G343</f>
        <v>48</v>
      </c>
      <c r="N667" s="192">
        <f>Variables!H343</f>
        <v>17</v>
      </c>
      <c r="O667" s="192">
        <f>Variables!I343</f>
        <v>0</v>
      </c>
      <c r="P667" s="192">
        <f>Variables!J343</f>
        <v>1</v>
      </c>
      <c r="Q667" s="181"/>
      <c r="R667" s="192">
        <f>Variables!K343</f>
        <v>0</v>
      </c>
      <c r="S667" s="192">
        <f>Variables!L343</f>
        <v>1</v>
      </c>
      <c r="T667" s="181"/>
      <c r="U667" s="192">
        <f>Variables!M343</f>
        <v>0</v>
      </c>
      <c r="V667" s="192">
        <f>Variables!N343</f>
        <v>0</v>
      </c>
      <c r="W667" s="181"/>
      <c r="X667" s="192"/>
      <c r="Y667" s="192">
        <f>Variables!P343</f>
        <v>0</v>
      </c>
      <c r="Z667" s="182"/>
      <c r="AA667" s="192"/>
      <c r="AB667" s="181"/>
      <c r="AC667" s="170"/>
      <c r="AD667" s="170"/>
      <c r="AE667" s="170"/>
      <c r="AF667" s="170"/>
      <c r="AG667" s="170"/>
      <c r="AH667" s="170"/>
      <c r="AI667" s="170"/>
      <c r="AJ667" s="170"/>
      <c r="AK667" s="206"/>
      <c r="AL667" s="168"/>
      <c r="AM667" s="168"/>
      <c r="AN667" s="168"/>
      <c r="AO667" s="168"/>
      <c r="AP667" s="174"/>
      <c r="AQ667" s="174"/>
      <c r="AR667" s="174"/>
      <c r="AS667" s="174"/>
      <c r="AT667" s="206"/>
      <c r="AU667" s="207"/>
      <c r="AV667" s="207"/>
      <c r="AW667" s="207"/>
      <c r="AX667" s="207"/>
      <c r="AY667" s="207"/>
    </row>
    <row r="668" spans="1:51" ht="16.5" customHeight="1" outlineLevel="3" x14ac:dyDescent="0.25">
      <c r="A668" s="164" t="s">
        <v>2611</v>
      </c>
      <c r="B668" s="165" t="s">
        <v>2612</v>
      </c>
      <c r="C668" s="166"/>
      <c r="D668" s="167">
        <v>1</v>
      </c>
      <c r="E668" s="167">
        <v>1</v>
      </c>
      <c r="F668" s="167">
        <v>1</v>
      </c>
      <c r="G668" s="167">
        <v>1</v>
      </c>
      <c r="H668" s="167">
        <v>1</v>
      </c>
      <c r="I668" s="167">
        <v>1</v>
      </c>
      <c r="J668" s="167">
        <v>1</v>
      </c>
      <c r="K668" s="168">
        <f t="shared" ref="K668:P668" si="901">IF(K670=0,0,K669/K670)</f>
        <v>1</v>
      </c>
      <c r="L668" s="168">
        <f t="shared" si="901"/>
        <v>1</v>
      </c>
      <c r="M668" s="168">
        <f t="shared" si="901"/>
        <v>1</v>
      </c>
      <c r="N668" s="168">
        <f t="shared" si="901"/>
        <v>1</v>
      </c>
      <c r="O668" s="168">
        <f t="shared" si="901"/>
        <v>0</v>
      </c>
      <c r="P668" s="168">
        <f t="shared" si="901"/>
        <v>1</v>
      </c>
      <c r="Q668" s="177"/>
      <c r="R668" s="168">
        <f t="shared" ref="R668:S668" si="902">IF(R670=0,0,R669/R670)</f>
        <v>0</v>
      </c>
      <c r="S668" s="168">
        <f t="shared" si="902"/>
        <v>1</v>
      </c>
      <c r="T668" s="181"/>
      <c r="U668" s="168">
        <f t="shared" ref="U668:V668" si="903">IF(U670=0,0,U669/U670)</f>
        <v>0</v>
      </c>
      <c r="V668" s="168">
        <f t="shared" si="903"/>
        <v>0</v>
      </c>
      <c r="W668" s="181"/>
      <c r="X668" s="167">
        <f>H668</f>
        <v>1</v>
      </c>
      <c r="Y668" s="168">
        <f>IF(Y670=0,0,Y669/Y670)</f>
        <v>0</v>
      </c>
      <c r="Z668" s="182"/>
      <c r="AA668" s="167">
        <f>Y668/X668</f>
        <v>0</v>
      </c>
      <c r="AB668" s="165"/>
      <c r="AC668" s="172" t="e">
        <f>P668/R668</f>
        <v>#DIV/0!</v>
      </c>
      <c r="AD668" s="172" t="e">
        <f>S668/R668</f>
        <v>#DIV/0!</v>
      </c>
      <c r="AE668" s="172" t="e">
        <f>V668/U668</f>
        <v>#DIV/0!</v>
      </c>
      <c r="AF668" s="172">
        <f>Y668/X668</f>
        <v>0</v>
      </c>
      <c r="AG668" s="172">
        <f>P668/G668</f>
        <v>1</v>
      </c>
      <c r="AH668" s="172">
        <f>S668/G668</f>
        <v>1</v>
      </c>
      <c r="AI668" s="172">
        <f>V668/G668</f>
        <v>0</v>
      </c>
      <c r="AJ668" s="172">
        <f>Y668/G668</f>
        <v>0</v>
      </c>
      <c r="AK668" s="173"/>
      <c r="AL668" s="168">
        <f>IF(H668=0,0,P668/H668)</f>
        <v>1</v>
      </c>
      <c r="AM668" s="168">
        <f>IF(H668=0,0,S668/H668)</f>
        <v>1</v>
      </c>
      <c r="AN668" s="168">
        <f>IF(H668=0,0,V668/H668)</f>
        <v>0</v>
      </c>
      <c r="AO668" s="168">
        <f>IF(H668=0,0,Y668/H668)</f>
        <v>0</v>
      </c>
      <c r="AP668" s="174">
        <f t="shared" ref="AP668:AS668" si="904">IF(AL668&lt;=50%,5,IF(AL668&lt;=65%,4,IF(AL668&lt;=75%,3,IF(AL668&lt;=90%,2,1))))</f>
        <v>1</v>
      </c>
      <c r="AQ668" s="174">
        <f t="shared" si="904"/>
        <v>1</v>
      </c>
      <c r="AR668" s="174">
        <f t="shared" si="904"/>
        <v>5</v>
      </c>
      <c r="AS668" s="174">
        <f t="shared" si="904"/>
        <v>5</v>
      </c>
      <c r="AT668" s="173"/>
      <c r="AU668" s="175"/>
      <c r="AV668" s="175"/>
      <c r="AW668" s="175"/>
      <c r="AX668" s="175"/>
      <c r="AY668" s="175"/>
    </row>
    <row r="669" spans="1:51" ht="16.5" customHeight="1" outlineLevel="4" x14ac:dyDescent="0.25">
      <c r="A669" s="205" t="s">
        <v>2613</v>
      </c>
      <c r="B669" s="181" t="str">
        <f>Variables!C374</f>
        <v>Jumlah perempuan dan anak korban kekerasan yang mendapatkan layanan bimbingan rohani yang diberikan oleh petugas bimbingan rohani terlatih bagi perempuan dan anak korban kekerasan di dalam Unit Pelayanan Terpadu</v>
      </c>
      <c r="C669" s="192" t="s">
        <v>1632</v>
      </c>
      <c r="D669" s="192"/>
      <c r="E669" s="192"/>
      <c r="F669" s="192"/>
      <c r="G669" s="192"/>
      <c r="H669" s="192"/>
      <c r="I669" s="192"/>
      <c r="J669" s="192"/>
      <c r="K669" s="192">
        <f>Variables!E374</f>
        <v>12</v>
      </c>
      <c r="L669" s="192">
        <f>Variables!F374</f>
        <v>12</v>
      </c>
      <c r="M669" s="192">
        <f>Variables!G374</f>
        <v>48</v>
      </c>
      <c r="N669" s="192">
        <f>Variables!H374</f>
        <v>17</v>
      </c>
      <c r="O669" s="192">
        <f>Variables!I374</f>
        <v>1</v>
      </c>
      <c r="P669" s="192">
        <f>Variables!J374</f>
        <v>1</v>
      </c>
      <c r="Q669" s="181"/>
      <c r="R669" s="192">
        <f>Variables!K374</f>
        <v>1</v>
      </c>
      <c r="S669" s="192">
        <f>Variables!L374</f>
        <v>1</v>
      </c>
      <c r="T669" s="181"/>
      <c r="U669" s="192">
        <f>Variables!M374</f>
        <v>0</v>
      </c>
      <c r="V669" s="192">
        <f>Variables!N374</f>
        <v>0</v>
      </c>
      <c r="W669" s="181"/>
      <c r="X669" s="192"/>
      <c r="Y669" s="192">
        <f>Variables!P374</f>
        <v>0</v>
      </c>
      <c r="Z669" s="182"/>
      <c r="AA669" s="192"/>
      <c r="AB669" s="181"/>
      <c r="AC669" s="170"/>
      <c r="AD669" s="170"/>
      <c r="AE669" s="170"/>
      <c r="AF669" s="170"/>
      <c r="AG669" s="170"/>
      <c r="AH669" s="170"/>
      <c r="AI669" s="170"/>
      <c r="AJ669" s="170"/>
      <c r="AK669" s="206"/>
      <c r="AL669" s="168"/>
      <c r="AM669" s="168"/>
      <c r="AN669" s="168"/>
      <c r="AO669" s="168"/>
      <c r="AP669" s="174"/>
      <c r="AQ669" s="174"/>
      <c r="AR669" s="174"/>
      <c r="AS669" s="174"/>
      <c r="AT669" s="206"/>
      <c r="AU669" s="207"/>
      <c r="AV669" s="207"/>
      <c r="AW669" s="207"/>
      <c r="AX669" s="207"/>
      <c r="AY669" s="207"/>
    </row>
    <row r="670" spans="1:51" ht="16.5" customHeight="1" outlineLevel="4" x14ac:dyDescent="0.25">
      <c r="A670" s="205" t="s">
        <v>2614</v>
      </c>
      <c r="B670" s="181" t="str">
        <f>Variables!C343</f>
        <v>Jumlah kasus kekerasan terhadap perempuan dan anak</v>
      </c>
      <c r="C670" s="192" t="s">
        <v>1632</v>
      </c>
      <c r="D670" s="192"/>
      <c r="E670" s="192"/>
      <c r="F670" s="192"/>
      <c r="G670" s="192"/>
      <c r="H670" s="192"/>
      <c r="I670" s="192"/>
      <c r="J670" s="192"/>
      <c r="K670" s="192">
        <f>Variables!E343</f>
        <v>12</v>
      </c>
      <c r="L670" s="192">
        <f>Variables!F343</f>
        <v>12</v>
      </c>
      <c r="M670" s="192">
        <f>Variables!G343</f>
        <v>48</v>
      </c>
      <c r="N670" s="192">
        <f>Variables!H343</f>
        <v>17</v>
      </c>
      <c r="O670" s="192">
        <f>Variables!I343</f>
        <v>0</v>
      </c>
      <c r="P670" s="192">
        <f>Variables!J343</f>
        <v>1</v>
      </c>
      <c r="Q670" s="181"/>
      <c r="R670" s="192">
        <f>Variables!K343</f>
        <v>0</v>
      </c>
      <c r="S670" s="192">
        <f>Variables!L343</f>
        <v>1</v>
      </c>
      <c r="T670" s="181"/>
      <c r="U670" s="192">
        <f>Variables!M343</f>
        <v>0</v>
      </c>
      <c r="V670" s="192">
        <f>Variables!N343</f>
        <v>0</v>
      </c>
      <c r="W670" s="181"/>
      <c r="X670" s="192"/>
      <c r="Y670" s="192">
        <f>Variables!P343</f>
        <v>0</v>
      </c>
      <c r="Z670" s="182"/>
      <c r="AA670" s="192"/>
      <c r="AB670" s="181"/>
      <c r="AC670" s="170"/>
      <c r="AD670" s="170"/>
      <c r="AE670" s="170"/>
      <c r="AF670" s="170"/>
      <c r="AG670" s="170"/>
      <c r="AH670" s="170"/>
      <c r="AI670" s="170"/>
      <c r="AJ670" s="170"/>
      <c r="AK670" s="206"/>
      <c r="AL670" s="168"/>
      <c r="AM670" s="168"/>
      <c r="AN670" s="168"/>
      <c r="AO670" s="168"/>
      <c r="AP670" s="174"/>
      <c r="AQ670" s="174"/>
      <c r="AR670" s="174"/>
      <c r="AS670" s="174"/>
      <c r="AT670" s="206"/>
      <c r="AU670" s="207"/>
      <c r="AV670" s="207"/>
      <c r="AW670" s="207"/>
      <c r="AX670" s="207"/>
      <c r="AY670" s="207"/>
    </row>
    <row r="671" spans="1:51" ht="16.5" customHeight="1" outlineLevel="3" x14ac:dyDescent="0.25">
      <c r="A671" s="164" t="s">
        <v>2615</v>
      </c>
      <c r="B671" s="165" t="s">
        <v>2616</v>
      </c>
      <c r="C671" s="166"/>
      <c r="D671" s="167">
        <v>1</v>
      </c>
      <c r="E671" s="167">
        <v>1</v>
      </c>
      <c r="F671" s="167">
        <v>1</v>
      </c>
      <c r="G671" s="167">
        <v>1</v>
      </c>
      <c r="H671" s="167">
        <v>1</v>
      </c>
      <c r="I671" s="167">
        <v>1</v>
      </c>
      <c r="J671" s="167">
        <v>1</v>
      </c>
      <c r="K671" s="168">
        <f t="shared" ref="K671:P671" si="905">IF(K673=0,0,K672/K673)</f>
        <v>1</v>
      </c>
      <c r="L671" s="168">
        <f t="shared" si="905"/>
        <v>1</v>
      </c>
      <c r="M671" s="168">
        <f t="shared" si="905"/>
        <v>1</v>
      </c>
      <c r="N671" s="168">
        <f t="shared" si="905"/>
        <v>1</v>
      </c>
      <c r="O671" s="168">
        <f t="shared" si="905"/>
        <v>0</v>
      </c>
      <c r="P671" s="168">
        <f t="shared" si="905"/>
        <v>0</v>
      </c>
      <c r="Q671" s="177"/>
      <c r="R671" s="168">
        <f t="shared" ref="R671:S671" si="906">IF(R673=0,0,R672/R673)</f>
        <v>0</v>
      </c>
      <c r="S671" s="168">
        <f t="shared" si="906"/>
        <v>0</v>
      </c>
      <c r="T671" s="181"/>
      <c r="U671" s="168">
        <f t="shared" ref="U671:V671" si="907">IF(U673=0,0,U672/U673)</f>
        <v>0</v>
      </c>
      <c r="V671" s="168">
        <f t="shared" si="907"/>
        <v>0</v>
      </c>
      <c r="W671" s="181"/>
      <c r="X671" s="167">
        <f>H671</f>
        <v>1</v>
      </c>
      <c r="Y671" s="168">
        <f>IF(Y673=0,0,Y672/Y673)</f>
        <v>0</v>
      </c>
      <c r="Z671" s="182"/>
      <c r="AA671" s="167">
        <f>Y671/X671</f>
        <v>0</v>
      </c>
      <c r="AB671" s="165"/>
      <c r="AC671" s="172" t="e">
        <f>P671/R671</f>
        <v>#DIV/0!</v>
      </c>
      <c r="AD671" s="172" t="e">
        <f>S671/R671</f>
        <v>#DIV/0!</v>
      </c>
      <c r="AE671" s="172" t="e">
        <f>V671/U671</f>
        <v>#DIV/0!</v>
      </c>
      <c r="AF671" s="172">
        <f>Y671/X671</f>
        <v>0</v>
      </c>
      <c r="AG671" s="172">
        <f>P671/G671</f>
        <v>0</v>
      </c>
      <c r="AH671" s="172">
        <f>S671/G671</f>
        <v>0</v>
      </c>
      <c r="AI671" s="172">
        <f>V671/G671</f>
        <v>0</v>
      </c>
      <c r="AJ671" s="172">
        <f>Y671/G671</f>
        <v>0</v>
      </c>
      <c r="AK671" s="173"/>
      <c r="AL671" s="168">
        <f>IF(H671=0,0,P671/H671)</f>
        <v>0</v>
      </c>
      <c r="AM671" s="168">
        <f>IF(H671=0,0,S671/H671)</f>
        <v>0</v>
      </c>
      <c r="AN671" s="168">
        <f>IF(H671=0,0,V671/H671)</f>
        <v>0</v>
      </c>
      <c r="AO671" s="168">
        <f>IF(H671=0,0,Y671/H671)</f>
        <v>0</v>
      </c>
      <c r="AP671" s="174">
        <f t="shared" ref="AP671:AS671" si="908">IF(AL671&lt;=50%,5,IF(AL671&lt;=65%,4,IF(AL671&lt;=75%,3,IF(AL671&lt;=90%,2,1))))</f>
        <v>5</v>
      </c>
      <c r="AQ671" s="174">
        <f t="shared" si="908"/>
        <v>5</v>
      </c>
      <c r="AR671" s="174">
        <f t="shared" si="908"/>
        <v>5</v>
      </c>
      <c r="AS671" s="174">
        <f t="shared" si="908"/>
        <v>5</v>
      </c>
      <c r="AT671" s="173"/>
      <c r="AU671" s="175"/>
      <c r="AV671" s="175"/>
      <c r="AW671" s="175"/>
      <c r="AX671" s="175"/>
      <c r="AY671" s="175"/>
    </row>
    <row r="672" spans="1:51" ht="16.5" customHeight="1" outlineLevel="4" x14ac:dyDescent="0.25">
      <c r="A672" s="205" t="s">
        <v>2617</v>
      </c>
      <c r="B672" s="181" t="str">
        <f>Variables!C375</f>
        <v>Jumlah perempuan dan anak korban kekerasan yang mendapatkan layanan kesehatan oleh tenaga kesehatan terlatih di Puskesmas Mampu Tatalaksana KtP/A dan PPT / PKT di RS</v>
      </c>
      <c r="C672" s="192" t="s">
        <v>1632</v>
      </c>
      <c r="D672" s="192"/>
      <c r="E672" s="192"/>
      <c r="F672" s="192"/>
      <c r="G672" s="192"/>
      <c r="H672" s="192"/>
      <c r="I672" s="192"/>
      <c r="J672" s="192"/>
      <c r="K672" s="192">
        <f>Variables!E375</f>
        <v>12</v>
      </c>
      <c r="L672" s="192">
        <f>Variables!F375</f>
        <v>12</v>
      </c>
      <c r="M672" s="192">
        <f>Variables!G375</f>
        <v>48</v>
      </c>
      <c r="N672" s="192">
        <f>Variables!H375</f>
        <v>17</v>
      </c>
      <c r="O672" s="192">
        <f>Variables!I375</f>
        <v>0</v>
      </c>
      <c r="P672" s="192">
        <f>Variables!J375</f>
        <v>0</v>
      </c>
      <c r="Q672" s="181"/>
      <c r="R672" s="192">
        <f>Variables!K375</f>
        <v>0</v>
      </c>
      <c r="S672" s="192">
        <f>Variables!L375</f>
        <v>0</v>
      </c>
      <c r="T672" s="181"/>
      <c r="U672" s="192">
        <f>Variables!M375</f>
        <v>0</v>
      </c>
      <c r="V672" s="192">
        <f>Variables!N375</f>
        <v>0</v>
      </c>
      <c r="W672" s="181"/>
      <c r="X672" s="192"/>
      <c r="Y672" s="192">
        <f>Variables!P375</f>
        <v>0</v>
      </c>
      <c r="Z672" s="182"/>
      <c r="AA672" s="192"/>
      <c r="AB672" s="181"/>
      <c r="AC672" s="170"/>
      <c r="AD672" s="170"/>
      <c r="AE672" s="170"/>
      <c r="AF672" s="170"/>
      <c r="AG672" s="170"/>
      <c r="AH672" s="170"/>
      <c r="AI672" s="170"/>
      <c r="AJ672" s="170"/>
      <c r="AK672" s="206"/>
      <c r="AL672" s="168"/>
      <c r="AM672" s="168"/>
      <c r="AN672" s="168"/>
      <c r="AO672" s="168"/>
      <c r="AP672" s="174"/>
      <c r="AQ672" s="174"/>
      <c r="AR672" s="174"/>
      <c r="AS672" s="174"/>
      <c r="AT672" s="206"/>
      <c r="AU672" s="207"/>
      <c r="AV672" s="207"/>
      <c r="AW672" s="207"/>
      <c r="AX672" s="207"/>
      <c r="AY672" s="207"/>
    </row>
    <row r="673" spans="1:51" ht="16.5" customHeight="1" outlineLevel="4" x14ac:dyDescent="0.25">
      <c r="A673" s="205" t="s">
        <v>2618</v>
      </c>
      <c r="B673" s="181" t="str">
        <f>Variables!C343</f>
        <v>Jumlah kasus kekerasan terhadap perempuan dan anak</v>
      </c>
      <c r="C673" s="192" t="s">
        <v>1632</v>
      </c>
      <c r="D673" s="192"/>
      <c r="E673" s="192"/>
      <c r="F673" s="192"/>
      <c r="G673" s="192"/>
      <c r="H673" s="192"/>
      <c r="I673" s="192"/>
      <c r="J673" s="192"/>
      <c r="K673" s="192">
        <f>Variables!E343</f>
        <v>12</v>
      </c>
      <c r="L673" s="192">
        <f>Variables!F343</f>
        <v>12</v>
      </c>
      <c r="M673" s="192">
        <f>Variables!G343</f>
        <v>48</v>
      </c>
      <c r="N673" s="192">
        <f>Variables!H343</f>
        <v>17</v>
      </c>
      <c r="O673" s="192">
        <f>Variables!I343</f>
        <v>0</v>
      </c>
      <c r="P673" s="192">
        <f>Variables!J343</f>
        <v>1</v>
      </c>
      <c r="Q673" s="181"/>
      <c r="R673" s="192">
        <f>Variables!K343</f>
        <v>0</v>
      </c>
      <c r="S673" s="192">
        <f>Variables!L343</f>
        <v>1</v>
      </c>
      <c r="T673" s="181"/>
      <c r="U673" s="192">
        <f>Variables!M343</f>
        <v>0</v>
      </c>
      <c r="V673" s="192">
        <f>Variables!N343</f>
        <v>0</v>
      </c>
      <c r="W673" s="181"/>
      <c r="X673" s="192"/>
      <c r="Y673" s="192">
        <f>Variables!P343</f>
        <v>0</v>
      </c>
      <c r="Z673" s="182"/>
      <c r="AA673" s="192"/>
      <c r="AB673" s="181"/>
      <c r="AC673" s="170"/>
      <c r="AD673" s="170"/>
      <c r="AE673" s="170"/>
      <c r="AF673" s="170"/>
      <c r="AG673" s="170"/>
      <c r="AH673" s="170"/>
      <c r="AI673" s="170"/>
      <c r="AJ673" s="170"/>
      <c r="AK673" s="206"/>
      <c r="AL673" s="168"/>
      <c r="AM673" s="168"/>
      <c r="AN673" s="168"/>
      <c r="AO673" s="168"/>
      <c r="AP673" s="174"/>
      <c r="AQ673" s="174"/>
      <c r="AR673" s="174"/>
      <c r="AS673" s="174"/>
      <c r="AT673" s="206"/>
      <c r="AU673" s="207"/>
      <c r="AV673" s="207"/>
      <c r="AW673" s="207"/>
      <c r="AX673" s="207"/>
      <c r="AY673" s="207"/>
    </row>
    <row r="674" spans="1:51" ht="16.5" customHeight="1" outlineLevel="3" x14ac:dyDescent="0.25">
      <c r="A674" s="164" t="s">
        <v>2619</v>
      </c>
      <c r="B674" s="165" t="s">
        <v>2620</v>
      </c>
      <c r="C674" s="166"/>
      <c r="D674" s="167">
        <v>1</v>
      </c>
      <c r="E674" s="167">
        <v>1</v>
      </c>
      <c r="F674" s="167">
        <v>1</v>
      </c>
      <c r="G674" s="167">
        <v>1</v>
      </c>
      <c r="H674" s="167">
        <v>1</v>
      </c>
      <c r="I674" s="167">
        <v>1</v>
      </c>
      <c r="J674" s="167">
        <v>1</v>
      </c>
      <c r="K674" s="168">
        <f t="shared" ref="K674:P674" si="909">IF(K676=0,0,K675/K676)</f>
        <v>1</v>
      </c>
      <c r="L674" s="168">
        <f t="shared" si="909"/>
        <v>1</v>
      </c>
      <c r="M674" s="168">
        <f t="shared" si="909"/>
        <v>1</v>
      </c>
      <c r="N674" s="168">
        <f t="shared" si="909"/>
        <v>1</v>
      </c>
      <c r="O674" s="168">
        <f t="shared" si="909"/>
        <v>0</v>
      </c>
      <c r="P674" s="168">
        <f t="shared" si="909"/>
        <v>0</v>
      </c>
      <c r="Q674" s="177"/>
      <c r="R674" s="168">
        <f t="shared" ref="R674:S674" si="910">IF(R676=0,0,R675/R676)</f>
        <v>0</v>
      </c>
      <c r="S674" s="168">
        <f t="shared" si="910"/>
        <v>0</v>
      </c>
      <c r="T674" s="181"/>
      <c r="U674" s="168">
        <f t="shared" ref="U674:V674" si="911">IF(U676=0,0,U675/U676)</f>
        <v>0</v>
      </c>
      <c r="V674" s="168">
        <f t="shared" si="911"/>
        <v>0</v>
      </c>
      <c r="W674" s="181"/>
      <c r="X674" s="167">
        <f>H674</f>
        <v>1</v>
      </c>
      <c r="Y674" s="168">
        <f>IF(Y676=0,0,Y675/Y676)</f>
        <v>0</v>
      </c>
      <c r="Z674" s="182"/>
      <c r="AA674" s="167">
        <f>Y674/X674</f>
        <v>0</v>
      </c>
      <c r="AB674" s="165"/>
      <c r="AC674" s="172" t="e">
        <f>P674/R674</f>
        <v>#DIV/0!</v>
      </c>
      <c r="AD674" s="172" t="e">
        <f>S674/R674</f>
        <v>#DIV/0!</v>
      </c>
      <c r="AE674" s="172" t="e">
        <f>V674/U674</f>
        <v>#DIV/0!</v>
      </c>
      <c r="AF674" s="172">
        <f>Y674/X674</f>
        <v>0</v>
      </c>
      <c r="AG674" s="172">
        <f>P674/G674</f>
        <v>0</v>
      </c>
      <c r="AH674" s="172">
        <f>S674/G674</f>
        <v>0</v>
      </c>
      <c r="AI674" s="172">
        <f>V674/G674</f>
        <v>0</v>
      </c>
      <c r="AJ674" s="172">
        <f>Y674/G674</f>
        <v>0</v>
      </c>
      <c r="AK674" s="173"/>
      <c r="AL674" s="168">
        <f>IF(H674=0,0,P674/H674)</f>
        <v>0</v>
      </c>
      <c r="AM674" s="168">
        <f>IF(H674=0,0,S674/H674)</f>
        <v>0</v>
      </c>
      <c r="AN674" s="168">
        <f>IF(H674=0,0,V674/H674)</f>
        <v>0</v>
      </c>
      <c r="AO674" s="168">
        <f>IF(H674=0,0,Y674/H674)</f>
        <v>0</v>
      </c>
      <c r="AP674" s="174">
        <f t="shared" ref="AP674:AS674" si="912">IF(AL674&lt;=50%,5,IF(AL674&lt;=65%,4,IF(AL674&lt;=75%,3,IF(AL674&lt;=90%,2,1))))</f>
        <v>5</v>
      </c>
      <c r="AQ674" s="174">
        <f t="shared" si="912"/>
        <v>5</v>
      </c>
      <c r="AR674" s="174">
        <f t="shared" si="912"/>
        <v>5</v>
      </c>
      <c r="AS674" s="174">
        <f t="shared" si="912"/>
        <v>5</v>
      </c>
      <c r="AT674" s="173"/>
      <c r="AU674" s="175"/>
      <c r="AV674" s="175"/>
      <c r="AW674" s="175"/>
      <c r="AX674" s="175"/>
      <c r="AY674" s="175"/>
    </row>
    <row r="675" spans="1:51" ht="16.5" customHeight="1" outlineLevel="4" x14ac:dyDescent="0.25">
      <c r="A675" s="205" t="s">
        <v>2621</v>
      </c>
      <c r="B675" s="181" t="str">
        <f>Variables!C376</f>
        <v>Jumlah perempuan dan anak korban kekerasan yang mendapatkan layanan rehabilitasi sosial yang diberikan oleh petugas rehabilitasi sosial terlatih bagi perempuan dan anak korban kekerasan di dalam Unit Pelayanan Terpadu</v>
      </c>
      <c r="C675" s="192" t="s">
        <v>1632</v>
      </c>
      <c r="D675" s="192"/>
      <c r="E675" s="192"/>
      <c r="F675" s="192"/>
      <c r="G675" s="192"/>
      <c r="H675" s="192"/>
      <c r="I675" s="192"/>
      <c r="J675" s="192"/>
      <c r="K675" s="192">
        <f>Variables!E376</f>
        <v>12</v>
      </c>
      <c r="L675" s="192">
        <f>Variables!F376</f>
        <v>12</v>
      </c>
      <c r="M675" s="192">
        <f>Variables!G376</f>
        <v>48</v>
      </c>
      <c r="N675" s="192">
        <f>Variables!H376</f>
        <v>17</v>
      </c>
      <c r="O675" s="192">
        <f>Variables!I376</f>
        <v>0</v>
      </c>
      <c r="P675" s="192">
        <f>Variables!J376</f>
        <v>0</v>
      </c>
      <c r="Q675" s="181"/>
      <c r="R675" s="192">
        <f>Variables!K376</f>
        <v>0</v>
      </c>
      <c r="S675" s="192">
        <f>Variables!L376</f>
        <v>0</v>
      </c>
      <c r="T675" s="181"/>
      <c r="U675" s="192">
        <f>Variables!M376</f>
        <v>0</v>
      </c>
      <c r="V675" s="192">
        <f>Variables!N376</f>
        <v>0</v>
      </c>
      <c r="W675" s="181"/>
      <c r="X675" s="192"/>
      <c r="Y675" s="192">
        <f>Variables!P376</f>
        <v>0</v>
      </c>
      <c r="Z675" s="182"/>
      <c r="AA675" s="192"/>
      <c r="AB675" s="181"/>
      <c r="AC675" s="170"/>
      <c r="AD675" s="170"/>
      <c r="AE675" s="170"/>
      <c r="AF675" s="170"/>
      <c r="AG675" s="170"/>
      <c r="AH675" s="170"/>
      <c r="AI675" s="170"/>
      <c r="AJ675" s="170"/>
      <c r="AK675" s="206"/>
      <c r="AL675" s="168"/>
      <c r="AM675" s="168"/>
      <c r="AN675" s="168"/>
      <c r="AO675" s="168"/>
      <c r="AP675" s="174"/>
      <c r="AQ675" s="174"/>
      <c r="AR675" s="174"/>
      <c r="AS675" s="174"/>
      <c r="AT675" s="206"/>
      <c r="AU675" s="207"/>
      <c r="AV675" s="207"/>
      <c r="AW675" s="207"/>
      <c r="AX675" s="207"/>
      <c r="AY675" s="207"/>
    </row>
    <row r="676" spans="1:51" ht="16.5" customHeight="1" outlineLevel="4" x14ac:dyDescent="0.25">
      <c r="A676" s="205" t="s">
        <v>2622</v>
      </c>
      <c r="B676" s="181" t="str">
        <f>Variables!C343</f>
        <v>Jumlah kasus kekerasan terhadap perempuan dan anak</v>
      </c>
      <c r="C676" s="192" t="s">
        <v>1632</v>
      </c>
      <c r="D676" s="192"/>
      <c r="E676" s="192"/>
      <c r="F676" s="192"/>
      <c r="G676" s="192"/>
      <c r="H676" s="192"/>
      <c r="I676" s="192"/>
      <c r="J676" s="192"/>
      <c r="K676" s="192">
        <f>Variables!E343</f>
        <v>12</v>
      </c>
      <c r="L676" s="192">
        <f>Variables!F343</f>
        <v>12</v>
      </c>
      <c r="M676" s="192">
        <f>Variables!G343</f>
        <v>48</v>
      </c>
      <c r="N676" s="192">
        <f>Variables!H343</f>
        <v>17</v>
      </c>
      <c r="O676" s="192">
        <f>Variables!I343</f>
        <v>0</v>
      </c>
      <c r="P676" s="192">
        <f>Variables!J343</f>
        <v>1</v>
      </c>
      <c r="Q676" s="181"/>
      <c r="R676" s="192">
        <f>Variables!K343</f>
        <v>0</v>
      </c>
      <c r="S676" s="192">
        <f>Variables!L343</f>
        <v>1</v>
      </c>
      <c r="T676" s="181"/>
      <c r="U676" s="192">
        <f>Variables!M343</f>
        <v>0</v>
      </c>
      <c r="V676" s="192">
        <f>Variables!N343</f>
        <v>0</v>
      </c>
      <c r="W676" s="181"/>
      <c r="X676" s="192"/>
      <c r="Y676" s="192">
        <f>Variables!P343</f>
        <v>0</v>
      </c>
      <c r="Z676" s="182"/>
      <c r="AA676" s="192"/>
      <c r="AB676" s="181"/>
      <c r="AC676" s="170"/>
      <c r="AD676" s="170"/>
      <c r="AE676" s="170"/>
      <c r="AF676" s="170"/>
      <c r="AG676" s="170"/>
      <c r="AH676" s="170"/>
      <c r="AI676" s="170"/>
      <c r="AJ676" s="170"/>
      <c r="AK676" s="206"/>
      <c r="AL676" s="168"/>
      <c r="AM676" s="168"/>
      <c r="AN676" s="168"/>
      <c r="AO676" s="168"/>
      <c r="AP676" s="174"/>
      <c r="AQ676" s="174"/>
      <c r="AR676" s="174"/>
      <c r="AS676" s="174"/>
      <c r="AT676" s="206"/>
      <c r="AU676" s="207"/>
      <c r="AV676" s="207"/>
      <c r="AW676" s="207"/>
      <c r="AX676" s="207"/>
      <c r="AY676" s="207"/>
    </row>
    <row r="677" spans="1:51" ht="16.5" customHeight="1" outlineLevel="3" x14ac:dyDescent="0.25">
      <c r="A677" s="164" t="s">
        <v>2623</v>
      </c>
      <c r="B677" s="165" t="s">
        <v>2624</v>
      </c>
      <c r="C677" s="166"/>
      <c r="D677" s="167">
        <v>1</v>
      </c>
      <c r="E677" s="167">
        <v>1</v>
      </c>
      <c r="F677" s="167">
        <v>1</v>
      </c>
      <c r="G677" s="167">
        <v>1</v>
      </c>
      <c r="H677" s="167">
        <v>1</v>
      </c>
      <c r="I677" s="167">
        <v>1</v>
      </c>
      <c r="J677" s="167">
        <v>1</v>
      </c>
      <c r="K677" s="168">
        <f t="shared" ref="K677:P677" si="913">IF(K679=0,0,K678/K679)</f>
        <v>1</v>
      </c>
      <c r="L677" s="168">
        <f t="shared" si="913"/>
        <v>1</v>
      </c>
      <c r="M677" s="168">
        <f t="shared" si="913"/>
        <v>1</v>
      </c>
      <c r="N677" s="168">
        <f t="shared" si="913"/>
        <v>1</v>
      </c>
      <c r="O677" s="168">
        <f t="shared" si="913"/>
        <v>0</v>
      </c>
      <c r="P677" s="168">
        <f t="shared" si="913"/>
        <v>1</v>
      </c>
      <c r="Q677" s="177"/>
      <c r="R677" s="168">
        <f t="shared" ref="R677:S677" si="914">IF(R679=0,0,R678/R679)</f>
        <v>0</v>
      </c>
      <c r="S677" s="168">
        <f t="shared" si="914"/>
        <v>1</v>
      </c>
      <c r="T677" s="181"/>
      <c r="U677" s="168">
        <f t="shared" ref="U677:V677" si="915">IF(U679=0,0,U678/U679)</f>
        <v>0</v>
      </c>
      <c r="V677" s="168">
        <f t="shared" si="915"/>
        <v>0</v>
      </c>
      <c r="W677" s="181"/>
      <c r="X677" s="167">
        <f>H677</f>
        <v>1</v>
      </c>
      <c r="Y677" s="168">
        <f>IF(Y679=0,0,Y678/Y679)</f>
        <v>0</v>
      </c>
      <c r="Z677" s="182"/>
      <c r="AA677" s="167">
        <f>Y677/X677</f>
        <v>0</v>
      </c>
      <c r="AB677" s="165"/>
      <c r="AC677" s="172" t="e">
        <f>P677/R677</f>
        <v>#DIV/0!</v>
      </c>
      <c r="AD677" s="172" t="e">
        <f>S677/R677</f>
        <v>#DIV/0!</v>
      </c>
      <c r="AE677" s="172" t="e">
        <f>V677/U677</f>
        <v>#DIV/0!</v>
      </c>
      <c r="AF677" s="172">
        <f>Y677/X677</f>
        <v>0</v>
      </c>
      <c r="AG677" s="172">
        <f>P677/G677</f>
        <v>1</v>
      </c>
      <c r="AH677" s="172">
        <f>S677/G677</f>
        <v>1</v>
      </c>
      <c r="AI677" s="172">
        <f>V677/G677</f>
        <v>0</v>
      </c>
      <c r="AJ677" s="172">
        <f>Y677/G677</f>
        <v>0</v>
      </c>
      <c r="AK677" s="173"/>
      <c r="AL677" s="168">
        <f>IF(H677=0,0,P677/H677)</f>
        <v>1</v>
      </c>
      <c r="AM677" s="168">
        <f>IF(H677=0,0,S677/H677)</f>
        <v>1</v>
      </c>
      <c r="AN677" s="168">
        <f>IF(H677=0,0,V677/H677)</f>
        <v>0</v>
      </c>
      <c r="AO677" s="168">
        <f>IF(H677=0,0,Y677/H677)</f>
        <v>0</v>
      </c>
      <c r="AP677" s="174">
        <f t="shared" ref="AP677:AS677" si="916">IF(AL677&lt;=50%,5,IF(AL677&lt;=65%,4,IF(AL677&lt;=75%,3,IF(AL677&lt;=90%,2,1))))</f>
        <v>1</v>
      </c>
      <c r="AQ677" s="174">
        <f t="shared" si="916"/>
        <v>1</v>
      </c>
      <c r="AR677" s="174">
        <f t="shared" si="916"/>
        <v>5</v>
      </c>
      <c r="AS677" s="174">
        <f t="shared" si="916"/>
        <v>5</v>
      </c>
      <c r="AT677" s="173"/>
      <c r="AU677" s="175"/>
      <c r="AV677" s="175"/>
      <c r="AW677" s="175"/>
      <c r="AX677" s="175"/>
      <c r="AY677" s="175"/>
    </row>
    <row r="678" spans="1:51" ht="16.5" customHeight="1" outlineLevel="4" x14ac:dyDescent="0.25">
      <c r="A678" s="205" t="s">
        <v>2625</v>
      </c>
      <c r="B678" s="181" t="str">
        <f>Variables!C374</f>
        <v>Jumlah perempuan dan anak korban kekerasan yang mendapatkan layanan bimbingan rohani yang diberikan oleh petugas bimbingan rohani terlatih bagi perempuan dan anak korban kekerasan di dalam Unit Pelayanan Terpadu</v>
      </c>
      <c r="C678" s="192" t="s">
        <v>1632</v>
      </c>
      <c r="D678" s="192"/>
      <c r="E678" s="192"/>
      <c r="F678" s="192"/>
      <c r="G678" s="192"/>
      <c r="H678" s="192"/>
      <c r="I678" s="192"/>
      <c r="J678" s="192"/>
      <c r="K678" s="192">
        <f>Variables!E374</f>
        <v>12</v>
      </c>
      <c r="L678" s="192">
        <f>Variables!F374</f>
        <v>12</v>
      </c>
      <c r="M678" s="192">
        <f>Variables!G374</f>
        <v>48</v>
      </c>
      <c r="N678" s="192">
        <f>Variables!H374</f>
        <v>17</v>
      </c>
      <c r="O678" s="192">
        <f>Variables!I374</f>
        <v>1</v>
      </c>
      <c r="P678" s="192">
        <f>Variables!J374</f>
        <v>1</v>
      </c>
      <c r="Q678" s="181"/>
      <c r="R678" s="192">
        <f>Variables!K374</f>
        <v>1</v>
      </c>
      <c r="S678" s="192">
        <f>Variables!L374</f>
        <v>1</v>
      </c>
      <c r="T678" s="181"/>
      <c r="U678" s="192">
        <f>Variables!M374</f>
        <v>0</v>
      </c>
      <c r="V678" s="192">
        <f>Variables!N374</f>
        <v>0</v>
      </c>
      <c r="W678" s="181"/>
      <c r="X678" s="192"/>
      <c r="Y678" s="192">
        <f>Variables!P374</f>
        <v>0</v>
      </c>
      <c r="Z678" s="182"/>
      <c r="AA678" s="192"/>
      <c r="AB678" s="181"/>
      <c r="AC678" s="170"/>
      <c r="AD678" s="170"/>
      <c r="AE678" s="170"/>
      <c r="AF678" s="170"/>
      <c r="AG678" s="170"/>
      <c r="AH678" s="170"/>
      <c r="AI678" s="170"/>
      <c r="AJ678" s="170"/>
      <c r="AK678" s="206"/>
      <c r="AL678" s="168"/>
      <c r="AM678" s="168"/>
      <c r="AN678" s="168"/>
      <c r="AO678" s="168"/>
      <c r="AP678" s="174"/>
      <c r="AQ678" s="174"/>
      <c r="AR678" s="174"/>
      <c r="AS678" s="174"/>
      <c r="AT678" s="206"/>
      <c r="AU678" s="207"/>
      <c r="AV678" s="207"/>
      <c r="AW678" s="207"/>
      <c r="AX678" s="207"/>
      <c r="AY678" s="207"/>
    </row>
    <row r="679" spans="1:51" ht="16.5" customHeight="1" outlineLevel="4" x14ac:dyDescent="0.25">
      <c r="A679" s="205" t="s">
        <v>2626</v>
      </c>
      <c r="B679" s="181" t="str">
        <f>Variables!C343</f>
        <v>Jumlah kasus kekerasan terhadap perempuan dan anak</v>
      </c>
      <c r="C679" s="192" t="s">
        <v>1632</v>
      </c>
      <c r="D679" s="192"/>
      <c r="E679" s="192"/>
      <c r="F679" s="192"/>
      <c r="G679" s="192"/>
      <c r="H679" s="192"/>
      <c r="I679" s="192"/>
      <c r="J679" s="192"/>
      <c r="K679" s="192">
        <f>Variables!E343</f>
        <v>12</v>
      </c>
      <c r="L679" s="192">
        <f>Variables!F343</f>
        <v>12</v>
      </c>
      <c r="M679" s="192">
        <f>Variables!G343</f>
        <v>48</v>
      </c>
      <c r="N679" s="192">
        <f>Variables!H343</f>
        <v>17</v>
      </c>
      <c r="O679" s="192">
        <f>Variables!I343</f>
        <v>0</v>
      </c>
      <c r="P679" s="192">
        <f>Variables!J343</f>
        <v>1</v>
      </c>
      <c r="Q679" s="181"/>
      <c r="R679" s="192">
        <f>Variables!K343</f>
        <v>0</v>
      </c>
      <c r="S679" s="192">
        <f>Variables!L343</f>
        <v>1</v>
      </c>
      <c r="T679" s="181"/>
      <c r="U679" s="192">
        <f>Variables!M343</f>
        <v>0</v>
      </c>
      <c r="V679" s="192">
        <f>Variables!N343</f>
        <v>0</v>
      </c>
      <c r="W679" s="181"/>
      <c r="X679" s="192"/>
      <c r="Y679" s="192">
        <f>Variables!P343</f>
        <v>0</v>
      </c>
      <c r="Z679" s="182"/>
      <c r="AA679" s="192"/>
      <c r="AB679" s="181"/>
      <c r="AC679" s="170"/>
      <c r="AD679" s="170"/>
      <c r="AE679" s="170"/>
      <c r="AF679" s="170"/>
      <c r="AG679" s="170"/>
      <c r="AH679" s="170"/>
      <c r="AI679" s="170"/>
      <c r="AJ679" s="170"/>
      <c r="AK679" s="206"/>
      <c r="AL679" s="168"/>
      <c r="AM679" s="168"/>
      <c r="AN679" s="168"/>
      <c r="AO679" s="168"/>
      <c r="AP679" s="174"/>
      <c r="AQ679" s="174"/>
      <c r="AR679" s="174"/>
      <c r="AS679" s="174"/>
      <c r="AT679" s="206"/>
      <c r="AU679" s="207"/>
      <c r="AV679" s="207"/>
      <c r="AW679" s="207"/>
      <c r="AX679" s="207"/>
      <c r="AY679" s="207"/>
    </row>
    <row r="680" spans="1:51" ht="16.5" customHeight="1" outlineLevel="3" x14ac:dyDescent="0.25">
      <c r="A680" s="164" t="s">
        <v>2627</v>
      </c>
      <c r="B680" s="165" t="s">
        <v>2628</v>
      </c>
      <c r="C680" s="166"/>
      <c r="D680" s="167">
        <v>1</v>
      </c>
      <c r="E680" s="167">
        <v>1</v>
      </c>
      <c r="F680" s="167">
        <v>1</v>
      </c>
      <c r="G680" s="167">
        <v>1</v>
      </c>
      <c r="H680" s="167">
        <v>1</v>
      </c>
      <c r="I680" s="167">
        <v>1</v>
      </c>
      <c r="J680" s="167">
        <v>1</v>
      </c>
      <c r="K680" s="168">
        <f t="shared" ref="K680:P680" si="917">IF(K682=0,0,K681/K682)</f>
        <v>1</v>
      </c>
      <c r="L680" s="168">
        <f t="shared" si="917"/>
        <v>8.3333333333333329E-2</v>
      </c>
      <c r="M680" s="168">
        <f t="shared" si="917"/>
        <v>1</v>
      </c>
      <c r="N680" s="168">
        <f t="shared" si="917"/>
        <v>1</v>
      </c>
      <c r="O680" s="168">
        <f t="shared" si="917"/>
        <v>0</v>
      </c>
      <c r="P680" s="168">
        <f t="shared" si="917"/>
        <v>1</v>
      </c>
      <c r="Q680" s="177"/>
      <c r="R680" s="168">
        <f t="shared" ref="R680:S680" si="918">IF(R682=0,0,R681/R682)</f>
        <v>0</v>
      </c>
      <c r="S680" s="168">
        <f t="shared" si="918"/>
        <v>1</v>
      </c>
      <c r="T680" s="181"/>
      <c r="U680" s="168">
        <f t="shared" ref="U680:V680" si="919">IF(U682=0,0,U681/U682)</f>
        <v>0</v>
      </c>
      <c r="V680" s="168">
        <f t="shared" si="919"/>
        <v>0</v>
      </c>
      <c r="W680" s="181"/>
      <c r="X680" s="167">
        <f>H680</f>
        <v>1</v>
      </c>
      <c r="Y680" s="168">
        <f>IF(Y682=0,0,Y681/Y682)</f>
        <v>0</v>
      </c>
      <c r="Z680" s="182"/>
      <c r="AA680" s="167">
        <f>Y680/X680</f>
        <v>0</v>
      </c>
      <c r="AB680" s="165"/>
      <c r="AC680" s="172" t="e">
        <f>P680/R680</f>
        <v>#DIV/0!</v>
      </c>
      <c r="AD680" s="172" t="e">
        <f>S680/R680</f>
        <v>#DIV/0!</v>
      </c>
      <c r="AE680" s="172" t="e">
        <f>V680/U680</f>
        <v>#DIV/0!</v>
      </c>
      <c r="AF680" s="172">
        <f>Y680/X680</f>
        <v>0</v>
      </c>
      <c r="AG680" s="172">
        <f>P680/G680</f>
        <v>1</v>
      </c>
      <c r="AH680" s="172">
        <f>S680/G680</f>
        <v>1</v>
      </c>
      <c r="AI680" s="172">
        <f>V680/G680</f>
        <v>0</v>
      </c>
      <c r="AJ680" s="172">
        <f>Y680/G680</f>
        <v>0</v>
      </c>
      <c r="AK680" s="173"/>
      <c r="AL680" s="168">
        <f>IF(H680=0,0,P680/H680)</f>
        <v>1</v>
      </c>
      <c r="AM680" s="168">
        <f>IF(H680=0,0,S680/H680)</f>
        <v>1</v>
      </c>
      <c r="AN680" s="168">
        <f>IF(H680=0,0,V680/H680)</f>
        <v>0</v>
      </c>
      <c r="AO680" s="168">
        <f>IF(H680=0,0,Y680/H680)</f>
        <v>0</v>
      </c>
      <c r="AP680" s="174">
        <f t="shared" ref="AP680:AS680" si="920">IF(AL680&lt;=50%,5,IF(AL680&lt;=65%,4,IF(AL680&lt;=75%,3,IF(AL680&lt;=90%,2,1))))</f>
        <v>1</v>
      </c>
      <c r="AQ680" s="174">
        <f t="shared" si="920"/>
        <v>1</v>
      </c>
      <c r="AR680" s="174">
        <f t="shared" si="920"/>
        <v>5</v>
      </c>
      <c r="AS680" s="174">
        <f t="shared" si="920"/>
        <v>5</v>
      </c>
      <c r="AT680" s="173"/>
      <c r="AU680" s="175"/>
      <c r="AV680" s="175"/>
      <c r="AW680" s="175"/>
      <c r="AX680" s="175"/>
      <c r="AY680" s="175"/>
    </row>
    <row r="681" spans="1:51" ht="16.5" customHeight="1" outlineLevel="4" x14ac:dyDescent="0.25">
      <c r="A681" s="205" t="s">
        <v>2629</v>
      </c>
      <c r="B681" s="181" t="s">
        <v>711</v>
      </c>
      <c r="C681" s="192" t="s">
        <v>2273</v>
      </c>
      <c r="D681" s="192"/>
      <c r="E681" s="192"/>
      <c r="F681" s="192"/>
      <c r="G681" s="192"/>
      <c r="H681" s="192"/>
      <c r="I681" s="192"/>
      <c r="J681" s="192"/>
      <c r="K681" s="192">
        <f>Variables!E368</f>
        <v>12</v>
      </c>
      <c r="L681" s="192">
        <f>Variables!F368</f>
        <v>1</v>
      </c>
      <c r="M681" s="192">
        <f>Variables!G368</f>
        <v>48</v>
      </c>
      <c r="N681" s="192">
        <f>Variables!H368</f>
        <v>17</v>
      </c>
      <c r="O681" s="192">
        <f>Variables!I368</f>
        <v>0</v>
      </c>
      <c r="P681" s="192">
        <f>Variables!J368</f>
        <v>1</v>
      </c>
      <c r="Q681" s="181"/>
      <c r="R681" s="192">
        <f>Variables!K368</f>
        <v>0</v>
      </c>
      <c r="S681" s="192">
        <f>Variables!L368</f>
        <v>1</v>
      </c>
      <c r="T681" s="181"/>
      <c r="U681" s="192">
        <f>Variables!M368</f>
        <v>0</v>
      </c>
      <c r="V681" s="192">
        <f>Variables!N368</f>
        <v>0</v>
      </c>
      <c r="W681" s="181"/>
      <c r="X681" s="192"/>
      <c r="Y681" s="192">
        <f>Variables!P368</f>
        <v>0</v>
      </c>
      <c r="Z681" s="182"/>
      <c r="AA681" s="192"/>
      <c r="AB681" s="181"/>
      <c r="AC681" s="170"/>
      <c r="AD681" s="170"/>
      <c r="AE681" s="170"/>
      <c r="AF681" s="170"/>
      <c r="AG681" s="170"/>
      <c r="AH681" s="170"/>
      <c r="AI681" s="170"/>
      <c r="AJ681" s="170"/>
      <c r="AK681" s="206"/>
      <c r="AL681" s="168"/>
      <c r="AM681" s="168"/>
      <c r="AN681" s="168"/>
      <c r="AO681" s="168"/>
      <c r="AP681" s="174"/>
      <c r="AQ681" s="174"/>
      <c r="AR681" s="174"/>
      <c r="AS681" s="174"/>
      <c r="AT681" s="206"/>
      <c r="AU681" s="207"/>
      <c r="AV681" s="207"/>
      <c r="AW681" s="207"/>
      <c r="AX681" s="207"/>
      <c r="AY681" s="207"/>
    </row>
    <row r="682" spans="1:51" ht="16.5" customHeight="1" outlineLevel="4" x14ac:dyDescent="0.25">
      <c r="A682" s="205" t="s">
        <v>2630</v>
      </c>
      <c r="B682" s="181" t="str">
        <f>Variables!C343</f>
        <v>Jumlah kasus kekerasan terhadap perempuan dan anak</v>
      </c>
      <c r="C682" s="192" t="s">
        <v>1632</v>
      </c>
      <c r="D682" s="192"/>
      <c r="E682" s="192"/>
      <c r="F682" s="192"/>
      <c r="G682" s="192"/>
      <c r="H682" s="192"/>
      <c r="I682" s="192"/>
      <c r="J682" s="192"/>
      <c r="K682" s="192">
        <f>Variables!E343</f>
        <v>12</v>
      </c>
      <c r="L682" s="192">
        <f>Variables!F343</f>
        <v>12</v>
      </c>
      <c r="M682" s="192">
        <f>Variables!G343</f>
        <v>48</v>
      </c>
      <c r="N682" s="192">
        <f>Variables!H343</f>
        <v>17</v>
      </c>
      <c r="O682" s="192">
        <f>Variables!I343</f>
        <v>0</v>
      </c>
      <c r="P682" s="192">
        <f>Variables!J343</f>
        <v>1</v>
      </c>
      <c r="Q682" s="181"/>
      <c r="R682" s="192">
        <f>Variables!K343</f>
        <v>0</v>
      </c>
      <c r="S682" s="192">
        <f>Variables!L343</f>
        <v>1</v>
      </c>
      <c r="T682" s="181"/>
      <c r="U682" s="192">
        <f>Variables!M343</f>
        <v>0</v>
      </c>
      <c r="V682" s="192">
        <f>Variables!N343</f>
        <v>0</v>
      </c>
      <c r="W682" s="181"/>
      <c r="X682" s="192"/>
      <c r="Y682" s="192">
        <f>Variables!P343</f>
        <v>0</v>
      </c>
      <c r="Z682" s="182"/>
      <c r="AA682" s="192"/>
      <c r="AB682" s="181"/>
      <c r="AC682" s="170"/>
      <c r="AD682" s="170"/>
      <c r="AE682" s="170"/>
      <c r="AF682" s="170"/>
      <c r="AG682" s="170"/>
      <c r="AH682" s="170"/>
      <c r="AI682" s="170"/>
      <c r="AJ682" s="170"/>
      <c r="AK682" s="206"/>
      <c r="AL682" s="168"/>
      <c r="AM682" s="168"/>
      <c r="AN682" s="168"/>
      <c r="AO682" s="168"/>
      <c r="AP682" s="174"/>
      <c r="AQ682" s="174"/>
      <c r="AR682" s="174"/>
      <c r="AS682" s="174"/>
      <c r="AT682" s="206"/>
      <c r="AU682" s="207"/>
      <c r="AV682" s="207"/>
      <c r="AW682" s="207"/>
      <c r="AX682" s="207"/>
      <c r="AY682" s="207"/>
    </row>
    <row r="683" spans="1:51" ht="16.5" customHeight="1" outlineLevel="3" x14ac:dyDescent="0.25">
      <c r="A683" s="164" t="s">
        <v>2631</v>
      </c>
      <c r="B683" s="165" t="s">
        <v>2632</v>
      </c>
      <c r="C683" s="166"/>
      <c r="D683" s="167">
        <v>1</v>
      </c>
      <c r="E683" s="167">
        <v>1</v>
      </c>
      <c r="F683" s="167">
        <v>1</v>
      </c>
      <c r="G683" s="167">
        <v>1</v>
      </c>
      <c r="H683" s="167">
        <v>1</v>
      </c>
      <c r="I683" s="167">
        <v>1</v>
      </c>
      <c r="J683" s="167">
        <v>1</v>
      </c>
      <c r="K683" s="168">
        <f t="shared" ref="K683:P683" si="921">IF(K685=0,0,K684/K685)</f>
        <v>1</v>
      </c>
      <c r="L683" s="168">
        <f t="shared" si="921"/>
        <v>1</v>
      </c>
      <c r="M683" s="168">
        <f t="shared" si="921"/>
        <v>1</v>
      </c>
      <c r="N683" s="168">
        <f t="shared" si="921"/>
        <v>1</v>
      </c>
      <c r="O683" s="168">
        <f t="shared" si="921"/>
        <v>0</v>
      </c>
      <c r="P683" s="168">
        <f t="shared" si="921"/>
        <v>1</v>
      </c>
      <c r="Q683" s="177"/>
      <c r="R683" s="168">
        <f t="shared" ref="R683:S683" si="922">IF(R685=0,0,R684/R685)</f>
        <v>0</v>
      </c>
      <c r="S683" s="168">
        <f t="shared" si="922"/>
        <v>1</v>
      </c>
      <c r="T683" s="181"/>
      <c r="U683" s="168">
        <f t="shared" ref="U683:V683" si="923">IF(U685=0,0,U684/U685)</f>
        <v>0</v>
      </c>
      <c r="V683" s="168">
        <f t="shared" si="923"/>
        <v>0</v>
      </c>
      <c r="W683" s="181"/>
      <c r="X683" s="167">
        <f>H683</f>
        <v>1</v>
      </c>
      <c r="Y683" s="168">
        <f>IF(Y685=0,0,Y684/Y685)</f>
        <v>0</v>
      </c>
      <c r="Z683" s="182"/>
      <c r="AA683" s="167">
        <f>Y683/X683</f>
        <v>0</v>
      </c>
      <c r="AB683" s="165"/>
      <c r="AC683" s="172" t="e">
        <f>P683/R683</f>
        <v>#DIV/0!</v>
      </c>
      <c r="AD683" s="172" t="e">
        <f>S683/R683</f>
        <v>#DIV/0!</v>
      </c>
      <c r="AE683" s="172" t="e">
        <f>V683/U683</f>
        <v>#DIV/0!</v>
      </c>
      <c r="AF683" s="172">
        <f>Y683/X683</f>
        <v>0</v>
      </c>
      <c r="AG683" s="172">
        <f>P683/G683</f>
        <v>1</v>
      </c>
      <c r="AH683" s="172">
        <f>S683/G683</f>
        <v>1</v>
      </c>
      <c r="AI683" s="172">
        <f>V683/G683</f>
        <v>0</v>
      </c>
      <c r="AJ683" s="172">
        <f>Y683/G683</f>
        <v>0</v>
      </c>
      <c r="AK683" s="173"/>
      <c r="AL683" s="168">
        <f>IF(H683=0,0,P683/H683)</f>
        <v>1</v>
      </c>
      <c r="AM683" s="168">
        <f>IF(H683=0,0,S683/H683)</f>
        <v>1</v>
      </c>
      <c r="AN683" s="168">
        <f>IF(H683=0,0,V683/H683)</f>
        <v>0</v>
      </c>
      <c r="AO683" s="168">
        <f>IF(H683=0,0,Y683/H683)</f>
        <v>0</v>
      </c>
      <c r="AP683" s="174">
        <f t="shared" ref="AP683:AS683" si="924">IF(AL683&lt;=50%,5,IF(AL683&lt;=65%,4,IF(AL683&lt;=75%,3,IF(AL683&lt;=90%,2,1))))</f>
        <v>1</v>
      </c>
      <c r="AQ683" s="174">
        <f t="shared" si="924"/>
        <v>1</v>
      </c>
      <c r="AR683" s="174">
        <f t="shared" si="924"/>
        <v>5</v>
      </c>
      <c r="AS683" s="174">
        <f t="shared" si="924"/>
        <v>5</v>
      </c>
      <c r="AT683" s="173"/>
      <c r="AU683" s="175"/>
      <c r="AV683" s="175"/>
      <c r="AW683" s="175"/>
      <c r="AX683" s="175"/>
      <c r="AY683" s="175"/>
    </row>
    <row r="684" spans="1:51" ht="16.5" customHeight="1" outlineLevel="4" x14ac:dyDescent="0.25">
      <c r="A684" s="205" t="s">
        <v>2633</v>
      </c>
      <c r="B684" s="181" t="str">
        <f>Variables!C373</f>
        <v>Jumlah perempuan dan anak korban kekerasan yang mendapatkan layanan bantuan hukum</v>
      </c>
      <c r="C684" s="192" t="s">
        <v>1632</v>
      </c>
      <c r="D684" s="192"/>
      <c r="E684" s="192"/>
      <c r="F684" s="192"/>
      <c r="G684" s="192"/>
      <c r="H684" s="192"/>
      <c r="I684" s="192"/>
      <c r="J684" s="192"/>
      <c r="K684" s="192">
        <f>Variables!E373</f>
        <v>12</v>
      </c>
      <c r="L684" s="192">
        <f>Variables!F373</f>
        <v>12</v>
      </c>
      <c r="M684" s="192">
        <f>Variables!G373</f>
        <v>48</v>
      </c>
      <c r="N684" s="192">
        <f>Variables!H373</f>
        <v>17</v>
      </c>
      <c r="O684" s="192">
        <f>Variables!I373</f>
        <v>1</v>
      </c>
      <c r="P684" s="192">
        <f>Variables!J373</f>
        <v>1</v>
      </c>
      <c r="Q684" s="192"/>
      <c r="R684" s="192">
        <f>Variables!K373</f>
        <v>1</v>
      </c>
      <c r="S684" s="192">
        <f>Variables!L373</f>
        <v>1</v>
      </c>
      <c r="T684" s="192"/>
      <c r="U684" s="192">
        <f>Variables!M373</f>
        <v>0</v>
      </c>
      <c r="V684" s="192">
        <f>Variables!N373</f>
        <v>0</v>
      </c>
      <c r="W684" s="192"/>
      <c r="X684" s="192"/>
      <c r="Y684" s="192">
        <f>Variables!P373</f>
        <v>0</v>
      </c>
      <c r="Z684" s="182"/>
      <c r="AA684" s="192"/>
      <c r="AB684" s="181"/>
      <c r="AC684" s="170"/>
      <c r="AD684" s="170"/>
      <c r="AE684" s="170"/>
      <c r="AF684" s="170"/>
      <c r="AG684" s="170"/>
      <c r="AH684" s="170"/>
      <c r="AI684" s="170"/>
      <c r="AJ684" s="170"/>
      <c r="AK684" s="206"/>
      <c r="AL684" s="168"/>
      <c r="AM684" s="168"/>
      <c r="AN684" s="168"/>
      <c r="AO684" s="168"/>
      <c r="AP684" s="174"/>
      <c r="AQ684" s="174"/>
      <c r="AR684" s="174"/>
      <c r="AS684" s="174"/>
      <c r="AT684" s="206"/>
      <c r="AU684" s="207"/>
      <c r="AV684" s="207"/>
      <c r="AW684" s="207"/>
      <c r="AX684" s="207"/>
      <c r="AY684" s="207"/>
    </row>
    <row r="685" spans="1:51" ht="16.5" customHeight="1" outlineLevel="4" x14ac:dyDescent="0.25">
      <c r="A685" s="205" t="s">
        <v>2634</v>
      </c>
      <c r="B685" s="181" t="str">
        <f>Variables!C343</f>
        <v>Jumlah kasus kekerasan terhadap perempuan dan anak</v>
      </c>
      <c r="C685" s="192" t="s">
        <v>1632</v>
      </c>
      <c r="D685" s="192"/>
      <c r="E685" s="192"/>
      <c r="F685" s="192"/>
      <c r="G685" s="192"/>
      <c r="H685" s="192"/>
      <c r="I685" s="192"/>
      <c r="J685" s="192"/>
      <c r="K685" s="192">
        <f>Variables!E343</f>
        <v>12</v>
      </c>
      <c r="L685" s="192">
        <f>Variables!F343</f>
        <v>12</v>
      </c>
      <c r="M685" s="192">
        <f>Variables!G343</f>
        <v>48</v>
      </c>
      <c r="N685" s="192">
        <f>Variables!H343</f>
        <v>17</v>
      </c>
      <c r="O685" s="192">
        <f>Variables!I343</f>
        <v>0</v>
      </c>
      <c r="P685" s="192">
        <f>Variables!J343</f>
        <v>1</v>
      </c>
      <c r="Q685" s="192"/>
      <c r="R685" s="192">
        <f>Variables!K343</f>
        <v>0</v>
      </c>
      <c r="S685" s="192">
        <f>Variables!L343</f>
        <v>1</v>
      </c>
      <c r="T685" s="192"/>
      <c r="U685" s="192">
        <f>Variables!M343</f>
        <v>0</v>
      </c>
      <c r="V685" s="192">
        <f>Variables!N343</f>
        <v>0</v>
      </c>
      <c r="W685" s="192"/>
      <c r="X685" s="192"/>
      <c r="Y685" s="192">
        <f>Variables!P343</f>
        <v>0</v>
      </c>
      <c r="Z685" s="182"/>
      <c r="AA685" s="192"/>
      <c r="AB685" s="181"/>
      <c r="AC685" s="170"/>
      <c r="AD685" s="170"/>
      <c r="AE685" s="170"/>
      <c r="AF685" s="170"/>
      <c r="AG685" s="170"/>
      <c r="AH685" s="170"/>
      <c r="AI685" s="170"/>
      <c r="AJ685" s="170"/>
      <c r="AK685" s="206"/>
      <c r="AL685" s="168"/>
      <c r="AM685" s="168"/>
      <c r="AN685" s="168"/>
      <c r="AO685" s="168"/>
      <c r="AP685" s="174"/>
      <c r="AQ685" s="174"/>
      <c r="AR685" s="174"/>
      <c r="AS685" s="174"/>
      <c r="AT685" s="206"/>
      <c r="AU685" s="207"/>
      <c r="AV685" s="207"/>
      <c r="AW685" s="207"/>
      <c r="AX685" s="207"/>
      <c r="AY685" s="207"/>
    </row>
    <row r="686" spans="1:51" ht="16.5" customHeight="1" outlineLevel="3" x14ac:dyDescent="0.25">
      <c r="A686" s="164" t="s">
        <v>2635</v>
      </c>
      <c r="B686" s="165" t="s">
        <v>2636</v>
      </c>
      <c r="C686" s="166"/>
      <c r="D686" s="167">
        <f>D687/D688</f>
        <v>1.0715816545220747E-2</v>
      </c>
      <c r="E686" s="167">
        <v>0.02</v>
      </c>
      <c r="F686" s="167">
        <v>0.03</v>
      </c>
      <c r="G686" s="167">
        <v>0.04</v>
      </c>
      <c r="H686" s="167">
        <v>0.05</v>
      </c>
      <c r="I686" s="167">
        <v>0.06</v>
      </c>
      <c r="J686" s="167">
        <v>0.08</v>
      </c>
      <c r="K686" s="168">
        <f t="shared" ref="K686:P686" si="925">IF(K688=0,0,K687/K688)</f>
        <v>1.0715816545220747E-2</v>
      </c>
      <c r="L686" s="168">
        <f t="shared" si="925"/>
        <v>1.0715816545220747E-2</v>
      </c>
      <c r="M686" s="168">
        <f t="shared" si="925"/>
        <v>8.1093605189990731E-2</v>
      </c>
      <c r="N686" s="168">
        <f t="shared" si="925"/>
        <v>0.1996167358671351</v>
      </c>
      <c r="O686" s="168">
        <f t="shared" si="925"/>
        <v>0</v>
      </c>
      <c r="P686" s="168">
        <f t="shared" si="925"/>
        <v>0.10594196222938738</v>
      </c>
      <c r="Q686" s="177"/>
      <c r="R686" s="168">
        <f t="shared" ref="R686:S686" si="926">IF(R688=0,0,R687/R688)</f>
        <v>0</v>
      </c>
      <c r="S686" s="168">
        <f t="shared" si="926"/>
        <v>0.11515430677107324</v>
      </c>
      <c r="T686" s="181"/>
      <c r="U686" s="168">
        <f t="shared" ref="U686:V686" si="927">IF(U688=0,0,U687/U688)</f>
        <v>0</v>
      </c>
      <c r="V686" s="168">
        <f t="shared" si="927"/>
        <v>0</v>
      </c>
      <c r="W686" s="181"/>
      <c r="X686" s="167">
        <f>H686</f>
        <v>0.05</v>
      </c>
      <c r="Y686" s="168">
        <f>IF(Y688=0,0,Y687/Y688)</f>
        <v>0</v>
      </c>
      <c r="Z686" s="182"/>
      <c r="AA686" s="167">
        <f>Y686/X686</f>
        <v>0</v>
      </c>
      <c r="AB686" s="165"/>
      <c r="AC686" s="172" t="e">
        <f>P686/R686</f>
        <v>#DIV/0!</v>
      </c>
      <c r="AD686" s="172" t="e">
        <f>S686/R686</f>
        <v>#DIV/0!</v>
      </c>
      <c r="AE686" s="172" t="e">
        <f>V686/U686</f>
        <v>#DIV/0!</v>
      </c>
      <c r="AF686" s="172">
        <f>Y686/X686</f>
        <v>0</v>
      </c>
      <c r="AG686" s="172">
        <f>P686/G686</f>
        <v>2.6485490557346845</v>
      </c>
      <c r="AH686" s="172">
        <f>S686/G686</f>
        <v>2.8788576692768308</v>
      </c>
      <c r="AI686" s="172">
        <f>V686/G686</f>
        <v>0</v>
      </c>
      <c r="AJ686" s="172">
        <f>Y686/G686</f>
        <v>0</v>
      </c>
      <c r="AK686" s="173"/>
      <c r="AL686" s="168">
        <f>IF(H686=0,0,P686/H686)</f>
        <v>2.1188392445877477</v>
      </c>
      <c r="AM686" s="168">
        <f>IF(H686=0,0,S686/H686)</f>
        <v>2.3030861354214647</v>
      </c>
      <c r="AN686" s="168">
        <f>IF(H686=0,0,V686/H686)</f>
        <v>0</v>
      </c>
      <c r="AO686" s="168">
        <f>IF(H686=0,0,Y686/H686)</f>
        <v>0</v>
      </c>
      <c r="AP686" s="174">
        <f t="shared" ref="AP686:AS686" si="928">IF(AL686&lt;=50%,5,IF(AL686&lt;=65%,4,IF(AL686&lt;=75%,3,IF(AL686&lt;=90%,2,1))))</f>
        <v>1</v>
      </c>
      <c r="AQ686" s="174">
        <f t="shared" si="928"/>
        <v>1</v>
      </c>
      <c r="AR686" s="174">
        <f t="shared" si="928"/>
        <v>5</v>
      </c>
      <c r="AS686" s="174">
        <f t="shared" si="928"/>
        <v>5</v>
      </c>
      <c r="AT686" s="173"/>
      <c r="AU686" s="175"/>
      <c r="AV686" s="175"/>
      <c r="AW686" s="175"/>
      <c r="AX686" s="175"/>
      <c r="AY686" s="175"/>
    </row>
    <row r="687" spans="1:51" ht="16.5" customHeight="1" outlineLevel="4" x14ac:dyDescent="0.25">
      <c r="A687" s="205" t="s">
        <v>2637</v>
      </c>
      <c r="B687" s="181" t="str">
        <f>Variables!C380</f>
        <v>Jumlah perempuan rentan yang mendapat penguatan kapasitas</v>
      </c>
      <c r="C687" s="192" t="s">
        <v>1632</v>
      </c>
      <c r="D687" s="192">
        <v>100</v>
      </c>
      <c r="E687" s="192"/>
      <c r="F687" s="192"/>
      <c r="G687" s="192"/>
      <c r="H687" s="192"/>
      <c r="I687" s="192"/>
      <c r="J687" s="192"/>
      <c r="K687" s="192">
        <f>Variables!E380</f>
        <v>100</v>
      </c>
      <c r="L687" s="192">
        <f>Variables!F380</f>
        <v>100</v>
      </c>
      <c r="M687" s="192">
        <f>Variables!G380</f>
        <v>175</v>
      </c>
      <c r="N687" s="192">
        <f>Variables!H380</f>
        <v>625</v>
      </c>
      <c r="O687" s="192">
        <f>Variables!I380</f>
        <v>0</v>
      </c>
      <c r="P687" s="192">
        <f>Variables!J380</f>
        <v>230</v>
      </c>
      <c r="Q687" s="192"/>
      <c r="R687" s="192">
        <f>Variables!K380</f>
        <v>0</v>
      </c>
      <c r="S687" s="192">
        <f>Variables!L380</f>
        <v>250</v>
      </c>
      <c r="T687" s="192"/>
      <c r="U687" s="192">
        <f>Variables!M380</f>
        <v>0</v>
      </c>
      <c r="V687" s="192">
        <f>Variables!N380</f>
        <v>0</v>
      </c>
      <c r="W687" s="192"/>
      <c r="X687" s="192"/>
      <c r="Y687" s="192">
        <f>Variables!P380</f>
        <v>0</v>
      </c>
      <c r="Z687" s="182"/>
      <c r="AA687" s="192"/>
      <c r="AB687" s="181"/>
      <c r="AC687" s="170"/>
      <c r="AD687" s="170"/>
      <c r="AE687" s="170"/>
      <c r="AF687" s="170"/>
      <c r="AG687" s="170"/>
      <c r="AH687" s="170"/>
      <c r="AI687" s="170"/>
      <c r="AJ687" s="170"/>
      <c r="AK687" s="206"/>
      <c r="AL687" s="168"/>
      <c r="AM687" s="168"/>
      <c r="AN687" s="168"/>
      <c r="AO687" s="168"/>
      <c r="AP687" s="174"/>
      <c r="AQ687" s="174"/>
      <c r="AR687" s="174"/>
      <c r="AS687" s="174"/>
      <c r="AT687" s="206"/>
      <c r="AU687" s="207"/>
      <c r="AV687" s="207"/>
      <c r="AW687" s="207"/>
      <c r="AX687" s="207"/>
      <c r="AY687" s="207"/>
    </row>
    <row r="688" spans="1:51" ht="16.5" customHeight="1" outlineLevel="4" x14ac:dyDescent="0.25">
      <c r="A688" s="205" t="s">
        <v>2638</v>
      </c>
      <c r="B688" s="181" t="str">
        <f>Variables!C379</f>
        <v>Jumlah perempuan rentan</v>
      </c>
      <c r="C688" s="192" t="s">
        <v>1632</v>
      </c>
      <c r="D688" s="192">
        <v>9332</v>
      </c>
      <c r="E688" s="192"/>
      <c r="F688" s="192"/>
      <c r="G688" s="192"/>
      <c r="H688" s="192"/>
      <c r="I688" s="192"/>
      <c r="J688" s="192"/>
      <c r="K688" s="192">
        <f>Variables!E379</f>
        <v>9332</v>
      </c>
      <c r="L688" s="192">
        <f>Variables!F379</f>
        <v>9332</v>
      </c>
      <c r="M688" s="192">
        <f>Variables!G379</f>
        <v>2158</v>
      </c>
      <c r="N688" s="192">
        <f>Variables!H379</f>
        <v>3131</v>
      </c>
      <c r="O688" s="192">
        <f>Variables!I379</f>
        <v>0</v>
      </c>
      <c r="P688" s="192">
        <f>Variables!J379</f>
        <v>2171</v>
      </c>
      <c r="Q688" s="192"/>
      <c r="R688" s="192">
        <f>Variables!K379</f>
        <v>0</v>
      </c>
      <c r="S688" s="192">
        <f>Variables!L379</f>
        <v>2171</v>
      </c>
      <c r="T688" s="192"/>
      <c r="U688" s="192">
        <f>Variables!M379</f>
        <v>0</v>
      </c>
      <c r="V688" s="192">
        <f>Variables!N379</f>
        <v>0</v>
      </c>
      <c r="W688" s="192"/>
      <c r="X688" s="192"/>
      <c r="Y688" s="192">
        <f>Variables!P379</f>
        <v>0</v>
      </c>
      <c r="Z688" s="182"/>
      <c r="AA688" s="192"/>
      <c r="AB688" s="181"/>
      <c r="AC688" s="170"/>
      <c r="AD688" s="170"/>
      <c r="AE688" s="170"/>
      <c r="AF688" s="170"/>
      <c r="AG688" s="170"/>
      <c r="AH688" s="170"/>
      <c r="AI688" s="170"/>
      <c r="AJ688" s="170"/>
      <c r="AK688" s="206"/>
      <c r="AL688" s="168"/>
      <c r="AM688" s="168"/>
      <c r="AN688" s="168"/>
      <c r="AO688" s="168"/>
      <c r="AP688" s="174"/>
      <c r="AQ688" s="174"/>
      <c r="AR688" s="174"/>
      <c r="AS688" s="174"/>
      <c r="AT688" s="206"/>
      <c r="AU688" s="207"/>
      <c r="AV688" s="207"/>
      <c r="AW688" s="207"/>
      <c r="AX688" s="207"/>
      <c r="AY688" s="207"/>
    </row>
    <row r="689" spans="1:51" ht="16.5" customHeight="1" outlineLevel="2" x14ac:dyDescent="0.25">
      <c r="A689" s="153" t="s">
        <v>2639</v>
      </c>
      <c r="B689" s="154" t="s">
        <v>2640</v>
      </c>
      <c r="C689" s="155"/>
      <c r="D689" s="155"/>
      <c r="E689" s="155"/>
      <c r="F689" s="155"/>
      <c r="G689" s="155"/>
      <c r="H689" s="155"/>
      <c r="I689" s="155"/>
      <c r="J689" s="155"/>
      <c r="K689" s="155"/>
      <c r="L689" s="155"/>
      <c r="M689" s="155"/>
      <c r="N689" s="155"/>
      <c r="O689" s="155"/>
      <c r="P689" s="155"/>
      <c r="Q689" s="156"/>
      <c r="R689" s="155"/>
      <c r="S689" s="155"/>
      <c r="T689" s="157"/>
      <c r="U689" s="155"/>
      <c r="V689" s="155"/>
      <c r="W689" s="157">
        <v>110911000</v>
      </c>
      <c r="X689" s="155"/>
      <c r="Y689" s="155"/>
      <c r="Z689" s="299">
        <v>169266000</v>
      </c>
      <c r="AA689" s="159"/>
      <c r="AB689" s="154"/>
      <c r="AC689" s="160"/>
      <c r="AD689" s="160"/>
      <c r="AE689" s="160"/>
      <c r="AF689" s="160"/>
      <c r="AG689" s="160"/>
      <c r="AH689" s="160"/>
      <c r="AI689" s="160"/>
      <c r="AJ689" s="160"/>
      <c r="AK689" s="161"/>
      <c r="AL689" s="159"/>
      <c r="AM689" s="159"/>
      <c r="AN689" s="159"/>
      <c r="AO689" s="159"/>
      <c r="AP689" s="162"/>
      <c r="AQ689" s="162"/>
      <c r="AR689" s="162"/>
      <c r="AS689" s="162"/>
      <c r="AT689" s="161"/>
      <c r="AU689" s="163"/>
      <c r="AV689" s="163"/>
      <c r="AW689" s="163"/>
      <c r="AX689" s="163"/>
      <c r="AY689" s="163"/>
    </row>
    <row r="690" spans="1:51" ht="16.5" customHeight="1" outlineLevel="3" x14ac:dyDescent="0.25">
      <c r="A690" s="164" t="s">
        <v>2641</v>
      </c>
      <c r="B690" s="165" t="s">
        <v>2642</v>
      </c>
      <c r="C690" s="166"/>
      <c r="D690" s="167">
        <v>0.13150000000000001</v>
      </c>
      <c r="E690" s="167">
        <v>0.15</v>
      </c>
      <c r="F690" s="167">
        <v>0.17</v>
      </c>
      <c r="G690" s="167">
        <v>0.2</v>
      </c>
      <c r="H690" s="167">
        <v>0.23</v>
      </c>
      <c r="I690" s="167">
        <v>0.26</v>
      </c>
      <c r="J690" s="167">
        <v>0.3</v>
      </c>
      <c r="K690" s="168" t="e">
        <f t="shared" ref="K690:P690" si="929">IF(K692=0,0,K691/K692)</f>
        <v>#N/A</v>
      </c>
      <c r="L690" s="168">
        <f t="shared" si="929"/>
        <v>6.3714716123774481E-2</v>
      </c>
      <c r="M690" s="168" t="e">
        <f t="shared" si="929"/>
        <v>#N/A</v>
      </c>
      <c r="N690" s="168">
        <f t="shared" si="929"/>
        <v>0</v>
      </c>
      <c r="O690" s="168">
        <f t="shared" si="929"/>
        <v>0</v>
      </c>
      <c r="P690" s="168">
        <f t="shared" si="929"/>
        <v>0</v>
      </c>
      <c r="Q690" s="177"/>
      <c r="R690" s="168">
        <f t="shared" ref="R690:S690" si="930">IF(R692=0,0,R691/R692)</f>
        <v>0</v>
      </c>
      <c r="S690" s="168">
        <f t="shared" si="930"/>
        <v>0</v>
      </c>
      <c r="T690" s="181"/>
      <c r="U690" s="168">
        <f t="shared" ref="U690:V690" si="931">IF(U692=0,0,U691/U692)</f>
        <v>0</v>
      </c>
      <c r="V690" s="168">
        <f t="shared" si="931"/>
        <v>0</v>
      </c>
      <c r="W690" s="181"/>
      <c r="X690" s="167">
        <f>H690</f>
        <v>0.23</v>
      </c>
      <c r="Y690" s="168">
        <f>IF(Y692=0,0,Y691/Y692)</f>
        <v>0</v>
      </c>
      <c r="Z690" s="182"/>
      <c r="AA690" s="167">
        <f>Y690/X690</f>
        <v>0</v>
      </c>
      <c r="AB690" s="165"/>
      <c r="AC690" s="172" t="e">
        <f>P690/R690</f>
        <v>#DIV/0!</v>
      </c>
      <c r="AD690" s="172" t="e">
        <f>S690/R690</f>
        <v>#DIV/0!</v>
      </c>
      <c r="AE690" s="172" t="e">
        <f>V690/U690</f>
        <v>#DIV/0!</v>
      </c>
      <c r="AF690" s="172">
        <f>Y690/X690</f>
        <v>0</v>
      </c>
      <c r="AG690" s="172">
        <f>P690/G690</f>
        <v>0</v>
      </c>
      <c r="AH690" s="172">
        <f>S690/G690</f>
        <v>0</v>
      </c>
      <c r="AI690" s="172">
        <f>V690/G690</f>
        <v>0</v>
      </c>
      <c r="AJ690" s="172">
        <f>Y690/G690</f>
        <v>0</v>
      </c>
      <c r="AK690" s="173"/>
      <c r="AL690" s="168">
        <f>IF(H690=0,0,P690/H690)</f>
        <v>0</v>
      </c>
      <c r="AM690" s="168">
        <f>IF(H690=0,0,S690/H690)</f>
        <v>0</v>
      </c>
      <c r="AN690" s="168">
        <f>IF(H690=0,0,V690/H690)</f>
        <v>0</v>
      </c>
      <c r="AO690" s="168">
        <f>IF(H690=0,0,Y690/H690)</f>
        <v>0</v>
      </c>
      <c r="AP690" s="174">
        <f t="shared" ref="AP690:AS690" si="932">IF(AL690&lt;=50%,5,IF(AL690&lt;=65%,4,IF(AL690&lt;=75%,3,IF(AL690&lt;=90%,2,1))))</f>
        <v>5</v>
      </c>
      <c r="AQ690" s="174">
        <f t="shared" si="932"/>
        <v>5</v>
      </c>
      <c r="AR690" s="174">
        <f t="shared" si="932"/>
        <v>5</v>
      </c>
      <c r="AS690" s="174">
        <f t="shared" si="932"/>
        <v>5</v>
      </c>
      <c r="AT690" s="173"/>
      <c r="AU690" s="175"/>
      <c r="AV690" s="175"/>
      <c r="AW690" s="175"/>
      <c r="AX690" s="175"/>
      <c r="AY690" s="175"/>
    </row>
    <row r="691" spans="1:51" ht="16.5" customHeight="1" outlineLevel="4" x14ac:dyDescent="0.25">
      <c r="A691" s="205" t="s">
        <v>2643</v>
      </c>
      <c r="B691" s="181" t="str">
        <f>Variables!C381</f>
        <v>Jumlah perempuan yang bekerja di lembaga pemerintah</v>
      </c>
      <c r="C691" s="192" t="s">
        <v>1632</v>
      </c>
      <c r="D691" s="192"/>
      <c r="E691" s="192"/>
      <c r="F691" s="192"/>
      <c r="G691" s="192"/>
      <c r="H691" s="192"/>
      <c r="I691" s="192"/>
      <c r="J691" s="192"/>
      <c r="K691" s="192">
        <f>Variables!E381</f>
        <v>2580</v>
      </c>
      <c r="L691" s="192">
        <f>Variables!F381</f>
        <v>2580</v>
      </c>
      <c r="M691" s="192">
        <f>Variables!G381</f>
        <v>2055</v>
      </c>
      <c r="N691" s="192">
        <f>Variables!H381</f>
        <v>2055</v>
      </c>
      <c r="O691" s="192">
        <f>Variables!I381</f>
        <v>0</v>
      </c>
      <c r="P691" s="192">
        <f>Variables!J381</f>
        <v>2055</v>
      </c>
      <c r="Q691" s="192"/>
      <c r="R691" s="192">
        <f>Variables!K381</f>
        <v>0</v>
      </c>
      <c r="S691" s="192">
        <f>Variables!L381</f>
        <v>2055</v>
      </c>
      <c r="T691" s="192"/>
      <c r="U691" s="192">
        <f>Variables!M381</f>
        <v>0</v>
      </c>
      <c r="V691" s="192">
        <f>Variables!N381</f>
        <v>0</v>
      </c>
      <c r="W691" s="192"/>
      <c r="X691" s="192"/>
      <c r="Y691" s="192">
        <f>Variables!P381</f>
        <v>0</v>
      </c>
      <c r="Z691" s="182"/>
      <c r="AA691" s="192"/>
      <c r="AB691" s="181"/>
      <c r="AC691" s="170"/>
      <c r="AD691" s="170"/>
      <c r="AE691" s="170"/>
      <c r="AF691" s="170"/>
      <c r="AG691" s="170"/>
      <c r="AH691" s="170"/>
      <c r="AI691" s="170"/>
      <c r="AJ691" s="170"/>
      <c r="AK691" s="206"/>
      <c r="AL691" s="168"/>
      <c r="AM691" s="168"/>
      <c r="AN691" s="168"/>
      <c r="AO691" s="168"/>
      <c r="AP691" s="174"/>
      <c r="AQ691" s="174"/>
      <c r="AR691" s="174"/>
      <c r="AS691" s="174"/>
      <c r="AT691" s="206"/>
      <c r="AU691" s="207"/>
      <c r="AV691" s="207"/>
      <c r="AW691" s="207"/>
      <c r="AX691" s="207"/>
      <c r="AY691" s="207"/>
    </row>
    <row r="692" spans="1:51" ht="16.5" customHeight="1" outlineLevel="4" x14ac:dyDescent="0.25">
      <c r="A692" s="205" t="s">
        <v>2644</v>
      </c>
      <c r="B692" s="181" t="str">
        <f>Variables!C324</f>
        <v>Jumlah perempuan bekerja</v>
      </c>
      <c r="C692" s="192" t="s">
        <v>1632</v>
      </c>
      <c r="D692" s="192"/>
      <c r="E692" s="192"/>
      <c r="F692" s="192"/>
      <c r="G692" s="192"/>
      <c r="H692" s="192"/>
      <c r="I692" s="192"/>
      <c r="J692" s="192"/>
      <c r="K692" s="192" t="e">
        <f>Variables!E324</f>
        <v>#N/A</v>
      </c>
      <c r="L692" s="192">
        <f>Variables!F324</f>
        <v>40493</v>
      </c>
      <c r="M692" s="192" t="e">
        <f>Variables!G324</f>
        <v>#N/A</v>
      </c>
      <c r="N692" s="192">
        <f>Variables!H324</f>
        <v>0</v>
      </c>
      <c r="O692" s="192">
        <f>Variables!I324</f>
        <v>0</v>
      </c>
      <c r="P692" s="192">
        <f>Variables!J324</f>
        <v>0</v>
      </c>
      <c r="Q692" s="192"/>
      <c r="R692" s="192">
        <f>Variables!K324</f>
        <v>0</v>
      </c>
      <c r="S692" s="192">
        <f>Variables!L324</f>
        <v>0</v>
      </c>
      <c r="T692" s="192"/>
      <c r="U692" s="192">
        <f>Variables!M324</f>
        <v>0</v>
      </c>
      <c r="V692" s="192">
        <f>Variables!N324</f>
        <v>0</v>
      </c>
      <c r="W692" s="192"/>
      <c r="X692" s="192"/>
      <c r="Y692" s="192">
        <f>Variables!P324</f>
        <v>0</v>
      </c>
      <c r="Z692" s="182"/>
      <c r="AA692" s="192"/>
      <c r="AB692" s="181"/>
      <c r="AC692" s="170"/>
      <c r="AD692" s="170"/>
      <c r="AE692" s="170"/>
      <c r="AF692" s="170"/>
      <c r="AG692" s="170"/>
      <c r="AH692" s="170"/>
      <c r="AI692" s="170"/>
      <c r="AJ692" s="170"/>
      <c r="AK692" s="206"/>
      <c r="AL692" s="168"/>
      <c r="AM692" s="168"/>
      <c r="AN692" s="168"/>
      <c r="AO692" s="168"/>
      <c r="AP692" s="174"/>
      <c r="AQ692" s="174"/>
      <c r="AR692" s="174"/>
      <c r="AS692" s="174"/>
      <c r="AT692" s="206"/>
      <c r="AU692" s="207"/>
      <c r="AV692" s="207"/>
      <c r="AW692" s="207"/>
      <c r="AX692" s="207"/>
      <c r="AY692" s="207"/>
    </row>
    <row r="693" spans="1:51" ht="16.5" customHeight="1" outlineLevel="3" x14ac:dyDescent="0.25">
      <c r="A693" s="164" t="s">
        <v>2645</v>
      </c>
      <c r="B693" s="165" t="s">
        <v>2646</v>
      </c>
      <c r="C693" s="166"/>
      <c r="D693" s="167">
        <v>0.1573</v>
      </c>
      <c r="E693" s="167">
        <v>0.17</v>
      </c>
      <c r="F693" s="167">
        <v>0.2</v>
      </c>
      <c r="G693" s="167">
        <v>0.23</v>
      </c>
      <c r="H693" s="167">
        <v>0.26</v>
      </c>
      <c r="I693" s="167">
        <v>0.3</v>
      </c>
      <c r="J693" s="167">
        <v>0.35</v>
      </c>
      <c r="K693" s="168" t="e">
        <f t="shared" ref="K693:P693" si="933">IF(K695=0,0,K694/K695)</f>
        <v>#N/A</v>
      </c>
      <c r="L693" s="168">
        <f t="shared" si="933"/>
        <v>0.14059220112118143</v>
      </c>
      <c r="M693" s="168" t="e">
        <f t="shared" si="933"/>
        <v>#N/A</v>
      </c>
      <c r="N693" s="168">
        <f t="shared" si="933"/>
        <v>0</v>
      </c>
      <c r="O693" s="168">
        <f t="shared" si="933"/>
        <v>0</v>
      </c>
      <c r="P693" s="168">
        <f t="shared" si="933"/>
        <v>0</v>
      </c>
      <c r="Q693" s="177"/>
      <c r="R693" s="168">
        <f t="shared" ref="R693:S693" si="934">IF(R695=0,0,R694/R695)</f>
        <v>0</v>
      </c>
      <c r="S693" s="168">
        <f t="shared" si="934"/>
        <v>0</v>
      </c>
      <c r="T693" s="181"/>
      <c r="U693" s="168">
        <f t="shared" ref="U693:V693" si="935">IF(U695=0,0,U694/U695)</f>
        <v>0</v>
      </c>
      <c r="V693" s="168">
        <f t="shared" si="935"/>
        <v>0</v>
      </c>
      <c r="W693" s="181"/>
      <c r="X693" s="167">
        <f>H693</f>
        <v>0.26</v>
      </c>
      <c r="Y693" s="168">
        <f>IF(Y695=0,0,Y694/Y695)</f>
        <v>0</v>
      </c>
      <c r="Z693" s="182"/>
      <c r="AA693" s="167">
        <f>Y693/X693</f>
        <v>0</v>
      </c>
      <c r="AB693" s="165"/>
      <c r="AC693" s="172" t="e">
        <f>P693/R693</f>
        <v>#DIV/0!</v>
      </c>
      <c r="AD693" s="172" t="e">
        <f>S693/R693</f>
        <v>#DIV/0!</v>
      </c>
      <c r="AE693" s="172" t="e">
        <f>V693/U693</f>
        <v>#DIV/0!</v>
      </c>
      <c r="AF693" s="172">
        <f>Y693/X693</f>
        <v>0</v>
      </c>
      <c r="AG693" s="172">
        <f>P693/G693</f>
        <v>0</v>
      </c>
      <c r="AH693" s="172">
        <f>S693/G693</f>
        <v>0</v>
      </c>
      <c r="AI693" s="172">
        <f>V693/G693</f>
        <v>0</v>
      </c>
      <c r="AJ693" s="172">
        <f>Y693/G693</f>
        <v>0</v>
      </c>
      <c r="AK693" s="173"/>
      <c r="AL693" s="168">
        <f>IF(H693=0,0,P693/H693)</f>
        <v>0</v>
      </c>
      <c r="AM693" s="168">
        <f>IF(H693=0,0,S693/H693)</f>
        <v>0</v>
      </c>
      <c r="AN693" s="168">
        <f>IF(H693=0,0,V693/H693)</f>
        <v>0</v>
      </c>
      <c r="AO693" s="168">
        <f>IF(H693=0,0,Y693/H693)</f>
        <v>0</v>
      </c>
      <c r="AP693" s="174">
        <f t="shared" ref="AP693:AS693" si="936">IF(AL693&lt;=50%,5,IF(AL693&lt;=65%,4,IF(AL693&lt;=75%,3,IF(AL693&lt;=90%,2,1))))</f>
        <v>5</v>
      </c>
      <c r="AQ693" s="174">
        <f t="shared" si="936"/>
        <v>5</v>
      </c>
      <c r="AR693" s="174">
        <f t="shared" si="936"/>
        <v>5</v>
      </c>
      <c r="AS693" s="174">
        <f t="shared" si="936"/>
        <v>5</v>
      </c>
      <c r="AT693" s="173"/>
      <c r="AU693" s="175"/>
      <c r="AV693" s="175"/>
      <c r="AW693" s="175"/>
      <c r="AX693" s="175"/>
      <c r="AY693" s="175"/>
    </row>
    <row r="694" spans="1:51" ht="16.5" customHeight="1" outlineLevel="4" x14ac:dyDescent="0.25">
      <c r="A694" s="205" t="s">
        <v>2647</v>
      </c>
      <c r="B694" s="181" t="str">
        <f>Variables!C382</f>
        <v>Jumlah perempuan yang bekerja di lembaga swasta</v>
      </c>
      <c r="C694" s="192" t="s">
        <v>1632</v>
      </c>
      <c r="D694" s="192"/>
      <c r="E694" s="192"/>
      <c r="F694" s="192"/>
      <c r="G694" s="192"/>
      <c r="H694" s="192"/>
      <c r="I694" s="192"/>
      <c r="J694" s="192"/>
      <c r="K694" s="192">
        <f>Variables!E382</f>
        <v>5693</v>
      </c>
      <c r="L694" s="192">
        <f>Variables!F382</f>
        <v>5693</v>
      </c>
      <c r="M694" s="192">
        <f>Variables!G382</f>
        <v>5693</v>
      </c>
      <c r="N694" s="192">
        <f>Variables!H382</f>
        <v>4607</v>
      </c>
      <c r="O694" s="192">
        <f>Variables!I382</f>
        <v>0</v>
      </c>
      <c r="P694" s="192">
        <f>Variables!J382</f>
        <v>4607</v>
      </c>
      <c r="Q694" s="192"/>
      <c r="R694" s="192">
        <f>Variables!K382</f>
        <v>0</v>
      </c>
      <c r="S694" s="192">
        <f>Variables!L382</f>
        <v>4607</v>
      </c>
      <c r="T694" s="192"/>
      <c r="U694" s="192">
        <f>Variables!M382</f>
        <v>0</v>
      </c>
      <c r="V694" s="192">
        <f>Variables!N382</f>
        <v>0</v>
      </c>
      <c r="W694" s="192"/>
      <c r="X694" s="192"/>
      <c r="Y694" s="192">
        <f>Variables!P382</f>
        <v>0</v>
      </c>
      <c r="Z694" s="182"/>
      <c r="AA694" s="192"/>
      <c r="AB694" s="181"/>
      <c r="AC694" s="170"/>
      <c r="AD694" s="170"/>
      <c r="AE694" s="170"/>
      <c r="AF694" s="170"/>
      <c r="AG694" s="170"/>
      <c r="AH694" s="170"/>
      <c r="AI694" s="170"/>
      <c r="AJ694" s="170"/>
      <c r="AK694" s="206"/>
      <c r="AL694" s="168"/>
      <c r="AM694" s="168"/>
      <c r="AN694" s="168"/>
      <c r="AO694" s="168"/>
      <c r="AP694" s="174"/>
      <c r="AQ694" s="174"/>
      <c r="AR694" s="174"/>
      <c r="AS694" s="174"/>
      <c r="AT694" s="206"/>
      <c r="AU694" s="207"/>
      <c r="AV694" s="207"/>
      <c r="AW694" s="207"/>
      <c r="AX694" s="207"/>
      <c r="AY694" s="207"/>
    </row>
    <row r="695" spans="1:51" ht="16.5" customHeight="1" outlineLevel="4" x14ac:dyDescent="0.25">
      <c r="A695" s="205" t="s">
        <v>2648</v>
      </c>
      <c r="B695" s="181" t="str">
        <f>Variables!C324</f>
        <v>Jumlah perempuan bekerja</v>
      </c>
      <c r="C695" s="192" t="s">
        <v>1632</v>
      </c>
      <c r="D695" s="192">
        <f t="shared" ref="D695:G695" si="937">D692</f>
        <v>0</v>
      </c>
      <c r="E695" s="192">
        <f t="shared" si="937"/>
        <v>0</v>
      </c>
      <c r="F695" s="192">
        <f t="shared" si="937"/>
        <v>0</v>
      </c>
      <c r="G695" s="192">
        <f t="shared" si="937"/>
        <v>0</v>
      </c>
      <c r="H695" s="192"/>
      <c r="I695" s="192"/>
      <c r="J695" s="192">
        <f>J692</f>
        <v>0</v>
      </c>
      <c r="K695" s="192" t="e">
        <f>Variables!E324</f>
        <v>#N/A</v>
      </c>
      <c r="L695" s="192">
        <f>Variables!F324</f>
        <v>40493</v>
      </c>
      <c r="M695" s="192" t="e">
        <f>Variables!G324</f>
        <v>#N/A</v>
      </c>
      <c r="N695" s="192">
        <f>Variables!H324</f>
        <v>0</v>
      </c>
      <c r="O695" s="192">
        <f>Variables!I324</f>
        <v>0</v>
      </c>
      <c r="P695" s="192">
        <f>Variables!J324</f>
        <v>0</v>
      </c>
      <c r="Q695" s="192"/>
      <c r="R695" s="192">
        <f>Variables!K324</f>
        <v>0</v>
      </c>
      <c r="S695" s="192">
        <f>Variables!L324</f>
        <v>0</v>
      </c>
      <c r="T695" s="192"/>
      <c r="U695" s="192">
        <f>Variables!M324</f>
        <v>0</v>
      </c>
      <c r="V695" s="192">
        <f>Variables!N324</f>
        <v>0</v>
      </c>
      <c r="W695" s="192"/>
      <c r="X695" s="192"/>
      <c r="Y695" s="192">
        <f>Variables!P324</f>
        <v>0</v>
      </c>
      <c r="Z695" s="182"/>
      <c r="AA695" s="192"/>
      <c r="AB695" s="181"/>
      <c r="AC695" s="170"/>
      <c r="AD695" s="170"/>
      <c r="AE695" s="170"/>
      <c r="AF695" s="170"/>
      <c r="AG695" s="170"/>
      <c r="AH695" s="170"/>
      <c r="AI695" s="170"/>
      <c r="AJ695" s="170"/>
      <c r="AK695" s="206"/>
      <c r="AL695" s="168"/>
      <c r="AM695" s="168"/>
      <c r="AN695" s="168"/>
      <c r="AO695" s="168"/>
      <c r="AP695" s="174"/>
      <c r="AQ695" s="174"/>
      <c r="AR695" s="174"/>
      <c r="AS695" s="174"/>
      <c r="AT695" s="206"/>
      <c r="AU695" s="207"/>
      <c r="AV695" s="207"/>
      <c r="AW695" s="207"/>
      <c r="AX695" s="207"/>
      <c r="AY695" s="207"/>
    </row>
    <row r="696" spans="1:51" ht="16.5" customHeight="1" outlineLevel="3" x14ac:dyDescent="0.25">
      <c r="A696" s="164" t="s">
        <v>2649</v>
      </c>
      <c r="B696" s="165" t="s">
        <v>2650</v>
      </c>
      <c r="C696" s="166"/>
      <c r="D696" s="167">
        <v>0.55879999999999996</v>
      </c>
      <c r="E696" s="167">
        <v>0.77500000000000002</v>
      </c>
      <c r="F696" s="167">
        <v>0.78</v>
      </c>
      <c r="G696" s="167">
        <v>0.78500000000000003</v>
      </c>
      <c r="H696" s="167">
        <v>0.79</v>
      </c>
      <c r="I696" s="167">
        <v>0.79500000000000004</v>
      </c>
      <c r="J696" s="167">
        <v>0.8</v>
      </c>
      <c r="K696" s="167">
        <v>3.0000000000000001E-3</v>
      </c>
      <c r="L696" s="168">
        <f>IF(L698=0,0,L697/L698)</f>
        <v>0.59179265658747304</v>
      </c>
      <c r="M696" s="167">
        <v>0.78500000000000003</v>
      </c>
      <c r="N696" s="168">
        <f t="shared" ref="N696:P696" si="938">IF(N698=0,0,N697/N698)</f>
        <v>0</v>
      </c>
      <c r="O696" s="168">
        <f t="shared" si="938"/>
        <v>0</v>
      </c>
      <c r="P696" s="168">
        <f t="shared" si="938"/>
        <v>0</v>
      </c>
      <c r="Q696" s="177"/>
      <c r="R696" s="168">
        <f t="shared" ref="R696:S696" si="939">IF(R698=0,0,R697/R698)</f>
        <v>0</v>
      </c>
      <c r="S696" s="168">
        <f t="shared" si="939"/>
        <v>0</v>
      </c>
      <c r="T696" s="181"/>
      <c r="U696" s="168">
        <f t="shared" ref="U696:V696" si="940">IF(U698=0,0,U697/U698)</f>
        <v>0</v>
      </c>
      <c r="V696" s="168">
        <f t="shared" si="940"/>
        <v>0</v>
      </c>
      <c r="W696" s="181"/>
      <c r="X696" s="167">
        <f>H696</f>
        <v>0.79</v>
      </c>
      <c r="Y696" s="168">
        <f>IF(Y698=0,0,Y697/Y698)</f>
        <v>0</v>
      </c>
      <c r="Z696" s="182"/>
      <c r="AA696" s="167">
        <f>Y696/X696</f>
        <v>0</v>
      </c>
      <c r="AB696" s="165"/>
      <c r="AC696" s="172" t="e">
        <f>P696/R696</f>
        <v>#DIV/0!</v>
      </c>
      <c r="AD696" s="172" t="e">
        <f>S696/R696</f>
        <v>#DIV/0!</v>
      </c>
      <c r="AE696" s="172" t="e">
        <f>V696/U696</f>
        <v>#DIV/0!</v>
      </c>
      <c r="AF696" s="172">
        <f>Y696/X696</f>
        <v>0</v>
      </c>
      <c r="AG696" s="172">
        <f>P696/G696</f>
        <v>0</v>
      </c>
      <c r="AH696" s="172">
        <f>S696/G696</f>
        <v>0</v>
      </c>
      <c r="AI696" s="172">
        <f>V696/G696</f>
        <v>0</v>
      </c>
      <c r="AJ696" s="172">
        <f>Y696/G696</f>
        <v>0</v>
      </c>
      <c r="AK696" s="173"/>
      <c r="AL696" s="168">
        <f>IF(H696=0,0,P696/H696)</f>
        <v>0</v>
      </c>
      <c r="AM696" s="168">
        <f>IF(H696=0,0,S696/H696)</f>
        <v>0</v>
      </c>
      <c r="AN696" s="168">
        <f>IF(H696=0,0,V696/H696)</f>
        <v>0</v>
      </c>
      <c r="AO696" s="168">
        <f>IF(H696=0,0,Y696/H696)</f>
        <v>0</v>
      </c>
      <c r="AP696" s="174">
        <f t="shared" ref="AP696:AS696" si="941">IF(AL696&lt;=50%,5,IF(AL696&lt;=65%,4,IF(AL696&lt;=75%,3,IF(AL696&lt;=90%,2,1))))</f>
        <v>5</v>
      </c>
      <c r="AQ696" s="174">
        <f t="shared" si="941"/>
        <v>5</v>
      </c>
      <c r="AR696" s="174">
        <f t="shared" si="941"/>
        <v>5</v>
      </c>
      <c r="AS696" s="174">
        <f t="shared" si="941"/>
        <v>5</v>
      </c>
      <c r="AT696" s="173"/>
      <c r="AU696" s="175"/>
      <c r="AV696" s="175"/>
      <c r="AW696" s="175"/>
      <c r="AX696" s="175"/>
      <c r="AY696" s="175"/>
    </row>
    <row r="697" spans="1:51" ht="16.5" customHeight="1" outlineLevel="4" x14ac:dyDescent="0.25">
      <c r="A697" s="205" t="s">
        <v>2651</v>
      </c>
      <c r="B697" s="181" t="str">
        <f>Variables!C319</f>
        <v xml:space="preserve">Jumlah partisipasi angkatan kerja perempuan </v>
      </c>
      <c r="C697" s="192" t="s">
        <v>1632</v>
      </c>
      <c r="D697" s="192"/>
      <c r="E697" s="192"/>
      <c r="F697" s="192"/>
      <c r="G697" s="192"/>
      <c r="H697" s="192"/>
      <c r="I697" s="192"/>
      <c r="J697" s="192"/>
      <c r="K697" s="192" t="e">
        <f>Variables!E319</f>
        <v>#N/A</v>
      </c>
      <c r="L697" s="192">
        <f>Variables!F319</f>
        <v>548</v>
      </c>
      <c r="M697" s="192" t="e">
        <f>Variables!G319</f>
        <v>#N/A</v>
      </c>
      <c r="N697" s="192">
        <f>Variables!H319</f>
        <v>0</v>
      </c>
      <c r="O697" s="192">
        <f>Variables!I319</f>
        <v>0</v>
      </c>
      <c r="P697" s="192">
        <f>Variables!J319</f>
        <v>0</v>
      </c>
      <c r="Q697" s="192"/>
      <c r="R697" s="192">
        <f>Variables!K319</f>
        <v>0</v>
      </c>
      <c r="S697" s="192">
        <f>Variables!L319</f>
        <v>0</v>
      </c>
      <c r="T697" s="192"/>
      <c r="U697" s="192">
        <f>Variables!M319</f>
        <v>0</v>
      </c>
      <c r="V697" s="192">
        <f>Variables!N319</f>
        <v>0</v>
      </c>
      <c r="W697" s="192"/>
      <c r="X697" s="192"/>
      <c r="Y697" s="192">
        <f>Variables!P319</f>
        <v>0</v>
      </c>
      <c r="Z697" s="182"/>
      <c r="AA697" s="192"/>
      <c r="AB697" s="181"/>
      <c r="AC697" s="170"/>
      <c r="AD697" s="170"/>
      <c r="AE697" s="170"/>
      <c r="AF697" s="170"/>
      <c r="AG697" s="170"/>
      <c r="AH697" s="170"/>
      <c r="AI697" s="170"/>
      <c r="AJ697" s="170"/>
      <c r="AK697" s="206"/>
      <c r="AL697" s="168"/>
      <c r="AM697" s="168"/>
      <c r="AN697" s="168"/>
      <c r="AO697" s="168"/>
      <c r="AP697" s="174"/>
      <c r="AQ697" s="174"/>
      <c r="AR697" s="174"/>
      <c r="AS697" s="174"/>
      <c r="AT697" s="206"/>
      <c r="AU697" s="207"/>
      <c r="AV697" s="207"/>
      <c r="AW697" s="207"/>
      <c r="AX697" s="207"/>
      <c r="AY697" s="207"/>
    </row>
    <row r="698" spans="1:51" ht="16.5" customHeight="1" outlineLevel="4" x14ac:dyDescent="0.25">
      <c r="A698" s="205" t="s">
        <v>2652</v>
      </c>
      <c r="B698" s="181" t="str">
        <f>Variables!C317</f>
        <v>Jumlah angkatan kerja perempuan</v>
      </c>
      <c r="C698" s="192" t="s">
        <v>1632</v>
      </c>
      <c r="D698" s="192"/>
      <c r="E698" s="192"/>
      <c r="F698" s="192"/>
      <c r="G698" s="192"/>
      <c r="H698" s="192"/>
      <c r="I698" s="192"/>
      <c r="J698" s="192"/>
      <c r="K698" s="192" t="e">
        <f>Variables!E317</f>
        <v>#N/A</v>
      </c>
      <c r="L698" s="192">
        <f>Variables!F317</f>
        <v>926</v>
      </c>
      <c r="M698" s="192" t="e">
        <f>Variables!G317</f>
        <v>#N/A</v>
      </c>
      <c r="N698" s="192">
        <f>Variables!H317</f>
        <v>0</v>
      </c>
      <c r="O698" s="192">
        <f>Variables!I317</f>
        <v>0</v>
      </c>
      <c r="P698" s="192">
        <f>Variables!J317</f>
        <v>0</v>
      </c>
      <c r="Q698" s="192"/>
      <c r="R698" s="192">
        <f>Variables!K317</f>
        <v>0</v>
      </c>
      <c r="S698" s="192">
        <f>Variables!L317</f>
        <v>0</v>
      </c>
      <c r="T698" s="192"/>
      <c r="U698" s="192">
        <f>Variables!M317</f>
        <v>0</v>
      </c>
      <c r="V698" s="192">
        <f>Variables!N317</f>
        <v>0</v>
      </c>
      <c r="W698" s="192"/>
      <c r="X698" s="192"/>
      <c r="Y698" s="192">
        <f>Variables!P317</f>
        <v>0</v>
      </c>
      <c r="Z698" s="182"/>
      <c r="AA698" s="192"/>
      <c r="AB698" s="181"/>
      <c r="AC698" s="170"/>
      <c r="AD698" s="170"/>
      <c r="AE698" s="170"/>
      <c r="AF698" s="170"/>
      <c r="AG698" s="170"/>
      <c r="AH698" s="170"/>
      <c r="AI698" s="170"/>
      <c r="AJ698" s="170"/>
      <c r="AK698" s="206"/>
      <c r="AL698" s="168"/>
      <c r="AM698" s="168"/>
      <c r="AN698" s="168"/>
      <c r="AO698" s="168"/>
      <c r="AP698" s="174"/>
      <c r="AQ698" s="174"/>
      <c r="AR698" s="174"/>
      <c r="AS698" s="174"/>
      <c r="AT698" s="206"/>
      <c r="AU698" s="207"/>
      <c r="AV698" s="207"/>
      <c r="AW698" s="207"/>
      <c r="AX698" s="207"/>
      <c r="AY698" s="207"/>
    </row>
    <row r="699" spans="1:51" ht="16.5" customHeight="1" outlineLevel="1" x14ac:dyDescent="0.25">
      <c r="A699" s="140" t="s">
        <v>195</v>
      </c>
      <c r="B699" s="146" t="s">
        <v>2653</v>
      </c>
      <c r="C699" s="142"/>
      <c r="D699" s="142"/>
      <c r="E699" s="142"/>
      <c r="F699" s="142"/>
      <c r="G699" s="142"/>
      <c r="H699" s="142"/>
      <c r="I699" s="142"/>
      <c r="J699" s="142"/>
      <c r="K699" s="142"/>
      <c r="L699" s="142"/>
      <c r="M699" s="142"/>
      <c r="N699" s="142"/>
      <c r="O699" s="142"/>
      <c r="P699" s="142"/>
      <c r="Q699" s="284">
        <f>SUBTOTAL(9,Q700:Q710)</f>
        <v>0</v>
      </c>
      <c r="R699" s="142"/>
      <c r="S699" s="142"/>
      <c r="T699" s="143">
        <f>SUBTOTAL(9,T700:T710)</f>
        <v>0</v>
      </c>
      <c r="U699" s="142"/>
      <c r="V699" s="142"/>
      <c r="W699" s="143">
        <f>SUBTOTAL(9,W700:W710)</f>
        <v>268798127</v>
      </c>
      <c r="X699" s="142"/>
      <c r="Y699" s="142"/>
      <c r="Z699" s="143">
        <f>SUBTOTAL(9,Z700:Z710)</f>
        <v>360752763</v>
      </c>
      <c r="AA699" s="145"/>
      <c r="AB699" s="146"/>
      <c r="AC699" s="147" t="e">
        <f t="shared" ref="AC699:AJ699" si="942">SUBTOTAL(1,AC700:AC710)</f>
        <v>#DIV/0!</v>
      </c>
      <c r="AD699" s="147" t="e">
        <f t="shared" si="942"/>
        <v>#DIV/0!</v>
      </c>
      <c r="AE699" s="147" t="e">
        <f t="shared" si="942"/>
        <v>#DIV/0!</v>
      </c>
      <c r="AF699" s="147">
        <f t="shared" si="942"/>
        <v>0</v>
      </c>
      <c r="AG699" s="147" t="e">
        <f t="shared" si="942"/>
        <v>#VALUE!</v>
      </c>
      <c r="AH699" s="147">
        <f t="shared" si="942"/>
        <v>0</v>
      </c>
      <c r="AI699" s="147">
        <f t="shared" si="942"/>
        <v>0</v>
      </c>
      <c r="AJ699" s="147">
        <f t="shared" si="942"/>
        <v>0</v>
      </c>
      <c r="AK699" s="148"/>
      <c r="AL699" s="149"/>
      <c r="AM699" s="149"/>
      <c r="AN699" s="149"/>
      <c r="AO699" s="149"/>
      <c r="AP699" s="150"/>
      <c r="AQ699" s="150"/>
      <c r="AR699" s="150"/>
      <c r="AS699" s="150"/>
      <c r="AT699" s="151"/>
      <c r="AU699" s="152">
        <f>COUNTIF(AS700:AS710,5)</f>
        <v>4</v>
      </c>
      <c r="AV699" s="152">
        <f>COUNTIF(AS700:AS710,4)</f>
        <v>0</v>
      </c>
      <c r="AW699" s="152">
        <f>COUNTIF(AS700:AS710,3)</f>
        <v>0</v>
      </c>
      <c r="AX699" s="152">
        <f>COUNTIF(AS700:AS710,2)</f>
        <v>0</v>
      </c>
      <c r="AY699" s="152">
        <f>COUNTIF(AS700:AS710,1)</f>
        <v>0</v>
      </c>
    </row>
    <row r="700" spans="1:51" ht="16.5" customHeight="1" outlineLevel="2" x14ac:dyDescent="0.25">
      <c r="A700" s="153" t="s">
        <v>2654</v>
      </c>
      <c r="B700" s="154" t="s">
        <v>2655</v>
      </c>
      <c r="C700" s="155"/>
      <c r="D700" s="155"/>
      <c r="E700" s="155"/>
      <c r="F700" s="155"/>
      <c r="G700" s="155"/>
      <c r="H700" s="155"/>
      <c r="I700" s="155"/>
      <c r="J700" s="155"/>
      <c r="K700" s="155"/>
      <c r="L700" s="155"/>
      <c r="M700" s="155"/>
      <c r="N700" s="155"/>
      <c r="O700" s="155"/>
      <c r="P700" s="155"/>
      <c r="Q700" s="156"/>
      <c r="R700" s="155"/>
      <c r="S700" s="155"/>
      <c r="T700" s="157"/>
      <c r="U700" s="155"/>
      <c r="V700" s="155"/>
      <c r="W700" s="157"/>
      <c r="X700" s="300">
        <f>G700</f>
        <v>0</v>
      </c>
      <c r="Y700" s="155"/>
      <c r="Z700" s="158"/>
      <c r="AA700" s="159"/>
      <c r="AB700" s="154"/>
      <c r="AC700" s="160"/>
      <c r="AD700" s="160"/>
      <c r="AE700" s="160"/>
      <c r="AF700" s="160"/>
      <c r="AG700" s="160"/>
      <c r="AH700" s="160"/>
      <c r="AI700" s="160"/>
      <c r="AJ700" s="160"/>
      <c r="AK700" s="161"/>
      <c r="AL700" s="159"/>
      <c r="AM700" s="159"/>
      <c r="AN700" s="159"/>
      <c r="AO700" s="159"/>
      <c r="AP700" s="162"/>
      <c r="AQ700" s="162"/>
      <c r="AR700" s="162"/>
      <c r="AS700" s="162"/>
      <c r="AT700" s="161"/>
      <c r="AU700" s="163"/>
      <c r="AV700" s="163"/>
      <c r="AW700" s="163"/>
      <c r="AX700" s="163"/>
      <c r="AY700" s="163"/>
    </row>
    <row r="701" spans="1:51" ht="16.5" customHeight="1" outlineLevel="3" x14ac:dyDescent="0.25">
      <c r="A701" s="205" t="s">
        <v>2656</v>
      </c>
      <c r="B701" s="181" t="s">
        <v>2657</v>
      </c>
      <c r="C701" s="192"/>
      <c r="D701" s="192">
        <f t="shared" ref="D701:G701" si="943">D702</f>
        <v>1</v>
      </c>
      <c r="E701" s="192">
        <f t="shared" si="943"/>
        <v>1</v>
      </c>
      <c r="F701" s="192">
        <f t="shared" si="943"/>
        <v>1</v>
      </c>
      <c r="G701" s="192">
        <f t="shared" si="943"/>
        <v>2</v>
      </c>
      <c r="H701" s="192">
        <v>2</v>
      </c>
      <c r="I701" s="192">
        <v>2</v>
      </c>
      <c r="J701" s="192">
        <f t="shared" ref="J701:P701" si="944">J702</f>
        <v>2</v>
      </c>
      <c r="K701" s="192" t="e">
        <f t="shared" si="944"/>
        <v>#N/A</v>
      </c>
      <c r="L701" s="192">
        <f t="shared" si="944"/>
        <v>1</v>
      </c>
      <c r="M701" s="192">
        <f t="shared" si="944"/>
        <v>1</v>
      </c>
      <c r="N701" s="192">
        <f t="shared" si="944"/>
        <v>2</v>
      </c>
      <c r="O701" s="192">
        <f t="shared" si="944"/>
        <v>0</v>
      </c>
      <c r="P701" s="192">
        <f t="shared" si="944"/>
        <v>2</v>
      </c>
      <c r="Q701" s="192"/>
      <c r="R701" s="192">
        <f t="shared" ref="R701:S701" si="945">R702</f>
        <v>0</v>
      </c>
      <c r="S701" s="192">
        <f t="shared" si="945"/>
        <v>0</v>
      </c>
      <c r="T701" s="192"/>
      <c r="U701" s="192">
        <f t="shared" ref="U701:V701" si="946">U702</f>
        <v>0</v>
      </c>
      <c r="V701" s="192">
        <f t="shared" si="946"/>
        <v>0</v>
      </c>
      <c r="W701" s="192"/>
      <c r="X701" s="192">
        <f>H701</f>
        <v>2</v>
      </c>
      <c r="Y701" s="192">
        <f>Y702</f>
        <v>0</v>
      </c>
      <c r="Z701" s="182"/>
      <c r="AA701" s="192">
        <f>Y701/X701</f>
        <v>0</v>
      </c>
      <c r="AB701" s="181"/>
      <c r="AC701" s="170" t="e">
        <f>P701/R701</f>
        <v>#DIV/0!</v>
      </c>
      <c r="AD701" s="170" t="e">
        <f>S701/R701</f>
        <v>#DIV/0!</v>
      </c>
      <c r="AE701" s="170" t="e">
        <f>V701/U701</f>
        <v>#DIV/0!</v>
      </c>
      <c r="AF701" s="170">
        <f>Y701/X701</f>
        <v>0</v>
      </c>
      <c r="AG701" s="170">
        <f>P701/G701</f>
        <v>1</v>
      </c>
      <c r="AH701" s="170">
        <f>S701/G701</f>
        <v>0</v>
      </c>
      <c r="AI701" s="170">
        <f>V701/G701</f>
        <v>0</v>
      </c>
      <c r="AJ701" s="170">
        <f>Y701/G701</f>
        <v>0</v>
      </c>
      <c r="AK701" s="206"/>
      <c r="AL701" s="168">
        <f>IF(H701=0,0,P701/H701)</f>
        <v>1</v>
      </c>
      <c r="AM701" s="168">
        <f>IF(H701=0,0,S701/H701)</f>
        <v>0</v>
      </c>
      <c r="AN701" s="168">
        <f>IF(H701=0,0,V701/H701)</f>
        <v>0</v>
      </c>
      <c r="AO701" s="168">
        <f>IF(H701=0,0,Y701/H701)</f>
        <v>0</v>
      </c>
      <c r="AP701" s="174">
        <f t="shared" ref="AP701:AS701" si="947">IF(AL701&lt;=50%,5,IF(AL701&lt;=65%,4,IF(AL701&lt;=75%,3,IF(AL701&lt;=90%,2,1))))</f>
        <v>1</v>
      </c>
      <c r="AQ701" s="174">
        <f t="shared" si="947"/>
        <v>5</v>
      </c>
      <c r="AR701" s="174">
        <f t="shared" si="947"/>
        <v>5</v>
      </c>
      <c r="AS701" s="174">
        <f t="shared" si="947"/>
        <v>5</v>
      </c>
      <c r="AT701" s="206"/>
      <c r="AU701" s="207"/>
      <c r="AV701" s="207"/>
      <c r="AW701" s="207"/>
      <c r="AX701" s="207"/>
      <c r="AY701" s="207"/>
    </row>
    <row r="702" spans="1:51" ht="16.5" customHeight="1" outlineLevel="4" x14ac:dyDescent="0.25">
      <c r="A702" s="205" t="s">
        <v>2658</v>
      </c>
      <c r="B702" s="181" t="str">
        <f>Variables!C648</f>
        <v>Jumlah regulasi ketahanan pangan yang disusun</v>
      </c>
      <c r="C702" s="192" t="s">
        <v>2379</v>
      </c>
      <c r="D702" s="192">
        <v>1</v>
      </c>
      <c r="E702" s="192">
        <v>1</v>
      </c>
      <c r="F702" s="192">
        <v>1</v>
      </c>
      <c r="G702" s="192">
        <v>2</v>
      </c>
      <c r="H702" s="192"/>
      <c r="I702" s="192"/>
      <c r="J702" s="192">
        <v>2</v>
      </c>
      <c r="K702" s="192" t="e">
        <f>Variables!E648</f>
        <v>#N/A</v>
      </c>
      <c r="L702" s="192">
        <v>1</v>
      </c>
      <c r="M702" s="192">
        <f>Variables!G648</f>
        <v>1</v>
      </c>
      <c r="N702" s="192">
        <f>Variables!H648</f>
        <v>2</v>
      </c>
      <c r="O702" s="192">
        <f>Variables!I648</f>
        <v>0</v>
      </c>
      <c r="P702" s="192">
        <f>Variables!J648</f>
        <v>2</v>
      </c>
      <c r="Q702" s="192"/>
      <c r="R702" s="192">
        <f>Variables!K648</f>
        <v>0</v>
      </c>
      <c r="S702" s="192">
        <f>Variables!L648</f>
        <v>0</v>
      </c>
      <c r="T702" s="192"/>
      <c r="U702" s="192">
        <f>Variables!M648</f>
        <v>0</v>
      </c>
      <c r="V702" s="192">
        <f>Variables!N648</f>
        <v>0</v>
      </c>
      <c r="W702" s="192"/>
      <c r="X702" s="192"/>
      <c r="Y702" s="192">
        <f>Variables!P648</f>
        <v>0</v>
      </c>
      <c r="Z702" s="182"/>
      <c r="AA702" s="192"/>
      <c r="AB702" s="181"/>
      <c r="AC702" s="170"/>
      <c r="AD702" s="170"/>
      <c r="AE702" s="170"/>
      <c r="AF702" s="170"/>
      <c r="AG702" s="170"/>
      <c r="AH702" s="170"/>
      <c r="AI702" s="170"/>
      <c r="AJ702" s="170"/>
      <c r="AK702" s="206"/>
      <c r="AL702" s="168"/>
      <c r="AM702" s="168"/>
      <c r="AN702" s="168"/>
      <c r="AO702" s="168"/>
      <c r="AP702" s="174"/>
      <c r="AQ702" s="174"/>
      <c r="AR702" s="174"/>
      <c r="AS702" s="174"/>
      <c r="AT702" s="206"/>
      <c r="AU702" s="207"/>
      <c r="AV702" s="207"/>
      <c r="AW702" s="207"/>
      <c r="AX702" s="207"/>
      <c r="AY702" s="207"/>
    </row>
    <row r="703" spans="1:51" ht="16.5" customHeight="1" outlineLevel="3" x14ac:dyDescent="0.25">
      <c r="A703" s="164" t="s">
        <v>2659</v>
      </c>
      <c r="B703" s="165" t="s">
        <v>2660</v>
      </c>
      <c r="C703" s="166"/>
      <c r="D703" s="167">
        <v>0.98</v>
      </c>
      <c r="E703" s="167">
        <v>0.84</v>
      </c>
      <c r="F703" s="167">
        <v>0.92</v>
      </c>
      <c r="G703" s="167">
        <v>0.95</v>
      </c>
      <c r="H703" s="167">
        <v>0.95</v>
      </c>
      <c r="I703" s="167">
        <v>0.95</v>
      </c>
      <c r="J703" s="167">
        <v>0.95</v>
      </c>
      <c r="K703" s="168" t="e">
        <f>IF(K705=0,0,K704/K705)</f>
        <v>#N/A</v>
      </c>
      <c r="L703" s="167">
        <v>1</v>
      </c>
      <c r="M703" s="168">
        <f t="shared" ref="M703:P703" si="948">IF(M705=0,0,M704/M705)</f>
        <v>1</v>
      </c>
      <c r="N703" s="168">
        <f t="shared" si="948"/>
        <v>1</v>
      </c>
      <c r="O703" s="168">
        <f t="shared" si="948"/>
        <v>0</v>
      </c>
      <c r="P703" s="168">
        <f t="shared" si="948"/>
        <v>0.39325842696629215</v>
      </c>
      <c r="Q703" s="177"/>
      <c r="R703" s="168">
        <f t="shared" ref="R703:S703" si="949">IF(R705=0,0,R704/R705)</f>
        <v>0</v>
      </c>
      <c r="S703" s="167">
        <f t="shared" si="949"/>
        <v>0</v>
      </c>
      <c r="T703" s="181"/>
      <c r="U703" s="168">
        <f t="shared" ref="U703:V703" si="950">IF(U705=0,0,U704/U705)</f>
        <v>0</v>
      </c>
      <c r="V703" s="168">
        <f t="shared" si="950"/>
        <v>0</v>
      </c>
      <c r="W703" s="181">
        <v>15191000</v>
      </c>
      <c r="X703" s="167">
        <f>H703</f>
        <v>0.95</v>
      </c>
      <c r="Y703" s="168">
        <f>IF(Y705=0,0,Y704/Y705)</f>
        <v>0</v>
      </c>
      <c r="Z703" s="182">
        <v>34031808</v>
      </c>
      <c r="AA703" s="167">
        <f>Y703/X703</f>
        <v>0</v>
      </c>
      <c r="AB703" s="165"/>
      <c r="AC703" s="172" t="e">
        <f>P703/R703</f>
        <v>#DIV/0!</v>
      </c>
      <c r="AD703" s="172" t="e">
        <f>S703/R703</f>
        <v>#DIV/0!</v>
      </c>
      <c r="AE703" s="172" t="e">
        <f>V703/U703</f>
        <v>#DIV/0!</v>
      </c>
      <c r="AF703" s="172">
        <f>Y703/X703</f>
        <v>0</v>
      </c>
      <c r="AG703" s="172">
        <f>P703/G703</f>
        <v>0.41395623891188649</v>
      </c>
      <c r="AH703" s="172">
        <f>S703/G703</f>
        <v>0</v>
      </c>
      <c r="AI703" s="172">
        <f>V703/G703</f>
        <v>0</v>
      </c>
      <c r="AJ703" s="172">
        <f>Y703/G703</f>
        <v>0</v>
      </c>
      <c r="AK703" s="173"/>
      <c r="AL703" s="168">
        <f>IF(H703=0,0,P703/H703)</f>
        <v>0.41395623891188649</v>
      </c>
      <c r="AM703" s="168">
        <f>IF(H703=0,0,S703/H703)</f>
        <v>0</v>
      </c>
      <c r="AN703" s="168">
        <f>IF(H703=0,0,V703/H703)</f>
        <v>0</v>
      </c>
      <c r="AO703" s="168">
        <f>IF(H703=0,0,Y703/H703)</f>
        <v>0</v>
      </c>
      <c r="AP703" s="174">
        <f t="shared" ref="AP703:AS703" si="951">IF(AL703&lt;=50%,5,IF(AL703&lt;=65%,4,IF(AL703&lt;=75%,3,IF(AL703&lt;=90%,2,1))))</f>
        <v>5</v>
      </c>
      <c r="AQ703" s="174">
        <f t="shared" si="951"/>
        <v>5</v>
      </c>
      <c r="AR703" s="174">
        <f t="shared" si="951"/>
        <v>5</v>
      </c>
      <c r="AS703" s="174">
        <f t="shared" si="951"/>
        <v>5</v>
      </c>
      <c r="AT703" s="173"/>
      <c r="AU703" s="175"/>
      <c r="AV703" s="175"/>
      <c r="AW703" s="175"/>
      <c r="AX703" s="175"/>
      <c r="AY703" s="175"/>
    </row>
    <row r="704" spans="1:51" ht="16.5" customHeight="1" outlineLevel="4" x14ac:dyDescent="0.25">
      <c r="A704" s="205" t="s">
        <v>2661</v>
      </c>
      <c r="B704" s="181" t="s">
        <v>1267</v>
      </c>
      <c r="C704" s="192" t="s">
        <v>2662</v>
      </c>
      <c r="D704" s="192"/>
      <c r="E704" s="192"/>
      <c r="F704" s="192"/>
      <c r="G704" s="192"/>
      <c r="H704" s="192"/>
      <c r="I704" s="192"/>
      <c r="J704" s="192"/>
      <c r="K704" s="192" t="e">
        <f>Variables!E650</f>
        <v>#N/A</v>
      </c>
      <c r="L704" s="192" t="e">
        <f>Variables!F650</f>
        <v>#N/A</v>
      </c>
      <c r="M704" s="192">
        <f>Variables!G650</f>
        <v>177</v>
      </c>
      <c r="N704" s="192">
        <f>Variables!H650</f>
        <v>181</v>
      </c>
      <c r="O704" s="192">
        <f>Variables!I650</f>
        <v>0</v>
      </c>
      <c r="P704" s="192">
        <f>Variables!J650</f>
        <v>70</v>
      </c>
      <c r="Q704" s="192"/>
      <c r="R704" s="192">
        <f>Variables!K650</f>
        <v>0</v>
      </c>
      <c r="S704" s="192">
        <f>Variables!L650</f>
        <v>0</v>
      </c>
      <c r="T704" s="192"/>
      <c r="U704" s="192">
        <f>Variables!M650</f>
        <v>0</v>
      </c>
      <c r="V704" s="192">
        <f>Variables!N650</f>
        <v>0</v>
      </c>
      <c r="W704" s="192"/>
      <c r="X704" s="192"/>
      <c r="Y704" s="192">
        <f>Variables!P650</f>
        <v>0</v>
      </c>
      <c r="Z704" s="182"/>
      <c r="AA704" s="192"/>
      <c r="AB704" s="181"/>
      <c r="AC704" s="170"/>
      <c r="AD704" s="170"/>
      <c r="AE704" s="170"/>
      <c r="AF704" s="170"/>
      <c r="AG704" s="170"/>
      <c r="AH704" s="170"/>
      <c r="AI704" s="170"/>
      <c r="AJ704" s="170"/>
      <c r="AK704" s="206"/>
      <c r="AL704" s="168"/>
      <c r="AM704" s="168"/>
      <c r="AN704" s="168"/>
      <c r="AO704" s="168"/>
      <c r="AP704" s="174"/>
      <c r="AQ704" s="174"/>
      <c r="AR704" s="174"/>
      <c r="AS704" s="174"/>
      <c r="AT704" s="206"/>
      <c r="AU704" s="207"/>
      <c r="AV704" s="207"/>
      <c r="AW704" s="207"/>
      <c r="AX704" s="207"/>
      <c r="AY704" s="207"/>
    </row>
    <row r="705" spans="1:51" ht="16.5" customHeight="1" outlineLevel="4" x14ac:dyDescent="0.25">
      <c r="A705" s="205" t="s">
        <v>2663</v>
      </c>
      <c r="B705" s="181" t="s">
        <v>1273</v>
      </c>
      <c r="C705" s="192" t="s">
        <v>2662</v>
      </c>
      <c r="D705" s="192"/>
      <c r="E705" s="192"/>
      <c r="F705" s="192"/>
      <c r="G705" s="192"/>
      <c r="H705" s="192"/>
      <c r="I705" s="192"/>
      <c r="J705" s="192"/>
      <c r="K705" s="192" t="e">
        <f>Variables!E652</f>
        <v>#N/A</v>
      </c>
      <c r="L705" s="192" t="e">
        <f>Variables!F652</f>
        <v>#N/A</v>
      </c>
      <c r="M705" s="192">
        <f>Variables!G652</f>
        <v>177</v>
      </c>
      <c r="N705" s="192">
        <f>Variables!H652</f>
        <v>181</v>
      </c>
      <c r="O705" s="192">
        <f>Variables!I652</f>
        <v>0</v>
      </c>
      <c r="P705" s="192">
        <f>Variables!J652</f>
        <v>178</v>
      </c>
      <c r="Q705" s="192"/>
      <c r="R705" s="192">
        <f>Variables!K652</f>
        <v>0</v>
      </c>
      <c r="S705" s="192">
        <f>Variables!L652</f>
        <v>0</v>
      </c>
      <c r="T705" s="192"/>
      <c r="U705" s="192">
        <f>Variables!M652</f>
        <v>0</v>
      </c>
      <c r="V705" s="192">
        <f>Variables!N652</f>
        <v>0</v>
      </c>
      <c r="W705" s="192"/>
      <c r="X705" s="192"/>
      <c r="Y705" s="192">
        <f>Variables!P652</f>
        <v>0</v>
      </c>
      <c r="Z705" s="182"/>
      <c r="AA705" s="192"/>
      <c r="AB705" s="181"/>
      <c r="AC705" s="170"/>
      <c r="AD705" s="170"/>
      <c r="AE705" s="170"/>
      <c r="AF705" s="170"/>
      <c r="AG705" s="170"/>
      <c r="AH705" s="170"/>
      <c r="AI705" s="170"/>
      <c r="AJ705" s="170"/>
      <c r="AK705" s="206"/>
      <c r="AL705" s="168"/>
      <c r="AM705" s="168"/>
      <c r="AN705" s="168"/>
      <c r="AO705" s="168"/>
      <c r="AP705" s="174"/>
      <c r="AQ705" s="174"/>
      <c r="AR705" s="174"/>
      <c r="AS705" s="174"/>
      <c r="AT705" s="206"/>
      <c r="AU705" s="207"/>
      <c r="AV705" s="207"/>
      <c r="AW705" s="207"/>
      <c r="AX705" s="207"/>
      <c r="AY705" s="207"/>
    </row>
    <row r="706" spans="1:51" ht="16.5" customHeight="1" outlineLevel="3" x14ac:dyDescent="0.25">
      <c r="A706" s="164" t="s">
        <v>2664</v>
      </c>
      <c r="B706" s="165" t="s">
        <v>2665</v>
      </c>
      <c r="C706" s="166"/>
      <c r="D706" s="167">
        <f t="shared" ref="D706:G706" si="952">D707</f>
        <v>0.875</v>
      </c>
      <c r="E706" s="167">
        <f t="shared" si="952"/>
        <v>0.83699999999999997</v>
      </c>
      <c r="F706" s="167">
        <f t="shared" si="952"/>
        <v>0.85</v>
      </c>
      <c r="G706" s="167">
        <f t="shared" si="952"/>
        <v>0.86299999999999999</v>
      </c>
      <c r="H706" s="167">
        <v>0.876</v>
      </c>
      <c r="I706" s="167">
        <v>0.88900000000000001</v>
      </c>
      <c r="J706" s="167">
        <v>0.90200000000000002</v>
      </c>
      <c r="K706" s="167" t="e">
        <f t="shared" ref="K706:P706" si="953">K707</f>
        <v>#N/A</v>
      </c>
      <c r="L706" s="167">
        <f t="shared" si="953"/>
        <v>0.879</v>
      </c>
      <c r="M706" s="167">
        <f t="shared" si="953"/>
        <v>0.88300000000000001</v>
      </c>
      <c r="N706" s="167">
        <f t="shared" si="953"/>
        <v>0.88700000000000001</v>
      </c>
      <c r="O706" s="167">
        <f t="shared" si="953"/>
        <v>0</v>
      </c>
      <c r="P706" s="167" t="str">
        <f t="shared" si="953"/>
        <v>Proses input data</v>
      </c>
      <c r="Q706" s="177"/>
      <c r="R706" s="167">
        <f t="shared" ref="R706:S706" si="954">R707</f>
        <v>0</v>
      </c>
      <c r="S706" s="167">
        <f t="shared" si="954"/>
        <v>0</v>
      </c>
      <c r="T706" s="181"/>
      <c r="U706" s="167">
        <f t="shared" ref="U706:V706" si="955">U707</f>
        <v>0</v>
      </c>
      <c r="V706" s="167">
        <f t="shared" si="955"/>
        <v>0</v>
      </c>
      <c r="W706" s="181">
        <v>240122527</v>
      </c>
      <c r="X706" s="167">
        <f>H706</f>
        <v>0.876</v>
      </c>
      <c r="Y706" s="167">
        <f>Y707</f>
        <v>0</v>
      </c>
      <c r="Z706" s="182">
        <v>269273255</v>
      </c>
      <c r="AA706" s="167">
        <f>Y706/X706</f>
        <v>0</v>
      </c>
      <c r="AB706" s="165"/>
      <c r="AC706" s="172" t="e">
        <f>P706/R706</f>
        <v>#VALUE!</v>
      </c>
      <c r="AD706" s="172" t="e">
        <f>S706/R706</f>
        <v>#DIV/0!</v>
      </c>
      <c r="AE706" s="172" t="e">
        <f>V706/U706</f>
        <v>#DIV/0!</v>
      </c>
      <c r="AF706" s="172">
        <f>Y706/X706</f>
        <v>0</v>
      </c>
      <c r="AG706" s="172" t="e">
        <f>P706/G706</f>
        <v>#VALUE!</v>
      </c>
      <c r="AH706" s="172">
        <f>S706/G706</f>
        <v>0</v>
      </c>
      <c r="AI706" s="172">
        <f>V706/G706</f>
        <v>0</v>
      </c>
      <c r="AJ706" s="172">
        <f>Y706/G706</f>
        <v>0</v>
      </c>
      <c r="AK706" s="173"/>
      <c r="AL706" s="168" t="e">
        <f>IF(H706=0,0,P706/H706)</f>
        <v>#VALUE!</v>
      </c>
      <c r="AM706" s="168">
        <f>IF(H706=0,0,S706/H706)</f>
        <v>0</v>
      </c>
      <c r="AN706" s="168">
        <f>IF(H706=0,0,V706/H706)</f>
        <v>0</v>
      </c>
      <c r="AO706" s="168">
        <f>IF(H706=0,0,Y706/H706)</f>
        <v>0</v>
      </c>
      <c r="AP706" s="174" t="e">
        <f t="shared" ref="AP706:AS706" si="956">IF(AL706&lt;=50%,5,IF(AL706&lt;=65%,4,IF(AL706&lt;=75%,3,IF(AL706&lt;=90%,2,1))))</f>
        <v>#VALUE!</v>
      </c>
      <c r="AQ706" s="174">
        <f t="shared" si="956"/>
        <v>5</v>
      </c>
      <c r="AR706" s="174">
        <f t="shared" si="956"/>
        <v>5</v>
      </c>
      <c r="AS706" s="174">
        <f t="shared" si="956"/>
        <v>5</v>
      </c>
      <c r="AT706" s="173"/>
      <c r="AU706" s="175"/>
      <c r="AV706" s="175"/>
      <c r="AW706" s="175"/>
      <c r="AX706" s="175"/>
      <c r="AY706" s="175"/>
    </row>
    <row r="707" spans="1:51" ht="16.5" customHeight="1" outlineLevel="4" x14ac:dyDescent="0.25">
      <c r="A707" s="285" t="s">
        <v>2666</v>
      </c>
      <c r="B707" s="286" t="str">
        <f>Variables!C649</f>
        <v>% AKG X bobot masing-masing kelompok pangan</v>
      </c>
      <c r="C707" s="167" t="s">
        <v>2667</v>
      </c>
      <c r="D707" s="167">
        <v>0.875</v>
      </c>
      <c r="E707" s="167">
        <v>0.83699999999999997</v>
      </c>
      <c r="F707" s="167">
        <v>0.85</v>
      </c>
      <c r="G707" s="167">
        <v>0.86299999999999999</v>
      </c>
      <c r="H707" s="167"/>
      <c r="I707" s="167"/>
      <c r="J707" s="167"/>
      <c r="K707" s="167" t="e">
        <f>Variables!E649</f>
        <v>#N/A</v>
      </c>
      <c r="L707" s="167">
        <v>0.879</v>
      </c>
      <c r="M707" s="167">
        <f>Variables!G649</f>
        <v>0.88300000000000001</v>
      </c>
      <c r="N707" s="167">
        <f>Variables!H649</f>
        <v>0.88700000000000001</v>
      </c>
      <c r="O707" s="167">
        <f>Variables!I649</f>
        <v>0</v>
      </c>
      <c r="P707" s="167" t="str">
        <f>Variables!J649</f>
        <v>Proses input data</v>
      </c>
      <c r="Q707" s="286"/>
      <c r="R707" s="167">
        <f>Variables!K649</f>
        <v>0</v>
      </c>
      <c r="S707" s="167">
        <f>Variables!L649</f>
        <v>0</v>
      </c>
      <c r="T707" s="286"/>
      <c r="U707" s="167">
        <f>Variables!M649</f>
        <v>0</v>
      </c>
      <c r="V707" s="167">
        <f>Variables!N649</f>
        <v>0</v>
      </c>
      <c r="W707" s="286"/>
      <c r="X707" s="167"/>
      <c r="Y707" s="167">
        <f>Variables!P649</f>
        <v>0</v>
      </c>
      <c r="Z707" s="301"/>
      <c r="AA707" s="167"/>
      <c r="AB707" s="286"/>
      <c r="AC707" s="172"/>
      <c r="AD707" s="172"/>
      <c r="AE707" s="172"/>
      <c r="AF707" s="172"/>
      <c r="AG707" s="172"/>
      <c r="AH707" s="172"/>
      <c r="AI707" s="172"/>
      <c r="AJ707" s="172"/>
      <c r="AK707" s="287"/>
      <c r="AL707" s="168"/>
      <c r="AM707" s="168"/>
      <c r="AN707" s="168"/>
      <c r="AO707" s="168"/>
      <c r="AP707" s="174"/>
      <c r="AQ707" s="174"/>
      <c r="AR707" s="174"/>
      <c r="AS707" s="174"/>
      <c r="AT707" s="287"/>
      <c r="AU707" s="288"/>
      <c r="AV707" s="288"/>
      <c r="AW707" s="288"/>
      <c r="AX707" s="288"/>
      <c r="AY707" s="288"/>
    </row>
    <row r="708" spans="1:51" ht="16.5" customHeight="1" outlineLevel="3" x14ac:dyDescent="0.25">
      <c r="A708" s="164" t="s">
        <v>2668</v>
      </c>
      <c r="B708" s="165" t="s">
        <v>2669</v>
      </c>
      <c r="C708" s="166"/>
      <c r="D708" s="167">
        <v>1</v>
      </c>
      <c r="E708" s="167">
        <v>0.8</v>
      </c>
      <c r="F708" s="167">
        <v>0.8</v>
      </c>
      <c r="G708" s="167">
        <v>0.8</v>
      </c>
      <c r="H708" s="167">
        <v>0.8</v>
      </c>
      <c r="I708" s="167">
        <v>0.8</v>
      </c>
      <c r="J708" s="167">
        <v>0.8</v>
      </c>
      <c r="K708" s="168" t="e">
        <f>IF(K710=0,0,K709/K710)</f>
        <v>#N/A</v>
      </c>
      <c r="L708" s="167">
        <v>1</v>
      </c>
      <c r="M708" s="168">
        <f t="shared" ref="M708:P708" si="957">IF(M710=0,0,M709/M710)</f>
        <v>0.83333333333333337</v>
      </c>
      <c r="N708" s="168">
        <f t="shared" si="957"/>
        <v>1</v>
      </c>
      <c r="O708" s="168">
        <f t="shared" si="957"/>
        <v>0</v>
      </c>
      <c r="P708" s="168">
        <f t="shared" si="957"/>
        <v>0</v>
      </c>
      <c r="Q708" s="177"/>
      <c r="R708" s="168">
        <f t="shared" ref="R708:S708" si="958">IF(R710=0,0,R709/R710)</f>
        <v>0</v>
      </c>
      <c r="S708" s="167">
        <f t="shared" si="958"/>
        <v>0</v>
      </c>
      <c r="T708" s="181"/>
      <c r="U708" s="168">
        <f t="shared" ref="U708:V708" si="959">IF(U710=0,0,U709/U710)</f>
        <v>0</v>
      </c>
      <c r="V708" s="168">
        <f t="shared" si="959"/>
        <v>0</v>
      </c>
      <c r="W708" s="181">
        <v>13484600</v>
      </c>
      <c r="X708" s="167">
        <f>H708</f>
        <v>0.8</v>
      </c>
      <c r="Y708" s="168">
        <f>IF(Y710=0,0,Y709/Y710)</f>
        <v>0</v>
      </c>
      <c r="Z708" s="182">
        <v>57447700</v>
      </c>
      <c r="AA708" s="167">
        <f>Y708/X708</f>
        <v>0</v>
      </c>
      <c r="AB708" s="165"/>
      <c r="AC708" s="172" t="e">
        <f>P708/R708</f>
        <v>#DIV/0!</v>
      </c>
      <c r="AD708" s="172" t="e">
        <f>S708/R708</f>
        <v>#DIV/0!</v>
      </c>
      <c r="AE708" s="172" t="e">
        <f>V708/U708</f>
        <v>#DIV/0!</v>
      </c>
      <c r="AF708" s="172">
        <f>Y708/X708</f>
        <v>0</v>
      </c>
      <c r="AG708" s="172">
        <f>P708/G708</f>
        <v>0</v>
      </c>
      <c r="AH708" s="172">
        <f>S708/G708</f>
        <v>0</v>
      </c>
      <c r="AI708" s="172">
        <f>V708/G708</f>
        <v>0</v>
      </c>
      <c r="AJ708" s="172">
        <f>Y708/G708</f>
        <v>0</v>
      </c>
      <c r="AK708" s="173"/>
      <c r="AL708" s="168">
        <f>IF(H708=0,0,P708/H708)</f>
        <v>0</v>
      </c>
      <c r="AM708" s="168">
        <f>IF(H708=0,0,S708/H708)</f>
        <v>0</v>
      </c>
      <c r="AN708" s="168">
        <f>IF(H708=0,0,V708/H708)</f>
        <v>0</v>
      </c>
      <c r="AO708" s="168">
        <f>IF(H708=0,0,Y708/H708)</f>
        <v>0</v>
      </c>
      <c r="AP708" s="174">
        <f t="shared" ref="AP708:AS708" si="960">IF(AL708&lt;=50%,5,IF(AL708&lt;=65%,4,IF(AL708&lt;=75%,3,IF(AL708&lt;=90%,2,1))))</f>
        <v>5</v>
      </c>
      <c r="AQ708" s="174">
        <f t="shared" si="960"/>
        <v>5</v>
      </c>
      <c r="AR708" s="174">
        <f t="shared" si="960"/>
        <v>5</v>
      </c>
      <c r="AS708" s="174">
        <f t="shared" si="960"/>
        <v>5</v>
      </c>
      <c r="AT708" s="173"/>
      <c r="AU708" s="175"/>
      <c r="AV708" s="175"/>
      <c r="AW708" s="175"/>
      <c r="AX708" s="175"/>
      <c r="AY708" s="175"/>
    </row>
    <row r="709" spans="1:51" ht="16.5" customHeight="1" outlineLevel="4" x14ac:dyDescent="0.25">
      <c r="A709" s="205" t="s">
        <v>2670</v>
      </c>
      <c r="B709" s="181" t="s">
        <v>1270</v>
      </c>
      <c r="C709" s="192" t="s">
        <v>2671</v>
      </c>
      <c r="D709" s="192"/>
      <c r="E709" s="192"/>
      <c r="F709" s="192"/>
      <c r="G709" s="192"/>
      <c r="H709" s="192"/>
      <c r="I709" s="192"/>
      <c r="J709" s="192"/>
      <c r="K709" s="192" t="e">
        <f>Variables!E651</f>
        <v>#N/A</v>
      </c>
      <c r="L709" s="192" t="e">
        <f>Variables!F651</f>
        <v>#N/A</v>
      </c>
      <c r="M709" s="192">
        <f>Variables!G651</f>
        <v>5</v>
      </c>
      <c r="N709" s="192">
        <f>Variables!H651</f>
        <v>8</v>
      </c>
      <c r="O709" s="192">
        <f>Variables!I651</f>
        <v>0</v>
      </c>
      <c r="P709" s="192">
        <f>Variables!J651</f>
        <v>0</v>
      </c>
      <c r="Q709" s="192"/>
      <c r="R709" s="192">
        <f>Variables!K651</f>
        <v>0</v>
      </c>
      <c r="S709" s="192">
        <f>Variables!L651</f>
        <v>0</v>
      </c>
      <c r="T709" s="192"/>
      <c r="U709" s="192">
        <f>Variables!M651</f>
        <v>0</v>
      </c>
      <c r="V709" s="192">
        <f>Variables!N651</f>
        <v>0</v>
      </c>
      <c r="W709" s="192"/>
      <c r="X709" s="192"/>
      <c r="Y709" s="192">
        <f>Variables!P651</f>
        <v>0</v>
      </c>
      <c r="Z709" s="182"/>
      <c r="AA709" s="192"/>
      <c r="AB709" s="181"/>
      <c r="AC709" s="170"/>
      <c r="AD709" s="170"/>
      <c r="AE709" s="170"/>
      <c r="AF709" s="170"/>
      <c r="AG709" s="170"/>
      <c r="AH709" s="170"/>
      <c r="AI709" s="170"/>
      <c r="AJ709" s="170"/>
      <c r="AK709" s="206"/>
      <c r="AL709" s="168"/>
      <c r="AM709" s="168"/>
      <c r="AN709" s="168"/>
      <c r="AO709" s="168"/>
      <c r="AP709" s="174"/>
      <c r="AQ709" s="174"/>
      <c r="AR709" s="174"/>
      <c r="AS709" s="174"/>
      <c r="AT709" s="206"/>
      <c r="AU709" s="207"/>
      <c r="AV709" s="207"/>
      <c r="AW709" s="207"/>
      <c r="AX709" s="207"/>
      <c r="AY709" s="207"/>
    </row>
    <row r="710" spans="1:51" ht="16.5" customHeight="1" outlineLevel="4" x14ac:dyDescent="0.25">
      <c r="A710" s="205" t="s">
        <v>2672</v>
      </c>
      <c r="B710" s="181" t="s">
        <v>1275</v>
      </c>
      <c r="C710" s="192" t="s">
        <v>2671</v>
      </c>
      <c r="D710" s="192"/>
      <c r="E710" s="192"/>
      <c r="F710" s="192"/>
      <c r="G710" s="192"/>
      <c r="H710" s="192"/>
      <c r="I710" s="192"/>
      <c r="J710" s="192"/>
      <c r="K710" s="192" t="e">
        <f>Variables!E653</f>
        <v>#N/A</v>
      </c>
      <c r="L710" s="192" t="e">
        <f>Variables!F653</f>
        <v>#N/A</v>
      </c>
      <c r="M710" s="192">
        <f>Variables!G653</f>
        <v>6</v>
      </c>
      <c r="N710" s="192">
        <f>Variables!H653</f>
        <v>8</v>
      </c>
      <c r="O710" s="192">
        <f>Variables!I653</f>
        <v>0</v>
      </c>
      <c r="P710" s="192">
        <f>Variables!J653</f>
        <v>0</v>
      </c>
      <c r="Q710" s="192"/>
      <c r="R710" s="192">
        <f>Variables!K653</f>
        <v>0</v>
      </c>
      <c r="S710" s="192">
        <f>Variables!L653</f>
        <v>0</v>
      </c>
      <c r="T710" s="192"/>
      <c r="U710" s="192">
        <f>Variables!M653</f>
        <v>0</v>
      </c>
      <c r="V710" s="192">
        <f>Variables!N653</f>
        <v>0</v>
      </c>
      <c r="W710" s="192"/>
      <c r="X710" s="192"/>
      <c r="Y710" s="192">
        <f>Variables!P653</f>
        <v>0</v>
      </c>
      <c r="Z710" s="182"/>
      <c r="AA710" s="192"/>
      <c r="AB710" s="181"/>
      <c r="AC710" s="170"/>
      <c r="AD710" s="170"/>
      <c r="AE710" s="170"/>
      <c r="AF710" s="170"/>
      <c r="AG710" s="170"/>
      <c r="AH710" s="170"/>
      <c r="AI710" s="170"/>
      <c r="AJ710" s="170"/>
      <c r="AK710" s="206"/>
      <c r="AL710" s="168"/>
      <c r="AM710" s="168"/>
      <c r="AN710" s="168"/>
      <c r="AO710" s="168"/>
      <c r="AP710" s="174"/>
      <c r="AQ710" s="174"/>
      <c r="AR710" s="174"/>
      <c r="AS710" s="174"/>
      <c r="AT710" s="206"/>
      <c r="AU710" s="207"/>
      <c r="AV710" s="207"/>
      <c r="AW710" s="207"/>
      <c r="AX710" s="207"/>
      <c r="AY710" s="207"/>
    </row>
    <row r="711" spans="1:51" ht="16.5" customHeight="1" outlineLevel="1" x14ac:dyDescent="0.25">
      <c r="A711" s="140" t="s">
        <v>197</v>
      </c>
      <c r="B711" s="146" t="s">
        <v>2673</v>
      </c>
      <c r="C711" s="142"/>
      <c r="D711" s="142"/>
      <c r="E711" s="142"/>
      <c r="F711" s="142"/>
      <c r="G711" s="142"/>
      <c r="H711" s="142"/>
      <c r="I711" s="142"/>
      <c r="J711" s="142"/>
      <c r="K711" s="142"/>
      <c r="L711" s="142"/>
      <c r="M711" s="142"/>
      <c r="N711" s="142"/>
      <c r="O711" s="142"/>
      <c r="P711" s="142"/>
      <c r="Q711" s="284">
        <f>SUBTOTAL(9,Q712:Q744)</f>
        <v>0</v>
      </c>
      <c r="R711" s="142"/>
      <c r="S711" s="142"/>
      <c r="T711" s="143">
        <f>SUBTOTAL(9,T712:T744)</f>
        <v>0</v>
      </c>
      <c r="U711" s="142"/>
      <c r="V711" s="142"/>
      <c r="W711" s="143">
        <f>SUBTOTAL(9,W712:W744)</f>
        <v>0</v>
      </c>
      <c r="X711" s="142"/>
      <c r="Y711" s="142"/>
      <c r="Z711" s="143">
        <f>SUBTOTAL(9,Z712:Z744)</f>
        <v>119563000</v>
      </c>
      <c r="AA711" s="145"/>
      <c r="AB711" s="146"/>
      <c r="AC711" s="147" t="e">
        <f t="shared" ref="AC711:AJ711" si="961">SUBTOTAL(1,AC712:AC744)</f>
        <v>#DIV/0!</v>
      </c>
      <c r="AD711" s="147" t="e">
        <f t="shared" si="961"/>
        <v>#DIV/0!</v>
      </c>
      <c r="AE711" s="147" t="e">
        <f t="shared" si="961"/>
        <v>#DIV/0!</v>
      </c>
      <c r="AF711" s="147">
        <f t="shared" si="961"/>
        <v>0</v>
      </c>
      <c r="AG711" s="147">
        <f t="shared" si="961"/>
        <v>0</v>
      </c>
      <c r="AH711" s="147">
        <f t="shared" si="961"/>
        <v>0</v>
      </c>
      <c r="AI711" s="147">
        <f t="shared" si="961"/>
        <v>0</v>
      </c>
      <c r="AJ711" s="147">
        <f t="shared" si="961"/>
        <v>0</v>
      </c>
      <c r="AK711" s="148"/>
      <c r="AL711" s="149"/>
      <c r="AM711" s="149"/>
      <c r="AN711" s="149"/>
      <c r="AO711" s="149"/>
      <c r="AP711" s="150"/>
      <c r="AQ711" s="150"/>
      <c r="AR711" s="150"/>
      <c r="AS711" s="150"/>
      <c r="AT711" s="151"/>
      <c r="AU711" s="152">
        <f>COUNTIF(AS712:AS745,5)</f>
        <v>12</v>
      </c>
      <c r="AV711" s="152">
        <f>COUNTIF(AS712:AS745,4)</f>
        <v>0</v>
      </c>
      <c r="AW711" s="152">
        <f>COUNTIF(AS712:AS745,3)</f>
        <v>0</v>
      </c>
      <c r="AX711" s="152">
        <f>COUNTIF(AS712:AS745,2)</f>
        <v>0</v>
      </c>
      <c r="AY711" s="152">
        <f>COUNTIF(AS712:AS745,1)</f>
        <v>0</v>
      </c>
    </row>
    <row r="712" spans="1:51" ht="16.5" customHeight="1" outlineLevel="2" x14ac:dyDescent="0.25">
      <c r="A712" s="153" t="s">
        <v>2674</v>
      </c>
      <c r="B712" s="154" t="s">
        <v>2675</v>
      </c>
      <c r="C712" s="155"/>
      <c r="D712" s="155"/>
      <c r="E712" s="155"/>
      <c r="F712" s="155"/>
      <c r="G712" s="155"/>
      <c r="H712" s="155"/>
      <c r="I712" s="155"/>
      <c r="J712" s="155"/>
      <c r="K712" s="155"/>
      <c r="L712" s="155"/>
      <c r="M712" s="155"/>
      <c r="N712" s="155"/>
      <c r="O712" s="155"/>
      <c r="P712" s="155"/>
      <c r="Q712" s="212"/>
      <c r="R712" s="155"/>
      <c r="S712" s="155"/>
      <c r="T712" s="157"/>
      <c r="U712" s="155"/>
      <c r="V712" s="155"/>
      <c r="W712" s="157"/>
      <c r="X712" s="155"/>
      <c r="Y712" s="155"/>
      <c r="Z712" s="158"/>
      <c r="AA712" s="159"/>
      <c r="AB712" s="154"/>
      <c r="AC712" s="160"/>
      <c r="AD712" s="160"/>
      <c r="AE712" s="160"/>
      <c r="AF712" s="160"/>
      <c r="AG712" s="160"/>
      <c r="AH712" s="160"/>
      <c r="AI712" s="160"/>
      <c r="AJ712" s="160"/>
      <c r="AK712" s="161"/>
      <c r="AL712" s="159"/>
      <c r="AM712" s="159"/>
      <c r="AN712" s="159"/>
      <c r="AO712" s="159"/>
      <c r="AP712" s="162"/>
      <c r="AQ712" s="162"/>
      <c r="AR712" s="162"/>
      <c r="AS712" s="162"/>
      <c r="AT712" s="161"/>
      <c r="AU712" s="163"/>
      <c r="AV712" s="163"/>
      <c r="AW712" s="163"/>
      <c r="AX712" s="163"/>
      <c r="AY712" s="163"/>
    </row>
    <row r="713" spans="1:51" ht="16.5" customHeight="1" outlineLevel="3" x14ac:dyDescent="0.25">
      <c r="A713" s="164" t="s">
        <v>2676</v>
      </c>
      <c r="B713" s="165" t="s">
        <v>2677</v>
      </c>
      <c r="C713" s="166"/>
      <c r="D713" s="167">
        <v>0.18</v>
      </c>
      <c r="E713" s="167">
        <v>0.1837</v>
      </c>
      <c r="F713" s="167">
        <v>0.1837</v>
      </c>
      <c r="G713" s="167">
        <v>0.1837</v>
      </c>
      <c r="H713" s="167">
        <v>0.18</v>
      </c>
      <c r="I713" s="167">
        <v>0.18</v>
      </c>
      <c r="J713" s="167">
        <v>0.1837</v>
      </c>
      <c r="K713" s="168" t="e">
        <f t="shared" ref="K713:P713" si="962">IF(K715=0,0,K714/K715)</f>
        <v>#N/A</v>
      </c>
      <c r="L713" s="168">
        <f t="shared" si="962"/>
        <v>0.19172060409924488</v>
      </c>
      <c r="M713" s="168">
        <f t="shared" si="962"/>
        <v>0.19172060409924488</v>
      </c>
      <c r="N713" s="168">
        <f t="shared" si="962"/>
        <v>0.19153196474238424</v>
      </c>
      <c r="O713" s="168">
        <f t="shared" si="962"/>
        <v>0</v>
      </c>
      <c r="P713" s="168">
        <f t="shared" si="962"/>
        <v>0</v>
      </c>
      <c r="Q713" s="177"/>
      <c r="R713" s="168">
        <f t="shared" ref="R713:S713" si="963">IF(R715=0,0,R714/R715)</f>
        <v>0</v>
      </c>
      <c r="S713" s="168">
        <f t="shared" si="963"/>
        <v>0</v>
      </c>
      <c r="T713" s="181"/>
      <c r="U713" s="168">
        <f t="shared" ref="U713:V713" si="964">IF(U715=0,0,U714/U715)</f>
        <v>0</v>
      </c>
      <c r="V713" s="168">
        <f t="shared" si="964"/>
        <v>0</v>
      </c>
      <c r="W713" s="181"/>
      <c r="X713" s="167">
        <f>H713</f>
        <v>0.18</v>
      </c>
      <c r="Y713" s="168">
        <f>IF(Y715=0,0,Y714/Y715)</f>
        <v>0</v>
      </c>
      <c r="Z713" s="182"/>
      <c r="AA713" s="167">
        <f>Y713/X713</f>
        <v>0</v>
      </c>
      <c r="AB713" s="165"/>
      <c r="AC713" s="172" t="e">
        <f>P713/R713</f>
        <v>#DIV/0!</v>
      </c>
      <c r="AD713" s="172" t="e">
        <f>S713/R713</f>
        <v>#DIV/0!</v>
      </c>
      <c r="AE713" s="172" t="e">
        <f>V713/U713</f>
        <v>#DIV/0!</v>
      </c>
      <c r="AF713" s="172">
        <f>Y713/X713</f>
        <v>0</v>
      </c>
      <c r="AG713" s="172">
        <f>P713/G713</f>
        <v>0</v>
      </c>
      <c r="AH713" s="172">
        <f>S713/G713</f>
        <v>0</v>
      </c>
      <c r="AI713" s="172">
        <f>V713/G713</f>
        <v>0</v>
      </c>
      <c r="AJ713" s="172">
        <f>Y713/G713</f>
        <v>0</v>
      </c>
      <c r="AK713" s="173"/>
      <c r="AL713" s="168">
        <f>IF(H713=0,0,P713/H713)</f>
        <v>0</v>
      </c>
      <c r="AM713" s="168">
        <f>IF(H713=0,0,S713/H713)</f>
        <v>0</v>
      </c>
      <c r="AN713" s="168">
        <f>IF(H713=0,0,V713/H713)</f>
        <v>0</v>
      </c>
      <c r="AO713" s="168">
        <f>IF(H713=0,0,Y713/H713)</f>
        <v>0</v>
      </c>
      <c r="AP713" s="174">
        <f t="shared" ref="AP713:AS713" si="965">IF(AL713&lt;=50%,5,IF(AL713&lt;=65%,4,IF(AL713&lt;=75%,3,IF(AL713&lt;=90%,2,1))))</f>
        <v>5</v>
      </c>
      <c r="AQ713" s="174">
        <f t="shared" si="965"/>
        <v>5</v>
      </c>
      <c r="AR713" s="174">
        <f t="shared" si="965"/>
        <v>5</v>
      </c>
      <c r="AS713" s="174">
        <f t="shared" si="965"/>
        <v>5</v>
      </c>
      <c r="AT713" s="173"/>
      <c r="AU713" s="175"/>
      <c r="AV713" s="175"/>
      <c r="AW713" s="175"/>
      <c r="AX713" s="175"/>
      <c r="AY713" s="175"/>
    </row>
    <row r="714" spans="1:51" ht="16.5" customHeight="1" outlineLevel="4" x14ac:dyDescent="0.25">
      <c r="A714" s="205" t="s">
        <v>2678</v>
      </c>
      <c r="B714" s="181" t="str">
        <f>Variables!C423</f>
        <v>Luas RTH Ber-HPL/HGB Kota</v>
      </c>
      <c r="C714" s="192" t="s">
        <v>2679</v>
      </c>
      <c r="D714" s="192"/>
      <c r="E714" s="192"/>
      <c r="F714" s="192"/>
      <c r="G714" s="192"/>
      <c r="H714" s="192"/>
      <c r="I714" s="192"/>
      <c r="J714" s="192"/>
      <c r="K714" s="192" t="e">
        <f>Variables!E423</f>
        <v>#N/A</v>
      </c>
      <c r="L714" s="192">
        <f>Variables!F423</f>
        <v>355.45</v>
      </c>
      <c r="M714" s="192">
        <f>Variables!G423</f>
        <v>355.45</v>
      </c>
      <c r="N714" s="192">
        <f>Variables!H423</f>
        <v>355.45</v>
      </c>
      <c r="O714" s="192">
        <f>Variables!I423</f>
        <v>0</v>
      </c>
      <c r="P714" s="192">
        <f>Variables!J423</f>
        <v>0</v>
      </c>
      <c r="Q714" s="192"/>
      <c r="R714" s="192">
        <f>Variables!K423</f>
        <v>0</v>
      </c>
      <c r="S714" s="192">
        <f>Variables!L423</f>
        <v>0</v>
      </c>
      <c r="T714" s="192"/>
      <c r="U714" s="192">
        <f>Variables!M423</f>
        <v>0</v>
      </c>
      <c r="V714" s="192">
        <f>Variables!N423</f>
        <v>0</v>
      </c>
      <c r="W714" s="192"/>
      <c r="X714" s="192"/>
      <c r="Y714" s="192">
        <f>Variables!P423</f>
        <v>0</v>
      </c>
      <c r="Z714" s="182"/>
      <c r="AA714" s="192"/>
      <c r="AB714" s="181"/>
      <c r="AC714" s="170"/>
      <c r="AD714" s="170"/>
      <c r="AE714" s="170"/>
      <c r="AF714" s="170"/>
      <c r="AG714" s="170"/>
      <c r="AH714" s="170"/>
      <c r="AI714" s="170"/>
      <c r="AJ714" s="170"/>
      <c r="AK714" s="206"/>
      <c r="AL714" s="168"/>
      <c r="AM714" s="168"/>
      <c r="AN714" s="168"/>
      <c r="AO714" s="168"/>
      <c r="AP714" s="174"/>
      <c r="AQ714" s="174"/>
      <c r="AR714" s="174"/>
      <c r="AS714" s="174"/>
      <c r="AT714" s="206"/>
      <c r="AU714" s="207"/>
      <c r="AV714" s="207"/>
      <c r="AW714" s="207"/>
      <c r="AX714" s="207"/>
      <c r="AY714" s="207"/>
    </row>
    <row r="715" spans="1:51" ht="16.5" customHeight="1" outlineLevel="4" x14ac:dyDescent="0.25">
      <c r="A715" s="205" t="s">
        <v>2680</v>
      </c>
      <c r="B715" s="181" t="str">
        <f>Variables!C661</f>
        <v>Luas kota secara keseluruhan</v>
      </c>
      <c r="C715" s="192" t="s">
        <v>2679</v>
      </c>
      <c r="D715" s="192"/>
      <c r="E715" s="192"/>
      <c r="F715" s="192"/>
      <c r="G715" s="192"/>
      <c r="H715" s="192"/>
      <c r="I715" s="192"/>
      <c r="J715" s="192"/>
      <c r="K715" s="192">
        <f>Variables!E661</f>
        <v>1812</v>
      </c>
      <c r="L715" s="192">
        <f>Variables!F661</f>
        <v>1854</v>
      </c>
      <c r="M715" s="192">
        <f>Variables!G661</f>
        <v>1854</v>
      </c>
      <c r="N715" s="192">
        <f>Variables!H661</f>
        <v>1855.826</v>
      </c>
      <c r="O715" s="192">
        <f>Variables!I661</f>
        <v>0</v>
      </c>
      <c r="P715" s="192">
        <f>Variables!J661</f>
        <v>0</v>
      </c>
      <c r="Q715" s="192"/>
      <c r="R715" s="192">
        <f>Variables!K661</f>
        <v>0</v>
      </c>
      <c r="S715" s="192">
        <f>Variables!L661</f>
        <v>0</v>
      </c>
      <c r="T715" s="192"/>
      <c r="U715" s="192">
        <f>Variables!M661</f>
        <v>0</v>
      </c>
      <c r="V715" s="192">
        <f>Variables!N661</f>
        <v>0</v>
      </c>
      <c r="W715" s="192"/>
      <c r="X715" s="192"/>
      <c r="Y715" s="192">
        <f>Variables!P661</f>
        <v>0</v>
      </c>
      <c r="Z715" s="182"/>
      <c r="AA715" s="192"/>
      <c r="AB715" s="181"/>
      <c r="AC715" s="170"/>
      <c r="AD715" s="170"/>
      <c r="AE715" s="170"/>
      <c r="AF715" s="170"/>
      <c r="AG715" s="170"/>
      <c r="AH715" s="170"/>
      <c r="AI715" s="170"/>
      <c r="AJ715" s="170"/>
      <c r="AK715" s="206"/>
      <c r="AL715" s="168"/>
      <c r="AM715" s="168"/>
      <c r="AN715" s="168"/>
      <c r="AO715" s="168"/>
      <c r="AP715" s="174"/>
      <c r="AQ715" s="174"/>
      <c r="AR715" s="174"/>
      <c r="AS715" s="174"/>
      <c r="AT715" s="206"/>
      <c r="AU715" s="207"/>
      <c r="AV715" s="207"/>
      <c r="AW715" s="207"/>
      <c r="AX715" s="207"/>
      <c r="AY715" s="207"/>
    </row>
    <row r="716" spans="1:51" ht="16.5" customHeight="1" outlineLevel="2" x14ac:dyDescent="0.25">
      <c r="A716" s="153" t="s">
        <v>2681</v>
      </c>
      <c r="B716" s="154" t="s">
        <v>2682</v>
      </c>
      <c r="C716" s="155"/>
      <c r="D716" s="155"/>
      <c r="E716" s="155"/>
      <c r="F716" s="155"/>
      <c r="G716" s="155"/>
      <c r="H716" s="155"/>
      <c r="I716" s="155"/>
      <c r="J716" s="155"/>
      <c r="K716" s="155"/>
      <c r="L716" s="155"/>
      <c r="M716" s="155"/>
      <c r="N716" s="155"/>
      <c r="O716" s="155"/>
      <c r="P716" s="155"/>
      <c r="Q716" s="212"/>
      <c r="R716" s="155"/>
      <c r="S716" s="155"/>
      <c r="T716" s="157"/>
      <c r="U716" s="155"/>
      <c r="V716" s="155"/>
      <c r="W716" s="157"/>
      <c r="X716" s="155"/>
      <c r="Y716" s="155"/>
      <c r="Z716" s="158"/>
      <c r="AA716" s="159"/>
      <c r="AB716" s="154"/>
      <c r="AC716" s="160"/>
      <c r="AD716" s="160"/>
      <c r="AE716" s="160"/>
      <c r="AF716" s="160"/>
      <c r="AG716" s="160"/>
      <c r="AH716" s="160"/>
      <c r="AI716" s="160"/>
      <c r="AJ716" s="160"/>
      <c r="AK716" s="161"/>
      <c r="AL716" s="159"/>
      <c r="AM716" s="159"/>
      <c r="AN716" s="159"/>
      <c r="AO716" s="159"/>
      <c r="AP716" s="162"/>
      <c r="AQ716" s="162"/>
      <c r="AR716" s="162"/>
      <c r="AS716" s="162"/>
      <c r="AT716" s="161"/>
      <c r="AU716" s="163"/>
      <c r="AV716" s="163"/>
      <c r="AW716" s="163"/>
      <c r="AX716" s="163"/>
      <c r="AY716" s="163"/>
    </row>
    <row r="717" spans="1:51" ht="16.5" customHeight="1" outlineLevel="3" x14ac:dyDescent="0.25">
      <c r="A717" s="164" t="s">
        <v>2683</v>
      </c>
      <c r="B717" s="165" t="s">
        <v>2684</v>
      </c>
      <c r="C717" s="166"/>
      <c r="D717" s="167">
        <v>1.2999999999999999E-2</v>
      </c>
      <c r="E717" s="167">
        <v>2.3E-2</v>
      </c>
      <c r="F717" s="167">
        <v>3.3000000000000002E-2</v>
      </c>
      <c r="G717" s="167">
        <v>4.2999999999999997E-2</v>
      </c>
      <c r="H717" s="167">
        <v>5.2999999999999999E-2</v>
      </c>
      <c r="I717" s="167">
        <v>6.3E-2</v>
      </c>
      <c r="J717" s="167">
        <v>7.2999999999999995E-2</v>
      </c>
      <c r="K717" s="168" t="e">
        <f t="shared" ref="K717:P717" si="966">IF(K719=0,0,K718/K719)</f>
        <v>#N/A</v>
      </c>
      <c r="L717" s="168">
        <f t="shared" si="966"/>
        <v>3.9679247891607913E-2</v>
      </c>
      <c r="M717" s="168">
        <f t="shared" si="966"/>
        <v>4.1301169590643276E-2</v>
      </c>
      <c r="N717" s="168">
        <f t="shared" si="966"/>
        <v>8.8433674743942037E-2</v>
      </c>
      <c r="O717" s="168">
        <f t="shared" si="966"/>
        <v>0</v>
      </c>
      <c r="P717" s="168">
        <f t="shared" si="966"/>
        <v>0</v>
      </c>
      <c r="Q717" s="177"/>
      <c r="R717" s="168">
        <f t="shared" ref="R717:S717" si="967">IF(R719=0,0,R718/R719)</f>
        <v>0</v>
      </c>
      <c r="S717" s="168">
        <f t="shared" si="967"/>
        <v>0</v>
      </c>
      <c r="T717" s="181"/>
      <c r="U717" s="168">
        <f t="shared" ref="U717:V717" si="968">IF(U719=0,0,U718/U719)</f>
        <v>0</v>
      </c>
      <c r="V717" s="168">
        <f t="shared" si="968"/>
        <v>0</v>
      </c>
      <c r="W717" s="181"/>
      <c r="X717" s="167">
        <f>H717</f>
        <v>5.2999999999999999E-2</v>
      </c>
      <c r="Y717" s="168">
        <f>IF(Y719=0,0,Y718/Y719)</f>
        <v>0</v>
      </c>
      <c r="Z717" s="182"/>
      <c r="AA717" s="167">
        <f>Y717/X717</f>
        <v>0</v>
      </c>
      <c r="AB717" s="165"/>
      <c r="AC717" s="172" t="e">
        <f>P717/R717</f>
        <v>#DIV/0!</v>
      </c>
      <c r="AD717" s="172" t="e">
        <f>S717/R717</f>
        <v>#DIV/0!</v>
      </c>
      <c r="AE717" s="172" t="e">
        <f>V717/U717</f>
        <v>#DIV/0!</v>
      </c>
      <c r="AF717" s="172">
        <f>Y717/X717</f>
        <v>0</v>
      </c>
      <c r="AG717" s="172">
        <f>P717/G717</f>
        <v>0</v>
      </c>
      <c r="AH717" s="172">
        <f>S717/G717</f>
        <v>0</v>
      </c>
      <c r="AI717" s="172">
        <f>V717/G717</f>
        <v>0</v>
      </c>
      <c r="AJ717" s="172">
        <f>Y717/G717</f>
        <v>0</v>
      </c>
      <c r="AK717" s="173"/>
      <c r="AL717" s="168">
        <f>IF(H717=0,0,P717/H717)</f>
        <v>0</v>
      </c>
      <c r="AM717" s="168">
        <f>IF(H717=0,0,S717/H717)</f>
        <v>0</v>
      </c>
      <c r="AN717" s="168">
        <f>IF(H717=0,0,V717/H717)</f>
        <v>0</v>
      </c>
      <c r="AO717" s="168">
        <f>IF(H717=0,0,Y717/H717)</f>
        <v>0</v>
      </c>
      <c r="AP717" s="174">
        <f t="shared" ref="AP717:AS717" si="969">IF(AL717&lt;=50%,5,IF(AL717&lt;=65%,4,IF(AL717&lt;=75%,3,IF(AL717&lt;=90%,2,1))))</f>
        <v>5</v>
      </c>
      <c r="AQ717" s="174">
        <f t="shared" si="969"/>
        <v>5</v>
      </c>
      <c r="AR717" s="174">
        <f t="shared" si="969"/>
        <v>5</v>
      </c>
      <c r="AS717" s="174">
        <f t="shared" si="969"/>
        <v>5</v>
      </c>
      <c r="AT717" s="173"/>
      <c r="AU717" s="175"/>
      <c r="AV717" s="175"/>
      <c r="AW717" s="175"/>
      <c r="AX717" s="175"/>
      <c r="AY717" s="175"/>
    </row>
    <row r="718" spans="1:51" ht="16.5" customHeight="1" outlineLevel="4" x14ac:dyDescent="0.25">
      <c r="A718" s="205" t="s">
        <v>2685</v>
      </c>
      <c r="B718" s="181" t="str">
        <f>Variables!C427</f>
        <v>Volume sampah yang ditangani dari sumbernya</v>
      </c>
      <c r="C718" s="192" t="s">
        <v>2686</v>
      </c>
      <c r="D718" s="192"/>
      <c r="E718" s="192"/>
      <c r="F718" s="192"/>
      <c r="G718" s="192"/>
      <c r="H718" s="192"/>
      <c r="I718" s="192"/>
      <c r="J718" s="192"/>
      <c r="K718" s="192" t="e">
        <f>Variables!E427</f>
        <v>#N/A</v>
      </c>
      <c r="L718" s="192">
        <f>Variables!F427</f>
        <v>11.48</v>
      </c>
      <c r="M718" s="192">
        <f>Variables!G427</f>
        <v>13.56</v>
      </c>
      <c r="N718" s="192">
        <f>Variables!H427</f>
        <v>28.32</v>
      </c>
      <c r="O718" s="192">
        <f>Variables!I427</f>
        <v>0</v>
      </c>
      <c r="P718" s="192">
        <f>Variables!J427</f>
        <v>0</v>
      </c>
      <c r="Q718" s="192"/>
      <c r="R718" s="192">
        <f>Variables!K427</f>
        <v>0</v>
      </c>
      <c r="S718" s="192">
        <f>Variables!L427</f>
        <v>0</v>
      </c>
      <c r="T718" s="192"/>
      <c r="U718" s="192">
        <f>Variables!M427</f>
        <v>0</v>
      </c>
      <c r="V718" s="192">
        <f>Variables!N427</f>
        <v>0</v>
      </c>
      <c r="W718" s="192"/>
      <c r="X718" s="192"/>
      <c r="Y718" s="192">
        <f>Variables!P427</f>
        <v>0</v>
      </c>
      <c r="Z718" s="182"/>
      <c r="AA718" s="192"/>
      <c r="AB718" s="181"/>
      <c r="AC718" s="170"/>
      <c r="AD718" s="170"/>
      <c r="AE718" s="170"/>
      <c r="AF718" s="170"/>
      <c r="AG718" s="170"/>
      <c r="AH718" s="170"/>
      <c r="AI718" s="170"/>
      <c r="AJ718" s="170"/>
      <c r="AK718" s="206"/>
      <c r="AL718" s="168"/>
      <c r="AM718" s="168"/>
      <c r="AN718" s="168"/>
      <c r="AO718" s="168"/>
      <c r="AP718" s="174"/>
      <c r="AQ718" s="174"/>
      <c r="AR718" s="174"/>
      <c r="AS718" s="174"/>
      <c r="AT718" s="206"/>
      <c r="AU718" s="207"/>
      <c r="AV718" s="207"/>
      <c r="AW718" s="207"/>
      <c r="AX718" s="207"/>
      <c r="AY718" s="207"/>
    </row>
    <row r="719" spans="1:51" ht="16.5" customHeight="1" outlineLevel="4" x14ac:dyDescent="0.25">
      <c r="A719" s="205" t="s">
        <v>2687</v>
      </c>
      <c r="B719" s="181" t="str">
        <f>Variables!C418</f>
        <v xml:space="preserve">Jumlah sampah seluruhnya </v>
      </c>
      <c r="C719" s="192" t="s">
        <v>2686</v>
      </c>
      <c r="D719" s="192"/>
      <c r="E719" s="192"/>
      <c r="F719" s="192"/>
      <c r="G719" s="192"/>
      <c r="H719" s="192"/>
      <c r="I719" s="192"/>
      <c r="J719" s="192"/>
      <c r="K719" s="192" t="e">
        <f>Variables!E418</f>
        <v>#N/A</v>
      </c>
      <c r="L719" s="192">
        <f>Variables!F418</f>
        <v>289.32</v>
      </c>
      <c r="M719" s="192">
        <f>Variables!G418</f>
        <v>328.32</v>
      </c>
      <c r="N719" s="192">
        <f>Variables!H418</f>
        <v>320.24</v>
      </c>
      <c r="O719" s="192">
        <f>Variables!I418</f>
        <v>0</v>
      </c>
      <c r="P719" s="192">
        <f>Variables!J418</f>
        <v>0</v>
      </c>
      <c r="Q719" s="192"/>
      <c r="R719" s="192">
        <f>Variables!K418</f>
        <v>0</v>
      </c>
      <c r="S719" s="192">
        <f>Variables!L418</f>
        <v>0</v>
      </c>
      <c r="T719" s="192"/>
      <c r="U719" s="192">
        <f>Variables!M418</f>
        <v>0</v>
      </c>
      <c r="V719" s="192">
        <f>Variables!N418</f>
        <v>0</v>
      </c>
      <c r="W719" s="192"/>
      <c r="X719" s="192"/>
      <c r="Y719" s="192">
        <f>Variables!P418</f>
        <v>0</v>
      </c>
      <c r="Z719" s="182"/>
      <c r="AA719" s="192"/>
      <c r="AB719" s="181"/>
      <c r="AC719" s="170"/>
      <c r="AD719" s="170"/>
      <c r="AE719" s="170"/>
      <c r="AF719" s="170"/>
      <c r="AG719" s="170"/>
      <c r="AH719" s="170"/>
      <c r="AI719" s="170"/>
      <c r="AJ719" s="170"/>
      <c r="AK719" s="206"/>
      <c r="AL719" s="168"/>
      <c r="AM719" s="168"/>
      <c r="AN719" s="168"/>
      <c r="AO719" s="168"/>
      <c r="AP719" s="174"/>
      <c r="AQ719" s="174"/>
      <c r="AR719" s="174"/>
      <c r="AS719" s="174"/>
      <c r="AT719" s="206"/>
      <c r="AU719" s="207"/>
      <c r="AV719" s="207"/>
      <c r="AW719" s="207"/>
      <c r="AX719" s="207"/>
      <c r="AY719" s="207"/>
    </row>
    <row r="720" spans="1:51" ht="16.5" customHeight="1" outlineLevel="3" x14ac:dyDescent="0.25">
      <c r="A720" s="164" t="s">
        <v>2688</v>
      </c>
      <c r="B720" s="165" t="s">
        <v>2689</v>
      </c>
      <c r="C720" s="166"/>
      <c r="D720" s="167">
        <v>0.85</v>
      </c>
      <c r="E720" s="167">
        <v>0.87</v>
      </c>
      <c r="F720" s="167">
        <v>0.88</v>
      </c>
      <c r="G720" s="167">
        <v>0.89</v>
      </c>
      <c r="H720" s="167">
        <v>0.9</v>
      </c>
      <c r="I720" s="167">
        <v>0.92</v>
      </c>
      <c r="J720" s="167">
        <v>1</v>
      </c>
      <c r="K720" s="168" t="e">
        <f t="shared" ref="K720:P720" si="970">IF(K722=0,0,K721/K722)</f>
        <v>#N/A</v>
      </c>
      <c r="L720" s="168">
        <f t="shared" si="970"/>
        <v>0.86233236554679948</v>
      </c>
      <c r="M720" s="168">
        <f t="shared" si="970"/>
        <v>0.87627923976608191</v>
      </c>
      <c r="N720" s="168">
        <f t="shared" si="970"/>
        <v>0.91896702473145142</v>
      </c>
      <c r="O720" s="168">
        <f t="shared" si="970"/>
        <v>0</v>
      </c>
      <c r="P720" s="168">
        <f t="shared" si="970"/>
        <v>0</v>
      </c>
      <c r="Q720" s="177"/>
      <c r="R720" s="168">
        <f t="shared" ref="R720:S720" si="971">IF(R722=0,0,R721/R722)</f>
        <v>0</v>
      </c>
      <c r="S720" s="168">
        <f t="shared" si="971"/>
        <v>0</v>
      </c>
      <c r="T720" s="181"/>
      <c r="U720" s="168">
        <f t="shared" ref="U720:V720" si="972">IF(U722=0,0,U721/U722)</f>
        <v>0</v>
      </c>
      <c r="V720" s="168">
        <f t="shared" si="972"/>
        <v>0</v>
      </c>
      <c r="W720" s="181"/>
      <c r="X720" s="167">
        <f>H720</f>
        <v>0.9</v>
      </c>
      <c r="Y720" s="168">
        <f>IF(Y722=0,0,Y721/Y722)</f>
        <v>0</v>
      </c>
      <c r="Z720" s="182"/>
      <c r="AA720" s="167"/>
      <c r="AB720" s="165"/>
      <c r="AC720" s="172" t="e">
        <f>P720/R720</f>
        <v>#DIV/0!</v>
      </c>
      <c r="AD720" s="172" t="e">
        <f>S720/R720</f>
        <v>#DIV/0!</v>
      </c>
      <c r="AE720" s="172" t="e">
        <f>V720/U720</f>
        <v>#DIV/0!</v>
      </c>
      <c r="AF720" s="172">
        <f>Y720/X720</f>
        <v>0</v>
      </c>
      <c r="AG720" s="172">
        <f>P720/G720</f>
        <v>0</v>
      </c>
      <c r="AH720" s="172">
        <f>S720/G720</f>
        <v>0</v>
      </c>
      <c r="AI720" s="172">
        <f>V720/G720</f>
        <v>0</v>
      </c>
      <c r="AJ720" s="172">
        <f>Y720/G720</f>
        <v>0</v>
      </c>
      <c r="AK720" s="173"/>
      <c r="AL720" s="168">
        <f>IF(H720=0,0,P720/H720)</f>
        <v>0</v>
      </c>
      <c r="AM720" s="168">
        <f>IF(H720=0,0,S720/H720)</f>
        <v>0</v>
      </c>
      <c r="AN720" s="168">
        <f>IF(H720=0,0,V720/H720)</f>
        <v>0</v>
      </c>
      <c r="AO720" s="168">
        <f>IF(H720=0,0,Y720/H720)</f>
        <v>0</v>
      </c>
      <c r="AP720" s="174">
        <f t="shared" ref="AP720:AS720" si="973">IF(AL720&lt;=50%,5,IF(AL720&lt;=65%,4,IF(AL720&lt;=75%,3,IF(AL720&lt;=90%,2,1))))</f>
        <v>5</v>
      </c>
      <c r="AQ720" s="174">
        <f t="shared" si="973"/>
        <v>5</v>
      </c>
      <c r="AR720" s="174">
        <f t="shared" si="973"/>
        <v>5</v>
      </c>
      <c r="AS720" s="174">
        <f t="shared" si="973"/>
        <v>5</v>
      </c>
      <c r="AT720" s="173"/>
      <c r="AU720" s="175"/>
      <c r="AV720" s="175"/>
      <c r="AW720" s="175"/>
      <c r="AX720" s="175"/>
      <c r="AY720" s="175"/>
    </row>
    <row r="721" spans="1:51" ht="16.5" customHeight="1" outlineLevel="4" x14ac:dyDescent="0.25">
      <c r="A721" s="205" t="s">
        <v>2690</v>
      </c>
      <c r="B721" s="181" t="str">
        <f>Variables!C419</f>
        <v>Jumlah sampah yang terangkut dari depo sampah</v>
      </c>
      <c r="C721" s="192" t="s">
        <v>2686</v>
      </c>
      <c r="D721" s="192"/>
      <c r="E721" s="192"/>
      <c r="F721" s="192"/>
      <c r="G721" s="192"/>
      <c r="H721" s="192"/>
      <c r="I721" s="192"/>
      <c r="J721" s="192"/>
      <c r="K721" s="192" t="e">
        <f>Variables!E419</f>
        <v>#N/A</v>
      </c>
      <c r="L721" s="192">
        <f>Variables!F419</f>
        <v>249.49</v>
      </c>
      <c r="M721" s="192">
        <f>Variables!G419</f>
        <v>287.7</v>
      </c>
      <c r="N721" s="192">
        <f>Variables!H419</f>
        <v>294.29000000000002</v>
      </c>
      <c r="O721" s="192">
        <f>Variables!I419</f>
        <v>0</v>
      </c>
      <c r="P721" s="192">
        <f>Variables!J419</f>
        <v>0</v>
      </c>
      <c r="Q721" s="192"/>
      <c r="R721" s="192">
        <f>Variables!K419</f>
        <v>0</v>
      </c>
      <c r="S721" s="192">
        <f>Variables!L419</f>
        <v>0</v>
      </c>
      <c r="T721" s="192"/>
      <c r="U721" s="192">
        <f>Variables!M419</f>
        <v>0</v>
      </c>
      <c r="V721" s="192">
        <f>Variables!N419</f>
        <v>0</v>
      </c>
      <c r="W721" s="192"/>
      <c r="X721" s="192"/>
      <c r="Y721" s="192">
        <f>Variables!P419</f>
        <v>0</v>
      </c>
      <c r="Z721" s="182"/>
      <c r="AA721" s="192"/>
      <c r="AB721" s="181"/>
      <c r="AC721" s="170"/>
      <c r="AD721" s="170"/>
      <c r="AE721" s="170"/>
      <c r="AF721" s="170"/>
      <c r="AG721" s="170"/>
      <c r="AH721" s="170"/>
      <c r="AI721" s="170"/>
      <c r="AJ721" s="170"/>
      <c r="AK721" s="206"/>
      <c r="AL721" s="168"/>
      <c r="AM721" s="168"/>
      <c r="AN721" s="168"/>
      <c r="AO721" s="168"/>
      <c r="AP721" s="174"/>
      <c r="AQ721" s="174"/>
      <c r="AR721" s="174"/>
      <c r="AS721" s="174"/>
      <c r="AT721" s="206"/>
      <c r="AU721" s="207"/>
      <c r="AV721" s="207"/>
      <c r="AW721" s="207"/>
      <c r="AX721" s="207"/>
      <c r="AY721" s="207"/>
    </row>
    <row r="722" spans="1:51" ht="16.5" customHeight="1" outlineLevel="4" x14ac:dyDescent="0.25">
      <c r="A722" s="205" t="s">
        <v>2691</v>
      </c>
      <c r="B722" s="181" t="str">
        <f>Variables!C418</f>
        <v xml:space="preserve">Jumlah sampah seluruhnya </v>
      </c>
      <c r="C722" s="192" t="s">
        <v>2686</v>
      </c>
      <c r="D722" s="192"/>
      <c r="E722" s="192"/>
      <c r="F722" s="192"/>
      <c r="G722" s="192"/>
      <c r="H722" s="192"/>
      <c r="I722" s="192"/>
      <c r="J722" s="192"/>
      <c r="K722" s="192" t="e">
        <f>Variables!E418</f>
        <v>#N/A</v>
      </c>
      <c r="L722" s="192">
        <f>Variables!F418</f>
        <v>289.32</v>
      </c>
      <c r="M722" s="192">
        <f>Variables!G418</f>
        <v>328.32</v>
      </c>
      <c r="N722" s="192">
        <f>Variables!H418</f>
        <v>320.24</v>
      </c>
      <c r="O722" s="192">
        <f>Variables!I418</f>
        <v>0</v>
      </c>
      <c r="P722" s="192">
        <f>Variables!J418</f>
        <v>0</v>
      </c>
      <c r="Q722" s="192"/>
      <c r="R722" s="192">
        <f>Variables!K418</f>
        <v>0</v>
      </c>
      <c r="S722" s="192">
        <f>Variables!L418</f>
        <v>0</v>
      </c>
      <c r="T722" s="192"/>
      <c r="U722" s="192">
        <f>Variables!M418</f>
        <v>0</v>
      </c>
      <c r="V722" s="192">
        <f>Variables!N418</f>
        <v>0</v>
      </c>
      <c r="W722" s="192"/>
      <c r="X722" s="192"/>
      <c r="Y722" s="192">
        <f>Variables!P418</f>
        <v>0</v>
      </c>
      <c r="Z722" s="182"/>
      <c r="AA722" s="192"/>
      <c r="AB722" s="181"/>
      <c r="AC722" s="170"/>
      <c r="AD722" s="170"/>
      <c r="AE722" s="170"/>
      <c r="AF722" s="170"/>
      <c r="AG722" s="170"/>
      <c r="AH722" s="170"/>
      <c r="AI722" s="170"/>
      <c r="AJ722" s="170"/>
      <c r="AK722" s="206"/>
      <c r="AL722" s="168"/>
      <c r="AM722" s="168"/>
      <c r="AN722" s="168"/>
      <c r="AO722" s="168"/>
      <c r="AP722" s="174"/>
      <c r="AQ722" s="174"/>
      <c r="AR722" s="174"/>
      <c r="AS722" s="174"/>
      <c r="AT722" s="206"/>
      <c r="AU722" s="207"/>
      <c r="AV722" s="207"/>
      <c r="AW722" s="207"/>
      <c r="AX722" s="207"/>
      <c r="AY722" s="207"/>
    </row>
    <row r="723" spans="1:51" ht="16.5" customHeight="1" outlineLevel="2" x14ac:dyDescent="0.25">
      <c r="A723" s="153" t="s">
        <v>2692</v>
      </c>
      <c r="B723" s="154" t="s">
        <v>2693</v>
      </c>
      <c r="C723" s="155"/>
      <c r="D723" s="155"/>
      <c r="E723" s="155"/>
      <c r="F723" s="155"/>
      <c r="G723" s="155"/>
      <c r="H723" s="155"/>
      <c r="I723" s="155"/>
      <c r="J723" s="155"/>
      <c r="K723" s="155"/>
      <c r="L723" s="155"/>
      <c r="M723" s="155"/>
      <c r="N723" s="155"/>
      <c r="O723" s="155"/>
      <c r="P723" s="155"/>
      <c r="Q723" s="212"/>
      <c r="R723" s="155"/>
      <c r="S723" s="155"/>
      <c r="T723" s="157"/>
      <c r="U723" s="155"/>
      <c r="V723" s="155"/>
      <c r="W723" s="157"/>
      <c r="X723" s="155"/>
      <c r="Y723" s="155"/>
      <c r="Z723" s="158"/>
      <c r="AA723" s="159"/>
      <c r="AB723" s="154"/>
      <c r="AC723" s="160"/>
      <c r="AD723" s="160"/>
      <c r="AE723" s="160"/>
      <c r="AF723" s="160"/>
      <c r="AG723" s="160"/>
      <c r="AH723" s="160"/>
      <c r="AI723" s="160"/>
      <c r="AJ723" s="160"/>
      <c r="AK723" s="161"/>
      <c r="AL723" s="159"/>
      <c r="AM723" s="159"/>
      <c r="AN723" s="159"/>
      <c r="AO723" s="159"/>
      <c r="AP723" s="162"/>
      <c r="AQ723" s="162"/>
      <c r="AR723" s="162"/>
      <c r="AS723" s="162"/>
      <c r="AT723" s="161"/>
      <c r="AU723" s="163"/>
      <c r="AV723" s="163"/>
      <c r="AW723" s="163"/>
      <c r="AX723" s="163"/>
      <c r="AY723" s="163"/>
    </row>
    <row r="724" spans="1:51" ht="16.5" customHeight="1" outlineLevel="3" x14ac:dyDescent="0.25">
      <c r="A724" s="164" t="s">
        <v>2694</v>
      </c>
      <c r="B724" s="165" t="s">
        <v>2695</v>
      </c>
      <c r="C724" s="166"/>
      <c r="D724" s="167">
        <v>0.13</v>
      </c>
      <c r="E724" s="167">
        <v>0.15</v>
      </c>
      <c r="F724" s="167">
        <v>0.2</v>
      </c>
      <c r="G724" s="167">
        <v>0.3</v>
      </c>
      <c r="H724" s="167">
        <v>0.4</v>
      </c>
      <c r="I724" s="167">
        <v>0.8</v>
      </c>
      <c r="J724" s="167">
        <v>1</v>
      </c>
      <c r="K724" s="168" t="e">
        <f t="shared" ref="K724:P724" si="974">IF(K726=0,0,K725/K726)</f>
        <v>#N/A</v>
      </c>
      <c r="L724" s="168">
        <f t="shared" si="974"/>
        <v>1</v>
      </c>
      <c r="M724" s="168">
        <f t="shared" si="974"/>
        <v>1</v>
      </c>
      <c r="N724" s="168">
        <f t="shared" si="974"/>
        <v>0.53333333333333333</v>
      </c>
      <c r="O724" s="168">
        <f t="shared" si="974"/>
        <v>0</v>
      </c>
      <c r="P724" s="168">
        <f t="shared" si="974"/>
        <v>0</v>
      </c>
      <c r="Q724" s="177"/>
      <c r="R724" s="168">
        <f t="shared" ref="R724:S724" si="975">IF(R726=0,0,R725/R726)</f>
        <v>0</v>
      </c>
      <c r="S724" s="168">
        <f t="shared" si="975"/>
        <v>0</v>
      </c>
      <c r="T724" s="181"/>
      <c r="U724" s="168">
        <f t="shared" ref="U724:V724" si="976">IF(U726=0,0,U725/U726)</f>
        <v>0</v>
      </c>
      <c r="V724" s="168">
        <f t="shared" si="976"/>
        <v>0</v>
      </c>
      <c r="W724" s="181"/>
      <c r="X724" s="167">
        <f>H724</f>
        <v>0.4</v>
      </c>
      <c r="Y724" s="168">
        <f>IF(Y726=0,0,Y725/Y726)</f>
        <v>0</v>
      </c>
      <c r="Z724" s="182"/>
      <c r="AA724" s="167"/>
      <c r="AB724" s="165"/>
      <c r="AC724" s="172" t="e">
        <f>P724/R724</f>
        <v>#DIV/0!</v>
      </c>
      <c r="AD724" s="172" t="e">
        <f>S724/R724</f>
        <v>#DIV/0!</v>
      </c>
      <c r="AE724" s="172" t="e">
        <f>V724/U724</f>
        <v>#DIV/0!</v>
      </c>
      <c r="AF724" s="172">
        <f>Y724/X724</f>
        <v>0</v>
      </c>
      <c r="AG724" s="172">
        <f>P724/G724</f>
        <v>0</v>
      </c>
      <c r="AH724" s="172">
        <f>S724/G724</f>
        <v>0</v>
      </c>
      <c r="AI724" s="172">
        <f>V724/G724</f>
        <v>0</v>
      </c>
      <c r="AJ724" s="172">
        <f>Y724/G724</f>
        <v>0</v>
      </c>
      <c r="AK724" s="173"/>
      <c r="AL724" s="168">
        <f>IF(H724=0,0,P724/H724)</f>
        <v>0</v>
      </c>
      <c r="AM724" s="168">
        <f>IF(H724=0,0,S724/H724)</f>
        <v>0</v>
      </c>
      <c r="AN724" s="168">
        <f>IF(H724=0,0,V724/H724)</f>
        <v>0</v>
      </c>
      <c r="AO724" s="168">
        <f>IF(H724=0,0,Y724/H724)</f>
        <v>0</v>
      </c>
      <c r="AP724" s="174">
        <f t="shared" ref="AP724:AS724" si="977">IF(AL724&lt;=50%,5,IF(AL724&lt;=65%,4,IF(AL724&lt;=75%,3,IF(AL724&lt;=90%,2,1))))</f>
        <v>5</v>
      </c>
      <c r="AQ724" s="174">
        <f t="shared" si="977"/>
        <v>5</v>
      </c>
      <c r="AR724" s="174">
        <f t="shared" si="977"/>
        <v>5</v>
      </c>
      <c r="AS724" s="174">
        <f t="shared" si="977"/>
        <v>5</v>
      </c>
      <c r="AT724" s="173"/>
      <c r="AU724" s="175"/>
      <c r="AV724" s="175"/>
      <c r="AW724" s="175"/>
      <c r="AX724" s="175"/>
      <c r="AY724" s="175"/>
    </row>
    <row r="725" spans="1:51" ht="16.5" customHeight="1" outlineLevel="4" x14ac:dyDescent="0.25">
      <c r="A725" s="205" t="s">
        <v>2696</v>
      </c>
      <c r="B725" s="181" t="str">
        <f>Variables!C417</f>
        <v>Jumlah rekomendasi hasil pengawasan yang ditaati</v>
      </c>
      <c r="C725" s="192" t="s">
        <v>2697</v>
      </c>
      <c r="D725" s="192"/>
      <c r="E725" s="192"/>
      <c r="F725" s="192"/>
      <c r="G725" s="192"/>
      <c r="H725" s="192"/>
      <c r="I725" s="192"/>
      <c r="J725" s="192"/>
      <c r="K725" s="192" t="e">
        <f>Variables!E417</f>
        <v>#N/A</v>
      </c>
      <c r="L725" s="192">
        <f>Variables!F417</f>
        <v>30</v>
      </c>
      <c r="M725" s="192">
        <f>Variables!G417</f>
        <v>60</v>
      </c>
      <c r="N725" s="192">
        <f>Variables!H417</f>
        <v>48</v>
      </c>
      <c r="O725" s="192">
        <f>Variables!I417</f>
        <v>0</v>
      </c>
      <c r="P725" s="192">
        <f>Variables!J417</f>
        <v>0</v>
      </c>
      <c r="Q725" s="192"/>
      <c r="R725" s="192">
        <f>Variables!K417</f>
        <v>0</v>
      </c>
      <c r="S725" s="192">
        <f>Variables!L417</f>
        <v>0</v>
      </c>
      <c r="T725" s="192"/>
      <c r="U725" s="192">
        <f>Variables!M417</f>
        <v>0</v>
      </c>
      <c r="V725" s="192">
        <f>Variables!N417</f>
        <v>0</v>
      </c>
      <c r="W725" s="192"/>
      <c r="X725" s="192"/>
      <c r="Y725" s="192">
        <f>Variables!P417</f>
        <v>0</v>
      </c>
      <c r="Z725" s="182"/>
      <c r="AA725" s="192"/>
      <c r="AB725" s="181"/>
      <c r="AC725" s="170"/>
      <c r="AD725" s="170"/>
      <c r="AE725" s="170"/>
      <c r="AF725" s="170"/>
      <c r="AG725" s="170"/>
      <c r="AH725" s="170"/>
      <c r="AI725" s="170"/>
      <c r="AJ725" s="170"/>
      <c r="AK725" s="206"/>
      <c r="AL725" s="168"/>
      <c r="AM725" s="168"/>
      <c r="AN725" s="168"/>
      <c r="AO725" s="168"/>
      <c r="AP725" s="174"/>
      <c r="AQ725" s="174"/>
      <c r="AR725" s="174"/>
      <c r="AS725" s="174"/>
      <c r="AT725" s="206"/>
      <c r="AU725" s="207"/>
      <c r="AV725" s="207"/>
      <c r="AW725" s="207"/>
      <c r="AX725" s="207"/>
      <c r="AY725" s="207"/>
    </row>
    <row r="726" spans="1:51" ht="16.5" customHeight="1" outlineLevel="4" x14ac:dyDescent="0.25">
      <c r="A726" s="205" t="s">
        <v>2698</v>
      </c>
      <c r="B726" s="181" t="str">
        <f>Variables!C420</f>
        <v>Jumlah seluruh rekomendasi hasil pengawasan</v>
      </c>
      <c r="C726" s="192" t="s">
        <v>2697</v>
      </c>
      <c r="D726" s="192"/>
      <c r="E726" s="192"/>
      <c r="F726" s="192"/>
      <c r="G726" s="192"/>
      <c r="H726" s="192"/>
      <c r="I726" s="192"/>
      <c r="J726" s="192"/>
      <c r="K726" s="192" t="e">
        <f>Variables!E420</f>
        <v>#N/A</v>
      </c>
      <c r="L726" s="192">
        <f>Variables!F420</f>
        <v>30</v>
      </c>
      <c r="M726" s="192">
        <f>Variables!G420</f>
        <v>60</v>
      </c>
      <c r="N726" s="192">
        <f>Variables!H420</f>
        <v>90</v>
      </c>
      <c r="O726" s="192">
        <f>Variables!I420</f>
        <v>0</v>
      </c>
      <c r="P726" s="192">
        <f>Variables!J420</f>
        <v>0</v>
      </c>
      <c r="Q726" s="192"/>
      <c r="R726" s="192">
        <f>Variables!K420</f>
        <v>0</v>
      </c>
      <c r="S726" s="192">
        <f>Variables!L420</f>
        <v>0</v>
      </c>
      <c r="T726" s="192"/>
      <c r="U726" s="192">
        <f>Variables!M420</f>
        <v>0</v>
      </c>
      <c r="V726" s="192">
        <f>Variables!N420</f>
        <v>0</v>
      </c>
      <c r="W726" s="192"/>
      <c r="X726" s="192"/>
      <c r="Y726" s="192">
        <f>Variables!P420</f>
        <v>0</v>
      </c>
      <c r="Z726" s="182"/>
      <c r="AA726" s="192"/>
      <c r="AB726" s="181"/>
      <c r="AC726" s="170"/>
      <c r="AD726" s="170"/>
      <c r="AE726" s="170"/>
      <c r="AF726" s="170"/>
      <c r="AG726" s="170"/>
      <c r="AH726" s="170"/>
      <c r="AI726" s="170"/>
      <c r="AJ726" s="170"/>
      <c r="AK726" s="206"/>
      <c r="AL726" s="168"/>
      <c r="AM726" s="168"/>
      <c r="AN726" s="168"/>
      <c r="AO726" s="168"/>
      <c r="AP726" s="174"/>
      <c r="AQ726" s="174"/>
      <c r="AR726" s="174"/>
      <c r="AS726" s="174"/>
      <c r="AT726" s="206"/>
      <c r="AU726" s="207"/>
      <c r="AV726" s="207"/>
      <c r="AW726" s="207"/>
      <c r="AX726" s="207"/>
      <c r="AY726" s="207"/>
    </row>
    <row r="727" spans="1:51" ht="16.5" customHeight="1" outlineLevel="2" x14ac:dyDescent="0.25">
      <c r="A727" s="153" t="s">
        <v>2699</v>
      </c>
      <c r="B727" s="154" t="s">
        <v>2700</v>
      </c>
      <c r="C727" s="155"/>
      <c r="D727" s="155"/>
      <c r="E727" s="155"/>
      <c r="F727" s="155"/>
      <c r="G727" s="155"/>
      <c r="H727" s="155"/>
      <c r="I727" s="155"/>
      <c r="J727" s="155"/>
      <c r="K727" s="155"/>
      <c r="L727" s="155"/>
      <c r="M727" s="155"/>
      <c r="N727" s="155"/>
      <c r="O727" s="155"/>
      <c r="P727" s="155"/>
      <c r="Q727" s="212"/>
      <c r="R727" s="155"/>
      <c r="S727" s="155"/>
      <c r="T727" s="157"/>
      <c r="U727" s="155"/>
      <c r="V727" s="155"/>
      <c r="W727" s="157"/>
      <c r="X727" s="155"/>
      <c r="Y727" s="155"/>
      <c r="Z727" s="158"/>
      <c r="AA727" s="159"/>
      <c r="AB727" s="154"/>
      <c r="AC727" s="160"/>
      <c r="AD727" s="160"/>
      <c r="AE727" s="160"/>
      <c r="AF727" s="160"/>
      <c r="AG727" s="160"/>
      <c r="AH727" s="160"/>
      <c r="AI727" s="160"/>
      <c r="AJ727" s="160"/>
      <c r="AK727" s="161"/>
      <c r="AL727" s="159"/>
      <c r="AM727" s="159"/>
      <c r="AN727" s="159"/>
      <c r="AO727" s="159"/>
      <c r="AP727" s="162"/>
      <c r="AQ727" s="162"/>
      <c r="AR727" s="162"/>
      <c r="AS727" s="162"/>
      <c r="AT727" s="161"/>
      <c r="AU727" s="163"/>
      <c r="AV727" s="163"/>
      <c r="AW727" s="163"/>
      <c r="AX727" s="163"/>
      <c r="AY727" s="163"/>
    </row>
    <row r="728" spans="1:51" ht="16.5" customHeight="1" outlineLevel="3" x14ac:dyDescent="0.25">
      <c r="A728" s="222" t="s">
        <v>2701</v>
      </c>
      <c r="B728" s="226" t="s">
        <v>2702</v>
      </c>
      <c r="C728" s="223"/>
      <c r="D728" s="223">
        <f t="shared" ref="D728:G728" si="978">D729</f>
        <v>6</v>
      </c>
      <c r="E728" s="223">
        <f t="shared" si="978"/>
        <v>6</v>
      </c>
      <c r="F728" s="223">
        <f t="shared" si="978"/>
        <v>6</v>
      </c>
      <c r="G728" s="223">
        <f t="shared" si="978"/>
        <v>6</v>
      </c>
      <c r="H728" s="223">
        <v>6</v>
      </c>
      <c r="I728" s="223">
        <v>6</v>
      </c>
      <c r="J728" s="223">
        <f t="shared" ref="J728:P728" si="979">J729</f>
        <v>6</v>
      </c>
      <c r="K728" s="192" t="e">
        <f t="shared" si="979"/>
        <v>#N/A</v>
      </c>
      <c r="L728" s="192">
        <f t="shared" si="979"/>
        <v>6</v>
      </c>
      <c r="M728" s="192">
        <f t="shared" si="979"/>
        <v>6</v>
      </c>
      <c r="N728" s="192">
        <f t="shared" si="979"/>
        <v>6</v>
      </c>
      <c r="O728" s="192">
        <f t="shared" si="979"/>
        <v>0</v>
      </c>
      <c r="P728" s="192">
        <f t="shared" si="979"/>
        <v>0</v>
      </c>
      <c r="Q728" s="192"/>
      <c r="R728" s="192">
        <f>R729</f>
        <v>0</v>
      </c>
      <c r="S728" s="192"/>
      <c r="T728" s="192"/>
      <c r="U728" s="192">
        <f t="shared" ref="U728:V728" si="980">U729</f>
        <v>0</v>
      </c>
      <c r="V728" s="192">
        <f t="shared" si="980"/>
        <v>0</v>
      </c>
      <c r="W728" s="192"/>
      <c r="X728" s="192">
        <f>H728</f>
        <v>6</v>
      </c>
      <c r="Y728" s="223">
        <f>Y729</f>
        <v>0</v>
      </c>
      <c r="Z728" s="269"/>
      <c r="AA728" s="223"/>
      <c r="AB728" s="226"/>
      <c r="AC728" s="157" t="e">
        <f>P728/R728</f>
        <v>#DIV/0!</v>
      </c>
      <c r="AD728" s="157" t="e">
        <f>S728/R728</f>
        <v>#DIV/0!</v>
      </c>
      <c r="AE728" s="157" t="e">
        <f>V728/U728</f>
        <v>#DIV/0!</v>
      </c>
      <c r="AF728" s="157">
        <f>Y728/X728</f>
        <v>0</v>
      </c>
      <c r="AG728" s="157">
        <f>P728/G728</f>
        <v>0</v>
      </c>
      <c r="AH728" s="157">
        <f>S728/G728</f>
        <v>0</v>
      </c>
      <c r="AI728" s="157">
        <f>V728/G728</f>
        <v>0</v>
      </c>
      <c r="AJ728" s="157">
        <f>Y728/G728</f>
        <v>0</v>
      </c>
      <c r="AK728" s="227"/>
      <c r="AL728" s="168">
        <f>IF(H728=0,0,P728/H728)</f>
        <v>0</v>
      </c>
      <c r="AM728" s="168">
        <f>IF(H728=0,0,S728/H728)</f>
        <v>0</v>
      </c>
      <c r="AN728" s="168">
        <f>IF(H728=0,0,V728/H728)</f>
        <v>0</v>
      </c>
      <c r="AO728" s="168">
        <f>IF(H728=0,0,Y728/H728)</f>
        <v>0</v>
      </c>
      <c r="AP728" s="174">
        <f t="shared" ref="AP728:AS728" si="981">IF(AL728&lt;=50%,5,IF(AL728&lt;=65%,4,IF(AL728&lt;=75%,3,IF(AL728&lt;=90%,2,1))))</f>
        <v>5</v>
      </c>
      <c r="AQ728" s="174">
        <f t="shared" si="981"/>
        <v>5</v>
      </c>
      <c r="AR728" s="174">
        <f t="shared" si="981"/>
        <v>5</v>
      </c>
      <c r="AS728" s="174">
        <f t="shared" si="981"/>
        <v>5</v>
      </c>
      <c r="AT728" s="227"/>
      <c r="AU728" s="228"/>
      <c r="AV728" s="228"/>
      <c r="AW728" s="228"/>
      <c r="AX728" s="228"/>
      <c r="AY728" s="228"/>
    </row>
    <row r="729" spans="1:51" ht="16.5" customHeight="1" outlineLevel="4" x14ac:dyDescent="0.25">
      <c r="A729" s="222" t="s">
        <v>2703</v>
      </c>
      <c r="B729" s="181" t="str">
        <f>Variables!C426</f>
        <v>SLHD, Kualitas Air, Keanekaragaman Hayati, Biomassa, IKLH, Volume Sampah</v>
      </c>
      <c r="C729" s="223" t="s">
        <v>2704</v>
      </c>
      <c r="D729" s="223">
        <v>6</v>
      </c>
      <c r="E729" s="223">
        <v>6</v>
      </c>
      <c r="F729" s="223">
        <v>6</v>
      </c>
      <c r="G729" s="223">
        <v>6</v>
      </c>
      <c r="H729" s="223"/>
      <c r="I729" s="223"/>
      <c r="J729" s="223">
        <v>6</v>
      </c>
      <c r="K729" s="192" t="e">
        <f>Variables!E426</f>
        <v>#N/A</v>
      </c>
      <c r="L729" s="192">
        <f>Variables!F426</f>
        <v>6</v>
      </c>
      <c r="M729" s="192">
        <f>Variables!G426</f>
        <v>6</v>
      </c>
      <c r="N729" s="192">
        <f>Variables!H426</f>
        <v>6</v>
      </c>
      <c r="O729" s="192">
        <f>Variables!I426</f>
        <v>0</v>
      </c>
      <c r="P729" s="192">
        <f>Variables!J426</f>
        <v>0</v>
      </c>
      <c r="Q729" s="192"/>
      <c r="R729" s="192">
        <f>Variables!K426</f>
        <v>0</v>
      </c>
      <c r="S729" s="192">
        <f>Variables!L426</f>
        <v>0</v>
      </c>
      <c r="T729" s="192"/>
      <c r="U729" s="192">
        <f>Variables!M426</f>
        <v>0</v>
      </c>
      <c r="V729" s="192">
        <f>Variables!N426</f>
        <v>0</v>
      </c>
      <c r="W729" s="192"/>
      <c r="X729" s="192"/>
      <c r="Y729" s="192">
        <f>Variables!P426</f>
        <v>0</v>
      </c>
      <c r="Z729" s="269"/>
      <c r="AA729" s="223"/>
      <c r="AB729" s="226"/>
      <c r="AC729" s="157"/>
      <c r="AD729" s="157"/>
      <c r="AE729" s="157"/>
      <c r="AF729" s="157"/>
      <c r="AG729" s="157"/>
      <c r="AH729" s="157"/>
      <c r="AI729" s="157"/>
      <c r="AJ729" s="157"/>
      <c r="AK729" s="227"/>
      <c r="AL729" s="159"/>
      <c r="AM729" s="159"/>
      <c r="AN729" s="159"/>
      <c r="AO729" s="159"/>
      <c r="AP729" s="162"/>
      <c r="AQ729" s="162"/>
      <c r="AR729" s="162"/>
      <c r="AS729" s="162"/>
      <c r="AT729" s="227"/>
      <c r="AU729" s="228"/>
      <c r="AV729" s="228"/>
      <c r="AW729" s="228"/>
      <c r="AX729" s="228"/>
      <c r="AY729" s="228"/>
    </row>
    <row r="730" spans="1:51" ht="16.5" customHeight="1" outlineLevel="2" x14ac:dyDescent="0.25">
      <c r="A730" s="153" t="s">
        <v>2705</v>
      </c>
      <c r="B730" s="154" t="s">
        <v>2706</v>
      </c>
      <c r="C730" s="155"/>
      <c r="D730" s="155"/>
      <c r="E730" s="155"/>
      <c r="F730" s="155"/>
      <c r="G730" s="155"/>
      <c r="H730" s="155"/>
      <c r="I730" s="155"/>
      <c r="J730" s="155"/>
      <c r="K730" s="155"/>
      <c r="L730" s="155"/>
      <c r="M730" s="155"/>
      <c r="N730" s="155"/>
      <c r="O730" s="155"/>
      <c r="P730" s="155"/>
      <c r="Q730" s="212"/>
      <c r="R730" s="155"/>
      <c r="S730" s="155"/>
      <c r="T730" s="157"/>
      <c r="U730" s="155"/>
      <c r="V730" s="155"/>
      <c r="W730" s="157"/>
      <c r="X730" s="155"/>
      <c r="Y730" s="155"/>
      <c r="Z730" s="158"/>
      <c r="AA730" s="159"/>
      <c r="AB730" s="154"/>
      <c r="AC730" s="160"/>
      <c r="AD730" s="160"/>
      <c r="AE730" s="160"/>
      <c r="AF730" s="160"/>
      <c r="AG730" s="160"/>
      <c r="AH730" s="160"/>
      <c r="AI730" s="160"/>
      <c r="AJ730" s="160"/>
      <c r="AK730" s="161"/>
      <c r="AL730" s="159"/>
      <c r="AM730" s="159"/>
      <c r="AN730" s="159"/>
      <c r="AO730" s="159"/>
      <c r="AP730" s="162"/>
      <c r="AQ730" s="162"/>
      <c r="AR730" s="162"/>
      <c r="AS730" s="162"/>
      <c r="AT730" s="161"/>
      <c r="AU730" s="163"/>
      <c r="AV730" s="163"/>
      <c r="AW730" s="163"/>
      <c r="AX730" s="163"/>
      <c r="AY730" s="163"/>
    </row>
    <row r="731" spans="1:51" ht="16.5" customHeight="1" outlineLevel="3" x14ac:dyDescent="0.25">
      <c r="A731" s="267" t="s">
        <v>2707</v>
      </c>
      <c r="B731" s="268" t="s">
        <v>2708</v>
      </c>
      <c r="C731" s="221"/>
      <c r="D731" s="221">
        <v>1</v>
      </c>
      <c r="E731" s="221">
        <v>1</v>
      </c>
      <c r="F731" s="221">
        <v>1</v>
      </c>
      <c r="G731" s="221">
        <v>1</v>
      </c>
      <c r="H731" s="221">
        <v>1</v>
      </c>
      <c r="I731" s="221">
        <v>1</v>
      </c>
      <c r="J731" s="221">
        <v>1</v>
      </c>
      <c r="K731" s="221" t="e">
        <f t="shared" ref="K731:P731" si="982">K732</f>
        <v>#N/A</v>
      </c>
      <c r="L731" s="221">
        <f t="shared" si="982"/>
        <v>1</v>
      </c>
      <c r="M731" s="221">
        <f t="shared" si="982"/>
        <v>0.2</v>
      </c>
      <c r="N731" s="221">
        <f t="shared" si="982"/>
        <v>1</v>
      </c>
      <c r="O731" s="221">
        <f t="shared" si="982"/>
        <v>0</v>
      </c>
      <c r="P731" s="221">
        <f t="shared" si="982"/>
        <v>0</v>
      </c>
      <c r="Q731" s="268"/>
      <c r="R731" s="221">
        <f t="shared" ref="R731:S731" si="983">R732</f>
        <v>0</v>
      </c>
      <c r="S731" s="221">
        <f t="shared" si="983"/>
        <v>0</v>
      </c>
      <c r="T731" s="226"/>
      <c r="U731" s="221">
        <f t="shared" ref="U731:V731" si="984">U732</f>
        <v>0</v>
      </c>
      <c r="V731" s="221">
        <f t="shared" si="984"/>
        <v>0</v>
      </c>
      <c r="W731" s="226"/>
      <c r="X731" s="167">
        <f>H731</f>
        <v>1</v>
      </c>
      <c r="Y731" s="221">
        <f>Y732</f>
        <v>0</v>
      </c>
      <c r="Z731" s="269"/>
      <c r="AA731" s="221"/>
      <c r="AB731" s="268"/>
      <c r="AC731" s="160" t="e">
        <f>P731/R731</f>
        <v>#DIV/0!</v>
      </c>
      <c r="AD731" s="160" t="e">
        <f>S731/R731</f>
        <v>#DIV/0!</v>
      </c>
      <c r="AE731" s="160" t="e">
        <f>V731/U731</f>
        <v>#DIV/0!</v>
      </c>
      <c r="AF731" s="160">
        <f>Y731/X731</f>
        <v>0</v>
      </c>
      <c r="AG731" s="160">
        <f>P731/G731</f>
        <v>0</v>
      </c>
      <c r="AH731" s="160">
        <f>S731/G731</f>
        <v>0</v>
      </c>
      <c r="AI731" s="160">
        <f>V731/G731</f>
        <v>0</v>
      </c>
      <c r="AJ731" s="160">
        <f>Y731/G731</f>
        <v>0</v>
      </c>
      <c r="AK731" s="270"/>
      <c r="AL731" s="168">
        <f>IF(H731=0,0,P731/H731)</f>
        <v>0</v>
      </c>
      <c r="AM731" s="168">
        <f>IF(H731=0,0,S731/H731)</f>
        <v>0</v>
      </c>
      <c r="AN731" s="168">
        <f>IF(H731=0,0,V731/H731)</f>
        <v>0</v>
      </c>
      <c r="AO731" s="168">
        <f>IF(H731=0,0,Y731/H731)</f>
        <v>0</v>
      </c>
      <c r="AP731" s="174">
        <f t="shared" ref="AP731:AS731" si="985">IF(AL731&lt;=50%,5,IF(AL731&lt;=65%,4,IF(AL731&lt;=75%,3,IF(AL731&lt;=90%,2,1))))</f>
        <v>5</v>
      </c>
      <c r="AQ731" s="174">
        <f t="shared" si="985"/>
        <v>5</v>
      </c>
      <c r="AR731" s="174">
        <f t="shared" si="985"/>
        <v>5</v>
      </c>
      <c r="AS731" s="174">
        <f t="shared" si="985"/>
        <v>5</v>
      </c>
      <c r="AT731" s="270"/>
      <c r="AU731" s="271"/>
      <c r="AV731" s="271"/>
      <c r="AW731" s="271"/>
      <c r="AX731" s="271"/>
      <c r="AY731" s="271"/>
    </row>
    <row r="732" spans="1:51" ht="16.5" customHeight="1" outlineLevel="4" x14ac:dyDescent="0.25">
      <c r="A732" s="153" t="s">
        <v>2709</v>
      </c>
      <c r="B732" s="165" t="str">
        <f>Variables!C425</f>
        <v>Pemantauan GRK di 5 sektor (Persampahan, Energi, Industri, Pertanian/Peternakan, Transportasi) secara rutin</v>
      </c>
      <c r="C732" s="220" t="s">
        <v>2704</v>
      </c>
      <c r="D732" s="220"/>
      <c r="E732" s="220"/>
      <c r="F732" s="220"/>
      <c r="G732" s="220"/>
      <c r="H732" s="220"/>
      <c r="I732" s="220"/>
      <c r="J732" s="220"/>
      <c r="K732" s="221" t="e">
        <f>Variables!E425/5</f>
        <v>#N/A</v>
      </c>
      <c r="L732" s="221">
        <f>Variables!F425/5</f>
        <v>1</v>
      </c>
      <c r="M732" s="221">
        <f>Variables!G425/5</f>
        <v>0.2</v>
      </c>
      <c r="N732" s="221">
        <f>Variables!H425/5</f>
        <v>1</v>
      </c>
      <c r="O732" s="221">
        <f>Variables!I425/5</f>
        <v>0</v>
      </c>
      <c r="P732" s="221">
        <f>Variables!J425/5</f>
        <v>0</v>
      </c>
      <c r="Q732" s="231"/>
      <c r="R732" s="221">
        <f>Variables!K425</f>
        <v>0</v>
      </c>
      <c r="S732" s="221">
        <f>Variables!L425</f>
        <v>0</v>
      </c>
      <c r="T732" s="192"/>
      <c r="U732" s="221">
        <f>Variables!M425/5</f>
        <v>0</v>
      </c>
      <c r="V732" s="221">
        <f>Variables!N425/5</f>
        <v>0</v>
      </c>
      <c r="W732" s="192"/>
      <c r="X732" s="231"/>
      <c r="Y732" s="221">
        <f>Variables!P425/5</f>
        <v>0</v>
      </c>
      <c r="Z732" s="269"/>
      <c r="AA732" s="221"/>
      <c r="AB732" s="219"/>
      <c r="AC732" s="160"/>
      <c r="AD732" s="160"/>
      <c r="AE732" s="160"/>
      <c r="AF732" s="160"/>
      <c r="AG732" s="160"/>
      <c r="AH732" s="160"/>
      <c r="AI732" s="160"/>
      <c r="AJ732" s="160"/>
      <c r="AK732" s="161"/>
      <c r="AL732" s="159"/>
      <c r="AM732" s="159"/>
      <c r="AN732" s="159"/>
      <c r="AO732" s="159"/>
      <c r="AP732" s="162"/>
      <c r="AQ732" s="162"/>
      <c r="AR732" s="162"/>
      <c r="AS732" s="162"/>
      <c r="AT732" s="161"/>
      <c r="AU732" s="163"/>
      <c r="AV732" s="163"/>
      <c r="AW732" s="163"/>
      <c r="AX732" s="163"/>
      <c r="AY732" s="163"/>
    </row>
    <row r="733" spans="1:51" ht="16.5" customHeight="1" outlineLevel="2" x14ac:dyDescent="0.25">
      <c r="A733" s="153" t="s">
        <v>2710</v>
      </c>
      <c r="B733" s="154" t="s">
        <v>2711</v>
      </c>
      <c r="C733" s="155"/>
      <c r="D733" s="155"/>
      <c r="E733" s="155"/>
      <c r="F733" s="155"/>
      <c r="G733" s="155"/>
      <c r="H733" s="155"/>
      <c r="I733" s="155"/>
      <c r="J733" s="155"/>
      <c r="K733" s="155"/>
      <c r="L733" s="155"/>
      <c r="M733" s="155"/>
      <c r="N733" s="155"/>
      <c r="O733" s="155"/>
      <c r="P733" s="155"/>
      <c r="Q733" s="212"/>
      <c r="R733" s="155"/>
      <c r="S733" s="155"/>
      <c r="T733" s="157"/>
      <c r="U733" s="155"/>
      <c r="V733" s="155"/>
      <c r="W733" s="157"/>
      <c r="X733" s="155"/>
      <c r="Y733" s="155"/>
      <c r="Z733" s="158"/>
      <c r="AA733" s="159"/>
      <c r="AB733" s="154"/>
      <c r="AC733" s="160"/>
      <c r="AD733" s="160"/>
      <c r="AE733" s="160"/>
      <c r="AF733" s="160"/>
      <c r="AG733" s="160"/>
      <c r="AH733" s="160"/>
      <c r="AI733" s="160"/>
      <c r="AJ733" s="160"/>
      <c r="AK733" s="161"/>
      <c r="AL733" s="159"/>
      <c r="AM733" s="159"/>
      <c r="AN733" s="159"/>
      <c r="AO733" s="159"/>
      <c r="AP733" s="162"/>
      <c r="AQ733" s="162"/>
      <c r="AR733" s="162"/>
      <c r="AS733" s="162"/>
      <c r="AT733" s="161"/>
      <c r="AU733" s="163"/>
      <c r="AV733" s="163"/>
      <c r="AW733" s="163"/>
      <c r="AX733" s="163"/>
      <c r="AY733" s="163"/>
    </row>
    <row r="734" spans="1:51" ht="16.5" customHeight="1" outlineLevel="3" x14ac:dyDescent="0.25">
      <c r="A734" s="267" t="s">
        <v>2712</v>
      </c>
      <c r="B734" s="268" t="s">
        <v>802</v>
      </c>
      <c r="C734" s="221"/>
      <c r="D734" s="221">
        <v>0.68899999999999995</v>
      </c>
      <c r="E734" s="221">
        <v>0.75600000000000001</v>
      </c>
      <c r="F734" s="221">
        <v>0.75649999999999995</v>
      </c>
      <c r="G734" s="221">
        <v>0.75690000000000002</v>
      </c>
      <c r="H734" s="221">
        <v>0.76</v>
      </c>
      <c r="I734" s="221">
        <v>0.77</v>
      </c>
      <c r="J734" s="221">
        <v>0.76839999999999997</v>
      </c>
      <c r="K734" s="221">
        <f t="shared" ref="K734:P734" si="986">K735</f>
        <v>0.36249999999999999</v>
      </c>
      <c r="L734" s="221">
        <f t="shared" si="986"/>
        <v>0.45469999999999999</v>
      </c>
      <c r="M734" s="221">
        <f t="shared" si="986"/>
        <v>0.52</v>
      </c>
      <c r="N734" s="221">
        <f t="shared" si="986"/>
        <v>0.58330000000000004</v>
      </c>
      <c r="O734" s="221">
        <f t="shared" si="986"/>
        <v>0</v>
      </c>
      <c r="P734" s="221">
        <f t="shared" si="986"/>
        <v>0</v>
      </c>
      <c r="Q734" s="268"/>
      <c r="R734" s="221">
        <f t="shared" ref="R734:S734" si="987">R735</f>
        <v>0</v>
      </c>
      <c r="S734" s="221">
        <f t="shared" si="987"/>
        <v>0</v>
      </c>
      <c r="T734" s="268"/>
      <c r="U734" s="221">
        <f>U735</f>
        <v>0</v>
      </c>
      <c r="V734" s="221"/>
      <c r="W734" s="268"/>
      <c r="X734" s="167">
        <f>H734</f>
        <v>0.76</v>
      </c>
      <c r="Y734" s="221">
        <f>Y735</f>
        <v>0</v>
      </c>
      <c r="Z734" s="302"/>
      <c r="AA734" s="221"/>
      <c r="AB734" s="268"/>
      <c r="AC734" s="160" t="e">
        <f>P734/R734</f>
        <v>#DIV/0!</v>
      </c>
      <c r="AD734" s="160" t="e">
        <f>S734/R734</f>
        <v>#DIV/0!</v>
      </c>
      <c r="AE734" s="160" t="e">
        <f>V734/U734</f>
        <v>#DIV/0!</v>
      </c>
      <c r="AF734" s="160">
        <f>Y734/X734</f>
        <v>0</v>
      </c>
      <c r="AG734" s="160">
        <f>P734/G734</f>
        <v>0</v>
      </c>
      <c r="AH734" s="160">
        <f>S734/G734</f>
        <v>0</v>
      </c>
      <c r="AI734" s="160">
        <f>V734/G734</f>
        <v>0</v>
      </c>
      <c r="AJ734" s="160">
        <f>Y734/G734</f>
        <v>0</v>
      </c>
      <c r="AK734" s="270"/>
      <c r="AL734" s="168">
        <f>IF(H734=0,0,P734/H734)</f>
        <v>0</v>
      </c>
      <c r="AM734" s="168">
        <f>IF(H734=0,0,S734/H734)</f>
        <v>0</v>
      </c>
      <c r="AN734" s="168">
        <f>IF(H734=0,0,V734/H734)</f>
        <v>0</v>
      </c>
      <c r="AO734" s="168">
        <f>IF(H734=0,0,Y734/H734)</f>
        <v>0</v>
      </c>
      <c r="AP734" s="174">
        <f t="shared" ref="AP734:AS734" si="988">IF(AL734&lt;=50%,5,IF(AL734&lt;=65%,4,IF(AL734&lt;=75%,3,IF(AL734&lt;=90%,2,1))))</f>
        <v>5</v>
      </c>
      <c r="AQ734" s="174">
        <f t="shared" si="988"/>
        <v>5</v>
      </c>
      <c r="AR734" s="174">
        <f t="shared" si="988"/>
        <v>5</v>
      </c>
      <c r="AS734" s="174">
        <f t="shared" si="988"/>
        <v>5</v>
      </c>
      <c r="AT734" s="270"/>
      <c r="AU734" s="271"/>
      <c r="AV734" s="271"/>
      <c r="AW734" s="271"/>
      <c r="AX734" s="271"/>
      <c r="AY734" s="271"/>
    </row>
    <row r="735" spans="1:51" ht="16.5" customHeight="1" outlineLevel="4" x14ac:dyDescent="0.25">
      <c r="A735" s="267" t="s">
        <v>2713</v>
      </c>
      <c r="B735" s="286" t="str">
        <f>Variables!C414</f>
        <v>Indeks Kualitas Air</v>
      </c>
      <c r="C735" s="221"/>
      <c r="D735" s="221"/>
      <c r="E735" s="221"/>
      <c r="F735" s="221"/>
      <c r="G735" s="221"/>
      <c r="H735" s="221"/>
      <c r="I735" s="221"/>
      <c r="J735" s="221"/>
      <c r="K735" s="167">
        <f>Variables!E414</f>
        <v>0.36249999999999999</v>
      </c>
      <c r="L735" s="167">
        <f>Variables!F414</f>
        <v>0.45469999999999999</v>
      </c>
      <c r="M735" s="167">
        <f>Variables!G414</f>
        <v>0.52</v>
      </c>
      <c r="N735" s="167">
        <f>Variables!H414</f>
        <v>0.58330000000000004</v>
      </c>
      <c r="O735" s="167">
        <f>Variables!I414</f>
        <v>0</v>
      </c>
      <c r="P735" s="167">
        <f>Variables!J414</f>
        <v>0</v>
      </c>
      <c r="Q735" s="167"/>
      <c r="R735" s="167">
        <f>Variables!K414</f>
        <v>0</v>
      </c>
      <c r="S735" s="167">
        <f>Variables!L414</f>
        <v>0</v>
      </c>
      <c r="T735" s="167"/>
      <c r="U735" s="167">
        <f>Variables!M414</f>
        <v>0</v>
      </c>
      <c r="V735" s="167">
        <f>Variables!N414</f>
        <v>0</v>
      </c>
      <c r="W735" s="167"/>
      <c r="X735" s="167"/>
      <c r="Y735" s="167">
        <f>Variables!P414</f>
        <v>0</v>
      </c>
      <c r="Z735" s="302"/>
      <c r="AA735" s="221"/>
      <c r="AB735" s="268"/>
      <c r="AC735" s="160"/>
      <c r="AD735" s="160"/>
      <c r="AE735" s="160"/>
      <c r="AF735" s="160"/>
      <c r="AG735" s="160"/>
      <c r="AH735" s="160"/>
      <c r="AI735" s="160"/>
      <c r="AJ735" s="160"/>
      <c r="AK735" s="270"/>
      <c r="AL735" s="159"/>
      <c r="AM735" s="159"/>
      <c r="AN735" s="159"/>
      <c r="AO735" s="159"/>
      <c r="AP735" s="162"/>
      <c r="AQ735" s="162"/>
      <c r="AR735" s="162"/>
      <c r="AS735" s="162"/>
      <c r="AT735" s="270"/>
      <c r="AU735" s="271"/>
      <c r="AV735" s="271"/>
      <c r="AW735" s="271"/>
      <c r="AX735" s="271"/>
      <c r="AY735" s="271"/>
    </row>
    <row r="736" spans="1:51" ht="16.5" customHeight="1" outlineLevel="3" x14ac:dyDescent="0.25">
      <c r="A736" s="267" t="s">
        <v>2714</v>
      </c>
      <c r="B736" s="268" t="s">
        <v>804</v>
      </c>
      <c r="C736" s="221"/>
      <c r="D736" s="221">
        <v>0.27700000000000002</v>
      </c>
      <c r="E736" s="221">
        <v>0.77600000000000002</v>
      </c>
      <c r="F736" s="221">
        <v>0.77649999999999997</v>
      </c>
      <c r="G736" s="221">
        <v>0.77690000000000003</v>
      </c>
      <c r="H736" s="221">
        <v>0.78</v>
      </c>
      <c r="I736" s="221">
        <v>0.78</v>
      </c>
      <c r="J736" s="221">
        <v>0.77839999999999998</v>
      </c>
      <c r="K736" s="221">
        <f t="shared" ref="K736:P736" si="989">K737</f>
        <v>0.58240000000000003</v>
      </c>
      <c r="L736" s="221">
        <f t="shared" si="989"/>
        <v>0.34350000000000003</v>
      </c>
      <c r="M736" s="221">
        <f t="shared" si="989"/>
        <v>0.84909999999999997</v>
      </c>
      <c r="N736" s="221">
        <f t="shared" si="989"/>
        <v>0.87690000000000001</v>
      </c>
      <c r="O736" s="221">
        <f t="shared" si="989"/>
        <v>0</v>
      </c>
      <c r="P736" s="221">
        <f t="shared" si="989"/>
        <v>0</v>
      </c>
      <c r="Q736" s="268"/>
      <c r="R736" s="221">
        <f t="shared" ref="R736:S736" si="990">R737</f>
        <v>0</v>
      </c>
      <c r="S736" s="221">
        <f t="shared" si="990"/>
        <v>0</v>
      </c>
      <c r="T736" s="268"/>
      <c r="U736" s="221">
        <f t="shared" ref="U736:V736" si="991">U737</f>
        <v>0</v>
      </c>
      <c r="V736" s="221">
        <f t="shared" si="991"/>
        <v>0</v>
      </c>
      <c r="W736" s="268"/>
      <c r="X736" s="167">
        <f>H736</f>
        <v>0.78</v>
      </c>
      <c r="Y736" s="221">
        <f>Y737</f>
        <v>0</v>
      </c>
      <c r="Z736" s="302"/>
      <c r="AA736" s="221"/>
      <c r="AB736" s="268"/>
      <c r="AC736" s="160" t="e">
        <f>P736/R736</f>
        <v>#DIV/0!</v>
      </c>
      <c r="AD736" s="160" t="e">
        <f>S736/R736</f>
        <v>#DIV/0!</v>
      </c>
      <c r="AE736" s="160" t="e">
        <f>V736/U736</f>
        <v>#DIV/0!</v>
      </c>
      <c r="AF736" s="160">
        <f>Y736/X736</f>
        <v>0</v>
      </c>
      <c r="AG736" s="160">
        <f>P736/G736</f>
        <v>0</v>
      </c>
      <c r="AH736" s="160">
        <f>S736/G736</f>
        <v>0</v>
      </c>
      <c r="AI736" s="160">
        <f>V736/G736</f>
        <v>0</v>
      </c>
      <c r="AJ736" s="160">
        <f>Y736/G736</f>
        <v>0</v>
      </c>
      <c r="AK736" s="270"/>
      <c r="AL736" s="168">
        <f>IF(H736=0,0,P736/H736)</f>
        <v>0</v>
      </c>
      <c r="AM736" s="168">
        <f>IF(H736=0,0,S736/H736)</f>
        <v>0</v>
      </c>
      <c r="AN736" s="168">
        <f>IF(H736=0,0,V736/H736)</f>
        <v>0</v>
      </c>
      <c r="AO736" s="168">
        <f>IF(H736=0,0,Y736/H736)</f>
        <v>0</v>
      </c>
      <c r="AP736" s="174">
        <f t="shared" ref="AP736:AS736" si="992">IF(AL736&lt;=50%,5,IF(AL736&lt;=65%,4,IF(AL736&lt;=75%,3,IF(AL736&lt;=90%,2,1))))</f>
        <v>5</v>
      </c>
      <c r="AQ736" s="174">
        <f t="shared" si="992"/>
        <v>5</v>
      </c>
      <c r="AR736" s="174">
        <f t="shared" si="992"/>
        <v>5</v>
      </c>
      <c r="AS736" s="174">
        <f t="shared" si="992"/>
        <v>5</v>
      </c>
      <c r="AT736" s="270"/>
      <c r="AU736" s="271"/>
      <c r="AV736" s="271"/>
      <c r="AW736" s="271"/>
      <c r="AX736" s="271"/>
      <c r="AY736" s="271"/>
    </row>
    <row r="737" spans="1:51" ht="16.5" customHeight="1" outlineLevel="4" x14ac:dyDescent="0.25">
      <c r="A737" s="267" t="s">
        <v>2715</v>
      </c>
      <c r="B737" s="286" t="str">
        <f>Variables!C415</f>
        <v>Indeks Kualitas Udara</v>
      </c>
      <c r="C737" s="221"/>
      <c r="D737" s="221"/>
      <c r="E737" s="221"/>
      <c r="F737" s="221"/>
      <c r="G737" s="221"/>
      <c r="H737" s="221"/>
      <c r="I737" s="221"/>
      <c r="J737" s="221"/>
      <c r="K737" s="167">
        <f>Variables!E415</f>
        <v>0.58240000000000003</v>
      </c>
      <c r="L737" s="167">
        <f>Variables!F415</f>
        <v>0.34350000000000003</v>
      </c>
      <c r="M737" s="167">
        <f>Variables!G415</f>
        <v>0.84909999999999997</v>
      </c>
      <c r="N737" s="167">
        <f>Variables!H415</f>
        <v>0.87690000000000001</v>
      </c>
      <c r="O737" s="167">
        <f>Variables!I415</f>
        <v>0</v>
      </c>
      <c r="P737" s="167">
        <f>Variables!J415</f>
        <v>0</v>
      </c>
      <c r="Q737" s="167"/>
      <c r="R737" s="167">
        <f>Variables!K415</f>
        <v>0</v>
      </c>
      <c r="S737" s="167">
        <f>Variables!L415</f>
        <v>0</v>
      </c>
      <c r="T737" s="167"/>
      <c r="U737" s="167">
        <f>Variables!M415</f>
        <v>0</v>
      </c>
      <c r="V737" s="167">
        <f>Variables!N415</f>
        <v>0</v>
      </c>
      <c r="W737" s="167"/>
      <c r="X737" s="167"/>
      <c r="Y737" s="167">
        <f>Variables!P415</f>
        <v>0</v>
      </c>
      <c r="Z737" s="302"/>
      <c r="AA737" s="221"/>
      <c r="AB737" s="268"/>
      <c r="AC737" s="160"/>
      <c r="AD737" s="160"/>
      <c r="AE737" s="160"/>
      <c r="AF737" s="160"/>
      <c r="AG737" s="160"/>
      <c r="AH737" s="160"/>
      <c r="AI737" s="160"/>
      <c r="AJ737" s="160"/>
      <c r="AK737" s="270"/>
      <c r="AL737" s="159"/>
      <c r="AM737" s="159"/>
      <c r="AN737" s="159"/>
      <c r="AO737" s="159"/>
      <c r="AP737" s="162"/>
      <c r="AQ737" s="162"/>
      <c r="AR737" s="162"/>
      <c r="AS737" s="162"/>
      <c r="AT737" s="270"/>
      <c r="AU737" s="271"/>
      <c r="AV737" s="271"/>
      <c r="AW737" s="271"/>
      <c r="AX737" s="271"/>
      <c r="AY737" s="271"/>
    </row>
    <row r="738" spans="1:51" ht="16.5" customHeight="1" outlineLevel="3" x14ac:dyDescent="0.25">
      <c r="A738" s="267" t="s">
        <v>2716</v>
      </c>
      <c r="B738" s="268" t="s">
        <v>806</v>
      </c>
      <c r="C738" s="221"/>
      <c r="D738" s="221">
        <v>0.26119999999999999</v>
      </c>
      <c r="E738" s="221">
        <v>0.4778</v>
      </c>
      <c r="F738" s="221">
        <v>0.4829</v>
      </c>
      <c r="G738" s="221">
        <v>0.48799999999999999</v>
      </c>
      <c r="H738" s="221">
        <v>0.49</v>
      </c>
      <c r="I738" s="221">
        <v>0.5</v>
      </c>
      <c r="J738" s="221">
        <v>0.5</v>
      </c>
      <c r="K738" s="221">
        <f t="shared" ref="K738:P738" si="993">K739</f>
        <v>0.5403</v>
      </c>
      <c r="L738" s="221">
        <f t="shared" si="993"/>
        <v>0.57240000000000002</v>
      </c>
      <c r="M738" s="221">
        <f t="shared" si="993"/>
        <v>0.38219999999999998</v>
      </c>
      <c r="N738" s="221">
        <f t="shared" si="993"/>
        <v>0.38219999999999998</v>
      </c>
      <c r="O738" s="221">
        <f t="shared" si="993"/>
        <v>0</v>
      </c>
      <c r="P738" s="221">
        <f t="shared" si="993"/>
        <v>0</v>
      </c>
      <c r="Q738" s="268"/>
      <c r="R738" s="221">
        <f t="shared" ref="R738:S738" si="994">R739</f>
        <v>0</v>
      </c>
      <c r="S738" s="221">
        <f t="shared" si="994"/>
        <v>0</v>
      </c>
      <c r="T738" s="268"/>
      <c r="U738" s="221">
        <f t="shared" ref="U738:V738" si="995">U739</f>
        <v>0</v>
      </c>
      <c r="V738" s="221">
        <f t="shared" si="995"/>
        <v>0</v>
      </c>
      <c r="W738" s="268"/>
      <c r="X738" s="167">
        <f>H738</f>
        <v>0.49</v>
      </c>
      <c r="Y738" s="221">
        <f>Y739</f>
        <v>0</v>
      </c>
      <c r="Z738" s="302"/>
      <c r="AA738" s="221"/>
      <c r="AB738" s="268"/>
      <c r="AC738" s="160" t="e">
        <f>P738/R738</f>
        <v>#DIV/0!</v>
      </c>
      <c r="AD738" s="160" t="e">
        <f>S738/R738</f>
        <v>#DIV/0!</v>
      </c>
      <c r="AE738" s="160" t="e">
        <f>V738/U738</f>
        <v>#DIV/0!</v>
      </c>
      <c r="AF738" s="160">
        <f>Y738/X738</f>
        <v>0</v>
      </c>
      <c r="AG738" s="160">
        <f>P738/G738</f>
        <v>0</v>
      </c>
      <c r="AH738" s="160">
        <f>S738/G738</f>
        <v>0</v>
      </c>
      <c r="AI738" s="160">
        <f>V738/G738</f>
        <v>0</v>
      </c>
      <c r="AJ738" s="160">
        <f>Y738/G738</f>
        <v>0</v>
      </c>
      <c r="AK738" s="270"/>
      <c r="AL738" s="168">
        <f>IF(H738=0,0,P738/H738)</f>
        <v>0</v>
      </c>
      <c r="AM738" s="168">
        <f>IF(H738=0,0,S738/H738)</f>
        <v>0</v>
      </c>
      <c r="AN738" s="168">
        <f>IF(H738=0,0,V738/H738)</f>
        <v>0</v>
      </c>
      <c r="AO738" s="168">
        <f>IF(H738=0,0,Y738/H738)</f>
        <v>0</v>
      </c>
      <c r="AP738" s="174">
        <f t="shared" ref="AP738:AS738" si="996">IF(AL738&lt;=50%,5,IF(AL738&lt;=65%,4,IF(AL738&lt;=75%,3,IF(AL738&lt;=90%,2,1))))</f>
        <v>5</v>
      </c>
      <c r="AQ738" s="174">
        <f t="shared" si="996"/>
        <v>5</v>
      </c>
      <c r="AR738" s="174">
        <f t="shared" si="996"/>
        <v>5</v>
      </c>
      <c r="AS738" s="174">
        <f t="shared" si="996"/>
        <v>5</v>
      </c>
      <c r="AT738" s="270"/>
      <c r="AU738" s="271"/>
      <c r="AV738" s="271"/>
      <c r="AW738" s="271"/>
      <c r="AX738" s="271"/>
      <c r="AY738" s="271"/>
    </row>
    <row r="739" spans="1:51" ht="16.5" customHeight="1" outlineLevel="4" x14ac:dyDescent="0.25">
      <c r="A739" s="267" t="s">
        <v>2717</v>
      </c>
      <c r="B739" s="286" t="str">
        <f>Variables!C416</f>
        <v>Indeks Tutupan Hutan</v>
      </c>
      <c r="C739" s="221"/>
      <c r="D739" s="221"/>
      <c r="E739" s="221"/>
      <c r="F739" s="221"/>
      <c r="G739" s="221"/>
      <c r="H739" s="221"/>
      <c r="I739" s="221"/>
      <c r="J739" s="221"/>
      <c r="K739" s="167">
        <f>Variables!E416</f>
        <v>0.5403</v>
      </c>
      <c r="L739" s="167">
        <f>Variables!F416</f>
        <v>0.57240000000000002</v>
      </c>
      <c r="M739" s="167">
        <f>Variables!G416</f>
        <v>0.38219999999999998</v>
      </c>
      <c r="N739" s="167">
        <f>Variables!H416</f>
        <v>0.38219999999999998</v>
      </c>
      <c r="O739" s="167">
        <f>Variables!I416</f>
        <v>0</v>
      </c>
      <c r="P739" s="167">
        <f>Variables!J416</f>
        <v>0</v>
      </c>
      <c r="Q739" s="167"/>
      <c r="R739" s="167">
        <f>Variables!K416</f>
        <v>0</v>
      </c>
      <c r="S739" s="167">
        <f>Variables!L416</f>
        <v>0</v>
      </c>
      <c r="T739" s="167"/>
      <c r="U739" s="167">
        <f>Variables!M416</f>
        <v>0</v>
      </c>
      <c r="V739" s="167">
        <f>Variables!N416</f>
        <v>0</v>
      </c>
      <c r="W739" s="167"/>
      <c r="X739" s="167"/>
      <c r="Y739" s="167">
        <f>Variables!P416</f>
        <v>0</v>
      </c>
      <c r="Z739" s="302"/>
      <c r="AA739" s="221"/>
      <c r="AB739" s="268"/>
      <c r="AC739" s="160"/>
      <c r="AD739" s="160"/>
      <c r="AE739" s="160"/>
      <c r="AF739" s="160"/>
      <c r="AG739" s="160"/>
      <c r="AH739" s="160"/>
      <c r="AI739" s="160"/>
      <c r="AJ739" s="160"/>
      <c r="AK739" s="270"/>
      <c r="AL739" s="159"/>
      <c r="AM739" s="159"/>
      <c r="AN739" s="159"/>
      <c r="AO739" s="159"/>
      <c r="AP739" s="162"/>
      <c r="AQ739" s="162"/>
      <c r="AR739" s="162"/>
      <c r="AS739" s="162"/>
      <c r="AT739" s="270"/>
      <c r="AU739" s="271"/>
      <c r="AV739" s="271"/>
      <c r="AW739" s="271"/>
      <c r="AX739" s="271"/>
      <c r="AY739" s="271"/>
    </row>
    <row r="740" spans="1:51" ht="16.5" customHeight="1" outlineLevel="3" x14ac:dyDescent="0.25">
      <c r="A740" s="222" t="s">
        <v>2718</v>
      </c>
      <c r="B740" s="226" t="s">
        <v>819</v>
      </c>
      <c r="C740" s="223"/>
      <c r="D740" s="223">
        <v>27.7</v>
      </c>
      <c r="E740" s="223">
        <v>37.700000000000003</v>
      </c>
      <c r="F740" s="223">
        <v>47.7</v>
      </c>
      <c r="G740" s="223">
        <v>57.7</v>
      </c>
      <c r="H740" s="223">
        <v>67.7</v>
      </c>
      <c r="I740" s="223">
        <v>77.84</v>
      </c>
      <c r="J740" s="223">
        <v>77.84</v>
      </c>
      <c r="K740" s="223" t="e">
        <f t="shared" ref="K740:P740" si="997">K741</f>
        <v>#N/A</v>
      </c>
      <c r="L740" s="223">
        <f t="shared" si="997"/>
        <v>4</v>
      </c>
      <c r="M740" s="223">
        <f t="shared" si="997"/>
        <v>4</v>
      </c>
      <c r="N740" s="223">
        <f t="shared" si="997"/>
        <v>0</v>
      </c>
      <c r="O740" s="223">
        <f t="shared" si="997"/>
        <v>0</v>
      </c>
      <c r="P740" s="223">
        <f t="shared" si="997"/>
        <v>0</v>
      </c>
      <c r="Q740" s="226"/>
      <c r="R740" s="223">
        <f>R741</f>
        <v>0</v>
      </c>
      <c r="S740" s="223"/>
      <c r="T740" s="226"/>
      <c r="U740" s="223">
        <f t="shared" ref="U740:V740" si="998">U741</f>
        <v>0</v>
      </c>
      <c r="V740" s="223">
        <f t="shared" si="998"/>
        <v>0</v>
      </c>
      <c r="W740" s="226"/>
      <c r="X740" s="192">
        <f>H740</f>
        <v>67.7</v>
      </c>
      <c r="Y740" s="224">
        <f>Y741</f>
        <v>0</v>
      </c>
      <c r="Z740" s="158">
        <v>119563000</v>
      </c>
      <c r="AA740" s="223"/>
      <c r="AB740" s="226"/>
      <c r="AC740" s="157" t="e">
        <f>P740/R740</f>
        <v>#DIV/0!</v>
      </c>
      <c r="AD740" s="157" t="e">
        <f>S740/R740</f>
        <v>#DIV/0!</v>
      </c>
      <c r="AE740" s="157" t="e">
        <f>V740/U740</f>
        <v>#DIV/0!</v>
      </c>
      <c r="AF740" s="157">
        <f>Y740/X740</f>
        <v>0</v>
      </c>
      <c r="AG740" s="157">
        <f>P740/G740</f>
        <v>0</v>
      </c>
      <c r="AH740" s="157">
        <f>S740/G740</f>
        <v>0</v>
      </c>
      <c r="AI740" s="157">
        <f>V740/G740</f>
        <v>0</v>
      </c>
      <c r="AJ740" s="157">
        <f>Y740/G740</f>
        <v>0</v>
      </c>
      <c r="AK740" s="227"/>
      <c r="AL740" s="168">
        <f>IF(H740=0,0,P740/H740)</f>
        <v>0</v>
      </c>
      <c r="AM740" s="168">
        <f>IF(H740=0,0,S740/H740)</f>
        <v>0</v>
      </c>
      <c r="AN740" s="168">
        <f>IF(H740=0,0,V740/H740)</f>
        <v>0</v>
      </c>
      <c r="AO740" s="168">
        <f>IF(H740=0,0,Y740/H740)</f>
        <v>0</v>
      </c>
      <c r="AP740" s="174">
        <f t="shared" ref="AP740:AS740" si="999">IF(AL740&lt;=50%,5,IF(AL740&lt;=65%,4,IF(AL740&lt;=75%,3,IF(AL740&lt;=90%,2,1))))</f>
        <v>5</v>
      </c>
      <c r="AQ740" s="174">
        <f t="shared" si="999"/>
        <v>5</v>
      </c>
      <c r="AR740" s="174">
        <f t="shared" si="999"/>
        <v>5</v>
      </c>
      <c r="AS740" s="174">
        <f t="shared" si="999"/>
        <v>5</v>
      </c>
      <c r="AT740" s="227"/>
      <c r="AU740" s="228"/>
      <c r="AV740" s="228"/>
      <c r="AW740" s="228"/>
      <c r="AX740" s="228"/>
      <c r="AY740" s="228"/>
    </row>
    <row r="741" spans="1:51" ht="16.5" customHeight="1" outlineLevel="4" x14ac:dyDescent="0.25">
      <c r="A741" s="303" t="s">
        <v>2719</v>
      </c>
      <c r="B741" s="181" t="str">
        <f>Variables!C428</f>
        <v>Jumlah SDA yang terkonservasi</v>
      </c>
      <c r="C741" s="223"/>
      <c r="D741" s="223"/>
      <c r="E741" s="223"/>
      <c r="F741" s="223"/>
      <c r="G741" s="223"/>
      <c r="H741" s="223"/>
      <c r="I741" s="223"/>
      <c r="J741" s="223"/>
      <c r="K741" s="192" t="e">
        <f>Variables!E428</f>
        <v>#N/A</v>
      </c>
      <c r="L741" s="192">
        <f>Variables!F428</f>
        <v>4</v>
      </c>
      <c r="M741" s="192">
        <f>Variables!G428</f>
        <v>4</v>
      </c>
      <c r="N741" s="192">
        <f>Variables!H428</f>
        <v>0</v>
      </c>
      <c r="O741" s="192">
        <f>Variables!I428</f>
        <v>0</v>
      </c>
      <c r="P741" s="192">
        <f>Variables!J428</f>
        <v>0</v>
      </c>
      <c r="Q741" s="192"/>
      <c r="R741" s="192">
        <f>Variables!K428</f>
        <v>0</v>
      </c>
      <c r="S741" s="192">
        <f>Variables!L428</f>
        <v>0</v>
      </c>
      <c r="T741" s="192"/>
      <c r="U741" s="192">
        <f>Variables!M428</f>
        <v>0</v>
      </c>
      <c r="V741" s="192">
        <f>Variables!N428</f>
        <v>0</v>
      </c>
      <c r="W741" s="192"/>
      <c r="X741" s="192"/>
      <c r="Y741" s="192">
        <f>Variables!P428</f>
        <v>0</v>
      </c>
      <c r="Z741" s="158"/>
      <c r="AA741" s="223"/>
      <c r="AB741" s="226"/>
      <c r="AC741" s="157"/>
      <c r="AD741" s="157"/>
      <c r="AE741" s="157"/>
      <c r="AF741" s="157"/>
      <c r="AG741" s="157"/>
      <c r="AH741" s="157"/>
      <c r="AI741" s="157"/>
      <c r="AJ741" s="157"/>
      <c r="AK741" s="227"/>
      <c r="AL741" s="159"/>
      <c r="AM741" s="159"/>
      <c r="AN741" s="159"/>
      <c r="AO741" s="159"/>
      <c r="AP741" s="162"/>
      <c r="AQ741" s="162"/>
      <c r="AR741" s="162"/>
      <c r="AS741" s="162"/>
      <c r="AT741" s="227"/>
      <c r="AU741" s="228"/>
      <c r="AV741" s="228"/>
      <c r="AW741" s="228"/>
      <c r="AX741" s="228"/>
      <c r="AY741" s="228"/>
    </row>
    <row r="742" spans="1:51" ht="33" outlineLevel="3" x14ac:dyDescent="0.25">
      <c r="A742" s="303" t="s">
        <v>2720</v>
      </c>
      <c r="B742" s="226" t="s">
        <v>1259</v>
      </c>
      <c r="C742" s="223" t="s">
        <v>2704</v>
      </c>
      <c r="D742" s="304" t="s">
        <v>2721</v>
      </c>
      <c r="E742" s="223">
        <v>5</v>
      </c>
      <c r="F742" s="223">
        <v>8</v>
      </c>
      <c r="G742" s="223">
        <v>10</v>
      </c>
      <c r="H742" s="223">
        <v>12</v>
      </c>
      <c r="I742" s="223">
        <v>15</v>
      </c>
      <c r="J742" s="223">
        <v>17</v>
      </c>
      <c r="K742" s="192" t="e">
        <f t="shared" ref="K742:P742" si="1000">K743</f>
        <v>#N/A</v>
      </c>
      <c r="L742" s="192">
        <f t="shared" si="1000"/>
        <v>8</v>
      </c>
      <c r="M742" s="192">
        <f t="shared" si="1000"/>
        <v>12</v>
      </c>
      <c r="N742" s="192">
        <f t="shared" si="1000"/>
        <v>12</v>
      </c>
      <c r="O742" s="192">
        <f t="shared" si="1000"/>
        <v>0</v>
      </c>
      <c r="P742" s="192">
        <f t="shared" si="1000"/>
        <v>0</v>
      </c>
      <c r="Q742" s="192"/>
      <c r="R742" s="192">
        <f>R743</f>
        <v>0</v>
      </c>
      <c r="S742" s="192"/>
      <c r="T742" s="192"/>
      <c r="U742" s="192">
        <f t="shared" ref="U742:V742" si="1001">U743</f>
        <v>0</v>
      </c>
      <c r="V742" s="192">
        <f t="shared" si="1001"/>
        <v>0</v>
      </c>
      <c r="W742" s="192"/>
      <c r="X742" s="192">
        <f>H742</f>
        <v>12</v>
      </c>
      <c r="Y742" s="224">
        <f>Y743</f>
        <v>0</v>
      </c>
      <c r="Z742" s="157"/>
      <c r="AA742" s="223"/>
      <c r="AB742" s="157"/>
      <c r="AC742" s="157"/>
      <c r="AD742" s="157"/>
      <c r="AE742" s="157"/>
      <c r="AF742" s="157"/>
      <c r="AG742" s="157"/>
      <c r="AH742" s="157"/>
      <c r="AI742" s="157"/>
      <c r="AJ742" s="157"/>
      <c r="AK742" s="227"/>
      <c r="AL742" s="168">
        <f>IF(H742=0,0,P742/H742)</f>
        <v>0</v>
      </c>
      <c r="AM742" s="168">
        <f>IF(H742=0,0,S742/H742)</f>
        <v>0</v>
      </c>
      <c r="AN742" s="168">
        <f>IF(H742=0,0,V742/H742)</f>
        <v>0</v>
      </c>
      <c r="AO742" s="168">
        <f>IF(H742=0,0,Y742/H742)</f>
        <v>0</v>
      </c>
      <c r="AP742" s="174">
        <f t="shared" ref="AP742:AS742" si="1002">IF(AL742&lt;=50%,5,IF(AL742&lt;=65%,4,IF(AL742&lt;=75%,3,IF(AL742&lt;=90%,2,1))))</f>
        <v>5</v>
      </c>
      <c r="AQ742" s="174">
        <f t="shared" si="1002"/>
        <v>5</v>
      </c>
      <c r="AR742" s="174">
        <f t="shared" si="1002"/>
        <v>5</v>
      </c>
      <c r="AS742" s="174">
        <f t="shared" si="1002"/>
        <v>5</v>
      </c>
      <c r="AT742" s="227"/>
      <c r="AU742" s="228"/>
      <c r="AV742" s="228"/>
      <c r="AW742" s="228"/>
      <c r="AX742" s="228"/>
      <c r="AY742" s="228"/>
    </row>
    <row r="743" spans="1:51" ht="16.5" outlineLevel="4" x14ac:dyDescent="0.25">
      <c r="A743" s="303" t="s">
        <v>2722</v>
      </c>
      <c r="B743" s="181" t="str">
        <f>Variables!C647</f>
        <v>Jenis flora terkonservasi</v>
      </c>
      <c r="C743" s="223"/>
      <c r="D743" s="223"/>
      <c r="E743" s="223"/>
      <c r="F743" s="223"/>
      <c r="G743" s="223"/>
      <c r="H743" s="223"/>
      <c r="I743" s="223"/>
      <c r="J743" s="223"/>
      <c r="K743" s="192" t="e">
        <f>Variables!E647</f>
        <v>#N/A</v>
      </c>
      <c r="L743" s="192">
        <f>Variables!F647</f>
        <v>8</v>
      </c>
      <c r="M743" s="192">
        <f>Variables!G647</f>
        <v>12</v>
      </c>
      <c r="N743" s="192">
        <f>Variables!H647</f>
        <v>12</v>
      </c>
      <c r="O743" s="192">
        <f>Variables!I647</f>
        <v>0</v>
      </c>
      <c r="P743" s="192">
        <f>Variables!J647</f>
        <v>0</v>
      </c>
      <c r="Q743" s="192"/>
      <c r="R743" s="192">
        <f>Variables!K647</f>
        <v>0</v>
      </c>
      <c r="S743" s="192">
        <f>Variables!L647</f>
        <v>0</v>
      </c>
      <c r="T743" s="192"/>
      <c r="U743" s="192">
        <f>Variables!M647</f>
        <v>0</v>
      </c>
      <c r="V743" s="192">
        <f>Variables!N647</f>
        <v>0</v>
      </c>
      <c r="W743" s="192"/>
      <c r="X743" s="192"/>
      <c r="Y743" s="192">
        <f>Variables!P647</f>
        <v>0</v>
      </c>
      <c r="Z743" s="157"/>
      <c r="AA743" s="223"/>
      <c r="AB743" s="157"/>
      <c r="AC743" s="157"/>
      <c r="AD743" s="157"/>
      <c r="AE743" s="157"/>
      <c r="AF743" s="157"/>
      <c r="AG743" s="157"/>
      <c r="AH743" s="157"/>
      <c r="AI743" s="157"/>
      <c r="AJ743" s="157"/>
      <c r="AK743" s="227"/>
      <c r="AL743" s="159"/>
      <c r="AM743" s="159"/>
      <c r="AN743" s="159"/>
      <c r="AO743" s="159"/>
      <c r="AP743" s="162"/>
      <c r="AQ743" s="162"/>
      <c r="AR743" s="162"/>
      <c r="AS743" s="162"/>
      <c r="AT743" s="227"/>
      <c r="AU743" s="228"/>
      <c r="AV743" s="228"/>
      <c r="AW743" s="228"/>
      <c r="AX743" s="228"/>
      <c r="AY743" s="228"/>
    </row>
    <row r="744" spans="1:51" ht="16.5" customHeight="1" outlineLevel="3" x14ac:dyDescent="0.25">
      <c r="A744" s="303" t="s">
        <v>2723</v>
      </c>
      <c r="B744" s="226" t="s">
        <v>1257</v>
      </c>
      <c r="C744" s="223" t="s">
        <v>2704</v>
      </c>
      <c r="D744" s="223" t="s">
        <v>2724</v>
      </c>
      <c r="E744" s="223">
        <v>2</v>
      </c>
      <c r="F744" s="223">
        <v>2</v>
      </c>
      <c r="G744" s="223">
        <v>3</v>
      </c>
      <c r="H744" s="223">
        <v>3</v>
      </c>
      <c r="I744" s="223">
        <v>3</v>
      </c>
      <c r="J744" s="223">
        <v>3</v>
      </c>
      <c r="K744" s="192" t="e">
        <f t="shared" ref="K744:P744" si="1003">K745</f>
        <v>#N/A</v>
      </c>
      <c r="L744" s="192">
        <f t="shared" si="1003"/>
        <v>2</v>
      </c>
      <c r="M744" s="192">
        <f t="shared" si="1003"/>
        <v>3</v>
      </c>
      <c r="N744" s="192">
        <f t="shared" si="1003"/>
        <v>3</v>
      </c>
      <c r="O744" s="192">
        <f t="shared" si="1003"/>
        <v>0</v>
      </c>
      <c r="P744" s="192">
        <f t="shared" si="1003"/>
        <v>0</v>
      </c>
      <c r="Q744" s="192"/>
      <c r="R744" s="192">
        <f>R745</f>
        <v>0</v>
      </c>
      <c r="S744" s="192"/>
      <c r="T744" s="192"/>
      <c r="U744" s="192">
        <f t="shared" ref="U744:V744" si="1004">U745</f>
        <v>0</v>
      </c>
      <c r="V744" s="192">
        <f t="shared" si="1004"/>
        <v>0</v>
      </c>
      <c r="W744" s="192"/>
      <c r="X744" s="192">
        <f>H744</f>
        <v>3</v>
      </c>
      <c r="Y744" s="224">
        <f>Y745</f>
        <v>0</v>
      </c>
      <c r="Z744" s="157"/>
      <c r="AA744" s="223"/>
      <c r="AB744" s="226"/>
      <c r="AC744" s="157"/>
      <c r="AD744" s="157"/>
      <c r="AE744" s="157"/>
      <c r="AF744" s="157"/>
      <c r="AG744" s="157"/>
      <c r="AH744" s="157"/>
      <c r="AI744" s="157"/>
      <c r="AJ744" s="157"/>
      <c r="AK744" s="227"/>
      <c r="AL744" s="168">
        <f>IF(H744=0,0,P744/H744)</f>
        <v>0</v>
      </c>
      <c r="AM744" s="168">
        <f>IF(H744=0,0,S744/H744)</f>
        <v>0</v>
      </c>
      <c r="AN744" s="168">
        <f>IF(H744=0,0,V744/H744)</f>
        <v>0</v>
      </c>
      <c r="AO744" s="168">
        <f>IF(H744=0,0,Y744/H744)</f>
        <v>0</v>
      </c>
      <c r="AP744" s="174">
        <f t="shared" ref="AP744:AS744" si="1005">IF(AL744&lt;=50%,5,IF(AL744&lt;=65%,4,IF(AL744&lt;=75%,3,IF(AL744&lt;=90%,2,1))))</f>
        <v>5</v>
      </c>
      <c r="AQ744" s="174">
        <f t="shared" si="1005"/>
        <v>5</v>
      </c>
      <c r="AR744" s="174">
        <f t="shared" si="1005"/>
        <v>5</v>
      </c>
      <c r="AS744" s="174">
        <f t="shared" si="1005"/>
        <v>5</v>
      </c>
      <c r="AT744" s="227"/>
      <c r="AU744" s="228"/>
      <c r="AV744" s="228"/>
      <c r="AW744" s="228"/>
      <c r="AX744" s="228"/>
      <c r="AY744" s="228"/>
    </row>
    <row r="745" spans="1:51" ht="16.5" customHeight="1" outlineLevel="4" x14ac:dyDescent="0.25">
      <c r="A745" s="303" t="s">
        <v>2725</v>
      </c>
      <c r="B745" s="181" t="str">
        <f>Variables!C646</f>
        <v>Jenis fauna terkonservasi</v>
      </c>
      <c r="C745" s="223"/>
      <c r="D745" s="223"/>
      <c r="E745" s="223"/>
      <c r="F745" s="223"/>
      <c r="G745" s="223"/>
      <c r="H745" s="223"/>
      <c r="I745" s="223"/>
      <c r="J745" s="223"/>
      <c r="K745" s="192" t="e">
        <f>Variables!E646</f>
        <v>#N/A</v>
      </c>
      <c r="L745" s="192">
        <f>Variables!F646</f>
        <v>2</v>
      </c>
      <c r="M745" s="192">
        <f>Variables!G646</f>
        <v>3</v>
      </c>
      <c r="N745" s="192">
        <f>Variables!H646</f>
        <v>3</v>
      </c>
      <c r="O745" s="192">
        <f>Variables!I646</f>
        <v>0</v>
      </c>
      <c r="P745" s="192">
        <f>Variables!J646</f>
        <v>0</v>
      </c>
      <c r="Q745" s="192"/>
      <c r="R745" s="192">
        <f>Variables!K646</f>
        <v>0</v>
      </c>
      <c r="S745" s="192">
        <f>Variables!L646</f>
        <v>0</v>
      </c>
      <c r="T745" s="192"/>
      <c r="U745" s="192">
        <f>Variables!M646</f>
        <v>0</v>
      </c>
      <c r="V745" s="192">
        <f>Variables!N646</f>
        <v>0</v>
      </c>
      <c r="W745" s="192"/>
      <c r="X745" s="192"/>
      <c r="Y745" s="192">
        <f>Variables!P646</f>
        <v>0</v>
      </c>
      <c r="Z745" s="157"/>
      <c r="AA745" s="223"/>
      <c r="AB745" s="226"/>
      <c r="AC745" s="157"/>
      <c r="AD745" s="157"/>
      <c r="AE745" s="157"/>
      <c r="AF745" s="157"/>
      <c r="AG745" s="157"/>
      <c r="AH745" s="157"/>
      <c r="AI745" s="157"/>
      <c r="AJ745" s="157"/>
      <c r="AK745" s="227"/>
      <c r="AL745" s="159"/>
      <c r="AM745" s="159"/>
      <c r="AN745" s="159"/>
      <c r="AO745" s="159"/>
      <c r="AP745" s="162"/>
      <c r="AQ745" s="162"/>
      <c r="AR745" s="162"/>
      <c r="AS745" s="162"/>
      <c r="AT745" s="227"/>
      <c r="AU745" s="228"/>
      <c r="AV745" s="228"/>
      <c r="AW745" s="228"/>
      <c r="AX745" s="228"/>
      <c r="AY745" s="228"/>
    </row>
    <row r="746" spans="1:51" ht="16.5" customHeight="1" outlineLevel="1" x14ac:dyDescent="0.25">
      <c r="A746" s="140" t="s">
        <v>199</v>
      </c>
      <c r="B746" s="146" t="s">
        <v>2726</v>
      </c>
      <c r="C746" s="142"/>
      <c r="D746" s="142"/>
      <c r="E746" s="142"/>
      <c r="F746" s="142"/>
      <c r="G746" s="142"/>
      <c r="H746" s="142"/>
      <c r="I746" s="142"/>
      <c r="J746" s="142"/>
      <c r="K746" s="142"/>
      <c r="L746" s="142"/>
      <c r="M746" s="142"/>
      <c r="N746" s="142"/>
      <c r="O746" s="142"/>
      <c r="P746" s="142"/>
      <c r="Q746" s="305">
        <v>195163068</v>
      </c>
      <c r="R746" s="142"/>
      <c r="S746" s="142"/>
      <c r="T746" s="143">
        <f>SUBTOTAL(9,T747:T768)</f>
        <v>0</v>
      </c>
      <c r="U746" s="142"/>
      <c r="V746" s="142"/>
      <c r="W746" s="143">
        <f>SUBTOTAL(9,W747:W768)</f>
        <v>0</v>
      </c>
      <c r="X746" s="142"/>
      <c r="Y746" s="142"/>
      <c r="Z746" s="143">
        <f>SUBTOTAL(9,Z747:Z768)</f>
        <v>0</v>
      </c>
      <c r="AA746" s="145"/>
      <c r="AB746" s="146"/>
      <c r="AC746" s="147" t="e">
        <f t="shared" ref="AC746:AJ746" si="1006">SUBTOTAL(1,AC747:AC768)</f>
        <v>#DIV/0!</v>
      </c>
      <c r="AD746" s="147" t="e">
        <f t="shared" si="1006"/>
        <v>#DIV/0!</v>
      </c>
      <c r="AE746" s="147" t="e">
        <f t="shared" si="1006"/>
        <v>#DIV/0!</v>
      </c>
      <c r="AF746" s="147" t="e">
        <f t="shared" si="1006"/>
        <v>#DIV/0!</v>
      </c>
      <c r="AG746" s="147">
        <f t="shared" si="1006"/>
        <v>0</v>
      </c>
      <c r="AH746" s="147">
        <f t="shared" si="1006"/>
        <v>0</v>
      </c>
      <c r="AI746" s="147" t="e">
        <f t="shared" si="1006"/>
        <v>#DIV/0!</v>
      </c>
      <c r="AJ746" s="147" t="e">
        <f t="shared" si="1006"/>
        <v>#DIV/0!</v>
      </c>
      <c r="AK746" s="148"/>
      <c r="AL746" s="149"/>
      <c r="AM746" s="149"/>
      <c r="AN746" s="149"/>
      <c r="AO746" s="149"/>
      <c r="AP746" s="150"/>
      <c r="AQ746" s="150"/>
      <c r="AR746" s="150"/>
      <c r="AS746" s="150"/>
      <c r="AT746" s="151"/>
      <c r="AU746" s="152">
        <f>COUNTIF(AS747:AS768,5)</f>
        <v>6</v>
      </c>
      <c r="AV746" s="152">
        <f>COUNTIF(AS747:AS768,4)</f>
        <v>0</v>
      </c>
      <c r="AW746" s="152">
        <f>COUNTIF(AS747:AS768,3)</f>
        <v>0</v>
      </c>
      <c r="AX746" s="152">
        <f>COUNTIF(AS747:AS768,2)</f>
        <v>0</v>
      </c>
      <c r="AY746" s="152">
        <f>COUNTIF(AS747:AS768,1)</f>
        <v>0</v>
      </c>
    </row>
    <row r="747" spans="1:51" ht="16.5" customHeight="1" outlineLevel="2" x14ac:dyDescent="0.25">
      <c r="A747" s="153" t="s">
        <v>2727</v>
      </c>
      <c r="B747" s="154" t="s">
        <v>2728</v>
      </c>
      <c r="C747" s="155"/>
      <c r="D747" s="155"/>
      <c r="E747" s="155"/>
      <c r="F747" s="155"/>
      <c r="G747" s="155"/>
      <c r="H747" s="155"/>
      <c r="I747" s="155"/>
      <c r="J747" s="155"/>
      <c r="K747" s="155"/>
      <c r="L747" s="155"/>
      <c r="M747" s="155"/>
      <c r="N747" s="155"/>
      <c r="O747" s="155"/>
      <c r="P747" s="155"/>
      <c r="Q747" s="156"/>
      <c r="R747" s="155"/>
      <c r="S747" s="155"/>
      <c r="T747" s="157"/>
      <c r="U747" s="155"/>
      <c r="V747" s="155"/>
      <c r="W747" s="157"/>
      <c r="X747" s="155"/>
      <c r="Y747" s="155"/>
      <c r="Z747" s="158"/>
      <c r="AA747" s="159"/>
      <c r="AB747" s="154"/>
      <c r="AC747" s="160"/>
      <c r="AD747" s="160"/>
      <c r="AE747" s="160"/>
      <c r="AF747" s="160"/>
      <c r="AG747" s="160"/>
      <c r="AH747" s="160"/>
      <c r="AI747" s="160"/>
      <c r="AJ747" s="160"/>
      <c r="AK747" s="161"/>
      <c r="AL747" s="159"/>
      <c r="AM747" s="159"/>
      <c r="AN747" s="159"/>
      <c r="AO747" s="159"/>
      <c r="AP747" s="162"/>
      <c r="AQ747" s="162"/>
      <c r="AR747" s="162"/>
      <c r="AS747" s="162"/>
      <c r="AT747" s="161"/>
      <c r="AU747" s="163"/>
      <c r="AV747" s="163"/>
      <c r="AW747" s="163"/>
      <c r="AX747" s="163"/>
      <c r="AY747" s="163"/>
    </row>
    <row r="748" spans="1:51" ht="16.5" customHeight="1" outlineLevel="3" x14ac:dyDescent="0.25">
      <c r="A748" s="164" t="s">
        <v>2729</v>
      </c>
      <c r="B748" s="165" t="s">
        <v>2730</v>
      </c>
      <c r="C748" s="166"/>
      <c r="D748" s="167">
        <v>0.93559999999999999</v>
      </c>
      <c r="E748" s="167">
        <v>1</v>
      </c>
      <c r="F748" s="167">
        <v>1</v>
      </c>
      <c r="G748" s="167">
        <v>1</v>
      </c>
      <c r="H748" s="167">
        <v>1</v>
      </c>
      <c r="I748" s="167">
        <v>1</v>
      </c>
      <c r="J748" s="167">
        <v>1</v>
      </c>
      <c r="K748" s="168">
        <f t="shared" ref="K748:P748" si="1007">IF(K750=0,0,K749/K750)</f>
        <v>0.88003266559093229</v>
      </c>
      <c r="L748" s="168">
        <f t="shared" si="1007"/>
        <v>0.94344571943648281</v>
      </c>
      <c r="M748" s="168">
        <f t="shared" si="1007"/>
        <v>0.96181816342837489</v>
      </c>
      <c r="N748" s="168">
        <f t="shared" si="1007"/>
        <v>0.96765136595465329</v>
      </c>
      <c r="O748" s="168">
        <f t="shared" si="1007"/>
        <v>0</v>
      </c>
      <c r="P748" s="168">
        <f t="shared" si="1007"/>
        <v>0</v>
      </c>
      <c r="Q748" s="177"/>
      <c r="R748" s="168">
        <f t="shared" ref="R748:S748" si="1008">IF(R750=0,0,R749/R750)</f>
        <v>0</v>
      </c>
      <c r="S748" s="168">
        <f t="shared" si="1008"/>
        <v>0</v>
      </c>
      <c r="T748" s="181"/>
      <c r="U748" s="168">
        <f t="shared" ref="U748:V748" si="1009">IF(U750=0,0,U749/U750)</f>
        <v>0</v>
      </c>
      <c r="V748" s="167">
        <f t="shared" si="1009"/>
        <v>0</v>
      </c>
      <c r="W748" s="181"/>
      <c r="X748" s="167">
        <f>H748</f>
        <v>1</v>
      </c>
      <c r="Y748" s="168">
        <f>IF(Y750=0,0,Y749/Y750)</f>
        <v>0</v>
      </c>
      <c r="Z748" s="182"/>
      <c r="AA748" s="167">
        <f>Y748/X748</f>
        <v>0</v>
      </c>
      <c r="AB748" s="165"/>
      <c r="AC748" s="172" t="e">
        <f>P748/R748</f>
        <v>#DIV/0!</v>
      </c>
      <c r="AD748" s="172" t="e">
        <f>S748/R748</f>
        <v>#DIV/0!</v>
      </c>
      <c r="AE748" s="172" t="e">
        <f>V748/U748</f>
        <v>#DIV/0!</v>
      </c>
      <c r="AF748" s="172">
        <f>Y748/X748</f>
        <v>0</v>
      </c>
      <c r="AG748" s="172">
        <f>P748/G748</f>
        <v>0</v>
      </c>
      <c r="AH748" s="172">
        <f>S748/G748</f>
        <v>0</v>
      </c>
      <c r="AI748" s="172">
        <f>V748/G748</f>
        <v>0</v>
      </c>
      <c r="AJ748" s="172">
        <f>Y748/G748</f>
        <v>0</v>
      </c>
      <c r="AK748" s="173"/>
      <c r="AL748" s="168">
        <f>IF(H748=0,0,P748/H748)</f>
        <v>0</v>
      </c>
      <c r="AM748" s="168">
        <f>IF(H748=0,0,S748/H748)</f>
        <v>0</v>
      </c>
      <c r="AN748" s="168">
        <f>IF(H748=0,0,V748/H748)</f>
        <v>0</v>
      </c>
      <c r="AO748" s="168">
        <f>IF(H748=0,0,Y748/H748)</f>
        <v>0</v>
      </c>
      <c r="AP748" s="174">
        <f t="shared" ref="AP748:AS748" si="1010">IF(AL748&lt;=50%,5,IF(AL748&lt;=65%,4,IF(AL748&lt;=75%,3,IF(AL748&lt;=90%,2,1))))</f>
        <v>5</v>
      </c>
      <c r="AQ748" s="174">
        <f t="shared" si="1010"/>
        <v>5</v>
      </c>
      <c r="AR748" s="174">
        <f t="shared" si="1010"/>
        <v>5</v>
      </c>
      <c r="AS748" s="174">
        <f t="shared" si="1010"/>
        <v>5</v>
      </c>
      <c r="AT748" s="173"/>
      <c r="AU748" s="175"/>
      <c r="AV748" s="175"/>
      <c r="AW748" s="175"/>
      <c r="AX748" s="175"/>
      <c r="AY748" s="175"/>
    </row>
    <row r="749" spans="1:51" ht="16.5" customHeight="1" outlineLevel="4" x14ac:dyDescent="0.25">
      <c r="A749" s="205" t="s">
        <v>2731</v>
      </c>
      <c r="B749" s="181" t="str">
        <f>Variables!C441</f>
        <v>Jumlah penduduk usia 17 ke atas atau telah menikah memiliki KTP-el</v>
      </c>
      <c r="C749" s="192" t="s">
        <v>1632</v>
      </c>
      <c r="D749" s="192"/>
      <c r="E749" s="192"/>
      <c r="F749" s="192"/>
      <c r="G749" s="192"/>
      <c r="H749" s="192"/>
      <c r="I749" s="192"/>
      <c r="J749" s="192"/>
      <c r="K749" s="192">
        <f>Variables!E441</f>
        <v>89443</v>
      </c>
      <c r="L749" s="192">
        <f>Variables!F441</f>
        <v>93153</v>
      </c>
      <c r="M749" s="192">
        <f>Variables!G441</f>
        <v>95094</v>
      </c>
      <c r="N749" s="192">
        <f>Variables!H441</f>
        <v>95812</v>
      </c>
      <c r="O749" s="192">
        <f>Variables!I441</f>
        <v>0</v>
      </c>
      <c r="P749" s="192">
        <f>Variables!J441</f>
        <v>0</v>
      </c>
      <c r="Q749" s="192"/>
      <c r="R749" s="192">
        <f>Variables!K441</f>
        <v>0</v>
      </c>
      <c r="S749" s="192">
        <f>Variables!L441</f>
        <v>0</v>
      </c>
      <c r="T749" s="192"/>
      <c r="U749" s="192">
        <f>Variables!M441</f>
        <v>0</v>
      </c>
      <c r="V749" s="192">
        <f>Variables!N441</f>
        <v>0</v>
      </c>
      <c r="W749" s="192"/>
      <c r="X749" s="192"/>
      <c r="Y749" s="192">
        <f>Variables!P441</f>
        <v>0</v>
      </c>
      <c r="Z749" s="182"/>
      <c r="AA749" s="192"/>
      <c r="AB749" s="181"/>
      <c r="AC749" s="170"/>
      <c r="AD749" s="170"/>
      <c r="AE749" s="170"/>
      <c r="AF749" s="170"/>
      <c r="AG749" s="170"/>
      <c r="AH749" s="170"/>
      <c r="AI749" s="170"/>
      <c r="AJ749" s="170"/>
      <c r="AK749" s="206"/>
      <c r="AL749" s="168"/>
      <c r="AM749" s="168"/>
      <c r="AN749" s="168"/>
      <c r="AO749" s="168"/>
      <c r="AP749" s="174"/>
      <c r="AQ749" s="174"/>
      <c r="AR749" s="174"/>
      <c r="AS749" s="174"/>
      <c r="AT749" s="206"/>
      <c r="AU749" s="207"/>
      <c r="AV749" s="207"/>
      <c r="AW749" s="207"/>
      <c r="AX749" s="207"/>
      <c r="AY749" s="207"/>
    </row>
    <row r="750" spans="1:51" ht="16.5" customHeight="1" outlineLevel="4" x14ac:dyDescent="0.25">
      <c r="A750" s="205" t="s">
        <v>2732</v>
      </c>
      <c r="B750" s="181" t="str">
        <f>Variables!C442</f>
        <v>Jumlah seluruh penduduk wajib KTP-el</v>
      </c>
      <c r="C750" s="192" t="s">
        <v>1632</v>
      </c>
      <c r="D750" s="192"/>
      <c r="E750" s="192"/>
      <c r="F750" s="192"/>
      <c r="G750" s="192"/>
      <c r="H750" s="192"/>
      <c r="I750" s="192"/>
      <c r="J750" s="192"/>
      <c r="K750" s="192">
        <f>Variables!E442</f>
        <v>101636</v>
      </c>
      <c r="L750" s="192">
        <f>Variables!F442</f>
        <v>98737</v>
      </c>
      <c r="M750" s="192">
        <f>Variables!G442</f>
        <v>98869</v>
      </c>
      <c r="N750" s="192">
        <f>Variables!H442</f>
        <v>99015</v>
      </c>
      <c r="O750" s="192">
        <f>Variables!I442</f>
        <v>0</v>
      </c>
      <c r="P750" s="192">
        <f>Variables!J442</f>
        <v>0</v>
      </c>
      <c r="Q750" s="192"/>
      <c r="R750" s="192">
        <f>Variables!K442</f>
        <v>0</v>
      </c>
      <c r="S750" s="192">
        <f>Variables!L442</f>
        <v>0</v>
      </c>
      <c r="T750" s="192"/>
      <c r="U750" s="192">
        <f>Variables!M442</f>
        <v>0</v>
      </c>
      <c r="V750" s="192">
        <f>Variables!N442</f>
        <v>0</v>
      </c>
      <c r="W750" s="192"/>
      <c r="X750" s="192"/>
      <c r="Y750" s="192">
        <f>Variables!P442</f>
        <v>0</v>
      </c>
      <c r="Z750" s="182"/>
      <c r="AA750" s="192"/>
      <c r="AB750" s="181"/>
      <c r="AC750" s="170"/>
      <c r="AD750" s="170"/>
      <c r="AE750" s="170"/>
      <c r="AF750" s="170"/>
      <c r="AG750" s="170"/>
      <c r="AH750" s="170"/>
      <c r="AI750" s="170"/>
      <c r="AJ750" s="170"/>
      <c r="AK750" s="206"/>
      <c r="AL750" s="168"/>
      <c r="AM750" s="168"/>
      <c r="AN750" s="168"/>
      <c r="AO750" s="168"/>
      <c r="AP750" s="174"/>
      <c r="AQ750" s="174"/>
      <c r="AR750" s="174"/>
      <c r="AS750" s="174"/>
      <c r="AT750" s="206"/>
      <c r="AU750" s="207"/>
      <c r="AV750" s="207"/>
      <c r="AW750" s="207"/>
      <c r="AX750" s="207"/>
      <c r="AY750" s="207"/>
    </row>
    <row r="751" spans="1:51" ht="16.5" customHeight="1" outlineLevel="3" x14ac:dyDescent="0.25">
      <c r="A751" s="164" t="s">
        <v>2733</v>
      </c>
      <c r="B751" s="165" t="s">
        <v>2734</v>
      </c>
      <c r="C751" s="166"/>
      <c r="D751" s="167">
        <v>0</v>
      </c>
      <c r="E751" s="167">
        <f>IF(E753=0,0,E752/E753)</f>
        <v>0</v>
      </c>
      <c r="F751" s="167">
        <v>1</v>
      </c>
      <c r="G751" s="167">
        <v>1</v>
      </c>
      <c r="H751" s="167">
        <v>1</v>
      </c>
      <c r="I751" s="167">
        <v>1</v>
      </c>
      <c r="J751" s="167">
        <v>1</v>
      </c>
      <c r="K751" s="168">
        <f t="shared" ref="K751:P751" si="1011">IF(K753=0,0,K752/K753)</f>
        <v>0.26793183095074596</v>
      </c>
      <c r="L751" s="168">
        <f t="shared" si="1011"/>
        <v>0.57840658109535548</v>
      </c>
      <c r="M751" s="168">
        <f t="shared" si="1011"/>
        <v>0.76468887532525942</v>
      </c>
      <c r="N751" s="168">
        <f t="shared" si="1011"/>
        <v>0.97076680908477631</v>
      </c>
      <c r="O751" s="168">
        <f t="shared" si="1011"/>
        <v>0</v>
      </c>
      <c r="P751" s="168">
        <f t="shared" si="1011"/>
        <v>0</v>
      </c>
      <c r="Q751" s="177"/>
      <c r="R751" s="168">
        <f t="shared" ref="R751:S751" si="1012">IF(R753=0,0,R752/R753)</f>
        <v>0</v>
      </c>
      <c r="S751" s="168">
        <f t="shared" si="1012"/>
        <v>0</v>
      </c>
      <c r="T751" s="181"/>
      <c r="U751" s="168">
        <f t="shared" ref="U751:V751" si="1013">IF(U753=0,0,U752/U753)</f>
        <v>0</v>
      </c>
      <c r="V751" s="167">
        <f t="shared" si="1013"/>
        <v>0</v>
      </c>
      <c r="W751" s="181"/>
      <c r="X751" s="167">
        <f>H751</f>
        <v>1</v>
      </c>
      <c r="Y751" s="168">
        <f>IF(Y753=0,0,Y752/Y753)</f>
        <v>0</v>
      </c>
      <c r="Z751" s="182"/>
      <c r="AA751" s="167">
        <f>Y751/X751</f>
        <v>0</v>
      </c>
      <c r="AB751" s="165"/>
      <c r="AC751" s="172" t="e">
        <f>P751/R751</f>
        <v>#DIV/0!</v>
      </c>
      <c r="AD751" s="172" t="e">
        <f>S751/R751</f>
        <v>#DIV/0!</v>
      </c>
      <c r="AE751" s="172" t="e">
        <f>V751/U751</f>
        <v>#DIV/0!</v>
      </c>
      <c r="AF751" s="172">
        <f>Y751/X751</f>
        <v>0</v>
      </c>
      <c r="AG751" s="172">
        <f>P751/G751</f>
        <v>0</v>
      </c>
      <c r="AH751" s="172">
        <f>S751/G751</f>
        <v>0</v>
      </c>
      <c r="AI751" s="172">
        <f>V751/G751</f>
        <v>0</v>
      </c>
      <c r="AJ751" s="172">
        <f>Y751/G751</f>
        <v>0</v>
      </c>
      <c r="AK751" s="173"/>
      <c r="AL751" s="168">
        <f>IF(H751=0,0,P751/H751)</f>
        <v>0</v>
      </c>
      <c r="AM751" s="168">
        <f>IF(H751=0,0,S751/H751)</f>
        <v>0</v>
      </c>
      <c r="AN751" s="168">
        <f>IF(H751=0,0,V751/H751)</f>
        <v>0</v>
      </c>
      <c r="AO751" s="168">
        <f>IF(H751=0,0,Y751/H751)</f>
        <v>0</v>
      </c>
      <c r="AP751" s="174">
        <f t="shared" ref="AP751:AS751" si="1014">IF(AL751&lt;=50%,5,IF(AL751&lt;=65%,4,IF(AL751&lt;=75%,3,IF(AL751&lt;=90%,2,1))))</f>
        <v>5</v>
      </c>
      <c r="AQ751" s="174">
        <f t="shared" si="1014"/>
        <v>5</v>
      </c>
      <c r="AR751" s="174">
        <f t="shared" si="1014"/>
        <v>5</v>
      </c>
      <c r="AS751" s="174">
        <f t="shared" si="1014"/>
        <v>5</v>
      </c>
      <c r="AT751" s="173"/>
      <c r="AU751" s="175"/>
      <c r="AV751" s="175"/>
      <c r="AW751" s="175"/>
      <c r="AX751" s="175"/>
      <c r="AY751" s="175"/>
    </row>
    <row r="752" spans="1:51" ht="16.5" customHeight="1" outlineLevel="4" x14ac:dyDescent="0.25">
      <c r="A752" s="205" t="s">
        <v>2735</v>
      </c>
      <c r="B752" s="181" t="str">
        <f>Variables!C443</f>
        <v>Jumlah penerbitan Kartu Identitas Anak (KIA)</v>
      </c>
      <c r="C752" s="192" t="s">
        <v>1706</v>
      </c>
      <c r="D752" s="192"/>
      <c r="E752" s="192"/>
      <c r="F752" s="192"/>
      <c r="G752" s="192"/>
      <c r="H752" s="192"/>
      <c r="I752" s="192"/>
      <c r="J752" s="192"/>
      <c r="K752" s="192">
        <f>Variables!E443</f>
        <v>8584</v>
      </c>
      <c r="L752" s="192">
        <f>Variables!F443</f>
        <v>18070</v>
      </c>
      <c r="M752" s="192">
        <f>Variables!G443</f>
        <v>23804</v>
      </c>
      <c r="N752" s="192">
        <f>Variables!H443</f>
        <v>30219</v>
      </c>
      <c r="O752" s="192">
        <f>Variables!I443</f>
        <v>0</v>
      </c>
      <c r="P752" s="192">
        <f>Variables!J443</f>
        <v>0</v>
      </c>
      <c r="Q752" s="192"/>
      <c r="R752" s="192">
        <f>Variables!K443</f>
        <v>0</v>
      </c>
      <c r="S752" s="192">
        <f>Variables!L443</f>
        <v>0</v>
      </c>
      <c r="T752" s="192"/>
      <c r="U752" s="192">
        <f>Variables!M443</f>
        <v>0</v>
      </c>
      <c r="V752" s="192">
        <f>Variables!N443</f>
        <v>0</v>
      </c>
      <c r="W752" s="192"/>
      <c r="X752" s="192"/>
      <c r="Y752" s="192">
        <f>Variables!P443</f>
        <v>0</v>
      </c>
      <c r="Z752" s="182"/>
      <c r="AA752" s="192"/>
      <c r="AB752" s="181"/>
      <c r="AC752" s="170"/>
      <c r="AD752" s="170"/>
      <c r="AE752" s="170"/>
      <c r="AF752" s="170"/>
      <c r="AG752" s="170"/>
      <c r="AH752" s="170"/>
      <c r="AI752" s="170"/>
      <c r="AJ752" s="170"/>
      <c r="AK752" s="206"/>
      <c r="AL752" s="168"/>
      <c r="AM752" s="168"/>
      <c r="AN752" s="168"/>
      <c r="AO752" s="168"/>
      <c r="AP752" s="174"/>
      <c r="AQ752" s="174"/>
      <c r="AR752" s="174"/>
      <c r="AS752" s="174"/>
      <c r="AT752" s="206"/>
      <c r="AU752" s="207"/>
      <c r="AV752" s="207"/>
      <c r="AW752" s="207"/>
      <c r="AX752" s="207"/>
      <c r="AY752" s="207"/>
    </row>
    <row r="753" spans="1:51" ht="16.5" customHeight="1" outlineLevel="4" x14ac:dyDescent="0.25">
      <c r="A753" s="205" t="s">
        <v>2736</v>
      </c>
      <c r="B753" s="181" t="str">
        <f>Variables!C444</f>
        <v>Jumlah penduduk usia kurang dari 17 tahun dan/atau belum menikah</v>
      </c>
      <c r="C753" s="192" t="s">
        <v>1632</v>
      </c>
      <c r="D753" s="192"/>
      <c r="E753" s="192"/>
      <c r="F753" s="192"/>
      <c r="G753" s="192"/>
      <c r="H753" s="192"/>
      <c r="I753" s="192"/>
      <c r="J753" s="192"/>
      <c r="K753" s="192">
        <f>Variables!E444</f>
        <v>32038</v>
      </c>
      <c r="L753" s="192">
        <f>Variables!F444</f>
        <v>31241</v>
      </c>
      <c r="M753" s="192">
        <f>Variables!G444</f>
        <v>31129</v>
      </c>
      <c r="N753" s="192">
        <f>Variables!H444</f>
        <v>31129</v>
      </c>
      <c r="O753" s="192">
        <f>Variables!I444</f>
        <v>0</v>
      </c>
      <c r="P753" s="192">
        <f>Variables!J444</f>
        <v>0</v>
      </c>
      <c r="Q753" s="192"/>
      <c r="R753" s="192">
        <f>Variables!K444</f>
        <v>0</v>
      </c>
      <c r="S753" s="192">
        <f>Variables!L444</f>
        <v>0</v>
      </c>
      <c r="T753" s="192"/>
      <c r="U753" s="192">
        <f>Variables!M444</f>
        <v>0</v>
      </c>
      <c r="V753" s="192">
        <f>Variables!N444</f>
        <v>0</v>
      </c>
      <c r="W753" s="192"/>
      <c r="X753" s="192"/>
      <c r="Y753" s="192">
        <f>Variables!P444</f>
        <v>0</v>
      </c>
      <c r="Z753" s="182"/>
      <c r="AA753" s="192"/>
      <c r="AB753" s="181"/>
      <c r="AC753" s="170"/>
      <c r="AD753" s="170"/>
      <c r="AE753" s="170"/>
      <c r="AF753" s="170"/>
      <c r="AG753" s="170"/>
      <c r="AH753" s="170"/>
      <c r="AI753" s="170"/>
      <c r="AJ753" s="170"/>
      <c r="AK753" s="206"/>
      <c r="AL753" s="168"/>
      <c r="AM753" s="168"/>
      <c r="AN753" s="168"/>
      <c r="AO753" s="168"/>
      <c r="AP753" s="174"/>
      <c r="AQ753" s="174"/>
      <c r="AR753" s="174"/>
      <c r="AS753" s="174"/>
      <c r="AT753" s="206"/>
      <c r="AU753" s="207"/>
      <c r="AV753" s="207"/>
      <c r="AW753" s="207"/>
      <c r="AX753" s="207"/>
      <c r="AY753" s="207"/>
    </row>
    <row r="754" spans="1:51" ht="16.5" customHeight="1" outlineLevel="3" x14ac:dyDescent="0.25">
      <c r="A754" s="164" t="s">
        <v>2737</v>
      </c>
      <c r="B754" s="165" t="s">
        <v>2738</v>
      </c>
      <c r="C754" s="166"/>
      <c r="D754" s="167">
        <v>0</v>
      </c>
      <c r="E754" s="167">
        <v>0.6</v>
      </c>
      <c r="F754" s="167">
        <v>0.8</v>
      </c>
      <c r="G754" s="167">
        <v>1</v>
      </c>
      <c r="H754" s="167">
        <v>1</v>
      </c>
      <c r="I754" s="167">
        <v>1</v>
      </c>
      <c r="J754" s="167">
        <v>1</v>
      </c>
      <c r="K754" s="168" t="e">
        <f t="shared" ref="K754:P754" si="1015">IF(K756=0,0,K755/K756)</f>
        <v>#N/A</v>
      </c>
      <c r="L754" s="168" t="e">
        <f t="shared" si="1015"/>
        <v>#N/A</v>
      </c>
      <c r="M754" s="168">
        <f t="shared" si="1015"/>
        <v>0.97991249005568815</v>
      </c>
      <c r="N754" s="168">
        <f t="shared" si="1015"/>
        <v>0.99979171006040413</v>
      </c>
      <c r="O754" s="168">
        <f t="shared" si="1015"/>
        <v>0</v>
      </c>
      <c r="P754" s="168">
        <f t="shared" si="1015"/>
        <v>0</v>
      </c>
      <c r="Q754" s="177"/>
      <c r="R754" s="168">
        <f t="shared" ref="R754:S754" si="1016">IF(R756=0,0,R755/R756)</f>
        <v>0</v>
      </c>
      <c r="S754" s="168">
        <f t="shared" si="1016"/>
        <v>0</v>
      </c>
      <c r="T754" s="181"/>
      <c r="U754" s="168">
        <f t="shared" ref="U754:V754" si="1017">IF(U756=0,0,U755/U756)</f>
        <v>0</v>
      </c>
      <c r="V754" s="167">
        <f t="shared" si="1017"/>
        <v>0</v>
      </c>
      <c r="W754" s="181"/>
      <c r="X754" s="167">
        <f>H754</f>
        <v>1</v>
      </c>
      <c r="Y754" s="168">
        <f>IF(Y756=0,0,Y755/Y756)</f>
        <v>0</v>
      </c>
      <c r="Z754" s="182"/>
      <c r="AA754" s="167">
        <f>Y754/X754</f>
        <v>0</v>
      </c>
      <c r="AB754" s="165"/>
      <c r="AC754" s="172" t="e">
        <f>P754/R754</f>
        <v>#DIV/0!</v>
      </c>
      <c r="AD754" s="172" t="e">
        <f>S754/R754</f>
        <v>#DIV/0!</v>
      </c>
      <c r="AE754" s="172" t="e">
        <f>V754/U754</f>
        <v>#DIV/0!</v>
      </c>
      <c r="AF754" s="172">
        <f>Y754/X754</f>
        <v>0</v>
      </c>
      <c r="AG754" s="172">
        <f>P754/G754</f>
        <v>0</v>
      </c>
      <c r="AH754" s="172">
        <f>S754/G754</f>
        <v>0</v>
      </c>
      <c r="AI754" s="172">
        <f>V754/G754</f>
        <v>0</v>
      </c>
      <c r="AJ754" s="172">
        <f>Y754/G754</f>
        <v>0</v>
      </c>
      <c r="AK754" s="173"/>
      <c r="AL754" s="168">
        <f>IF(H754=0,0,P754/H754)</f>
        <v>0</v>
      </c>
      <c r="AM754" s="168">
        <f>IF(H754=0,0,S754/H754)</f>
        <v>0</v>
      </c>
      <c r="AN754" s="168">
        <f>IF(H754=0,0,V754/H754)</f>
        <v>0</v>
      </c>
      <c r="AO754" s="168">
        <f>IF(H754=0,0,Y754/H754)</f>
        <v>0</v>
      </c>
      <c r="AP754" s="174">
        <f t="shared" ref="AP754:AS754" si="1018">IF(AL754&lt;=50%,5,IF(AL754&lt;=65%,4,IF(AL754&lt;=75%,3,IF(AL754&lt;=90%,2,1))))</f>
        <v>5</v>
      </c>
      <c r="AQ754" s="174">
        <f t="shared" si="1018"/>
        <v>5</v>
      </c>
      <c r="AR754" s="174">
        <f t="shared" si="1018"/>
        <v>5</v>
      </c>
      <c r="AS754" s="174">
        <f t="shared" si="1018"/>
        <v>5</v>
      </c>
      <c r="AT754" s="173"/>
      <c r="AU754" s="175"/>
      <c r="AV754" s="175"/>
      <c r="AW754" s="175"/>
      <c r="AX754" s="175"/>
      <c r="AY754" s="175"/>
    </row>
    <row r="755" spans="1:51" ht="16.5" customHeight="1" outlineLevel="4" x14ac:dyDescent="0.25">
      <c r="A755" s="205" t="s">
        <v>2739</v>
      </c>
      <c r="B755" s="181" t="str">
        <f>Variables!C445</f>
        <v>Jumlah masyarakat pengguna layanan administrasi kependudukan yang merasa puas terhadap pelayanan yang diberikan</v>
      </c>
      <c r="C755" s="192" t="s">
        <v>1632</v>
      </c>
      <c r="D755" s="192"/>
      <c r="E755" s="192"/>
      <c r="F755" s="192"/>
      <c r="G755" s="192"/>
      <c r="H755" s="192"/>
      <c r="I755" s="192"/>
      <c r="J755" s="192"/>
      <c r="K755" s="192" t="e">
        <f>Variables!E445</f>
        <v>#N/A</v>
      </c>
      <c r="L755" s="192" t="e">
        <f>Variables!F445</f>
        <v>#N/A</v>
      </c>
      <c r="M755" s="192">
        <f>Variables!G445</f>
        <v>4927</v>
      </c>
      <c r="N755" s="192">
        <f>Variables!H445</f>
        <v>14400</v>
      </c>
      <c r="O755" s="192">
        <f>Variables!I445</f>
        <v>0</v>
      </c>
      <c r="P755" s="192">
        <f>Variables!J445</f>
        <v>0</v>
      </c>
      <c r="Q755" s="192"/>
      <c r="R755" s="192">
        <f>Variables!K445</f>
        <v>0</v>
      </c>
      <c r="S755" s="192">
        <f>Variables!L445</f>
        <v>0</v>
      </c>
      <c r="T755" s="192"/>
      <c r="U755" s="192">
        <f>Variables!M445</f>
        <v>0</v>
      </c>
      <c r="V755" s="192">
        <f>Variables!N445</f>
        <v>0</v>
      </c>
      <c r="W755" s="192"/>
      <c r="X755" s="192"/>
      <c r="Y755" s="192">
        <f>Variables!P445</f>
        <v>0</v>
      </c>
      <c r="Z755" s="182"/>
      <c r="AA755" s="192"/>
      <c r="AB755" s="181"/>
      <c r="AC755" s="170"/>
      <c r="AD755" s="170"/>
      <c r="AE755" s="170"/>
      <c r="AF755" s="170"/>
      <c r="AG755" s="170"/>
      <c r="AH755" s="170"/>
      <c r="AI755" s="170"/>
      <c r="AJ755" s="170"/>
      <c r="AK755" s="206"/>
      <c r="AL755" s="168"/>
      <c r="AM755" s="168"/>
      <c r="AN755" s="168"/>
      <c r="AO755" s="168"/>
      <c r="AP755" s="174"/>
      <c r="AQ755" s="174"/>
      <c r="AR755" s="174"/>
      <c r="AS755" s="174"/>
      <c r="AT755" s="206"/>
      <c r="AU755" s="207"/>
      <c r="AV755" s="207"/>
      <c r="AW755" s="207"/>
      <c r="AX755" s="207"/>
      <c r="AY755" s="207"/>
    </row>
    <row r="756" spans="1:51" ht="16.5" customHeight="1" outlineLevel="4" x14ac:dyDescent="0.25">
      <c r="A756" s="205" t="s">
        <v>2740</v>
      </c>
      <c r="B756" s="181" t="str">
        <f>Variables!C446</f>
        <v>Jumlah masyarakat pengguna layanan administrasi kependudukan</v>
      </c>
      <c r="C756" s="192" t="s">
        <v>1632</v>
      </c>
      <c r="D756" s="192"/>
      <c r="E756" s="192"/>
      <c r="F756" s="192"/>
      <c r="G756" s="192"/>
      <c r="H756" s="192"/>
      <c r="I756" s="192"/>
      <c r="J756" s="192"/>
      <c r="K756" s="192" t="e">
        <f>Variables!E446</f>
        <v>#N/A</v>
      </c>
      <c r="L756" s="192" t="e">
        <f>Variables!F446</f>
        <v>#N/A</v>
      </c>
      <c r="M756" s="192">
        <f>Variables!G446</f>
        <v>5028</v>
      </c>
      <c r="N756" s="192">
        <f>Variables!H446</f>
        <v>14403</v>
      </c>
      <c r="O756" s="192">
        <f>Variables!I446</f>
        <v>0</v>
      </c>
      <c r="P756" s="192">
        <f>Variables!J446</f>
        <v>0</v>
      </c>
      <c r="Q756" s="192"/>
      <c r="R756" s="192">
        <f>Variables!K446</f>
        <v>0</v>
      </c>
      <c r="S756" s="192">
        <f>Variables!L446</f>
        <v>0</v>
      </c>
      <c r="T756" s="192"/>
      <c r="U756" s="192">
        <f>Variables!M446</f>
        <v>0</v>
      </c>
      <c r="V756" s="192">
        <f>Variables!N446</f>
        <v>0</v>
      </c>
      <c r="W756" s="192"/>
      <c r="X756" s="192"/>
      <c r="Y756" s="192">
        <f>Variables!P446</f>
        <v>0</v>
      </c>
      <c r="Z756" s="182"/>
      <c r="AA756" s="192"/>
      <c r="AB756" s="181"/>
      <c r="AC756" s="170"/>
      <c r="AD756" s="170"/>
      <c r="AE756" s="170"/>
      <c r="AF756" s="170"/>
      <c r="AG756" s="170"/>
      <c r="AH756" s="170"/>
      <c r="AI756" s="170"/>
      <c r="AJ756" s="170"/>
      <c r="AK756" s="206"/>
      <c r="AL756" s="168"/>
      <c r="AM756" s="168"/>
      <c r="AN756" s="168"/>
      <c r="AO756" s="168"/>
      <c r="AP756" s="174"/>
      <c r="AQ756" s="174"/>
      <c r="AR756" s="174"/>
      <c r="AS756" s="174"/>
      <c r="AT756" s="206"/>
      <c r="AU756" s="207"/>
      <c r="AV756" s="207"/>
      <c r="AW756" s="207"/>
      <c r="AX756" s="207"/>
      <c r="AY756" s="207"/>
    </row>
    <row r="757" spans="1:51" ht="16.5" customHeight="1" outlineLevel="3" x14ac:dyDescent="0.25">
      <c r="A757" s="205" t="s">
        <v>2741</v>
      </c>
      <c r="B757" s="181" t="s">
        <v>2742</v>
      </c>
      <c r="C757" s="192"/>
      <c r="D757" s="192">
        <v>923</v>
      </c>
      <c r="E757" s="192">
        <v>925</v>
      </c>
      <c r="F757" s="192">
        <v>930</v>
      </c>
      <c r="G757" s="192">
        <v>935</v>
      </c>
      <c r="H757" s="192">
        <v>940</v>
      </c>
      <c r="I757" s="192">
        <v>945</v>
      </c>
      <c r="J757" s="192">
        <v>950</v>
      </c>
      <c r="K757" s="192">
        <f t="shared" ref="K757:P757" si="1019">IF(K759=0,0,K758/K759*1000)</f>
        <v>923.65126592937736</v>
      </c>
      <c r="L757" s="192">
        <f t="shared" si="1019"/>
        <v>936.47418998214141</v>
      </c>
      <c r="M757" s="192">
        <f t="shared" si="1019"/>
        <v>0</v>
      </c>
      <c r="N757" s="192">
        <f t="shared" si="1019"/>
        <v>980.12813244131996</v>
      </c>
      <c r="O757" s="192">
        <f t="shared" si="1019"/>
        <v>0</v>
      </c>
      <c r="P757" s="192">
        <f t="shared" si="1019"/>
        <v>0</v>
      </c>
      <c r="Q757" s="192"/>
      <c r="R757" s="192">
        <f t="shared" ref="R757:S757" si="1020">IF(R759=0,0,R758/R759*1000)</f>
        <v>0</v>
      </c>
      <c r="S757" s="192">
        <f t="shared" si="1020"/>
        <v>0</v>
      </c>
      <c r="T757" s="192"/>
      <c r="U757" s="192">
        <f>IF(U759=0,0,U758/U759*1000)</f>
        <v>0</v>
      </c>
      <c r="V757" s="192" t="e">
        <f>V758/V759*1000</f>
        <v>#DIV/0!</v>
      </c>
      <c r="W757" s="192"/>
      <c r="X757" s="192">
        <f>H757</f>
        <v>940</v>
      </c>
      <c r="Y757" s="192" t="e">
        <f>Y758/Y759*1000</f>
        <v>#DIV/0!</v>
      </c>
      <c r="Z757" s="182"/>
      <c r="AA757" s="192" t="e">
        <f>Y757/X757</f>
        <v>#DIV/0!</v>
      </c>
      <c r="AB757" s="181"/>
      <c r="AC757" s="170" t="e">
        <f>P757/R757</f>
        <v>#DIV/0!</v>
      </c>
      <c r="AD757" s="170" t="e">
        <f>S757/R757</f>
        <v>#DIV/0!</v>
      </c>
      <c r="AE757" s="170" t="e">
        <f>V757/U757</f>
        <v>#DIV/0!</v>
      </c>
      <c r="AF757" s="170" t="e">
        <f>Y757/X757</f>
        <v>#DIV/0!</v>
      </c>
      <c r="AG757" s="170">
        <f>P757/G757</f>
        <v>0</v>
      </c>
      <c r="AH757" s="170">
        <f>S757/G757</f>
        <v>0</v>
      </c>
      <c r="AI757" s="170" t="e">
        <f>V757/G757</f>
        <v>#DIV/0!</v>
      </c>
      <c r="AJ757" s="170" t="e">
        <f>Y757/G757</f>
        <v>#DIV/0!</v>
      </c>
      <c r="AK757" s="206"/>
      <c r="AL757" s="168">
        <f>IF(H757=0,0,P757/H757)</f>
        <v>0</v>
      </c>
      <c r="AM757" s="168">
        <f>IF(H757=0,0,S757/H757)</f>
        <v>0</v>
      </c>
      <c r="AN757" s="168" t="e">
        <f>IF(H757=0,0,V757/H757)</f>
        <v>#DIV/0!</v>
      </c>
      <c r="AO757" s="168" t="e">
        <f>IF(H757=0,0,Y757/H757)</f>
        <v>#DIV/0!</v>
      </c>
      <c r="AP757" s="174">
        <f t="shared" ref="AP757:AS757" si="1021">IF(AL757&lt;=50%,5,IF(AL757&lt;=65%,4,IF(AL757&lt;=75%,3,IF(AL757&lt;=90%,2,1))))</f>
        <v>5</v>
      </c>
      <c r="AQ757" s="174">
        <f t="shared" si="1021"/>
        <v>5</v>
      </c>
      <c r="AR757" s="174" t="e">
        <f t="shared" si="1021"/>
        <v>#DIV/0!</v>
      </c>
      <c r="AS757" s="174" t="e">
        <f t="shared" si="1021"/>
        <v>#DIV/0!</v>
      </c>
      <c r="AT757" s="206"/>
      <c r="AU757" s="207"/>
      <c r="AV757" s="207"/>
      <c r="AW757" s="207"/>
      <c r="AX757" s="207"/>
      <c r="AY757" s="207"/>
    </row>
    <row r="758" spans="1:51" ht="16.5" customHeight="1" outlineLevel="4" x14ac:dyDescent="0.25">
      <c r="A758" s="205" t="s">
        <v>2743</v>
      </c>
      <c r="B758" s="181" t="str">
        <f>Variables!C447</f>
        <v>Jumlah penduduk usia 0-18 tahun yang memiliki akte kelahiran</v>
      </c>
      <c r="C758" s="192" t="s">
        <v>1632</v>
      </c>
      <c r="D758" s="192"/>
      <c r="E758" s="192"/>
      <c r="F758" s="192"/>
      <c r="G758" s="192"/>
      <c r="H758" s="192"/>
      <c r="I758" s="192"/>
      <c r="J758" s="192"/>
      <c r="K758" s="192">
        <f>Variables!E447</f>
        <v>32906</v>
      </c>
      <c r="L758" s="192">
        <f>Variables!F447</f>
        <v>33036</v>
      </c>
      <c r="M758" s="192">
        <f>Variables!G447</f>
        <v>34083</v>
      </c>
      <c r="N758" s="192">
        <f>Variables!H447</f>
        <v>34575</v>
      </c>
      <c r="O758" s="192">
        <f>Variables!I447</f>
        <v>0</v>
      </c>
      <c r="P758" s="192">
        <f>Variables!J447</f>
        <v>0</v>
      </c>
      <c r="Q758" s="192"/>
      <c r="R758" s="192">
        <f>Variables!K447</f>
        <v>0</v>
      </c>
      <c r="S758" s="192">
        <f>Variables!L447</f>
        <v>0</v>
      </c>
      <c r="T758" s="192"/>
      <c r="U758" s="192">
        <f>Variables!M447</f>
        <v>0</v>
      </c>
      <c r="V758" s="192">
        <f>Variables!N447</f>
        <v>0</v>
      </c>
      <c r="W758" s="192"/>
      <c r="X758" s="192"/>
      <c r="Y758" s="192">
        <f>Variables!P447</f>
        <v>0</v>
      </c>
      <c r="Z758" s="182"/>
      <c r="AA758" s="192"/>
      <c r="AB758" s="181"/>
      <c r="AC758" s="170"/>
      <c r="AD758" s="170"/>
      <c r="AE758" s="170"/>
      <c r="AF758" s="170"/>
      <c r="AG758" s="170"/>
      <c r="AH758" s="170"/>
      <c r="AI758" s="170"/>
      <c r="AJ758" s="170"/>
      <c r="AK758" s="206"/>
      <c r="AL758" s="168"/>
      <c r="AM758" s="168"/>
      <c r="AN758" s="168"/>
      <c r="AO758" s="168"/>
      <c r="AP758" s="174"/>
      <c r="AQ758" s="174"/>
      <c r="AR758" s="174"/>
      <c r="AS758" s="174"/>
      <c r="AT758" s="206"/>
      <c r="AU758" s="207"/>
      <c r="AV758" s="207"/>
      <c r="AW758" s="207"/>
      <c r="AX758" s="207"/>
      <c r="AY758" s="207"/>
    </row>
    <row r="759" spans="1:51" ht="16.5" customHeight="1" outlineLevel="4" x14ac:dyDescent="0.25">
      <c r="A759" s="205" t="s">
        <v>2744</v>
      </c>
      <c r="B759" s="181" t="str">
        <f>Variables!C436</f>
        <v>Jumlah penduduk usia 0-18 tahun</v>
      </c>
      <c r="C759" s="192" t="s">
        <v>1632</v>
      </c>
      <c r="D759" s="192"/>
      <c r="E759" s="192"/>
      <c r="F759" s="192"/>
      <c r="G759" s="192"/>
      <c r="H759" s="192"/>
      <c r="I759" s="192"/>
      <c r="J759" s="192"/>
      <c r="K759" s="192">
        <f>Variables!E436</f>
        <v>35626</v>
      </c>
      <c r="L759" s="192">
        <f>Variables!F436</f>
        <v>35277</v>
      </c>
      <c r="M759" s="192">
        <f>Variables!G436</f>
        <v>0</v>
      </c>
      <c r="N759" s="192">
        <f>Variables!H436</f>
        <v>35276</v>
      </c>
      <c r="O759" s="192">
        <f>Variables!I436</f>
        <v>0</v>
      </c>
      <c r="P759" s="192">
        <f>Variables!J436</f>
        <v>0</v>
      </c>
      <c r="Q759" s="192"/>
      <c r="R759" s="192">
        <f>Variables!K436</f>
        <v>0</v>
      </c>
      <c r="S759" s="192">
        <f>Variables!L436</f>
        <v>0</v>
      </c>
      <c r="T759" s="192"/>
      <c r="U759" s="192">
        <f>Variables!M436</f>
        <v>0</v>
      </c>
      <c r="V759" s="192">
        <f>Variables!N436</f>
        <v>0</v>
      </c>
      <c r="W759" s="192"/>
      <c r="X759" s="192"/>
      <c r="Y759" s="192">
        <f>Variables!P436</f>
        <v>0</v>
      </c>
      <c r="Z759" s="182"/>
      <c r="AA759" s="192"/>
      <c r="AB759" s="181"/>
      <c r="AC759" s="170"/>
      <c r="AD759" s="170"/>
      <c r="AE759" s="170"/>
      <c r="AF759" s="170"/>
      <c r="AG759" s="170"/>
      <c r="AH759" s="170"/>
      <c r="AI759" s="170"/>
      <c r="AJ759" s="170"/>
      <c r="AK759" s="206"/>
      <c r="AL759" s="168"/>
      <c r="AM759" s="168"/>
      <c r="AN759" s="168"/>
      <c r="AO759" s="168"/>
      <c r="AP759" s="174"/>
      <c r="AQ759" s="174"/>
      <c r="AR759" s="174"/>
      <c r="AS759" s="174"/>
      <c r="AT759" s="206"/>
      <c r="AU759" s="207"/>
      <c r="AV759" s="207"/>
      <c r="AW759" s="207"/>
      <c r="AX759" s="207"/>
      <c r="AY759" s="207"/>
    </row>
    <row r="760" spans="1:51" ht="16.5" customHeight="1" outlineLevel="3" x14ac:dyDescent="0.25">
      <c r="A760" s="164" t="s">
        <v>2745</v>
      </c>
      <c r="B760" s="165" t="s">
        <v>2746</v>
      </c>
      <c r="C760" s="166"/>
      <c r="D760" s="167">
        <v>0.94340000000000002</v>
      </c>
      <c r="E760" s="167">
        <v>1</v>
      </c>
      <c r="F760" s="167">
        <v>1</v>
      </c>
      <c r="G760" s="167">
        <v>1</v>
      </c>
      <c r="H760" s="167">
        <v>1</v>
      </c>
      <c r="I760" s="167">
        <v>1</v>
      </c>
      <c r="J760" s="167">
        <v>1</v>
      </c>
      <c r="K760" s="168">
        <f t="shared" ref="K760:P760" si="1022">IF(K762=0,0,K761/K762)</f>
        <v>1</v>
      </c>
      <c r="L760" s="168">
        <f t="shared" si="1022"/>
        <v>1</v>
      </c>
      <c r="M760" s="168">
        <f t="shared" si="1022"/>
        <v>1</v>
      </c>
      <c r="N760" s="168">
        <f t="shared" si="1022"/>
        <v>1</v>
      </c>
      <c r="O760" s="168">
        <f t="shared" si="1022"/>
        <v>0</v>
      </c>
      <c r="P760" s="168">
        <f t="shared" si="1022"/>
        <v>0</v>
      </c>
      <c r="Q760" s="177"/>
      <c r="R760" s="168">
        <f t="shared" ref="R760:S760" si="1023">IF(R762=0,0,R761/R762)</f>
        <v>0</v>
      </c>
      <c r="S760" s="168">
        <f t="shared" si="1023"/>
        <v>0</v>
      </c>
      <c r="T760" s="181"/>
      <c r="U760" s="168">
        <f t="shared" ref="U760:V760" si="1024">IF(U762=0,0,U761/U762)</f>
        <v>0</v>
      </c>
      <c r="V760" s="167">
        <f t="shared" si="1024"/>
        <v>0</v>
      </c>
      <c r="W760" s="181"/>
      <c r="X760" s="167">
        <f>H760</f>
        <v>1</v>
      </c>
      <c r="Y760" s="168">
        <f>IF(Y762=0,0,Y761/Y762)</f>
        <v>0</v>
      </c>
      <c r="Z760" s="182"/>
      <c r="AA760" s="167">
        <f>Y760/X760</f>
        <v>0</v>
      </c>
      <c r="AB760" s="165"/>
      <c r="AC760" s="172" t="e">
        <f>P760/R760</f>
        <v>#DIV/0!</v>
      </c>
      <c r="AD760" s="172" t="e">
        <f>S760/R760</f>
        <v>#DIV/0!</v>
      </c>
      <c r="AE760" s="172" t="e">
        <f>V760/U760</f>
        <v>#DIV/0!</v>
      </c>
      <c r="AF760" s="172">
        <f>Y760/X760</f>
        <v>0</v>
      </c>
      <c r="AG760" s="172">
        <f>P760/G760</f>
        <v>0</v>
      </c>
      <c r="AH760" s="172">
        <f>S760/G760</f>
        <v>0</v>
      </c>
      <c r="AI760" s="172">
        <f>V760/G760</f>
        <v>0</v>
      </c>
      <c r="AJ760" s="172">
        <f>Y760/G760</f>
        <v>0</v>
      </c>
      <c r="AK760" s="173"/>
      <c r="AL760" s="168">
        <f>IF(H760=0,0,P760/H760)</f>
        <v>0</v>
      </c>
      <c r="AM760" s="168">
        <f>IF(H760=0,0,S760/H760)</f>
        <v>0</v>
      </c>
      <c r="AN760" s="168">
        <f>IF(H760=0,0,V760/H760)</f>
        <v>0</v>
      </c>
      <c r="AO760" s="168">
        <f>IF(H760=0,0,Y760/H760)</f>
        <v>0</v>
      </c>
      <c r="AP760" s="174">
        <f t="shared" ref="AP760:AS760" si="1025">IF(AL760&lt;=50%,5,IF(AL760&lt;=65%,4,IF(AL760&lt;=75%,3,IF(AL760&lt;=90%,2,1))))</f>
        <v>5</v>
      </c>
      <c r="AQ760" s="174">
        <f t="shared" si="1025"/>
        <v>5</v>
      </c>
      <c r="AR760" s="174">
        <f t="shared" si="1025"/>
        <v>5</v>
      </c>
      <c r="AS760" s="174">
        <f t="shared" si="1025"/>
        <v>5</v>
      </c>
      <c r="AT760" s="173"/>
      <c r="AU760" s="175"/>
      <c r="AV760" s="175"/>
      <c r="AW760" s="175"/>
      <c r="AX760" s="175"/>
      <c r="AY760" s="175"/>
    </row>
    <row r="761" spans="1:51" ht="16.5" customHeight="1" outlineLevel="4" x14ac:dyDescent="0.25">
      <c r="A761" s="205" t="s">
        <v>2747</v>
      </c>
      <c r="B761" s="181" t="str">
        <f>Variables!C448</f>
        <v>Jumlah kepemilikan KK yang diterbitkan sampai dengan tahun N</v>
      </c>
      <c r="C761" s="192" t="s">
        <v>2181</v>
      </c>
      <c r="D761" s="192"/>
      <c r="E761" s="192"/>
      <c r="F761" s="192"/>
      <c r="G761" s="192"/>
      <c r="H761" s="192"/>
      <c r="I761" s="192"/>
      <c r="J761" s="192"/>
      <c r="K761" s="192">
        <f>Variables!E448</f>
        <v>7997</v>
      </c>
      <c r="L761" s="192">
        <f>Variables!F448</f>
        <v>10192</v>
      </c>
      <c r="M761" s="192">
        <f>Variables!G448</f>
        <v>10788</v>
      </c>
      <c r="N761" s="192">
        <f>Variables!H448</f>
        <v>43657</v>
      </c>
      <c r="O761" s="192">
        <f>Variables!I448</f>
        <v>0</v>
      </c>
      <c r="P761" s="192">
        <f>Variables!J448</f>
        <v>0</v>
      </c>
      <c r="Q761" s="192"/>
      <c r="R761" s="192">
        <f>Variables!K448</f>
        <v>0</v>
      </c>
      <c r="S761" s="192">
        <f>Variables!L448</f>
        <v>0</v>
      </c>
      <c r="T761" s="192"/>
      <c r="U761" s="192">
        <f>Variables!M448</f>
        <v>0</v>
      </c>
      <c r="V761" s="192">
        <f>Variables!N448</f>
        <v>0</v>
      </c>
      <c r="W761" s="192"/>
      <c r="X761" s="192"/>
      <c r="Y761" s="192">
        <f>Variables!P448</f>
        <v>0</v>
      </c>
      <c r="Z761" s="182"/>
      <c r="AA761" s="192"/>
      <c r="AB761" s="181"/>
      <c r="AC761" s="170"/>
      <c r="AD761" s="170"/>
      <c r="AE761" s="170"/>
      <c r="AF761" s="170"/>
      <c r="AG761" s="170"/>
      <c r="AH761" s="170"/>
      <c r="AI761" s="170"/>
      <c r="AJ761" s="170"/>
      <c r="AK761" s="206"/>
      <c r="AL761" s="168"/>
      <c r="AM761" s="168"/>
      <c r="AN761" s="168"/>
      <c r="AO761" s="168"/>
      <c r="AP761" s="174"/>
      <c r="AQ761" s="174"/>
      <c r="AR761" s="174"/>
      <c r="AS761" s="174"/>
      <c r="AT761" s="206"/>
      <c r="AU761" s="207"/>
      <c r="AV761" s="207"/>
      <c r="AW761" s="207"/>
      <c r="AX761" s="207"/>
      <c r="AY761" s="207"/>
    </row>
    <row r="762" spans="1:51" ht="16.5" customHeight="1" outlineLevel="4" x14ac:dyDescent="0.25">
      <c r="A762" s="205" t="s">
        <v>2748</v>
      </c>
      <c r="B762" s="181" t="str">
        <f>Variables!C449</f>
        <v>Jumlah seluruh KK</v>
      </c>
      <c r="C762" s="192" t="s">
        <v>2181</v>
      </c>
      <c r="D762" s="192"/>
      <c r="E762" s="192"/>
      <c r="F762" s="192"/>
      <c r="G762" s="192"/>
      <c r="H762" s="192"/>
      <c r="I762" s="192"/>
      <c r="J762" s="192"/>
      <c r="K762" s="192">
        <f>Variables!E449</f>
        <v>7997</v>
      </c>
      <c r="L762" s="192">
        <f>Variables!F449</f>
        <v>10192</v>
      </c>
      <c r="M762" s="192">
        <f>Variables!G449</f>
        <v>10788</v>
      </c>
      <c r="N762" s="192">
        <f>Variables!H449</f>
        <v>43657</v>
      </c>
      <c r="O762" s="192">
        <f>Variables!I449</f>
        <v>0</v>
      </c>
      <c r="P762" s="192">
        <f>Variables!J449</f>
        <v>0</v>
      </c>
      <c r="Q762" s="192"/>
      <c r="R762" s="192">
        <f>Variables!K449</f>
        <v>0</v>
      </c>
      <c r="S762" s="192">
        <f>Variables!L449</f>
        <v>0</v>
      </c>
      <c r="T762" s="192"/>
      <c r="U762" s="192">
        <f>Variables!M449</f>
        <v>0</v>
      </c>
      <c r="V762" s="192">
        <f>Variables!N449</f>
        <v>0</v>
      </c>
      <c r="W762" s="192"/>
      <c r="X762" s="192"/>
      <c r="Y762" s="192">
        <f>Variables!P449</f>
        <v>0</v>
      </c>
      <c r="Z762" s="182"/>
      <c r="AA762" s="192"/>
      <c r="AB762" s="181"/>
      <c r="AC762" s="170"/>
      <c r="AD762" s="170"/>
      <c r="AE762" s="170"/>
      <c r="AF762" s="170"/>
      <c r="AG762" s="170"/>
      <c r="AH762" s="170"/>
      <c r="AI762" s="170"/>
      <c r="AJ762" s="170"/>
      <c r="AK762" s="206"/>
      <c r="AL762" s="168"/>
      <c r="AM762" s="168"/>
      <c r="AN762" s="168"/>
      <c r="AO762" s="168"/>
      <c r="AP762" s="174"/>
      <c r="AQ762" s="174"/>
      <c r="AR762" s="174"/>
      <c r="AS762" s="174"/>
      <c r="AT762" s="206"/>
      <c r="AU762" s="207"/>
      <c r="AV762" s="207"/>
      <c r="AW762" s="207"/>
      <c r="AX762" s="207"/>
      <c r="AY762" s="207"/>
    </row>
    <row r="763" spans="1:51" ht="16.5" customHeight="1" outlineLevel="3" x14ac:dyDescent="0.25">
      <c r="A763" s="164" t="s">
        <v>2749</v>
      </c>
      <c r="B763" s="165" t="s">
        <v>2750</v>
      </c>
      <c r="C763" s="166"/>
      <c r="D763" s="167">
        <v>0.3846</v>
      </c>
      <c r="E763" s="167">
        <v>0.4</v>
      </c>
      <c r="F763" s="167">
        <v>0.45</v>
      </c>
      <c r="G763" s="167">
        <v>0.5</v>
      </c>
      <c r="H763" s="167">
        <v>0.6</v>
      </c>
      <c r="I763" s="167">
        <v>0.7</v>
      </c>
      <c r="J763" s="167">
        <v>0.75</v>
      </c>
      <c r="K763" s="168">
        <f t="shared" ref="K763:P763" si="1026">IF(K765=0,0,K764/K765)</f>
        <v>0.55010927255697784</v>
      </c>
      <c r="L763" s="168">
        <f t="shared" si="1026"/>
        <v>0.79818691992229662</v>
      </c>
      <c r="M763" s="168">
        <f t="shared" si="1026"/>
        <v>1</v>
      </c>
      <c r="N763" s="168">
        <f t="shared" si="1026"/>
        <v>0.93512164691203992</v>
      </c>
      <c r="O763" s="168">
        <f t="shared" si="1026"/>
        <v>0</v>
      </c>
      <c r="P763" s="168">
        <f t="shared" si="1026"/>
        <v>0</v>
      </c>
      <c r="Q763" s="177"/>
      <c r="R763" s="168">
        <f t="shared" ref="R763:S763" si="1027">IF(R765=0,0,R764/R765)</f>
        <v>0</v>
      </c>
      <c r="S763" s="168">
        <f t="shared" si="1027"/>
        <v>0</v>
      </c>
      <c r="T763" s="181"/>
      <c r="U763" s="168">
        <f t="shared" ref="U763:V763" si="1028">IF(U765=0,0,U764/U765)</f>
        <v>0</v>
      </c>
      <c r="V763" s="167">
        <f t="shared" si="1028"/>
        <v>0</v>
      </c>
      <c r="W763" s="181"/>
      <c r="X763" s="167">
        <f>H763</f>
        <v>0.6</v>
      </c>
      <c r="Y763" s="168">
        <f>IF(Y765=0,0,Y764/Y765)</f>
        <v>0</v>
      </c>
      <c r="Z763" s="182"/>
      <c r="AA763" s="167">
        <f>Y763/X763</f>
        <v>0</v>
      </c>
      <c r="AB763" s="165"/>
      <c r="AC763" s="172" t="e">
        <f>P763/R763</f>
        <v>#DIV/0!</v>
      </c>
      <c r="AD763" s="172" t="e">
        <f>S763/R763</f>
        <v>#DIV/0!</v>
      </c>
      <c r="AE763" s="172" t="e">
        <f>V763/U763</f>
        <v>#DIV/0!</v>
      </c>
      <c r="AF763" s="172">
        <f>Y763/X763</f>
        <v>0</v>
      </c>
      <c r="AG763" s="172">
        <f>P763/G763</f>
        <v>0</v>
      </c>
      <c r="AH763" s="172">
        <f>S763/G763</f>
        <v>0</v>
      </c>
      <c r="AI763" s="172">
        <f>V763/G763</f>
        <v>0</v>
      </c>
      <c r="AJ763" s="172">
        <f>Y763/G763</f>
        <v>0</v>
      </c>
      <c r="AK763" s="173"/>
      <c r="AL763" s="168">
        <f>IF(H763=0,0,P763/H763)</f>
        <v>0</v>
      </c>
      <c r="AM763" s="168">
        <f>IF(H763=0,0,S763/H763)</f>
        <v>0</v>
      </c>
      <c r="AN763" s="168">
        <f>IF(H763=0,0,V763/H763)</f>
        <v>0</v>
      </c>
      <c r="AO763" s="168">
        <f>IF(H763=0,0,Y763/H763)</f>
        <v>0</v>
      </c>
      <c r="AP763" s="174">
        <f t="shared" ref="AP763:AS763" si="1029">IF(AL763&lt;=50%,5,IF(AL763&lt;=65%,4,IF(AL763&lt;=75%,3,IF(AL763&lt;=90%,2,1))))</f>
        <v>5</v>
      </c>
      <c r="AQ763" s="174">
        <f t="shared" si="1029"/>
        <v>5</v>
      </c>
      <c r="AR763" s="174">
        <f t="shared" si="1029"/>
        <v>5</v>
      </c>
      <c r="AS763" s="174">
        <f t="shared" si="1029"/>
        <v>5</v>
      </c>
      <c r="AT763" s="173"/>
      <c r="AU763" s="175"/>
      <c r="AV763" s="175"/>
      <c r="AW763" s="175"/>
      <c r="AX763" s="175"/>
      <c r="AY763" s="175"/>
    </row>
    <row r="764" spans="1:51" ht="16.5" customHeight="1" outlineLevel="4" x14ac:dyDescent="0.25">
      <c r="A764" s="205" t="s">
        <v>2751</v>
      </c>
      <c r="B764" s="181" t="str">
        <f>Variables!C450</f>
        <v>Jumlah kutipan akta kematian yang diterbitkan untuk kematian tahun N</v>
      </c>
      <c r="C764" s="192" t="s">
        <v>2752</v>
      </c>
      <c r="D764" s="192"/>
      <c r="E764" s="192"/>
      <c r="F764" s="192"/>
      <c r="G764" s="192"/>
      <c r="H764" s="192"/>
      <c r="I764" s="192"/>
      <c r="J764" s="192"/>
      <c r="K764" s="192">
        <f>Variables!E450</f>
        <v>1762</v>
      </c>
      <c r="L764" s="192">
        <f>Variables!F450</f>
        <v>3698</v>
      </c>
      <c r="M764" s="192">
        <f>Variables!G450</f>
        <v>2001</v>
      </c>
      <c r="N764" s="192">
        <f>Variables!H450</f>
        <v>7495</v>
      </c>
      <c r="O764" s="192">
        <f>Variables!I450</f>
        <v>0</v>
      </c>
      <c r="P764" s="192">
        <f>Variables!J450</f>
        <v>0</v>
      </c>
      <c r="Q764" s="192"/>
      <c r="R764" s="192">
        <f>Variables!K450</f>
        <v>0</v>
      </c>
      <c r="S764" s="192">
        <f>Variables!L450</f>
        <v>0</v>
      </c>
      <c r="T764" s="192"/>
      <c r="U764" s="192">
        <f>Variables!M450</f>
        <v>0</v>
      </c>
      <c r="V764" s="192">
        <f>Variables!N450</f>
        <v>0</v>
      </c>
      <c r="W764" s="192"/>
      <c r="X764" s="192"/>
      <c r="Y764" s="192">
        <f>Variables!P450</f>
        <v>0</v>
      </c>
      <c r="Z764" s="182"/>
      <c r="AA764" s="192"/>
      <c r="AB764" s="181"/>
      <c r="AC764" s="170"/>
      <c r="AD764" s="170"/>
      <c r="AE764" s="170"/>
      <c r="AF764" s="170"/>
      <c r="AG764" s="170"/>
      <c r="AH764" s="170"/>
      <c r="AI764" s="170"/>
      <c r="AJ764" s="170"/>
      <c r="AK764" s="206"/>
      <c r="AL764" s="168"/>
      <c r="AM764" s="168"/>
      <c r="AN764" s="168"/>
      <c r="AO764" s="168"/>
      <c r="AP764" s="174"/>
      <c r="AQ764" s="174"/>
      <c r="AR764" s="174"/>
      <c r="AS764" s="174"/>
      <c r="AT764" s="206"/>
      <c r="AU764" s="207"/>
      <c r="AV764" s="207"/>
      <c r="AW764" s="207"/>
      <c r="AX764" s="207"/>
      <c r="AY764" s="207"/>
    </row>
    <row r="765" spans="1:51" ht="16.5" customHeight="1" outlineLevel="4" x14ac:dyDescent="0.25">
      <c r="A765" s="205" t="s">
        <v>2753</v>
      </c>
      <c r="B765" s="181" t="str">
        <f>Variables!C451</f>
        <v>Jumlah kematian yang terjadi pada tahun N</v>
      </c>
      <c r="C765" s="192" t="s">
        <v>1632</v>
      </c>
      <c r="D765" s="192"/>
      <c r="E765" s="192"/>
      <c r="F765" s="192"/>
      <c r="G765" s="192"/>
      <c r="H765" s="192"/>
      <c r="I765" s="192"/>
      <c r="J765" s="192"/>
      <c r="K765" s="192">
        <f>Variables!E451</f>
        <v>3203</v>
      </c>
      <c r="L765" s="192">
        <f>Variables!F451</f>
        <v>4633</v>
      </c>
      <c r="M765" s="192">
        <f>Variables!G451</f>
        <v>2001</v>
      </c>
      <c r="N765" s="192">
        <f>Variables!H451</f>
        <v>8015</v>
      </c>
      <c r="O765" s="192">
        <f>Variables!I451</f>
        <v>0</v>
      </c>
      <c r="P765" s="192">
        <f>Variables!J451</f>
        <v>0</v>
      </c>
      <c r="Q765" s="192"/>
      <c r="R765" s="192">
        <f>Variables!K451</f>
        <v>0</v>
      </c>
      <c r="S765" s="192">
        <f>Variables!L451</f>
        <v>0</v>
      </c>
      <c r="T765" s="192"/>
      <c r="U765" s="192">
        <f>Variables!M451</f>
        <v>0</v>
      </c>
      <c r="V765" s="192">
        <f>Variables!N451</f>
        <v>0</v>
      </c>
      <c r="W765" s="192"/>
      <c r="X765" s="192"/>
      <c r="Y765" s="192">
        <f>Variables!P451</f>
        <v>0</v>
      </c>
      <c r="Z765" s="182"/>
      <c r="AA765" s="192"/>
      <c r="AB765" s="181"/>
      <c r="AC765" s="170"/>
      <c r="AD765" s="170"/>
      <c r="AE765" s="170"/>
      <c r="AF765" s="170"/>
      <c r="AG765" s="170"/>
      <c r="AH765" s="170"/>
      <c r="AI765" s="170"/>
      <c r="AJ765" s="170"/>
      <c r="AK765" s="206"/>
      <c r="AL765" s="168"/>
      <c r="AM765" s="168"/>
      <c r="AN765" s="168"/>
      <c r="AO765" s="168"/>
      <c r="AP765" s="174"/>
      <c r="AQ765" s="174"/>
      <c r="AR765" s="174"/>
      <c r="AS765" s="174"/>
      <c r="AT765" s="206"/>
      <c r="AU765" s="207"/>
      <c r="AV765" s="207"/>
      <c r="AW765" s="207"/>
      <c r="AX765" s="207"/>
      <c r="AY765" s="207"/>
    </row>
    <row r="766" spans="1:51" ht="16.5" customHeight="1" outlineLevel="3" x14ac:dyDescent="0.25">
      <c r="A766" s="164" t="s">
        <v>2754</v>
      </c>
      <c r="B766" s="165" t="s">
        <v>2755</v>
      </c>
      <c r="C766" s="166"/>
      <c r="D766" s="167">
        <v>0</v>
      </c>
      <c r="E766" s="167">
        <v>0</v>
      </c>
      <c r="F766" s="167">
        <v>0.15</v>
      </c>
      <c r="G766" s="167">
        <v>0.4</v>
      </c>
      <c r="H766" s="167">
        <v>0.6</v>
      </c>
      <c r="I766" s="167">
        <v>0.8</v>
      </c>
      <c r="J766" s="167">
        <v>1</v>
      </c>
      <c r="K766" s="168" t="e">
        <f t="shared" ref="K766:P766" si="1030">IF(K768=0,0,K767/K768)</f>
        <v>#N/A</v>
      </c>
      <c r="L766" s="168" t="e">
        <f t="shared" si="1030"/>
        <v>#N/A</v>
      </c>
      <c r="M766" s="168">
        <f t="shared" si="1030"/>
        <v>0.90909090909090906</v>
      </c>
      <c r="N766" s="168">
        <f t="shared" si="1030"/>
        <v>0.90909090909090906</v>
      </c>
      <c r="O766" s="168">
        <f t="shared" si="1030"/>
        <v>0</v>
      </c>
      <c r="P766" s="168">
        <f t="shared" si="1030"/>
        <v>0</v>
      </c>
      <c r="Q766" s="177"/>
      <c r="R766" s="168">
        <f t="shared" ref="R766:S766" si="1031">IF(R768=0,0,R767/R768)</f>
        <v>0</v>
      </c>
      <c r="S766" s="168">
        <f t="shared" si="1031"/>
        <v>0</v>
      </c>
      <c r="T766" s="181"/>
      <c r="U766" s="168">
        <f t="shared" ref="U766:V766" si="1032">IF(U768=0,0,U767/U768)</f>
        <v>0</v>
      </c>
      <c r="V766" s="167">
        <f t="shared" si="1032"/>
        <v>0</v>
      </c>
      <c r="W766" s="181"/>
      <c r="X766" s="167">
        <f>H766</f>
        <v>0.6</v>
      </c>
      <c r="Y766" s="168">
        <f>IF(Y768=0,0,Y767/Y768)</f>
        <v>0</v>
      </c>
      <c r="Z766" s="182"/>
      <c r="AA766" s="167">
        <f>Y766/X766</f>
        <v>0</v>
      </c>
      <c r="AB766" s="165"/>
      <c r="AC766" s="172" t="e">
        <f>P766/R766</f>
        <v>#DIV/0!</v>
      </c>
      <c r="AD766" s="172" t="e">
        <f>S766/R766</f>
        <v>#DIV/0!</v>
      </c>
      <c r="AE766" s="172" t="e">
        <f>V766/U766</f>
        <v>#DIV/0!</v>
      </c>
      <c r="AF766" s="172">
        <f>Y766/X766</f>
        <v>0</v>
      </c>
      <c r="AG766" s="172">
        <f>P766/G766</f>
        <v>0</v>
      </c>
      <c r="AH766" s="172">
        <f>S766/G766</f>
        <v>0</v>
      </c>
      <c r="AI766" s="172">
        <f>V766/G766</f>
        <v>0</v>
      </c>
      <c r="AJ766" s="172">
        <f>Y766/G766</f>
        <v>0</v>
      </c>
      <c r="AK766" s="173"/>
      <c r="AL766" s="168">
        <f>IF(H766=0,0,P766/H766)</f>
        <v>0</v>
      </c>
      <c r="AM766" s="168">
        <f>IF(H766=0,0,S766/H766)</f>
        <v>0</v>
      </c>
      <c r="AN766" s="168">
        <f>IF(H766=0,0,V766/H766)</f>
        <v>0</v>
      </c>
      <c r="AO766" s="168">
        <f>IF(H766=0,0,Y766/H766)</f>
        <v>0</v>
      </c>
      <c r="AP766" s="174">
        <f t="shared" ref="AP766:AS766" si="1033">IF(AL766&lt;=50%,5,IF(AL766&lt;=65%,4,IF(AL766&lt;=75%,3,IF(AL766&lt;=90%,2,1))))</f>
        <v>5</v>
      </c>
      <c r="AQ766" s="174">
        <f t="shared" si="1033"/>
        <v>5</v>
      </c>
      <c r="AR766" s="174">
        <f t="shared" si="1033"/>
        <v>5</v>
      </c>
      <c r="AS766" s="174">
        <f t="shared" si="1033"/>
        <v>5</v>
      </c>
      <c r="AT766" s="173"/>
      <c r="AU766" s="175"/>
      <c r="AV766" s="175"/>
      <c r="AW766" s="175"/>
      <c r="AX766" s="175"/>
      <c r="AY766" s="175"/>
    </row>
    <row r="767" spans="1:51" ht="16.5" customHeight="1" outlineLevel="4" x14ac:dyDescent="0.25">
      <c r="A767" s="205" t="s">
        <v>2756</v>
      </c>
      <c r="B767" s="181" t="str">
        <f>Variables!C452</f>
        <v>Jumlah komponen sistem pelayanan adminduk yang dibangun</v>
      </c>
      <c r="C767" s="192" t="s">
        <v>2757</v>
      </c>
      <c r="D767" s="192"/>
      <c r="E767" s="192"/>
      <c r="F767" s="192"/>
      <c r="G767" s="192"/>
      <c r="H767" s="192"/>
      <c r="I767" s="192"/>
      <c r="J767" s="192"/>
      <c r="K767" s="192" t="e">
        <f>Variables!E452</f>
        <v>#N/A</v>
      </c>
      <c r="L767" s="192" t="e">
        <f>Variables!F452</f>
        <v>#N/A</v>
      </c>
      <c r="M767" s="192">
        <f>Variables!G452</f>
        <v>10</v>
      </c>
      <c r="N767" s="192">
        <f>Variables!H452</f>
        <v>10</v>
      </c>
      <c r="O767" s="192">
        <f>Variables!I452</f>
        <v>0</v>
      </c>
      <c r="P767" s="192">
        <f>Variables!J452</f>
        <v>0</v>
      </c>
      <c r="Q767" s="192"/>
      <c r="R767" s="192">
        <f>Variables!K452</f>
        <v>0</v>
      </c>
      <c r="S767" s="192">
        <f>Variables!L452</f>
        <v>0</v>
      </c>
      <c r="T767" s="192"/>
      <c r="U767" s="192">
        <f>Variables!M452</f>
        <v>0</v>
      </c>
      <c r="V767" s="192">
        <f>Variables!N452</f>
        <v>0</v>
      </c>
      <c r="W767" s="192"/>
      <c r="X767" s="192"/>
      <c r="Y767" s="192">
        <f>Variables!P452</f>
        <v>0</v>
      </c>
      <c r="Z767" s="182"/>
      <c r="AA767" s="192"/>
      <c r="AB767" s="181"/>
      <c r="AC767" s="170"/>
      <c r="AD767" s="170"/>
      <c r="AE767" s="170"/>
      <c r="AF767" s="170"/>
      <c r="AG767" s="170"/>
      <c r="AH767" s="170"/>
      <c r="AI767" s="170"/>
      <c r="AJ767" s="170"/>
      <c r="AK767" s="206"/>
      <c r="AL767" s="168"/>
      <c r="AM767" s="168"/>
      <c r="AN767" s="168"/>
      <c r="AO767" s="168"/>
      <c r="AP767" s="174"/>
      <c r="AQ767" s="174"/>
      <c r="AR767" s="174"/>
      <c r="AS767" s="174"/>
      <c r="AT767" s="206"/>
      <c r="AU767" s="207"/>
      <c r="AV767" s="207"/>
      <c r="AW767" s="207"/>
      <c r="AX767" s="207"/>
      <c r="AY767" s="207"/>
    </row>
    <row r="768" spans="1:51" ht="16.5" customHeight="1" outlineLevel="4" x14ac:dyDescent="0.25">
      <c r="A768" s="205" t="s">
        <v>2758</v>
      </c>
      <c r="B768" s="181" t="str">
        <f>Variables!C453</f>
        <v>Jumlah sistem pelayanan adminduk yang direncanakan terintegrasi</v>
      </c>
      <c r="C768" s="192" t="s">
        <v>2759</v>
      </c>
      <c r="D768" s="192"/>
      <c r="E768" s="192"/>
      <c r="F768" s="192"/>
      <c r="G768" s="192"/>
      <c r="H768" s="192"/>
      <c r="I768" s="192"/>
      <c r="J768" s="192"/>
      <c r="K768" s="192" t="e">
        <f>Variables!E453</f>
        <v>#N/A</v>
      </c>
      <c r="L768" s="192" t="e">
        <f>Variables!F453</f>
        <v>#N/A</v>
      </c>
      <c r="M768" s="192">
        <f>Variables!G453</f>
        <v>11</v>
      </c>
      <c r="N768" s="192">
        <f>Variables!H453</f>
        <v>11</v>
      </c>
      <c r="O768" s="192">
        <f>Variables!I453</f>
        <v>0</v>
      </c>
      <c r="P768" s="192">
        <f>Variables!J453</f>
        <v>0</v>
      </c>
      <c r="Q768" s="192"/>
      <c r="R768" s="192">
        <f>Variables!K453</f>
        <v>0</v>
      </c>
      <c r="S768" s="192">
        <f>Variables!L453</f>
        <v>0</v>
      </c>
      <c r="T768" s="192"/>
      <c r="U768" s="192">
        <f>Variables!M453</f>
        <v>0</v>
      </c>
      <c r="V768" s="192">
        <f>Variables!N453</f>
        <v>0</v>
      </c>
      <c r="W768" s="192"/>
      <c r="X768" s="192"/>
      <c r="Y768" s="192">
        <f>Variables!P453</f>
        <v>0</v>
      </c>
      <c r="Z768" s="182"/>
      <c r="AA768" s="192"/>
      <c r="AB768" s="181"/>
      <c r="AC768" s="170"/>
      <c r="AD768" s="170"/>
      <c r="AE768" s="170"/>
      <c r="AF768" s="170"/>
      <c r="AG768" s="170"/>
      <c r="AH768" s="170"/>
      <c r="AI768" s="170"/>
      <c r="AJ768" s="170"/>
      <c r="AK768" s="206"/>
      <c r="AL768" s="168"/>
      <c r="AM768" s="168"/>
      <c r="AN768" s="168"/>
      <c r="AO768" s="168"/>
      <c r="AP768" s="174"/>
      <c r="AQ768" s="174"/>
      <c r="AR768" s="174"/>
      <c r="AS768" s="174"/>
      <c r="AT768" s="206"/>
      <c r="AU768" s="207"/>
      <c r="AV768" s="207"/>
      <c r="AW768" s="207"/>
      <c r="AX768" s="207"/>
      <c r="AY768" s="207"/>
    </row>
    <row r="769" spans="1:51" ht="16.5" customHeight="1" outlineLevel="1" x14ac:dyDescent="0.25">
      <c r="A769" s="140" t="s">
        <v>201</v>
      </c>
      <c r="B769" s="146" t="s">
        <v>2760</v>
      </c>
      <c r="C769" s="142"/>
      <c r="D769" s="142"/>
      <c r="E769" s="142"/>
      <c r="F769" s="142"/>
      <c r="G769" s="142"/>
      <c r="H769" s="142"/>
      <c r="I769" s="142"/>
      <c r="J769" s="142"/>
      <c r="K769" s="142"/>
      <c r="L769" s="142"/>
      <c r="M769" s="142"/>
      <c r="N769" s="142"/>
      <c r="O769" s="142"/>
      <c r="P769" s="142"/>
      <c r="Q769" s="284">
        <f>SUBTOTAL(9,Q770:Q805)</f>
        <v>0</v>
      </c>
      <c r="R769" s="142"/>
      <c r="S769" s="142"/>
      <c r="T769" s="143">
        <f>SUBTOTAL(9,T770:T805)</f>
        <v>0</v>
      </c>
      <c r="U769" s="142"/>
      <c r="V769" s="142"/>
      <c r="W769" s="143">
        <f>SUBTOTAL(9,W770:W805)</f>
        <v>1186241500</v>
      </c>
      <c r="X769" s="142"/>
      <c r="Y769" s="142"/>
      <c r="Z769" s="143">
        <f>SUBTOTAL(9,Z770:Z805)</f>
        <v>3738238864</v>
      </c>
      <c r="AA769" s="145"/>
      <c r="AB769" s="146"/>
      <c r="AC769" s="147" t="e">
        <f t="shared" ref="AC769:AJ769" si="1034">SUBTOTAL(1,AC770:AC805)</f>
        <v>#DIV/0!</v>
      </c>
      <c r="AD769" s="147" t="e">
        <f t="shared" si="1034"/>
        <v>#DIV/0!</v>
      </c>
      <c r="AE769" s="147" t="e">
        <f t="shared" si="1034"/>
        <v>#DIV/0!</v>
      </c>
      <c r="AF769" s="147">
        <f t="shared" si="1034"/>
        <v>0</v>
      </c>
      <c r="AG769" s="147">
        <f t="shared" si="1034"/>
        <v>0.2</v>
      </c>
      <c r="AH769" s="147">
        <f t="shared" si="1034"/>
        <v>0.3</v>
      </c>
      <c r="AI769" s="147">
        <f t="shared" si="1034"/>
        <v>0</v>
      </c>
      <c r="AJ769" s="147">
        <f t="shared" si="1034"/>
        <v>0</v>
      </c>
      <c r="AK769" s="148"/>
      <c r="AL769" s="149"/>
      <c r="AM769" s="149"/>
      <c r="AN769" s="149"/>
      <c r="AO769" s="149"/>
      <c r="AP769" s="150"/>
      <c r="AQ769" s="150"/>
      <c r="AR769" s="150"/>
      <c r="AS769" s="150"/>
      <c r="AT769" s="151"/>
      <c r="AU769" s="152">
        <f>COUNTIF(AS770:AS805,5)</f>
        <v>10</v>
      </c>
      <c r="AV769" s="152">
        <f>COUNTIF(AS770:AS805,4)</f>
        <v>0</v>
      </c>
      <c r="AW769" s="152">
        <f>COUNTIF(AS770:AS805,3)</f>
        <v>0</v>
      </c>
      <c r="AX769" s="152">
        <f>COUNTIF(AS770:AS805,2)</f>
        <v>0</v>
      </c>
      <c r="AY769" s="152">
        <f>COUNTIF(AS770:AS805,1)</f>
        <v>0</v>
      </c>
    </row>
    <row r="770" spans="1:51" ht="16.5" customHeight="1" outlineLevel="2" x14ac:dyDescent="0.25">
      <c r="A770" s="153" t="s">
        <v>2761</v>
      </c>
      <c r="B770" s="154" t="s">
        <v>2762</v>
      </c>
      <c r="C770" s="155"/>
      <c r="D770" s="155"/>
      <c r="E770" s="155"/>
      <c r="F770" s="155"/>
      <c r="G770" s="155"/>
      <c r="H770" s="155"/>
      <c r="I770" s="155"/>
      <c r="J770" s="155"/>
      <c r="K770" s="155"/>
      <c r="L770" s="155"/>
      <c r="M770" s="155"/>
      <c r="N770" s="155"/>
      <c r="O770" s="155"/>
      <c r="P770" s="155"/>
      <c r="Q770" s="156"/>
      <c r="R770" s="155"/>
      <c r="S770" s="155"/>
      <c r="T770" s="157"/>
      <c r="U770" s="155"/>
      <c r="V770" s="155"/>
      <c r="W770" s="157">
        <v>40165000</v>
      </c>
      <c r="X770" s="155"/>
      <c r="Y770" s="155"/>
      <c r="Z770" s="158">
        <v>58229000</v>
      </c>
      <c r="AA770" s="159"/>
      <c r="AB770" s="154"/>
      <c r="AC770" s="160"/>
      <c r="AD770" s="160"/>
      <c r="AE770" s="160"/>
      <c r="AF770" s="160"/>
      <c r="AG770" s="160"/>
      <c r="AH770" s="160"/>
      <c r="AI770" s="160"/>
      <c r="AJ770" s="160"/>
      <c r="AK770" s="161"/>
      <c r="AL770" s="159"/>
      <c r="AM770" s="159"/>
      <c r="AN770" s="159"/>
      <c r="AO770" s="159"/>
      <c r="AP770" s="162"/>
      <c r="AQ770" s="162"/>
      <c r="AR770" s="162"/>
      <c r="AS770" s="162"/>
      <c r="AT770" s="161"/>
      <c r="AU770" s="163"/>
      <c r="AV770" s="163"/>
      <c r="AW770" s="163"/>
      <c r="AX770" s="163"/>
      <c r="AY770" s="163"/>
    </row>
    <row r="771" spans="1:51" ht="16.5" customHeight="1" outlineLevel="3" x14ac:dyDescent="0.25">
      <c r="A771" s="164" t="s">
        <v>2763</v>
      </c>
      <c r="B771" s="165" t="s">
        <v>2764</v>
      </c>
      <c r="C771" s="166"/>
      <c r="D771" s="167">
        <f t="shared" ref="D771:G771" si="1035">D772/D773</f>
        <v>0.17647058823529413</v>
      </c>
      <c r="E771" s="167">
        <f t="shared" si="1035"/>
        <v>0.23529411764705882</v>
      </c>
      <c r="F771" s="167">
        <f t="shared" si="1035"/>
        <v>0.29411764705882354</v>
      </c>
      <c r="G771" s="167">
        <f t="shared" si="1035"/>
        <v>0.35294117647058826</v>
      </c>
      <c r="H771" s="167">
        <v>0.41120000000000001</v>
      </c>
      <c r="I771" s="167">
        <v>0.45</v>
      </c>
      <c r="J771" s="240">
        <v>0.52939999999999998</v>
      </c>
      <c r="K771" s="168">
        <f t="shared" ref="K771:P771" si="1036">IF(K773=0,0,K772/K773)</f>
        <v>0.70588235294117652</v>
      </c>
      <c r="L771" s="168">
        <f t="shared" si="1036"/>
        <v>0.35294117647058826</v>
      </c>
      <c r="M771" s="168">
        <f t="shared" si="1036"/>
        <v>0.35294117647058826</v>
      </c>
      <c r="N771" s="168">
        <f t="shared" si="1036"/>
        <v>0.58823529411764708</v>
      </c>
      <c r="O771" s="168">
        <f t="shared" si="1036"/>
        <v>0</v>
      </c>
      <c r="P771" s="168">
        <f t="shared" si="1036"/>
        <v>0</v>
      </c>
      <c r="Q771" s="177"/>
      <c r="R771" s="168">
        <f t="shared" ref="R771:S771" si="1037">IF(R773=0,0,R772/R773)</f>
        <v>0</v>
      </c>
      <c r="S771" s="168">
        <f t="shared" si="1037"/>
        <v>0</v>
      </c>
      <c r="T771" s="181"/>
      <c r="U771" s="168">
        <f t="shared" ref="U771:V771" si="1038">IF(U773=0,0,U772/U773)</f>
        <v>0</v>
      </c>
      <c r="V771" s="168">
        <f t="shared" si="1038"/>
        <v>0</v>
      </c>
      <c r="W771" s="181"/>
      <c r="X771" s="167">
        <f>H771</f>
        <v>0.41120000000000001</v>
      </c>
      <c r="Y771" s="168">
        <f>IF(Y773=0,0,Y772/Y773)</f>
        <v>0</v>
      </c>
      <c r="Z771" s="182"/>
      <c r="AA771" s="167">
        <f>Y771/X771</f>
        <v>0</v>
      </c>
      <c r="AB771" s="201" t="s">
        <v>698</v>
      </c>
      <c r="AC771" s="172" t="e">
        <f>P771/R771</f>
        <v>#DIV/0!</v>
      </c>
      <c r="AD771" s="172" t="e">
        <f>S771/R771</f>
        <v>#DIV/0!</v>
      </c>
      <c r="AE771" s="172" t="e">
        <f>V771/U771</f>
        <v>#DIV/0!</v>
      </c>
      <c r="AF771" s="172">
        <f>Y771/X771</f>
        <v>0</v>
      </c>
      <c r="AG771" s="172">
        <f>P771/G771</f>
        <v>0</v>
      </c>
      <c r="AH771" s="172">
        <f>S771/G771</f>
        <v>0</v>
      </c>
      <c r="AI771" s="172">
        <f>V771/G771</f>
        <v>0</v>
      </c>
      <c r="AJ771" s="172">
        <f>Y771/G771</f>
        <v>0</v>
      </c>
      <c r="AK771" s="173"/>
      <c r="AL771" s="168">
        <f>IF(H771=0,0,P771/H771)</f>
        <v>0</v>
      </c>
      <c r="AM771" s="168">
        <f>IF(H771=0,0,S771/H771)</f>
        <v>0</v>
      </c>
      <c r="AN771" s="168">
        <f>IF(H771=0,0,V771/H771)</f>
        <v>0</v>
      </c>
      <c r="AO771" s="168">
        <f>IF(H771=0,0,Y771/H771)</f>
        <v>0</v>
      </c>
      <c r="AP771" s="174">
        <f t="shared" ref="AP771:AS771" si="1039">IF(AL771&lt;=50%,5,IF(AL771&lt;=65%,4,IF(AL771&lt;=75%,3,IF(AL771&lt;=90%,2,1))))</f>
        <v>5</v>
      </c>
      <c r="AQ771" s="174">
        <f t="shared" si="1039"/>
        <v>5</v>
      </c>
      <c r="AR771" s="174">
        <f t="shared" si="1039"/>
        <v>5</v>
      </c>
      <c r="AS771" s="174">
        <f t="shared" si="1039"/>
        <v>5</v>
      </c>
      <c r="AT771" s="173"/>
      <c r="AU771" s="175"/>
      <c r="AV771" s="175"/>
      <c r="AW771" s="175"/>
      <c r="AX771" s="175"/>
      <c r="AY771" s="175"/>
    </row>
    <row r="772" spans="1:51" ht="16.5" customHeight="1" outlineLevel="4" x14ac:dyDescent="0.25">
      <c r="A772" s="205" t="s">
        <v>2765</v>
      </c>
      <c r="B772" s="181" t="str">
        <f>Variables!C362</f>
        <v xml:space="preserve">Jumlah LKK yang memiliki kinerja sehat </v>
      </c>
      <c r="C772" s="192" t="s">
        <v>2766</v>
      </c>
      <c r="D772" s="192">
        <v>3</v>
      </c>
      <c r="E772" s="192">
        <v>4</v>
      </c>
      <c r="F772" s="192">
        <v>5</v>
      </c>
      <c r="G772" s="192">
        <v>6</v>
      </c>
      <c r="H772" s="192"/>
      <c r="I772" s="192"/>
      <c r="J772" s="192"/>
      <c r="K772" s="192">
        <f>Variables!E362</f>
        <v>12</v>
      </c>
      <c r="L772" s="192">
        <f>Variables!F362</f>
        <v>6</v>
      </c>
      <c r="M772" s="192">
        <f>Variables!G362</f>
        <v>6</v>
      </c>
      <c r="N772" s="192">
        <f>Variables!H362</f>
        <v>10</v>
      </c>
      <c r="O772" s="192">
        <f>Variables!I362</f>
        <v>0</v>
      </c>
      <c r="P772" s="192">
        <f>Variables!J362</f>
        <v>10</v>
      </c>
      <c r="Q772" s="192"/>
      <c r="R772" s="192">
        <f>Variables!K362</f>
        <v>0</v>
      </c>
      <c r="S772" s="192">
        <f>Variables!L362</f>
        <v>10</v>
      </c>
      <c r="T772" s="192"/>
      <c r="U772" s="192">
        <f>Variables!M362</f>
        <v>0</v>
      </c>
      <c r="V772" s="192">
        <f>Variables!N362</f>
        <v>0</v>
      </c>
      <c r="W772" s="192"/>
      <c r="X772" s="192"/>
      <c r="Y772" s="192">
        <f>Variables!P362</f>
        <v>0</v>
      </c>
      <c r="Z772" s="182"/>
      <c r="AA772" s="192"/>
      <c r="AB772" s="181"/>
      <c r="AC772" s="170"/>
      <c r="AD772" s="170"/>
      <c r="AE772" s="170"/>
      <c r="AF772" s="170"/>
      <c r="AG772" s="170"/>
      <c r="AH772" s="170"/>
      <c r="AI772" s="170"/>
      <c r="AJ772" s="170"/>
      <c r="AK772" s="206"/>
      <c r="AL772" s="168"/>
      <c r="AM772" s="168"/>
      <c r="AN772" s="168"/>
      <c r="AO772" s="168"/>
      <c r="AP772" s="174"/>
      <c r="AQ772" s="174"/>
      <c r="AR772" s="174"/>
      <c r="AS772" s="174"/>
      <c r="AT772" s="206"/>
      <c r="AU772" s="207"/>
      <c r="AV772" s="207"/>
      <c r="AW772" s="207"/>
      <c r="AX772" s="207"/>
      <c r="AY772" s="207"/>
    </row>
    <row r="773" spans="1:51" ht="16.5" customHeight="1" outlineLevel="4" x14ac:dyDescent="0.25">
      <c r="A773" s="205" t="s">
        <v>2767</v>
      </c>
      <c r="B773" s="181" t="str">
        <f>Variables!C399</f>
        <v>Jumlah seluruh LKK</v>
      </c>
      <c r="C773" s="192" t="s">
        <v>2766</v>
      </c>
      <c r="D773" s="192">
        <v>17</v>
      </c>
      <c r="E773" s="192">
        <v>17</v>
      </c>
      <c r="F773" s="192">
        <v>17</v>
      </c>
      <c r="G773" s="192">
        <v>17</v>
      </c>
      <c r="H773" s="192"/>
      <c r="I773" s="192"/>
      <c r="J773" s="192"/>
      <c r="K773" s="192">
        <f>Variables!E399</f>
        <v>17</v>
      </c>
      <c r="L773" s="192">
        <f>Variables!F399</f>
        <v>17</v>
      </c>
      <c r="M773" s="192">
        <f>Variables!G399</f>
        <v>17</v>
      </c>
      <c r="N773" s="192">
        <f>Variables!H399</f>
        <v>17</v>
      </c>
      <c r="O773" s="192">
        <f>Variables!I399</f>
        <v>0</v>
      </c>
      <c r="P773" s="192">
        <f>Variables!J399</f>
        <v>0</v>
      </c>
      <c r="Q773" s="181"/>
      <c r="R773" s="192">
        <f>Variables!K399</f>
        <v>0</v>
      </c>
      <c r="S773" s="192">
        <f>Variables!L399</f>
        <v>0</v>
      </c>
      <c r="T773" s="181"/>
      <c r="U773" s="192">
        <f>Variables!M399</f>
        <v>0</v>
      </c>
      <c r="V773" s="192">
        <f>Variables!N399</f>
        <v>0</v>
      </c>
      <c r="W773" s="181"/>
      <c r="X773" s="192"/>
      <c r="Y773" s="192">
        <f>Variables!P399</f>
        <v>0</v>
      </c>
      <c r="Z773" s="182"/>
      <c r="AA773" s="192"/>
      <c r="AB773" s="181"/>
      <c r="AC773" s="170"/>
      <c r="AD773" s="170"/>
      <c r="AE773" s="170"/>
      <c r="AF773" s="170"/>
      <c r="AG773" s="170"/>
      <c r="AH773" s="170"/>
      <c r="AI773" s="170"/>
      <c r="AJ773" s="170"/>
      <c r="AK773" s="206"/>
      <c r="AL773" s="168"/>
      <c r="AM773" s="168"/>
      <c r="AN773" s="168"/>
      <c r="AO773" s="168"/>
      <c r="AP773" s="174"/>
      <c r="AQ773" s="174"/>
      <c r="AR773" s="174"/>
      <c r="AS773" s="174"/>
      <c r="AT773" s="206"/>
      <c r="AU773" s="207"/>
      <c r="AV773" s="207"/>
      <c r="AW773" s="207"/>
      <c r="AX773" s="207"/>
      <c r="AY773" s="207"/>
    </row>
    <row r="774" spans="1:51" ht="16.5" customHeight="1" outlineLevel="3" x14ac:dyDescent="0.25">
      <c r="A774" s="205" t="s">
        <v>2768</v>
      </c>
      <c r="B774" s="181" t="s">
        <v>2769</v>
      </c>
      <c r="C774" s="192"/>
      <c r="D774" s="192">
        <f t="shared" ref="D774:G774" si="1040">D775</f>
        <v>0</v>
      </c>
      <c r="E774" s="192">
        <f t="shared" si="1040"/>
        <v>4</v>
      </c>
      <c r="F774" s="192">
        <f t="shared" si="1040"/>
        <v>4</v>
      </c>
      <c r="G774" s="192">
        <f t="shared" si="1040"/>
        <v>4</v>
      </c>
      <c r="H774" s="192">
        <v>4</v>
      </c>
      <c r="I774" s="192">
        <v>4</v>
      </c>
      <c r="J774" s="279">
        <v>4</v>
      </c>
      <c r="K774" s="192">
        <f t="shared" ref="K774:P774" si="1041">K775</f>
        <v>4</v>
      </c>
      <c r="L774" s="192">
        <f t="shared" si="1041"/>
        <v>4</v>
      </c>
      <c r="M774" s="192">
        <f t="shared" si="1041"/>
        <v>4</v>
      </c>
      <c r="N774" s="192">
        <f t="shared" si="1041"/>
        <v>4</v>
      </c>
      <c r="O774" s="192">
        <f t="shared" si="1041"/>
        <v>4</v>
      </c>
      <c r="P774" s="192">
        <f t="shared" si="1041"/>
        <v>4</v>
      </c>
      <c r="Q774" s="192"/>
      <c r="R774" s="192">
        <f t="shared" ref="R774:S774" si="1042">R775</f>
        <v>4</v>
      </c>
      <c r="S774" s="192">
        <f t="shared" si="1042"/>
        <v>4</v>
      </c>
      <c r="T774" s="192"/>
      <c r="U774" s="192">
        <f t="shared" ref="U774:V774" si="1043">U775</f>
        <v>0</v>
      </c>
      <c r="V774" s="192">
        <f t="shared" si="1043"/>
        <v>0</v>
      </c>
      <c r="W774" s="192"/>
      <c r="X774" s="192">
        <f>H774</f>
        <v>4</v>
      </c>
      <c r="Y774" s="192">
        <f>Y775</f>
        <v>0</v>
      </c>
      <c r="Z774" s="182"/>
      <c r="AA774" s="192">
        <f>Y774/X774</f>
        <v>0</v>
      </c>
      <c r="AB774" s="274" t="s">
        <v>720</v>
      </c>
      <c r="AC774" s="170">
        <f>P774/R774</f>
        <v>1</v>
      </c>
      <c r="AD774" s="170">
        <f>S774/R774</f>
        <v>1</v>
      </c>
      <c r="AE774" s="170" t="e">
        <f>V774/U774</f>
        <v>#DIV/0!</v>
      </c>
      <c r="AF774" s="170">
        <f>Y774/X774</f>
        <v>0</v>
      </c>
      <c r="AG774" s="170">
        <f>P774/G774</f>
        <v>1</v>
      </c>
      <c r="AH774" s="170">
        <f>S774/G774</f>
        <v>1</v>
      </c>
      <c r="AI774" s="170">
        <f>V774/G774</f>
        <v>0</v>
      </c>
      <c r="AJ774" s="170">
        <f>Y774/G774</f>
        <v>0</v>
      </c>
      <c r="AK774" s="206"/>
      <c r="AL774" s="168">
        <f>IF(H774=0,0,P774/H774)</f>
        <v>1</v>
      </c>
      <c r="AM774" s="168">
        <f>IF(H774=0,0,S774/H774)</f>
        <v>1</v>
      </c>
      <c r="AN774" s="168">
        <f>IF(H774=0,0,V774/H774)</f>
        <v>0</v>
      </c>
      <c r="AO774" s="168">
        <f>IF(H774=0,0,Y774/H774)</f>
        <v>0</v>
      </c>
      <c r="AP774" s="174">
        <f t="shared" ref="AP774:AS774" si="1044">IF(AL774&lt;=50%,5,IF(AL774&lt;=65%,4,IF(AL774&lt;=75%,3,IF(AL774&lt;=90%,2,1))))</f>
        <v>1</v>
      </c>
      <c r="AQ774" s="174">
        <f t="shared" si="1044"/>
        <v>1</v>
      </c>
      <c r="AR774" s="174">
        <f t="shared" si="1044"/>
        <v>5</v>
      </c>
      <c r="AS774" s="174">
        <f t="shared" si="1044"/>
        <v>5</v>
      </c>
      <c r="AT774" s="206"/>
      <c r="AU774" s="207"/>
      <c r="AV774" s="207"/>
      <c r="AW774" s="207"/>
      <c r="AX774" s="207"/>
      <c r="AY774" s="207"/>
    </row>
    <row r="775" spans="1:51" ht="16.5" customHeight="1" outlineLevel="4" x14ac:dyDescent="0.25">
      <c r="A775" s="205" t="s">
        <v>2770</v>
      </c>
      <c r="B775" s="181" t="str">
        <f>Variables!C371</f>
        <v>Jumlah penjaringan rintisan TTG yang berbasis masyarakat untuk dikembangkan di masyarakat kelurahan</v>
      </c>
      <c r="C775" s="192" t="s">
        <v>1706</v>
      </c>
      <c r="D775" s="192"/>
      <c r="E775" s="192">
        <v>4</v>
      </c>
      <c r="F775" s="192">
        <v>4</v>
      </c>
      <c r="G775" s="192">
        <v>4</v>
      </c>
      <c r="H775" s="192"/>
      <c r="I775" s="192"/>
      <c r="J775" s="192"/>
      <c r="K775" s="192">
        <f>Variables!E371</f>
        <v>4</v>
      </c>
      <c r="L775" s="192">
        <f>Variables!F371</f>
        <v>4</v>
      </c>
      <c r="M775" s="192">
        <f>Variables!G371</f>
        <v>4</v>
      </c>
      <c r="N775" s="192">
        <f>Variables!H371</f>
        <v>4</v>
      </c>
      <c r="O775" s="192">
        <f>Variables!I371</f>
        <v>4</v>
      </c>
      <c r="P775" s="192">
        <f>Variables!J371</f>
        <v>4</v>
      </c>
      <c r="Q775" s="192"/>
      <c r="R775" s="192">
        <f>Variables!K371</f>
        <v>4</v>
      </c>
      <c r="S775" s="192">
        <f>Variables!L371</f>
        <v>4</v>
      </c>
      <c r="T775" s="192"/>
      <c r="U775" s="192">
        <f>Variables!M371</f>
        <v>0</v>
      </c>
      <c r="V775" s="192">
        <f>Variables!N371</f>
        <v>0</v>
      </c>
      <c r="W775" s="192"/>
      <c r="X775" s="192"/>
      <c r="Y775" s="192">
        <f>Variables!P371</f>
        <v>0</v>
      </c>
      <c r="Z775" s="182"/>
      <c r="AA775" s="192"/>
      <c r="AB775" s="181"/>
      <c r="AC775" s="170"/>
      <c r="AD775" s="170"/>
      <c r="AE775" s="170"/>
      <c r="AF775" s="170"/>
      <c r="AG775" s="170"/>
      <c r="AH775" s="170"/>
      <c r="AI775" s="170"/>
      <c r="AJ775" s="170"/>
      <c r="AK775" s="206"/>
      <c r="AL775" s="168"/>
      <c r="AM775" s="168"/>
      <c r="AN775" s="168"/>
      <c r="AO775" s="168"/>
      <c r="AP775" s="174"/>
      <c r="AQ775" s="174"/>
      <c r="AR775" s="174"/>
      <c r="AS775" s="174"/>
      <c r="AT775" s="206"/>
      <c r="AU775" s="207"/>
      <c r="AV775" s="207"/>
      <c r="AW775" s="207"/>
      <c r="AX775" s="207"/>
      <c r="AY775" s="207"/>
    </row>
    <row r="776" spans="1:51" ht="16.5" customHeight="1" outlineLevel="2" x14ac:dyDescent="0.25">
      <c r="A776" s="153" t="s">
        <v>2771</v>
      </c>
      <c r="B776" s="154" t="s">
        <v>2772</v>
      </c>
      <c r="C776" s="155"/>
      <c r="D776" s="155"/>
      <c r="E776" s="155"/>
      <c r="F776" s="155"/>
      <c r="G776" s="155"/>
      <c r="H776" s="155"/>
      <c r="I776" s="155"/>
      <c r="J776" s="155"/>
      <c r="K776" s="155"/>
      <c r="L776" s="155"/>
      <c r="M776" s="155"/>
      <c r="N776" s="155"/>
      <c r="O776" s="155"/>
      <c r="P776" s="155"/>
      <c r="Q776" s="156"/>
      <c r="R776" s="155"/>
      <c r="S776" s="155"/>
      <c r="T776" s="157"/>
      <c r="U776" s="155"/>
      <c r="V776" s="155"/>
      <c r="W776" s="157"/>
      <c r="X776" s="155"/>
      <c r="Y776" s="155"/>
      <c r="Z776" s="158"/>
      <c r="AA776" s="159"/>
      <c r="AB776" s="154"/>
      <c r="AC776" s="160"/>
      <c r="AD776" s="160"/>
      <c r="AE776" s="160"/>
      <c r="AF776" s="160"/>
      <c r="AG776" s="160"/>
      <c r="AH776" s="160"/>
      <c r="AI776" s="160"/>
      <c r="AJ776" s="160"/>
      <c r="AK776" s="161"/>
      <c r="AL776" s="159"/>
      <c r="AM776" s="159"/>
      <c r="AN776" s="159"/>
      <c r="AO776" s="159"/>
      <c r="AP776" s="162"/>
      <c r="AQ776" s="162"/>
      <c r="AR776" s="162"/>
      <c r="AS776" s="162"/>
      <c r="AT776" s="161"/>
      <c r="AU776" s="163"/>
      <c r="AV776" s="163"/>
      <c r="AW776" s="163"/>
      <c r="AX776" s="163"/>
      <c r="AY776" s="163"/>
    </row>
    <row r="777" spans="1:51" ht="16.5" customHeight="1" outlineLevel="3" x14ac:dyDescent="0.25">
      <c r="A777" s="153" t="s">
        <v>2773</v>
      </c>
      <c r="B777" s="219" t="s">
        <v>2774</v>
      </c>
      <c r="C777" s="220"/>
      <c r="D777" s="221">
        <v>1</v>
      </c>
      <c r="E777" s="221">
        <v>1</v>
      </c>
      <c r="F777" s="221">
        <v>1</v>
      </c>
      <c r="G777" s="221">
        <v>1</v>
      </c>
      <c r="H777" s="306">
        <v>1</v>
      </c>
      <c r="I777" s="306">
        <v>1</v>
      </c>
      <c r="J777" s="221">
        <v>1</v>
      </c>
      <c r="K777" s="168">
        <f t="shared" ref="K777:P777" si="1045">IF(K779=0,0,K778/K779)</f>
        <v>1</v>
      </c>
      <c r="L777" s="168">
        <f t="shared" si="1045"/>
        <v>1</v>
      </c>
      <c r="M777" s="168">
        <f t="shared" si="1045"/>
        <v>1</v>
      </c>
      <c r="N777" s="168">
        <f t="shared" si="1045"/>
        <v>1</v>
      </c>
      <c r="O777" s="168">
        <f t="shared" si="1045"/>
        <v>0</v>
      </c>
      <c r="P777" s="168">
        <f t="shared" si="1045"/>
        <v>1</v>
      </c>
      <c r="Q777" s="307"/>
      <c r="R777" s="168">
        <f t="shared" ref="R777:S777" si="1046">IF(R779=0,0,R778/R779)</f>
        <v>0</v>
      </c>
      <c r="S777" s="168">
        <f t="shared" si="1046"/>
        <v>1</v>
      </c>
      <c r="T777" s="226"/>
      <c r="U777" s="168">
        <f t="shared" ref="U777:V777" si="1047">IF(U779=0,0,U778/U779)</f>
        <v>0</v>
      </c>
      <c r="V777" s="168">
        <f t="shared" si="1047"/>
        <v>0</v>
      </c>
      <c r="W777" s="226"/>
      <c r="X777" s="167">
        <f>H777</f>
        <v>1</v>
      </c>
      <c r="Y777" s="168">
        <f>IF(Y779=0,0,Y778/Y779)</f>
        <v>0</v>
      </c>
      <c r="Z777" s="269"/>
      <c r="AA777" s="167">
        <f>Y777/X777</f>
        <v>0</v>
      </c>
      <c r="AB777" s="219"/>
      <c r="AC777" s="160" t="e">
        <f>P777/R777</f>
        <v>#DIV/0!</v>
      </c>
      <c r="AD777" s="160" t="e">
        <f>S777/R777</f>
        <v>#DIV/0!</v>
      </c>
      <c r="AE777" s="160" t="e">
        <f>V777/U777</f>
        <v>#DIV/0!</v>
      </c>
      <c r="AF777" s="160">
        <f>Y777/X777</f>
        <v>0</v>
      </c>
      <c r="AG777" s="160">
        <f>P777/G777</f>
        <v>1</v>
      </c>
      <c r="AH777" s="160">
        <f>S777/G777</f>
        <v>1</v>
      </c>
      <c r="AI777" s="160">
        <f>V777/G777</f>
        <v>0</v>
      </c>
      <c r="AJ777" s="160">
        <f>Y777/G777</f>
        <v>0</v>
      </c>
      <c r="AK777" s="161"/>
      <c r="AL777" s="168">
        <f>IF(H777=0,0,P777/H777)</f>
        <v>1</v>
      </c>
      <c r="AM777" s="168">
        <f>IF(H777=0,0,S777/H777)</f>
        <v>1</v>
      </c>
      <c r="AN777" s="168">
        <f>IF(H777=0,0,V777/H777)</f>
        <v>0</v>
      </c>
      <c r="AO777" s="168">
        <f>IF(H777=0,0,Y777/H777)</f>
        <v>0</v>
      </c>
      <c r="AP777" s="174">
        <f t="shared" ref="AP777:AS777" si="1048">IF(AL777&lt;=50%,5,IF(AL777&lt;=65%,4,IF(AL777&lt;=75%,3,IF(AL777&lt;=90%,2,1))))</f>
        <v>1</v>
      </c>
      <c r="AQ777" s="174">
        <f t="shared" si="1048"/>
        <v>1</v>
      </c>
      <c r="AR777" s="174">
        <f t="shared" si="1048"/>
        <v>5</v>
      </c>
      <c r="AS777" s="174">
        <f t="shared" si="1048"/>
        <v>5</v>
      </c>
      <c r="AT777" s="161"/>
      <c r="AU777" s="163"/>
      <c r="AV777" s="163"/>
      <c r="AW777" s="163"/>
      <c r="AX777" s="163"/>
      <c r="AY777" s="163"/>
    </row>
    <row r="778" spans="1:51" ht="16.5" customHeight="1" outlineLevel="4" x14ac:dyDescent="0.25">
      <c r="A778" s="222" t="s">
        <v>2775</v>
      </c>
      <c r="B778" s="181" t="str">
        <f>Variables!C391</f>
        <v>Jumlah PLKB yang mendapat pembinaan</v>
      </c>
      <c r="C778" s="223" t="s">
        <v>1632</v>
      </c>
      <c r="D778" s="223">
        <v>15</v>
      </c>
      <c r="E778" s="223">
        <v>15</v>
      </c>
      <c r="F778" s="223">
        <v>15</v>
      </c>
      <c r="G778" s="223">
        <v>15</v>
      </c>
      <c r="H778" s="223"/>
      <c r="I778" s="223"/>
      <c r="J778" s="223"/>
      <c r="K778" s="223">
        <f>Variables!E391</f>
        <v>15</v>
      </c>
      <c r="L778" s="223">
        <f>Variables!F391</f>
        <v>15</v>
      </c>
      <c r="M778" s="223">
        <f>Variables!G391</f>
        <v>13</v>
      </c>
      <c r="N778" s="223">
        <f>Variables!H391</f>
        <v>14</v>
      </c>
      <c r="O778" s="223">
        <f>Variables!I391</f>
        <v>14</v>
      </c>
      <c r="P778" s="223">
        <f>Variables!J391</f>
        <v>14</v>
      </c>
      <c r="Q778" s="226"/>
      <c r="R778" s="223">
        <f>Variables!K391</f>
        <v>14</v>
      </c>
      <c r="S778" s="223">
        <f>Variables!L391</f>
        <v>14</v>
      </c>
      <c r="T778" s="226"/>
      <c r="U778" s="223">
        <f>Variables!M391</f>
        <v>0</v>
      </c>
      <c r="V778" s="223">
        <f>Variables!N391</f>
        <v>0</v>
      </c>
      <c r="W778" s="226"/>
      <c r="X778" s="223"/>
      <c r="Y778" s="223">
        <f>Variables!P391</f>
        <v>0</v>
      </c>
      <c r="Z778" s="269"/>
      <c r="AA778" s="223"/>
      <c r="AB778" s="226"/>
      <c r="AC778" s="157"/>
      <c r="AD778" s="157"/>
      <c r="AE778" s="157"/>
      <c r="AF778" s="157"/>
      <c r="AG778" s="157"/>
      <c r="AH778" s="157"/>
      <c r="AI778" s="157"/>
      <c r="AJ778" s="157"/>
      <c r="AK778" s="227"/>
      <c r="AL778" s="159"/>
      <c r="AM778" s="159"/>
      <c r="AN778" s="159"/>
      <c r="AO778" s="159"/>
      <c r="AP778" s="162"/>
      <c r="AQ778" s="162"/>
      <c r="AR778" s="162"/>
      <c r="AS778" s="162"/>
      <c r="AT778" s="227"/>
      <c r="AU778" s="228"/>
      <c r="AV778" s="228"/>
      <c r="AW778" s="228"/>
      <c r="AX778" s="228"/>
      <c r="AY778" s="228"/>
    </row>
    <row r="779" spans="1:51" ht="16.5" customHeight="1" outlineLevel="4" x14ac:dyDescent="0.25">
      <c r="A779" s="222" t="s">
        <v>2776</v>
      </c>
      <c r="B779" s="181" t="str">
        <f>Variables!C403</f>
        <v>Jumlah seluruh PLKB</v>
      </c>
      <c r="C779" s="223" t="s">
        <v>1632</v>
      </c>
      <c r="D779" s="223">
        <v>15</v>
      </c>
      <c r="E779" s="223">
        <v>15</v>
      </c>
      <c r="F779" s="223">
        <v>15</v>
      </c>
      <c r="G779" s="223">
        <v>15</v>
      </c>
      <c r="H779" s="223"/>
      <c r="I779" s="223"/>
      <c r="J779" s="223"/>
      <c r="K779" s="223">
        <f>Variables!E403</f>
        <v>15</v>
      </c>
      <c r="L779" s="223">
        <f>Variables!F403</f>
        <v>15</v>
      </c>
      <c r="M779" s="223">
        <f>Variables!G403</f>
        <v>13</v>
      </c>
      <c r="N779" s="223">
        <f>Variables!H403</f>
        <v>14</v>
      </c>
      <c r="O779" s="223">
        <f>Variables!I403</f>
        <v>0</v>
      </c>
      <c r="P779" s="223">
        <f>Variables!J403</f>
        <v>14</v>
      </c>
      <c r="Q779" s="226"/>
      <c r="R779" s="223">
        <f>Variables!K403</f>
        <v>0</v>
      </c>
      <c r="S779" s="223">
        <f>Variables!L403</f>
        <v>14</v>
      </c>
      <c r="T779" s="226"/>
      <c r="U779" s="223">
        <f>Variables!M403</f>
        <v>0</v>
      </c>
      <c r="V779" s="223">
        <f>Variables!N403</f>
        <v>0</v>
      </c>
      <c r="W779" s="226"/>
      <c r="X779" s="223"/>
      <c r="Y779" s="223">
        <f>Variables!P403</f>
        <v>0</v>
      </c>
      <c r="Z779" s="269"/>
      <c r="AA779" s="223"/>
      <c r="AB779" s="226"/>
      <c r="AC779" s="157"/>
      <c r="AD779" s="157"/>
      <c r="AE779" s="157"/>
      <c r="AF779" s="157"/>
      <c r="AG779" s="157"/>
      <c r="AH779" s="157"/>
      <c r="AI779" s="157"/>
      <c r="AJ779" s="157"/>
      <c r="AK779" s="227"/>
      <c r="AL779" s="159"/>
      <c r="AM779" s="159"/>
      <c r="AN779" s="159"/>
      <c r="AO779" s="159"/>
      <c r="AP779" s="162"/>
      <c r="AQ779" s="162"/>
      <c r="AR779" s="162"/>
      <c r="AS779" s="162"/>
      <c r="AT779" s="227"/>
      <c r="AU779" s="228"/>
      <c r="AV779" s="228"/>
      <c r="AW779" s="228"/>
      <c r="AX779" s="228"/>
      <c r="AY779" s="228"/>
    </row>
    <row r="780" spans="1:51" ht="16.5" customHeight="1" outlineLevel="2" x14ac:dyDescent="0.25">
      <c r="A780" s="153" t="s">
        <v>2777</v>
      </c>
      <c r="B780" s="154" t="s">
        <v>2778</v>
      </c>
      <c r="C780" s="155"/>
      <c r="D780" s="155"/>
      <c r="E780" s="155"/>
      <c r="F780" s="155"/>
      <c r="G780" s="155"/>
      <c r="H780" s="155"/>
      <c r="I780" s="155"/>
      <c r="J780" s="155"/>
      <c r="K780" s="155"/>
      <c r="L780" s="155"/>
      <c r="M780" s="155"/>
      <c r="N780" s="155"/>
      <c r="O780" s="155"/>
      <c r="P780" s="155"/>
      <c r="Q780" s="156"/>
      <c r="R780" s="155"/>
      <c r="S780" s="155"/>
      <c r="T780" s="157"/>
      <c r="U780" s="155"/>
      <c r="V780" s="155"/>
      <c r="W780" s="157">
        <v>38538000</v>
      </c>
      <c r="X780" s="155"/>
      <c r="Y780" s="155"/>
      <c r="Z780" s="158">
        <v>222148064</v>
      </c>
      <c r="AA780" s="159"/>
      <c r="AB780" s="154"/>
      <c r="AC780" s="160"/>
      <c r="AD780" s="160"/>
      <c r="AE780" s="160"/>
      <c r="AF780" s="160"/>
      <c r="AG780" s="160"/>
      <c r="AH780" s="160"/>
      <c r="AI780" s="160"/>
      <c r="AJ780" s="160"/>
      <c r="AK780" s="161"/>
      <c r="AL780" s="159"/>
      <c r="AM780" s="159"/>
      <c r="AN780" s="159"/>
      <c r="AO780" s="159"/>
      <c r="AP780" s="162"/>
      <c r="AQ780" s="162"/>
      <c r="AR780" s="162"/>
      <c r="AS780" s="162"/>
      <c r="AT780" s="161"/>
      <c r="AU780" s="163"/>
      <c r="AV780" s="163"/>
      <c r="AW780" s="163"/>
      <c r="AX780" s="163"/>
      <c r="AY780" s="163"/>
    </row>
    <row r="781" spans="1:51" ht="16.5" customHeight="1" outlineLevel="3" x14ac:dyDescent="0.25">
      <c r="A781" s="164" t="s">
        <v>2779</v>
      </c>
      <c r="B781" s="165" t="s">
        <v>2780</v>
      </c>
      <c r="C781" s="166"/>
      <c r="D781" s="187">
        <v>9</v>
      </c>
      <c r="E781" s="187">
        <v>9</v>
      </c>
      <c r="F781" s="187">
        <v>10</v>
      </c>
      <c r="G781" s="187">
        <v>11</v>
      </c>
      <c r="H781" s="187">
        <v>13</v>
      </c>
      <c r="I781" s="187">
        <v>15</v>
      </c>
      <c r="J781" s="187">
        <v>15</v>
      </c>
      <c r="K781" s="188">
        <f t="shared" ref="K781:P781" si="1049">IF(K783=0,0,K782/K783)</f>
        <v>1</v>
      </c>
      <c r="L781" s="188">
        <f t="shared" si="1049"/>
        <v>1.1000000000000001</v>
      </c>
      <c r="M781" s="188">
        <f t="shared" si="1049"/>
        <v>1.0909090909090908</v>
      </c>
      <c r="N781" s="188">
        <f t="shared" si="1049"/>
        <v>1</v>
      </c>
      <c r="O781" s="188">
        <f t="shared" si="1049"/>
        <v>0</v>
      </c>
      <c r="P781" s="188">
        <f t="shared" si="1049"/>
        <v>0</v>
      </c>
      <c r="Q781" s="177"/>
      <c r="R781" s="188">
        <f>IF(R783=0,0,R782/R783)</f>
        <v>0</v>
      </c>
      <c r="S781" s="192">
        <v>11</v>
      </c>
      <c r="T781" s="181"/>
      <c r="U781" s="188">
        <f t="shared" ref="U781:V781" si="1050">IF(U783=0,0,U782/U783)</f>
        <v>0</v>
      </c>
      <c r="V781" s="188">
        <f t="shared" si="1050"/>
        <v>0</v>
      </c>
      <c r="W781" s="181"/>
      <c r="X781" s="192">
        <f>H781</f>
        <v>13</v>
      </c>
      <c r="Y781" s="188">
        <f>IF(Y783=0,0,Y782/Y783)</f>
        <v>0</v>
      </c>
      <c r="Z781" s="182"/>
      <c r="AA781" s="167">
        <f>Y781/X781</f>
        <v>0</v>
      </c>
      <c r="AB781" s="165"/>
      <c r="AC781" s="172" t="e">
        <f>P781/R781</f>
        <v>#DIV/0!</v>
      </c>
      <c r="AD781" s="172" t="e">
        <f>S781/R781</f>
        <v>#DIV/0!</v>
      </c>
      <c r="AE781" s="172" t="e">
        <f>V781/U781</f>
        <v>#DIV/0!</v>
      </c>
      <c r="AF781" s="172">
        <f>Y781/X781</f>
        <v>0</v>
      </c>
      <c r="AG781" s="172">
        <f>P781/G781</f>
        <v>0</v>
      </c>
      <c r="AH781" s="172">
        <f>S781/G781</f>
        <v>1</v>
      </c>
      <c r="AI781" s="172">
        <f>V781/G781</f>
        <v>0</v>
      </c>
      <c r="AJ781" s="172">
        <f>Y781/G781</f>
        <v>0</v>
      </c>
      <c r="AK781" s="173"/>
      <c r="AL781" s="168">
        <f>IF(H781=0,0,P781/H781)</f>
        <v>0</v>
      </c>
      <c r="AM781" s="168">
        <f>IF(H781=0,0,S781/H781)</f>
        <v>0.84615384615384615</v>
      </c>
      <c r="AN781" s="168">
        <f>IF(H781=0,0,V781/H781)</f>
        <v>0</v>
      </c>
      <c r="AO781" s="168">
        <f>IF(H781=0,0,Y781/H781)</f>
        <v>0</v>
      </c>
      <c r="AP781" s="174">
        <f t="shared" ref="AP781:AS781" si="1051">IF(AL781&lt;=50%,5,IF(AL781&lt;=65%,4,IF(AL781&lt;=75%,3,IF(AL781&lt;=90%,2,1))))</f>
        <v>5</v>
      </c>
      <c r="AQ781" s="174">
        <f t="shared" si="1051"/>
        <v>2</v>
      </c>
      <c r="AR781" s="174">
        <f t="shared" si="1051"/>
        <v>5</v>
      </c>
      <c r="AS781" s="174">
        <f t="shared" si="1051"/>
        <v>5</v>
      </c>
      <c r="AT781" s="173"/>
      <c r="AU781" s="175"/>
      <c r="AV781" s="175"/>
      <c r="AW781" s="175"/>
      <c r="AX781" s="175"/>
      <c r="AY781" s="175"/>
    </row>
    <row r="782" spans="1:51" ht="16.5" customHeight="1" outlineLevel="4" x14ac:dyDescent="0.25">
      <c r="A782" s="205" t="s">
        <v>2781</v>
      </c>
      <c r="B782" s="181" t="str">
        <f>Variables!C348</f>
        <v>Jumlah kelompok binaan LPM</v>
      </c>
      <c r="C782" s="192" t="s">
        <v>2596</v>
      </c>
      <c r="D782" s="192"/>
      <c r="E782" s="192"/>
      <c r="F782" s="192"/>
      <c r="G782" s="192"/>
      <c r="H782" s="192"/>
      <c r="I782" s="192"/>
      <c r="J782" s="192"/>
      <c r="K782" s="192">
        <f>Variables!E348</f>
        <v>9</v>
      </c>
      <c r="L782" s="192">
        <f>Variables!F348</f>
        <v>11</v>
      </c>
      <c r="M782" s="192">
        <f>Variables!G348</f>
        <v>12</v>
      </c>
      <c r="N782" s="192">
        <f>Variables!H348</f>
        <v>13</v>
      </c>
      <c r="O782" s="192">
        <f>Variables!I348</f>
        <v>0</v>
      </c>
      <c r="P782" s="192">
        <f>Variables!J348</f>
        <v>0</v>
      </c>
      <c r="Q782" s="181"/>
      <c r="R782" s="192">
        <f>Variables!K348</f>
        <v>0</v>
      </c>
      <c r="S782" s="192">
        <f>Variables!L348</f>
        <v>0</v>
      </c>
      <c r="T782" s="181"/>
      <c r="U782" s="192">
        <f>Variables!M348</f>
        <v>0</v>
      </c>
      <c r="V782" s="192">
        <f>Variables!N348</f>
        <v>0</v>
      </c>
      <c r="W782" s="181"/>
      <c r="X782" s="192"/>
      <c r="Y782" s="192">
        <f>Variables!P348</f>
        <v>0</v>
      </c>
      <c r="Z782" s="182"/>
      <c r="AA782" s="192"/>
      <c r="AB782" s="274" t="s">
        <v>2782</v>
      </c>
      <c r="AC782" s="170"/>
      <c r="AD782" s="170"/>
      <c r="AE782" s="170"/>
      <c r="AF782" s="170"/>
      <c r="AG782" s="170"/>
      <c r="AH782" s="170"/>
      <c r="AI782" s="170"/>
      <c r="AJ782" s="170"/>
      <c r="AK782" s="206"/>
      <c r="AL782" s="168"/>
      <c r="AM782" s="168"/>
      <c r="AN782" s="168"/>
      <c r="AO782" s="168"/>
      <c r="AP782" s="174"/>
      <c r="AQ782" s="174"/>
      <c r="AR782" s="174"/>
      <c r="AS782" s="174"/>
      <c r="AT782" s="206"/>
      <c r="AU782" s="207"/>
      <c r="AV782" s="207"/>
      <c r="AW782" s="207"/>
      <c r="AX782" s="207"/>
      <c r="AY782" s="207"/>
    </row>
    <row r="783" spans="1:51" ht="16.5" customHeight="1" outlineLevel="4" x14ac:dyDescent="0.25">
      <c r="A783" s="205" t="s">
        <v>2783</v>
      </c>
      <c r="B783" s="181" t="str">
        <f>Variables!C363</f>
        <v>Jumlah LPM di Kelurahan</v>
      </c>
      <c r="C783" s="192" t="s">
        <v>2784</v>
      </c>
      <c r="D783" s="192"/>
      <c r="E783" s="192"/>
      <c r="F783" s="192"/>
      <c r="G783" s="192"/>
      <c r="H783" s="192"/>
      <c r="I783" s="192"/>
      <c r="J783" s="192"/>
      <c r="K783" s="192">
        <f>Variables!E363</f>
        <v>9</v>
      </c>
      <c r="L783" s="192">
        <f>Variables!F363</f>
        <v>10</v>
      </c>
      <c r="M783" s="192">
        <f>Variables!G363</f>
        <v>11</v>
      </c>
      <c r="N783" s="192">
        <f>Variables!H363</f>
        <v>13</v>
      </c>
      <c r="O783" s="192">
        <f>Variables!I363</f>
        <v>0</v>
      </c>
      <c r="P783" s="192">
        <f>Variables!J363</f>
        <v>16</v>
      </c>
      <c r="Q783" s="181"/>
      <c r="R783" s="192">
        <f>Variables!K363</f>
        <v>0</v>
      </c>
      <c r="S783" s="192">
        <f>Variables!L363</f>
        <v>16</v>
      </c>
      <c r="T783" s="181"/>
      <c r="U783" s="192">
        <f>Variables!M363</f>
        <v>0</v>
      </c>
      <c r="V783" s="192">
        <f>Variables!N363</f>
        <v>0</v>
      </c>
      <c r="W783" s="181"/>
      <c r="X783" s="192"/>
      <c r="Y783" s="192">
        <f>Variables!P363</f>
        <v>0</v>
      </c>
      <c r="Z783" s="182"/>
      <c r="AA783" s="192"/>
      <c r="AB783" s="181"/>
      <c r="AC783" s="170"/>
      <c r="AD783" s="170"/>
      <c r="AE783" s="170"/>
      <c r="AF783" s="170"/>
      <c r="AG783" s="170"/>
      <c r="AH783" s="170"/>
      <c r="AI783" s="170"/>
      <c r="AJ783" s="170"/>
      <c r="AK783" s="206"/>
      <c r="AL783" s="168"/>
      <c r="AM783" s="168"/>
      <c r="AN783" s="168"/>
      <c r="AO783" s="168"/>
      <c r="AP783" s="174"/>
      <c r="AQ783" s="174"/>
      <c r="AR783" s="174"/>
      <c r="AS783" s="174"/>
      <c r="AT783" s="206"/>
      <c r="AU783" s="207"/>
      <c r="AV783" s="207"/>
      <c r="AW783" s="207"/>
      <c r="AX783" s="207"/>
      <c r="AY783" s="207"/>
    </row>
    <row r="784" spans="1:51" ht="16.5" customHeight="1" outlineLevel="3" x14ac:dyDescent="0.25">
      <c r="A784" s="285" t="s">
        <v>2785</v>
      </c>
      <c r="B784" s="286" t="s">
        <v>2786</v>
      </c>
      <c r="C784" s="167"/>
      <c r="D784" s="167">
        <f t="shared" ref="D784:G784" si="1052">AVERAGE(D785:D787)</f>
        <v>0.43137254901960786</v>
      </c>
      <c r="E784" s="167">
        <f t="shared" si="1052"/>
        <v>0.56209150326797386</v>
      </c>
      <c r="F784" s="167">
        <f t="shared" si="1052"/>
        <v>0.8039215686274509</v>
      </c>
      <c r="G784" s="167">
        <f t="shared" si="1052"/>
        <v>0.82352941176470595</v>
      </c>
      <c r="H784" s="167">
        <v>0.53</v>
      </c>
      <c r="I784" s="167">
        <v>0.59</v>
      </c>
      <c r="J784" s="240">
        <v>0.88239999999999996</v>
      </c>
      <c r="K784" s="167">
        <f t="shared" ref="K784:P784" si="1053">AVERAGE(K785:K787)</f>
        <v>0.6166666666666667</v>
      </c>
      <c r="L784" s="167">
        <f t="shared" si="1053"/>
        <v>0.24666666666666667</v>
      </c>
      <c r="M784" s="167">
        <f t="shared" si="1053"/>
        <v>0.22993333333333332</v>
      </c>
      <c r="N784" s="167">
        <f t="shared" si="1053"/>
        <v>0.61639999999999995</v>
      </c>
      <c r="O784" s="167">
        <f t="shared" si="1053"/>
        <v>0</v>
      </c>
      <c r="P784" s="167">
        <f t="shared" si="1053"/>
        <v>0</v>
      </c>
      <c r="Q784" s="286"/>
      <c r="R784" s="167">
        <f t="shared" ref="R784:S784" si="1054">AVERAGE(R785:R787)</f>
        <v>0</v>
      </c>
      <c r="S784" s="167">
        <f t="shared" si="1054"/>
        <v>0</v>
      </c>
      <c r="T784" s="181"/>
      <c r="U784" s="167">
        <f t="shared" ref="U784:V784" si="1055">AVERAGE(U785:U787)</f>
        <v>0</v>
      </c>
      <c r="V784" s="167">
        <f t="shared" si="1055"/>
        <v>0</v>
      </c>
      <c r="W784" s="181"/>
      <c r="X784" s="167">
        <f>H784</f>
        <v>0.53</v>
      </c>
      <c r="Y784" s="167">
        <f>AVERAGE(Y785:Y787)</f>
        <v>0</v>
      </c>
      <c r="Z784" s="182"/>
      <c r="AA784" s="167">
        <f>Y784/X784</f>
        <v>0</v>
      </c>
      <c r="AB784" s="286"/>
      <c r="AC784" s="172" t="e">
        <f>P784/R784</f>
        <v>#DIV/0!</v>
      </c>
      <c r="AD784" s="172" t="e">
        <f>S784/R784</f>
        <v>#DIV/0!</v>
      </c>
      <c r="AE784" s="172" t="e">
        <f>V784/U784</f>
        <v>#DIV/0!</v>
      </c>
      <c r="AF784" s="172">
        <f>Y784/X784</f>
        <v>0</v>
      </c>
      <c r="AG784" s="172">
        <f>P784/G784</f>
        <v>0</v>
      </c>
      <c r="AH784" s="172">
        <f>S784/G784</f>
        <v>0</v>
      </c>
      <c r="AI784" s="172">
        <f>V784/G784</f>
        <v>0</v>
      </c>
      <c r="AJ784" s="172">
        <f>Y784/G784</f>
        <v>0</v>
      </c>
      <c r="AK784" s="287"/>
      <c r="AL784" s="168">
        <f>IF(H784=0,0,P784/H784)</f>
        <v>0</v>
      </c>
      <c r="AM784" s="168">
        <f>IF(H784=0,0,S784/H784)</f>
        <v>0</v>
      </c>
      <c r="AN784" s="168">
        <f>IF(H784=0,0,V784/H784)</f>
        <v>0</v>
      </c>
      <c r="AO784" s="168">
        <f>IF(H784=0,0,Y784/H784)</f>
        <v>0</v>
      </c>
      <c r="AP784" s="174">
        <f t="shared" ref="AP784:AS784" si="1056">IF(AL784&lt;=50%,5,IF(AL784&lt;=65%,4,IF(AL784&lt;=75%,3,IF(AL784&lt;=90%,2,1))))</f>
        <v>5</v>
      </c>
      <c r="AQ784" s="174">
        <f t="shared" si="1056"/>
        <v>5</v>
      </c>
      <c r="AR784" s="174">
        <f t="shared" si="1056"/>
        <v>5</v>
      </c>
      <c r="AS784" s="174">
        <f t="shared" si="1056"/>
        <v>5</v>
      </c>
      <c r="AT784" s="287"/>
      <c r="AU784" s="288"/>
      <c r="AV784" s="288"/>
      <c r="AW784" s="288"/>
      <c r="AX784" s="288"/>
      <c r="AY784" s="288"/>
    </row>
    <row r="785" spans="1:51" ht="84.75" customHeight="1" outlineLevel="4" x14ac:dyDescent="0.25">
      <c r="A785" s="285" t="s">
        <v>2787</v>
      </c>
      <c r="B785" s="165" t="str">
        <f>Variables!C407</f>
        <v>LPM berprestasi tingkat kota</v>
      </c>
      <c r="C785" s="167"/>
      <c r="D785" s="167">
        <f>5/17</f>
        <v>0.29411764705882354</v>
      </c>
      <c r="E785" s="167">
        <v>0.35294117647058826</v>
      </c>
      <c r="F785" s="167">
        <v>0.41176470588235292</v>
      </c>
      <c r="G785" s="167">
        <v>0.47058823529411764</v>
      </c>
      <c r="H785" s="187">
        <v>1</v>
      </c>
      <c r="I785" s="187">
        <v>1</v>
      </c>
      <c r="J785" s="167"/>
      <c r="K785" s="240">
        <f>Variables!E407</f>
        <v>0.35</v>
      </c>
      <c r="L785" s="240">
        <f>Variables!F407</f>
        <v>0.24</v>
      </c>
      <c r="M785" s="240">
        <f>Variables!G407</f>
        <v>0.68979999999999997</v>
      </c>
      <c r="N785" s="240">
        <f>Variables!H407</f>
        <v>0.61639999999999995</v>
      </c>
      <c r="O785" s="240">
        <f>Variables!I407</f>
        <v>0</v>
      </c>
      <c r="P785" s="240">
        <f>Variables!J407</f>
        <v>0</v>
      </c>
      <c r="Q785" s="286"/>
      <c r="R785" s="240">
        <f>Variables!K407</f>
        <v>0</v>
      </c>
      <c r="S785" s="240">
        <f>Variables!L407</f>
        <v>0</v>
      </c>
      <c r="T785" s="181"/>
      <c r="U785" s="240">
        <f>Variables!M407</f>
        <v>0</v>
      </c>
      <c r="V785" s="240">
        <f>Variables!N407</f>
        <v>0</v>
      </c>
      <c r="W785" s="181"/>
      <c r="X785" s="167"/>
      <c r="Y785" s="240">
        <f>Variables!P407</f>
        <v>0</v>
      </c>
      <c r="Z785" s="182"/>
      <c r="AA785" s="167"/>
      <c r="AB785" s="201" t="s">
        <v>2788</v>
      </c>
      <c r="AC785" s="172"/>
      <c r="AD785" s="172"/>
      <c r="AE785" s="172"/>
      <c r="AF785" s="172"/>
      <c r="AG785" s="172"/>
      <c r="AH785" s="172"/>
      <c r="AI785" s="172"/>
      <c r="AJ785" s="172"/>
      <c r="AK785" s="287"/>
      <c r="AL785" s="168"/>
      <c r="AM785" s="168"/>
      <c r="AN785" s="168"/>
      <c r="AO785" s="168"/>
      <c r="AP785" s="174"/>
      <c r="AQ785" s="174"/>
      <c r="AR785" s="174"/>
      <c r="AS785" s="174"/>
      <c r="AT785" s="287"/>
      <c r="AU785" s="288"/>
      <c r="AV785" s="288"/>
      <c r="AW785" s="288"/>
      <c r="AX785" s="288"/>
      <c r="AY785" s="288"/>
    </row>
    <row r="786" spans="1:51" ht="16.5" customHeight="1" outlineLevel="4" x14ac:dyDescent="0.25">
      <c r="A786" s="285" t="s">
        <v>2789</v>
      </c>
      <c r="B786" s="165" t="str">
        <f>Variables!C409</f>
        <v>LPM berprestasi tingkat nasional</v>
      </c>
      <c r="C786" s="167"/>
      <c r="D786" s="167">
        <f>1/1</f>
        <v>1</v>
      </c>
      <c r="E786" s="167">
        <f>1/3</f>
        <v>0.33333333333333331</v>
      </c>
      <c r="F786" s="167">
        <f t="shared" ref="F786:G786" si="1057">1/1</f>
        <v>1</v>
      </c>
      <c r="G786" s="167">
        <f t="shared" si="1057"/>
        <v>1</v>
      </c>
      <c r="H786" s="187">
        <v>1</v>
      </c>
      <c r="I786" s="187">
        <v>1</v>
      </c>
      <c r="J786" s="167"/>
      <c r="K786" s="240">
        <f>Variables!E409</f>
        <v>0.5</v>
      </c>
      <c r="L786" s="240">
        <f>Variables!F409</f>
        <v>0</v>
      </c>
      <c r="M786" s="240">
        <f>Variables!G409</f>
        <v>0</v>
      </c>
      <c r="N786" s="240" t="str">
        <f>Variables!H409</f>
        <v>-</v>
      </c>
      <c r="O786" s="240">
        <f>Variables!I409</f>
        <v>0</v>
      </c>
      <c r="P786" s="240">
        <f>Variables!J409</f>
        <v>0</v>
      </c>
      <c r="Q786" s="286"/>
      <c r="R786" s="240">
        <f>Variables!K409</f>
        <v>0</v>
      </c>
      <c r="S786" s="240">
        <f>Variables!L409</f>
        <v>0</v>
      </c>
      <c r="T786" s="181"/>
      <c r="U786" s="240">
        <f>Variables!M409</f>
        <v>0</v>
      </c>
      <c r="V786" s="240">
        <f>Variables!N409</f>
        <v>0</v>
      </c>
      <c r="W786" s="181"/>
      <c r="X786" s="167"/>
      <c r="Y786" s="240">
        <f>Variables!P409</f>
        <v>0</v>
      </c>
      <c r="Z786" s="182"/>
      <c r="AA786" s="167"/>
      <c r="AB786" s="201" t="s">
        <v>2790</v>
      </c>
      <c r="AC786" s="172"/>
      <c r="AD786" s="172"/>
      <c r="AE786" s="172"/>
      <c r="AF786" s="172"/>
      <c r="AG786" s="172"/>
      <c r="AH786" s="172"/>
      <c r="AI786" s="172"/>
      <c r="AJ786" s="172"/>
      <c r="AK786" s="287"/>
      <c r="AL786" s="168"/>
      <c r="AM786" s="168"/>
      <c r="AN786" s="168"/>
      <c r="AO786" s="168"/>
      <c r="AP786" s="174"/>
      <c r="AQ786" s="174"/>
      <c r="AR786" s="174"/>
      <c r="AS786" s="174"/>
      <c r="AT786" s="287"/>
      <c r="AU786" s="288"/>
      <c r="AV786" s="288"/>
      <c r="AW786" s="288"/>
      <c r="AX786" s="288"/>
      <c r="AY786" s="288"/>
    </row>
    <row r="787" spans="1:51" ht="16.5" customHeight="1" outlineLevel="4" x14ac:dyDescent="0.25">
      <c r="A787" s="285" t="s">
        <v>2791</v>
      </c>
      <c r="B787" s="165" t="str">
        <f>Variables!C408</f>
        <v>LPM berprestasi tingkat provinsi</v>
      </c>
      <c r="C787" s="167"/>
      <c r="D787" s="167">
        <f>0/1</f>
        <v>0</v>
      </c>
      <c r="E787" s="167">
        <f t="shared" ref="E787:G787" si="1058">1/1</f>
        <v>1</v>
      </c>
      <c r="F787" s="167">
        <f t="shared" si="1058"/>
        <v>1</v>
      </c>
      <c r="G787" s="167">
        <f t="shared" si="1058"/>
        <v>1</v>
      </c>
      <c r="H787" s="187">
        <v>1</v>
      </c>
      <c r="I787" s="187">
        <v>1</v>
      </c>
      <c r="J787" s="167"/>
      <c r="K787" s="240">
        <f>Variables!E408</f>
        <v>1</v>
      </c>
      <c r="L787" s="240">
        <f>Variables!F408</f>
        <v>0.5</v>
      </c>
      <c r="M787" s="240">
        <f>Variables!G408</f>
        <v>0</v>
      </c>
      <c r="N787" s="240" t="str">
        <f>Variables!H408</f>
        <v>Peringkat 1</v>
      </c>
      <c r="O787" s="240">
        <f>Variables!I408</f>
        <v>0</v>
      </c>
      <c r="P787" s="240">
        <f>Variables!J408</f>
        <v>0</v>
      </c>
      <c r="Q787" s="286"/>
      <c r="R787" s="240">
        <f>Variables!K408</f>
        <v>0</v>
      </c>
      <c r="S787" s="240">
        <f>Variables!L408</f>
        <v>0</v>
      </c>
      <c r="T787" s="181"/>
      <c r="U787" s="240">
        <f>Variables!M408</f>
        <v>0</v>
      </c>
      <c r="V787" s="240">
        <f>Variables!N408</f>
        <v>0</v>
      </c>
      <c r="W787" s="181"/>
      <c r="X787" s="167"/>
      <c r="Y787" s="240">
        <f>Variables!P408</f>
        <v>0</v>
      </c>
      <c r="Z787" s="182"/>
      <c r="AA787" s="167"/>
      <c r="AB787" s="201" t="s">
        <v>2792</v>
      </c>
      <c r="AC787" s="172"/>
      <c r="AD787" s="172"/>
      <c r="AE787" s="172"/>
      <c r="AF787" s="172"/>
      <c r="AG787" s="172"/>
      <c r="AH787" s="172"/>
      <c r="AI787" s="172"/>
      <c r="AJ787" s="172"/>
      <c r="AK787" s="287"/>
      <c r="AL787" s="168"/>
      <c r="AM787" s="168"/>
      <c r="AN787" s="168"/>
      <c r="AO787" s="168"/>
      <c r="AP787" s="174"/>
      <c r="AQ787" s="174"/>
      <c r="AR787" s="174"/>
      <c r="AS787" s="174"/>
      <c r="AT787" s="287"/>
      <c r="AU787" s="288"/>
      <c r="AV787" s="288"/>
      <c r="AW787" s="288"/>
      <c r="AX787" s="288"/>
      <c r="AY787" s="288"/>
    </row>
    <row r="788" spans="1:51" ht="16.5" customHeight="1" outlineLevel="3" x14ac:dyDescent="0.25">
      <c r="A788" s="164" t="s">
        <v>2793</v>
      </c>
      <c r="B788" s="165" t="s">
        <v>2794</v>
      </c>
      <c r="C788" s="166"/>
      <c r="D788" s="167">
        <f>D789/D790</f>
        <v>0</v>
      </c>
      <c r="E788" s="167">
        <v>0.1176</v>
      </c>
      <c r="F788" s="167">
        <f>F789/F790</f>
        <v>0.23529411764705882</v>
      </c>
      <c r="G788" s="167">
        <f>6/17</f>
        <v>0.35294117647058826</v>
      </c>
      <c r="H788" s="167">
        <v>0.47</v>
      </c>
      <c r="I788" s="167">
        <v>0.59</v>
      </c>
      <c r="J788" s="167">
        <v>0.70588235294117652</v>
      </c>
      <c r="K788" s="168">
        <f t="shared" ref="K788:P788" si="1059">IF(K790=0,0,K789/K790)</f>
        <v>0.11764705882352941</v>
      </c>
      <c r="L788" s="168">
        <f t="shared" si="1059"/>
        <v>0.23529411764705882</v>
      </c>
      <c r="M788" s="168">
        <f t="shared" si="1059"/>
        <v>0.47058823529411764</v>
      </c>
      <c r="N788" s="168">
        <f t="shared" si="1059"/>
        <v>0.6470588235294118</v>
      </c>
      <c r="O788" s="168">
        <f t="shared" si="1059"/>
        <v>0</v>
      </c>
      <c r="P788" s="168">
        <f t="shared" si="1059"/>
        <v>0</v>
      </c>
      <c r="Q788" s="177"/>
      <c r="R788" s="168">
        <f t="shared" ref="R788:S788" si="1060">IF(R790=0,0,R789/R790)</f>
        <v>0</v>
      </c>
      <c r="S788" s="168">
        <f t="shared" si="1060"/>
        <v>0</v>
      </c>
      <c r="T788" s="181"/>
      <c r="U788" s="168">
        <f t="shared" ref="U788:V788" si="1061">IF(U790=0,0,U789/U790)</f>
        <v>0</v>
      </c>
      <c r="V788" s="168">
        <f t="shared" si="1061"/>
        <v>0</v>
      </c>
      <c r="W788" s="181"/>
      <c r="X788" s="168">
        <f>H788</f>
        <v>0.47</v>
      </c>
      <c r="Y788" s="168">
        <f>IF(Y790=0,0,Y789/Y790)</f>
        <v>0</v>
      </c>
      <c r="Z788" s="182"/>
      <c r="AA788" s="167">
        <f>Y788/X788</f>
        <v>0</v>
      </c>
      <c r="AB788" s="201" t="s">
        <v>2795</v>
      </c>
      <c r="AC788" s="172" t="e">
        <f>P788/R788</f>
        <v>#DIV/0!</v>
      </c>
      <c r="AD788" s="172" t="e">
        <f>S788/R788</f>
        <v>#DIV/0!</v>
      </c>
      <c r="AE788" s="172" t="e">
        <f>V788/U788</f>
        <v>#DIV/0!</v>
      </c>
      <c r="AF788" s="172">
        <f>Y788/X788</f>
        <v>0</v>
      </c>
      <c r="AG788" s="172">
        <f>P788/G788</f>
        <v>0</v>
      </c>
      <c r="AH788" s="172">
        <f>S788/G788</f>
        <v>0</v>
      </c>
      <c r="AI788" s="172">
        <f>V788/G788</f>
        <v>0</v>
      </c>
      <c r="AJ788" s="172">
        <f>Y788/G788</f>
        <v>0</v>
      </c>
      <c r="AK788" s="173"/>
      <c r="AL788" s="168">
        <f>IF(H788=0,0,P788/H788)</f>
        <v>0</v>
      </c>
      <c r="AM788" s="168">
        <f>IF(H788=0,0,S788/H788)</f>
        <v>0</v>
      </c>
      <c r="AN788" s="168">
        <f>IF(H788=0,0,V788/H788)</f>
        <v>0</v>
      </c>
      <c r="AO788" s="168">
        <f>IF(H788=0,0,Y788/H788)</f>
        <v>0</v>
      </c>
      <c r="AP788" s="174">
        <f t="shared" ref="AP788:AS788" si="1062">IF(AL788&lt;=50%,5,IF(AL788&lt;=65%,4,IF(AL788&lt;=75%,3,IF(AL788&lt;=90%,2,1))))</f>
        <v>5</v>
      </c>
      <c r="AQ788" s="174">
        <f t="shared" si="1062"/>
        <v>5</v>
      </c>
      <c r="AR788" s="174">
        <f t="shared" si="1062"/>
        <v>5</v>
      </c>
      <c r="AS788" s="174">
        <f t="shared" si="1062"/>
        <v>5</v>
      </c>
      <c r="AT788" s="173"/>
      <c r="AU788" s="175"/>
      <c r="AV788" s="175"/>
      <c r="AW788" s="175"/>
      <c r="AX788" s="175"/>
      <c r="AY788" s="175"/>
    </row>
    <row r="789" spans="1:51" ht="16.5" customHeight="1" outlineLevel="4" x14ac:dyDescent="0.25">
      <c r="A789" s="205" t="s">
        <v>2796</v>
      </c>
      <c r="B789" s="181" t="str">
        <f>Variables!C357</f>
        <v>Jumlah kelurahan berkategori cepat berkembang</v>
      </c>
      <c r="C789" s="192"/>
      <c r="D789" s="192">
        <v>0</v>
      </c>
      <c r="E789" s="192">
        <v>2</v>
      </c>
      <c r="F789" s="192">
        <v>4</v>
      </c>
      <c r="G789" s="192">
        <v>6</v>
      </c>
      <c r="H789" s="192"/>
      <c r="I789" s="192"/>
      <c r="J789" s="192"/>
      <c r="K789" s="192">
        <f>Variables!E357</f>
        <v>2</v>
      </c>
      <c r="L789" s="192">
        <f>Variables!F357</f>
        <v>4</v>
      </c>
      <c r="M789" s="192">
        <f>Variables!G357</f>
        <v>8</v>
      </c>
      <c r="N789" s="192">
        <f>Variables!H357</f>
        <v>11</v>
      </c>
      <c r="O789" s="192">
        <f>Variables!I357</f>
        <v>0</v>
      </c>
      <c r="P789" s="192">
        <f>Variables!J357</f>
        <v>0</v>
      </c>
      <c r="Q789" s="181"/>
      <c r="R789" s="192">
        <f>Variables!K357</f>
        <v>0</v>
      </c>
      <c r="S789" s="192">
        <f>Variables!L357</f>
        <v>0</v>
      </c>
      <c r="T789" s="181"/>
      <c r="U789" s="192">
        <f>Variables!M357</f>
        <v>0</v>
      </c>
      <c r="V789" s="192">
        <f>Variables!N357</f>
        <v>0</v>
      </c>
      <c r="W789" s="181"/>
      <c r="X789" s="192"/>
      <c r="Y789" s="192">
        <f>Variables!P357</f>
        <v>0</v>
      </c>
      <c r="Z789" s="182"/>
      <c r="AA789" s="192"/>
      <c r="AB789" s="181"/>
      <c r="AC789" s="170"/>
      <c r="AD789" s="170"/>
      <c r="AE789" s="170"/>
      <c r="AF789" s="170"/>
      <c r="AG789" s="170"/>
      <c r="AH789" s="170"/>
      <c r="AI789" s="170"/>
      <c r="AJ789" s="170"/>
      <c r="AK789" s="206"/>
      <c r="AL789" s="168"/>
      <c r="AM789" s="168"/>
      <c r="AN789" s="168"/>
      <c r="AO789" s="168"/>
      <c r="AP789" s="174"/>
      <c r="AQ789" s="174"/>
      <c r="AR789" s="174"/>
      <c r="AS789" s="174"/>
      <c r="AT789" s="206"/>
      <c r="AU789" s="207"/>
      <c r="AV789" s="207"/>
      <c r="AW789" s="207"/>
      <c r="AX789" s="207"/>
      <c r="AY789" s="207"/>
    </row>
    <row r="790" spans="1:51" ht="16.5" customHeight="1" outlineLevel="4" x14ac:dyDescent="0.25">
      <c r="A790" s="205" t="s">
        <v>2797</v>
      </c>
      <c r="B790" s="181" t="str">
        <f>Variables!C658</f>
        <v>Jumlah kelurahan</v>
      </c>
      <c r="C790" s="192"/>
      <c r="D790" s="192">
        <v>17</v>
      </c>
      <c r="E790" s="192">
        <v>17</v>
      </c>
      <c r="F790" s="192">
        <v>17</v>
      </c>
      <c r="G790" s="192">
        <v>17</v>
      </c>
      <c r="H790" s="192"/>
      <c r="I790" s="192"/>
      <c r="J790" s="192"/>
      <c r="K790" s="192">
        <f>Variables!E658</f>
        <v>17</v>
      </c>
      <c r="L790" s="192">
        <f>Variables!F658</f>
        <v>17</v>
      </c>
      <c r="M790" s="192">
        <f>Variables!G658</f>
        <v>17</v>
      </c>
      <c r="N790" s="192">
        <f>Variables!H658</f>
        <v>17</v>
      </c>
      <c r="O790" s="192">
        <f>Variables!I658</f>
        <v>0</v>
      </c>
      <c r="P790" s="192">
        <f>Variables!J658</f>
        <v>0</v>
      </c>
      <c r="Q790" s="181"/>
      <c r="R790" s="192">
        <f>Variables!K658</f>
        <v>0</v>
      </c>
      <c r="S790" s="192">
        <f>Variables!L658</f>
        <v>0</v>
      </c>
      <c r="T790" s="181"/>
      <c r="U790" s="192">
        <f>Variables!M658</f>
        <v>0</v>
      </c>
      <c r="V790" s="192">
        <f>Variables!N658</f>
        <v>0</v>
      </c>
      <c r="W790" s="181"/>
      <c r="X790" s="192"/>
      <c r="Y790" s="192">
        <f>Variables!P658</f>
        <v>0</v>
      </c>
      <c r="Z790" s="182"/>
      <c r="AA790" s="192"/>
      <c r="AB790" s="181"/>
      <c r="AC790" s="170"/>
      <c r="AD790" s="170"/>
      <c r="AE790" s="170"/>
      <c r="AF790" s="170"/>
      <c r="AG790" s="170"/>
      <c r="AH790" s="170"/>
      <c r="AI790" s="170"/>
      <c r="AJ790" s="170"/>
      <c r="AK790" s="206"/>
      <c r="AL790" s="168"/>
      <c r="AM790" s="168"/>
      <c r="AN790" s="168"/>
      <c r="AO790" s="168"/>
      <c r="AP790" s="174"/>
      <c r="AQ790" s="174"/>
      <c r="AR790" s="174"/>
      <c r="AS790" s="174"/>
      <c r="AT790" s="206"/>
      <c r="AU790" s="207"/>
      <c r="AV790" s="207"/>
      <c r="AW790" s="207"/>
      <c r="AX790" s="207"/>
      <c r="AY790" s="207"/>
    </row>
    <row r="791" spans="1:51" ht="16.5" customHeight="1" outlineLevel="3" x14ac:dyDescent="0.25">
      <c r="A791" s="205" t="s">
        <v>2798</v>
      </c>
      <c r="B791" s="181" t="s">
        <v>2799</v>
      </c>
      <c r="C791" s="192"/>
      <c r="D791" s="192">
        <v>142.86000000000001</v>
      </c>
      <c r="E791" s="192">
        <v>143</v>
      </c>
      <c r="F791" s="192">
        <v>143</v>
      </c>
      <c r="G791" s="192">
        <v>143</v>
      </c>
      <c r="H791" s="192">
        <v>143</v>
      </c>
      <c r="I791" s="192">
        <v>143</v>
      </c>
      <c r="J791" s="192">
        <v>143</v>
      </c>
      <c r="K791" s="192">
        <f t="shared" ref="K791:P791" si="1063">IF(K793=0,0,K792/K793)</f>
        <v>142.1764705882353</v>
      </c>
      <c r="L791" s="192">
        <f t="shared" si="1063"/>
        <v>142.1764705882353</v>
      </c>
      <c r="M791" s="192">
        <f t="shared" si="1063"/>
        <v>143</v>
      </c>
      <c r="N791" s="192">
        <f t="shared" si="1063"/>
        <v>143</v>
      </c>
      <c r="O791" s="192">
        <f t="shared" si="1063"/>
        <v>0</v>
      </c>
      <c r="P791" s="192">
        <f t="shared" si="1063"/>
        <v>0</v>
      </c>
      <c r="Q791" s="192"/>
      <c r="R791" s="192">
        <f t="shared" ref="R791:S791" si="1064">IF(R793=0,0,R792/R793)</f>
        <v>0</v>
      </c>
      <c r="S791" s="192">
        <f t="shared" si="1064"/>
        <v>0</v>
      </c>
      <c r="T791" s="192"/>
      <c r="U791" s="192">
        <f t="shared" ref="U791:V791" si="1065">IF(U793=0,0,U792/U793)</f>
        <v>0</v>
      </c>
      <c r="V791" s="192">
        <f t="shared" si="1065"/>
        <v>0</v>
      </c>
      <c r="W791" s="192"/>
      <c r="X791" s="188">
        <f>H791</f>
        <v>143</v>
      </c>
      <c r="Y791" s="192">
        <f>IF(Y793=0,0,Y792/Y793)</f>
        <v>0</v>
      </c>
      <c r="Z791" s="182"/>
      <c r="AA791" s="192">
        <f>Y791/X791</f>
        <v>0</v>
      </c>
      <c r="AB791" s="274" t="s">
        <v>2800</v>
      </c>
      <c r="AC791" s="170" t="e">
        <f>P791/R791</f>
        <v>#DIV/0!</v>
      </c>
      <c r="AD791" s="170" t="e">
        <f>S791/R791</f>
        <v>#DIV/0!</v>
      </c>
      <c r="AE791" s="170" t="e">
        <f>V791/U791</f>
        <v>#DIV/0!</v>
      </c>
      <c r="AF791" s="170">
        <f>Y791/X791</f>
        <v>0</v>
      </c>
      <c r="AG791" s="170">
        <f>P791/G791</f>
        <v>0</v>
      </c>
      <c r="AH791" s="170">
        <f>S791/G791</f>
        <v>0</v>
      </c>
      <c r="AI791" s="170">
        <f>V791/G791</f>
        <v>0</v>
      </c>
      <c r="AJ791" s="170">
        <f>Y791/G791</f>
        <v>0</v>
      </c>
      <c r="AK791" s="206"/>
      <c r="AL791" s="168">
        <f>IF(H791=0,0,P791/H791)</f>
        <v>0</v>
      </c>
      <c r="AM791" s="168">
        <f>IF(H791=0,0,S791/H791)</f>
        <v>0</v>
      </c>
      <c r="AN791" s="168">
        <f>IF(H791=0,0,V791/H791)</f>
        <v>0</v>
      </c>
      <c r="AO791" s="168">
        <f>IF(H791=0,0,Y791/H791)</f>
        <v>0</v>
      </c>
      <c r="AP791" s="174">
        <f t="shared" ref="AP791:AS791" si="1066">IF(AL791&lt;=50%,5,IF(AL791&lt;=65%,4,IF(AL791&lt;=75%,3,IF(AL791&lt;=90%,2,1))))</f>
        <v>5</v>
      </c>
      <c r="AQ791" s="174">
        <f t="shared" si="1066"/>
        <v>5</v>
      </c>
      <c r="AR791" s="174">
        <f t="shared" si="1066"/>
        <v>5</v>
      </c>
      <c r="AS791" s="174">
        <f t="shared" si="1066"/>
        <v>5</v>
      </c>
      <c r="AT791" s="206"/>
      <c r="AU791" s="207"/>
      <c r="AV791" s="207"/>
      <c r="AW791" s="207"/>
      <c r="AX791" s="207"/>
      <c r="AY791" s="207"/>
    </row>
    <row r="792" spans="1:51" ht="16.5" customHeight="1" outlineLevel="4" x14ac:dyDescent="0.25">
      <c r="A792" s="205" t="s">
        <v>2801</v>
      </c>
      <c r="B792" s="181" t="str">
        <f>Variables!C349</f>
        <v>Jumlah kelompok binaan PKK</v>
      </c>
      <c r="C792" s="192" t="s">
        <v>2596</v>
      </c>
      <c r="D792" s="192"/>
      <c r="E792" s="192">
        <v>2417</v>
      </c>
      <c r="F792" s="192">
        <v>2417</v>
      </c>
      <c r="G792" s="192">
        <v>2417</v>
      </c>
      <c r="H792" s="192"/>
      <c r="I792" s="192"/>
      <c r="J792" s="192"/>
      <c r="K792" s="192">
        <f>Variables!E349</f>
        <v>2417</v>
      </c>
      <c r="L792" s="192">
        <f>Variables!F349</f>
        <v>2417</v>
      </c>
      <c r="M792" s="192">
        <f>Variables!G349</f>
        <v>2431</v>
      </c>
      <c r="N792" s="192">
        <f>Variables!H349</f>
        <v>2431</v>
      </c>
      <c r="O792" s="192">
        <f>Variables!I349</f>
        <v>0</v>
      </c>
      <c r="P792" s="192">
        <f>Variables!J349</f>
        <v>0</v>
      </c>
      <c r="Q792" s="192"/>
      <c r="R792" s="192">
        <f>Variables!K349</f>
        <v>0</v>
      </c>
      <c r="S792" s="192">
        <f>Variables!L349</f>
        <v>0</v>
      </c>
      <c r="T792" s="192"/>
      <c r="U792" s="192">
        <f>Variables!M349</f>
        <v>0</v>
      </c>
      <c r="V792" s="192">
        <f>Variables!N349</f>
        <v>0</v>
      </c>
      <c r="W792" s="192"/>
      <c r="X792" s="192"/>
      <c r="Y792" s="192">
        <f>Variables!P349</f>
        <v>0</v>
      </c>
      <c r="Z792" s="182"/>
      <c r="AA792" s="192"/>
      <c r="AB792" s="181"/>
      <c r="AC792" s="170"/>
      <c r="AD792" s="170"/>
      <c r="AE792" s="170"/>
      <c r="AF792" s="170"/>
      <c r="AG792" s="170"/>
      <c r="AH792" s="170"/>
      <c r="AI792" s="170"/>
      <c r="AJ792" s="170"/>
      <c r="AK792" s="206"/>
      <c r="AL792" s="168"/>
      <c r="AM792" s="168"/>
      <c r="AN792" s="168"/>
      <c r="AO792" s="168"/>
      <c r="AP792" s="174"/>
      <c r="AQ792" s="174"/>
      <c r="AR792" s="174"/>
      <c r="AS792" s="174"/>
      <c r="AT792" s="206"/>
      <c r="AU792" s="207"/>
      <c r="AV792" s="207"/>
      <c r="AW792" s="207"/>
      <c r="AX792" s="207"/>
      <c r="AY792" s="207"/>
    </row>
    <row r="793" spans="1:51" ht="16.5" customHeight="1" outlineLevel="4" x14ac:dyDescent="0.25">
      <c r="A793" s="205" t="s">
        <v>2802</v>
      </c>
      <c r="B793" s="181" t="str">
        <f>Variables!C350</f>
        <v>Jumlah kelompok PKK</v>
      </c>
      <c r="C793" s="192" t="s">
        <v>2596</v>
      </c>
      <c r="D793" s="192"/>
      <c r="E793" s="192">
        <v>17</v>
      </c>
      <c r="F793" s="192">
        <v>17</v>
      </c>
      <c r="G793" s="192">
        <v>17</v>
      </c>
      <c r="H793" s="192"/>
      <c r="I793" s="192"/>
      <c r="J793" s="192"/>
      <c r="K793" s="192">
        <f>Variables!E350</f>
        <v>17</v>
      </c>
      <c r="L793" s="192">
        <f>Variables!F350</f>
        <v>17</v>
      </c>
      <c r="M793" s="192">
        <f>Variables!G350</f>
        <v>17</v>
      </c>
      <c r="N793" s="192">
        <f>Variables!H350</f>
        <v>17</v>
      </c>
      <c r="O793" s="192">
        <f>Variables!I350</f>
        <v>0</v>
      </c>
      <c r="P793" s="192">
        <f>Variables!J350</f>
        <v>0</v>
      </c>
      <c r="Q793" s="192"/>
      <c r="R793" s="192">
        <f>Variables!K350</f>
        <v>0</v>
      </c>
      <c r="S793" s="192">
        <f>Variables!L350</f>
        <v>0</v>
      </c>
      <c r="T793" s="192"/>
      <c r="U793" s="192">
        <f>Variables!M350</f>
        <v>0</v>
      </c>
      <c r="V793" s="192">
        <f>Variables!N350</f>
        <v>0</v>
      </c>
      <c r="W793" s="192"/>
      <c r="X793" s="192"/>
      <c r="Y793" s="192">
        <f>Variables!P350</f>
        <v>0</v>
      </c>
      <c r="Z793" s="182"/>
      <c r="AA793" s="192"/>
      <c r="AB793" s="181"/>
      <c r="AC793" s="170"/>
      <c r="AD793" s="170"/>
      <c r="AE793" s="170"/>
      <c r="AF793" s="170"/>
      <c r="AG793" s="170"/>
      <c r="AH793" s="170"/>
      <c r="AI793" s="170"/>
      <c r="AJ793" s="170"/>
      <c r="AK793" s="206"/>
      <c r="AL793" s="168"/>
      <c r="AM793" s="168"/>
      <c r="AN793" s="168"/>
      <c r="AO793" s="168"/>
      <c r="AP793" s="174"/>
      <c r="AQ793" s="174"/>
      <c r="AR793" s="174"/>
      <c r="AS793" s="174"/>
      <c r="AT793" s="206"/>
      <c r="AU793" s="207"/>
      <c r="AV793" s="207"/>
      <c r="AW793" s="207"/>
      <c r="AX793" s="207"/>
      <c r="AY793" s="207"/>
    </row>
    <row r="794" spans="1:51" ht="16.5" customHeight="1" outlineLevel="2" x14ac:dyDescent="0.25">
      <c r="A794" s="153" t="s">
        <v>2803</v>
      </c>
      <c r="B794" s="154" t="s">
        <v>2804</v>
      </c>
      <c r="C794" s="155"/>
      <c r="D794" s="155"/>
      <c r="E794" s="155"/>
      <c r="F794" s="155"/>
      <c r="G794" s="155"/>
      <c r="H794" s="155"/>
      <c r="I794" s="155"/>
      <c r="J794" s="155"/>
      <c r="K794" s="155"/>
      <c r="L794" s="155"/>
      <c r="M794" s="155"/>
      <c r="N794" s="155"/>
      <c r="O794" s="155"/>
      <c r="P794" s="155"/>
      <c r="Q794" s="156"/>
      <c r="R794" s="155"/>
      <c r="S794" s="155"/>
      <c r="T794" s="157"/>
      <c r="U794" s="155"/>
      <c r="V794" s="155"/>
      <c r="W794" s="157"/>
      <c r="X794" s="155"/>
      <c r="Y794" s="155"/>
      <c r="Z794" s="158">
        <v>846272700</v>
      </c>
      <c r="AA794" s="159"/>
      <c r="AB794" s="154"/>
      <c r="AC794" s="160"/>
      <c r="AD794" s="160"/>
      <c r="AE794" s="160"/>
      <c r="AF794" s="160"/>
      <c r="AG794" s="160"/>
      <c r="AH794" s="160"/>
      <c r="AI794" s="160"/>
      <c r="AJ794" s="160"/>
      <c r="AK794" s="161"/>
      <c r="AL794" s="159"/>
      <c r="AM794" s="159"/>
      <c r="AN794" s="159"/>
      <c r="AO794" s="159"/>
      <c r="AP794" s="162"/>
      <c r="AQ794" s="162"/>
      <c r="AR794" s="162"/>
      <c r="AS794" s="162"/>
      <c r="AT794" s="161"/>
      <c r="AU794" s="163"/>
      <c r="AV794" s="163"/>
      <c r="AW794" s="163"/>
      <c r="AX794" s="163"/>
      <c r="AY794" s="163"/>
    </row>
    <row r="795" spans="1:51" ht="16.5" customHeight="1" outlineLevel="3" x14ac:dyDescent="0.25">
      <c r="A795" s="164" t="s">
        <v>2805</v>
      </c>
      <c r="B795" s="165" t="s">
        <v>2806</v>
      </c>
      <c r="C795" s="166"/>
      <c r="D795" s="167">
        <f t="shared" ref="D795:F795" si="1067">D796/D797</f>
        <v>0.11764705882352941</v>
      </c>
      <c r="E795" s="167">
        <f t="shared" si="1067"/>
        <v>0.47058823529411764</v>
      </c>
      <c r="F795" s="167">
        <f t="shared" si="1067"/>
        <v>0.875</v>
      </c>
      <c r="G795" s="167">
        <v>1</v>
      </c>
      <c r="H795" s="167">
        <v>1</v>
      </c>
      <c r="I795" s="167">
        <v>1</v>
      </c>
      <c r="J795" s="167">
        <v>1</v>
      </c>
      <c r="K795" s="168">
        <f t="shared" ref="K795:P795" si="1068">IF(K797=0,0,K796/K797)</f>
        <v>0.53176470588235292</v>
      </c>
      <c r="L795" s="168">
        <f t="shared" si="1068"/>
        <v>0.22823529411764706</v>
      </c>
      <c r="M795" s="168">
        <f t="shared" si="1068"/>
        <v>0.40941176470588236</v>
      </c>
      <c r="N795" s="168">
        <f t="shared" si="1068"/>
        <v>0.60941176470588232</v>
      </c>
      <c r="O795" s="168">
        <f t="shared" si="1068"/>
        <v>0</v>
      </c>
      <c r="P795" s="168">
        <f t="shared" si="1068"/>
        <v>0</v>
      </c>
      <c r="Q795" s="177"/>
      <c r="R795" s="168">
        <f t="shared" ref="R795:S795" si="1069">IF(R797=0,0,R796/R797)</f>
        <v>0</v>
      </c>
      <c r="S795" s="168">
        <f t="shared" si="1069"/>
        <v>0</v>
      </c>
      <c r="T795" s="181"/>
      <c r="U795" s="168">
        <f t="shared" ref="U795:V795" si="1070">IF(U797=0,0,U796/U797)</f>
        <v>0</v>
      </c>
      <c r="V795" s="168">
        <f t="shared" si="1070"/>
        <v>0</v>
      </c>
      <c r="W795" s="181"/>
      <c r="X795" s="168">
        <f>H795</f>
        <v>1</v>
      </c>
      <c r="Y795" s="168">
        <f>IF(Y797=0,0,Y796/Y797)</f>
        <v>0</v>
      </c>
      <c r="Z795" s="182"/>
      <c r="AA795" s="167">
        <f>Y795/X795</f>
        <v>0</v>
      </c>
      <c r="AB795" s="201" t="s">
        <v>2807</v>
      </c>
      <c r="AC795" s="172" t="e">
        <f>P795/R795</f>
        <v>#DIV/0!</v>
      </c>
      <c r="AD795" s="172" t="e">
        <f>S795/R795</f>
        <v>#DIV/0!</v>
      </c>
      <c r="AE795" s="172" t="e">
        <f>V795/U795</f>
        <v>#DIV/0!</v>
      </c>
      <c r="AF795" s="172">
        <f>Y795/X795</f>
        <v>0</v>
      </c>
      <c r="AG795" s="172">
        <f>P795/G795</f>
        <v>0</v>
      </c>
      <c r="AH795" s="172">
        <f>S795/G795</f>
        <v>0</v>
      </c>
      <c r="AI795" s="172">
        <f>V795/G795</f>
        <v>0</v>
      </c>
      <c r="AJ795" s="172">
        <f>Y795/G795</f>
        <v>0</v>
      </c>
      <c r="AK795" s="173"/>
      <c r="AL795" s="168">
        <f>IF(H795=0,0,P795/H795)</f>
        <v>0</v>
      </c>
      <c r="AM795" s="168">
        <f>IF(H795=0,0,S795/H795)</f>
        <v>0</v>
      </c>
      <c r="AN795" s="168">
        <f>IF(H795=0,0,V795/H795)</f>
        <v>0</v>
      </c>
      <c r="AO795" s="168">
        <f>IF(H795=0,0,Y795/H795)</f>
        <v>0</v>
      </c>
      <c r="AP795" s="174">
        <f t="shared" ref="AP795:AS795" si="1071">IF(AL795&lt;=50%,5,IF(AL795&lt;=65%,4,IF(AL795&lt;=75%,3,IF(AL795&lt;=90%,2,1))))</f>
        <v>5</v>
      </c>
      <c r="AQ795" s="174">
        <f t="shared" si="1071"/>
        <v>5</v>
      </c>
      <c r="AR795" s="174">
        <f t="shared" si="1071"/>
        <v>5</v>
      </c>
      <c r="AS795" s="174">
        <f t="shared" si="1071"/>
        <v>5</v>
      </c>
      <c r="AT795" s="173"/>
      <c r="AU795" s="175"/>
      <c r="AV795" s="175"/>
      <c r="AW795" s="175"/>
      <c r="AX795" s="175"/>
      <c r="AY795" s="175"/>
    </row>
    <row r="796" spans="1:51" ht="16.5" customHeight="1" outlineLevel="4" x14ac:dyDescent="0.25">
      <c r="A796" s="205" t="s">
        <v>2808</v>
      </c>
      <c r="B796" s="181" t="str">
        <f>Variables!C370</f>
        <v>Jumlah pengurus LPM yang dilatih</v>
      </c>
      <c r="C796" s="192" t="s">
        <v>1632</v>
      </c>
      <c r="D796" s="192">
        <v>2</v>
      </c>
      <c r="E796" s="192">
        <v>8</v>
      </c>
      <c r="F796" s="192">
        <v>70</v>
      </c>
      <c r="G796" s="192"/>
      <c r="H796" s="192"/>
      <c r="I796" s="192"/>
      <c r="J796" s="192"/>
      <c r="K796" s="192">
        <f>Variables!E370</f>
        <v>226</v>
      </c>
      <c r="L796" s="192">
        <f>Variables!F370</f>
        <v>97</v>
      </c>
      <c r="M796" s="192">
        <f>Variables!G370</f>
        <v>174</v>
      </c>
      <c r="N796" s="192">
        <f>Variables!H370</f>
        <v>259</v>
      </c>
      <c r="O796" s="192">
        <f>Variables!I370</f>
        <v>0</v>
      </c>
      <c r="P796" s="192">
        <f>Variables!J370</f>
        <v>0</v>
      </c>
      <c r="Q796" s="181"/>
      <c r="R796" s="192">
        <f>Variables!K370</f>
        <v>0</v>
      </c>
      <c r="S796" s="192">
        <f>Variables!L370</f>
        <v>0</v>
      </c>
      <c r="T796" s="181"/>
      <c r="U796" s="192">
        <f>Variables!M370</f>
        <v>0</v>
      </c>
      <c r="V796" s="192">
        <f>Variables!N370</f>
        <v>0</v>
      </c>
      <c r="W796" s="181"/>
      <c r="X796" s="192"/>
      <c r="Y796" s="192">
        <f>Variables!P370</f>
        <v>0</v>
      </c>
      <c r="Z796" s="182"/>
      <c r="AA796" s="192"/>
      <c r="AB796" s="181"/>
      <c r="AC796" s="170"/>
      <c r="AD796" s="170"/>
      <c r="AE796" s="170"/>
      <c r="AF796" s="170"/>
      <c r="AG796" s="170"/>
      <c r="AH796" s="170"/>
      <c r="AI796" s="170"/>
      <c r="AJ796" s="170"/>
      <c r="AK796" s="206"/>
      <c r="AL796" s="168"/>
      <c r="AM796" s="168"/>
      <c r="AN796" s="168"/>
      <c r="AO796" s="168"/>
      <c r="AP796" s="174"/>
      <c r="AQ796" s="174"/>
      <c r="AR796" s="174"/>
      <c r="AS796" s="174"/>
      <c r="AT796" s="206"/>
      <c r="AU796" s="207"/>
      <c r="AV796" s="207"/>
      <c r="AW796" s="207"/>
      <c r="AX796" s="207"/>
      <c r="AY796" s="207"/>
    </row>
    <row r="797" spans="1:51" ht="16.5" customHeight="1" outlineLevel="4" x14ac:dyDescent="0.25">
      <c r="A797" s="205" t="s">
        <v>2809</v>
      </c>
      <c r="B797" s="181" t="str">
        <f>Variables!C402</f>
        <v>Jumlah seluruh pengurus LPM</v>
      </c>
      <c r="C797" s="192" t="s">
        <v>1632</v>
      </c>
      <c r="D797" s="192">
        <v>17</v>
      </c>
      <c r="E797" s="192">
        <v>17</v>
      </c>
      <c r="F797" s="192">
        <v>80</v>
      </c>
      <c r="G797" s="192"/>
      <c r="H797" s="192"/>
      <c r="I797" s="192"/>
      <c r="J797" s="192"/>
      <c r="K797" s="192">
        <f>Variables!E402</f>
        <v>425</v>
      </c>
      <c r="L797" s="192">
        <f>Variables!F402</f>
        <v>425</v>
      </c>
      <c r="M797" s="192">
        <f>Variables!G402</f>
        <v>425</v>
      </c>
      <c r="N797" s="192">
        <f>Variables!H402</f>
        <v>425</v>
      </c>
      <c r="O797" s="192">
        <f>Variables!I402</f>
        <v>0</v>
      </c>
      <c r="P797" s="192">
        <f>Variables!J402</f>
        <v>425</v>
      </c>
      <c r="Q797" s="181"/>
      <c r="R797" s="192">
        <f>Variables!K402</f>
        <v>0</v>
      </c>
      <c r="S797" s="192">
        <f>Variables!L402</f>
        <v>425</v>
      </c>
      <c r="T797" s="181"/>
      <c r="U797" s="192">
        <f>Variables!M402</f>
        <v>0</v>
      </c>
      <c r="V797" s="192">
        <f>Variables!N402</f>
        <v>0</v>
      </c>
      <c r="W797" s="181"/>
      <c r="X797" s="192"/>
      <c r="Y797" s="192">
        <f>Variables!P402</f>
        <v>0</v>
      </c>
      <c r="Z797" s="182"/>
      <c r="AA797" s="192"/>
      <c r="AB797" s="181"/>
      <c r="AC797" s="170"/>
      <c r="AD797" s="170"/>
      <c r="AE797" s="170"/>
      <c r="AF797" s="170"/>
      <c r="AG797" s="170"/>
      <c r="AH797" s="170"/>
      <c r="AI797" s="170"/>
      <c r="AJ797" s="170"/>
      <c r="AK797" s="206"/>
      <c r="AL797" s="168"/>
      <c r="AM797" s="168"/>
      <c r="AN797" s="168"/>
      <c r="AO797" s="168"/>
      <c r="AP797" s="174"/>
      <c r="AQ797" s="174"/>
      <c r="AR797" s="174"/>
      <c r="AS797" s="174"/>
      <c r="AT797" s="206"/>
      <c r="AU797" s="207"/>
      <c r="AV797" s="207"/>
      <c r="AW797" s="207"/>
      <c r="AX797" s="207"/>
      <c r="AY797" s="207"/>
    </row>
    <row r="798" spans="1:51" ht="16.5" customHeight="1" outlineLevel="2" x14ac:dyDescent="0.25">
      <c r="A798" s="153" t="s">
        <v>2810</v>
      </c>
      <c r="B798" s="154" t="s">
        <v>2811</v>
      </c>
      <c r="C798" s="155"/>
      <c r="D798" s="155"/>
      <c r="E798" s="155"/>
      <c r="F798" s="155"/>
      <c r="G798" s="155"/>
      <c r="H798" s="155"/>
      <c r="I798" s="155"/>
      <c r="J798" s="155"/>
      <c r="K798" s="155"/>
      <c r="L798" s="155"/>
      <c r="M798" s="155"/>
      <c r="N798" s="155"/>
      <c r="O798" s="155"/>
      <c r="P798" s="155"/>
      <c r="Q798" s="156"/>
      <c r="R798" s="155"/>
      <c r="S798" s="155"/>
      <c r="T798" s="157"/>
      <c r="U798" s="155"/>
      <c r="V798" s="155"/>
      <c r="W798" s="157">
        <v>79425000</v>
      </c>
      <c r="X798" s="155"/>
      <c r="Y798" s="155"/>
      <c r="Z798" s="158">
        <v>79425000</v>
      </c>
      <c r="AA798" s="159"/>
      <c r="AB798" s="154"/>
      <c r="AC798" s="160"/>
      <c r="AD798" s="160"/>
      <c r="AE798" s="160"/>
      <c r="AF798" s="160"/>
      <c r="AG798" s="160"/>
      <c r="AH798" s="160"/>
      <c r="AI798" s="160"/>
      <c r="AJ798" s="160"/>
      <c r="AK798" s="161"/>
      <c r="AL798" s="159"/>
      <c r="AM798" s="159"/>
      <c r="AN798" s="159"/>
      <c r="AO798" s="159"/>
      <c r="AP798" s="162"/>
      <c r="AQ798" s="162"/>
      <c r="AR798" s="162"/>
      <c r="AS798" s="162"/>
      <c r="AT798" s="161"/>
      <c r="AU798" s="163"/>
      <c r="AV798" s="163"/>
      <c r="AW798" s="163"/>
      <c r="AX798" s="163"/>
      <c r="AY798" s="163"/>
    </row>
    <row r="799" spans="1:51" ht="16.5" customHeight="1" outlineLevel="3" x14ac:dyDescent="0.25">
      <c r="A799" s="164" t="s">
        <v>2812</v>
      </c>
      <c r="B799" s="165" t="s">
        <v>2813</v>
      </c>
      <c r="C799" s="166"/>
      <c r="D799" s="167">
        <f t="shared" ref="D799:G799" si="1072">D800/D801</f>
        <v>0.4</v>
      </c>
      <c r="E799" s="167">
        <f t="shared" si="1072"/>
        <v>0.47058823529411764</v>
      </c>
      <c r="F799" s="167">
        <f t="shared" si="1072"/>
        <v>0.54117647058823526</v>
      </c>
      <c r="G799" s="167">
        <f t="shared" si="1072"/>
        <v>0.61176470588235299</v>
      </c>
      <c r="H799" s="167">
        <v>0.68</v>
      </c>
      <c r="I799" s="167">
        <v>0.75</v>
      </c>
      <c r="J799" s="240">
        <v>0.82350000000000001</v>
      </c>
      <c r="K799" s="168">
        <f t="shared" ref="K799:P799" si="1073">IF(K801=0,0,K800/K801)</f>
        <v>0.88235294117647056</v>
      </c>
      <c r="L799" s="168">
        <f t="shared" si="1073"/>
        <v>1</v>
      </c>
      <c r="M799" s="168">
        <f t="shared" si="1073"/>
        <v>1</v>
      </c>
      <c r="N799" s="168">
        <f t="shared" si="1073"/>
        <v>1</v>
      </c>
      <c r="O799" s="168">
        <f t="shared" si="1073"/>
        <v>0</v>
      </c>
      <c r="P799" s="168">
        <f t="shared" si="1073"/>
        <v>0</v>
      </c>
      <c r="Q799" s="177"/>
      <c r="R799" s="168">
        <f t="shared" ref="R799:S799" si="1074">IF(R801=0,0,R800/R801)</f>
        <v>0</v>
      </c>
      <c r="S799" s="168">
        <f t="shared" si="1074"/>
        <v>0</v>
      </c>
      <c r="T799" s="181"/>
      <c r="U799" s="168">
        <f t="shared" ref="U799:V799" si="1075">IF(U801=0,0,U800/U801)</f>
        <v>0</v>
      </c>
      <c r="V799" s="168">
        <f t="shared" si="1075"/>
        <v>0</v>
      </c>
      <c r="W799" s="181"/>
      <c r="X799" s="168">
        <f>H799</f>
        <v>0.68</v>
      </c>
      <c r="Y799" s="168">
        <f>IF(Y801=0,0,Y800/Y801)</f>
        <v>0</v>
      </c>
      <c r="Z799" s="182"/>
      <c r="AA799" s="167">
        <f>Y799/X799</f>
        <v>0</v>
      </c>
      <c r="AB799" s="308"/>
      <c r="AC799" s="172" t="e">
        <f>P799/R799</f>
        <v>#DIV/0!</v>
      </c>
      <c r="AD799" s="172" t="e">
        <f>S799/R799</f>
        <v>#DIV/0!</v>
      </c>
      <c r="AE799" s="172" t="e">
        <f>V799/U799</f>
        <v>#DIV/0!</v>
      </c>
      <c r="AF799" s="172">
        <f>Y799/X799</f>
        <v>0</v>
      </c>
      <c r="AG799" s="172">
        <f>P799/G799</f>
        <v>0</v>
      </c>
      <c r="AH799" s="172">
        <f>S799/G799</f>
        <v>0</v>
      </c>
      <c r="AI799" s="172">
        <f>V799/G799</f>
        <v>0</v>
      </c>
      <c r="AJ799" s="172">
        <f>Y799/G799</f>
        <v>0</v>
      </c>
      <c r="AK799" s="173"/>
      <c r="AL799" s="168">
        <f>IF(H799=0,0,P799/H799)</f>
        <v>0</v>
      </c>
      <c r="AM799" s="168">
        <f>IF(H799=0,0,S799/H799)</f>
        <v>0</v>
      </c>
      <c r="AN799" s="168">
        <f>IF(H799=0,0,V799/H799)</f>
        <v>0</v>
      </c>
      <c r="AO799" s="168">
        <f>IF(H799=0,0,Y799/H799)</f>
        <v>0</v>
      </c>
      <c r="AP799" s="174">
        <f t="shared" ref="AP799:AS799" si="1076">IF(AL799&lt;=50%,5,IF(AL799&lt;=65%,4,IF(AL799&lt;=75%,3,IF(AL799&lt;=90%,2,1))))</f>
        <v>5</v>
      </c>
      <c r="AQ799" s="174">
        <f t="shared" si="1076"/>
        <v>5</v>
      </c>
      <c r="AR799" s="174">
        <f t="shared" si="1076"/>
        <v>5</v>
      </c>
      <c r="AS799" s="174">
        <f t="shared" si="1076"/>
        <v>5</v>
      </c>
      <c r="AT799" s="173"/>
      <c r="AU799" s="175"/>
      <c r="AV799" s="175"/>
      <c r="AW799" s="175"/>
      <c r="AX799" s="175"/>
      <c r="AY799" s="175"/>
    </row>
    <row r="800" spans="1:51" ht="16.5" customHeight="1" outlineLevel="4" x14ac:dyDescent="0.25">
      <c r="A800" s="205" t="s">
        <v>2814</v>
      </c>
      <c r="B800" s="181" t="str">
        <f>Variables!C405</f>
        <v>Jumlah Usaha Peningkatan Pendapatan Keluarga (UP2K)-PKK aktif</v>
      </c>
      <c r="C800" s="192"/>
      <c r="D800" s="192">
        <v>34</v>
      </c>
      <c r="E800" s="192">
        <v>40</v>
      </c>
      <c r="F800" s="192">
        <v>46</v>
      </c>
      <c r="G800" s="192">
        <v>52</v>
      </c>
      <c r="H800" s="192"/>
      <c r="I800" s="192"/>
      <c r="J800" s="192"/>
      <c r="K800" s="192">
        <f>Variables!E405</f>
        <v>75</v>
      </c>
      <c r="L800" s="192">
        <f>Variables!F405</f>
        <v>85</v>
      </c>
      <c r="M800" s="192">
        <f>Variables!G405</f>
        <v>85</v>
      </c>
      <c r="N800" s="192">
        <f>Variables!H405</f>
        <v>85</v>
      </c>
      <c r="O800" s="192">
        <f>Variables!I405</f>
        <v>0</v>
      </c>
      <c r="P800" s="192">
        <f>Variables!J405</f>
        <v>0</v>
      </c>
      <c r="Q800" s="181"/>
      <c r="R800" s="192">
        <f>Variables!K405</f>
        <v>0</v>
      </c>
      <c r="S800" s="192">
        <f>Variables!L405</f>
        <v>0</v>
      </c>
      <c r="T800" s="181"/>
      <c r="U800" s="192">
        <f>Variables!M405</f>
        <v>0</v>
      </c>
      <c r="V800" s="192">
        <f>Variables!N405</f>
        <v>0</v>
      </c>
      <c r="W800" s="181"/>
      <c r="X800" s="192"/>
      <c r="Y800" s="192">
        <f>Variables!P405</f>
        <v>0</v>
      </c>
      <c r="Z800" s="182"/>
      <c r="AA800" s="192"/>
      <c r="AB800" s="181"/>
      <c r="AC800" s="170"/>
      <c r="AD800" s="170"/>
      <c r="AE800" s="170"/>
      <c r="AF800" s="170"/>
      <c r="AG800" s="170"/>
      <c r="AH800" s="170"/>
      <c r="AI800" s="170"/>
      <c r="AJ800" s="170"/>
      <c r="AK800" s="206"/>
      <c r="AL800" s="168"/>
      <c r="AM800" s="168"/>
      <c r="AN800" s="168"/>
      <c r="AO800" s="168"/>
      <c r="AP800" s="174"/>
      <c r="AQ800" s="174"/>
      <c r="AR800" s="174"/>
      <c r="AS800" s="174"/>
      <c r="AT800" s="206"/>
      <c r="AU800" s="207"/>
      <c r="AV800" s="207"/>
      <c r="AW800" s="207"/>
      <c r="AX800" s="207"/>
      <c r="AY800" s="207"/>
    </row>
    <row r="801" spans="1:51" ht="16.5" customHeight="1" outlineLevel="4" x14ac:dyDescent="0.25">
      <c r="A801" s="205" t="s">
        <v>2815</v>
      </c>
      <c r="B801" s="181" t="str">
        <f>Variables!C406</f>
        <v>Jumlah seluruh Usaha Peningkatan Pendapatan Keluarga (UP2K)-PKK</v>
      </c>
      <c r="C801" s="192"/>
      <c r="D801" s="192">
        <v>85</v>
      </c>
      <c r="E801" s="192">
        <v>85</v>
      </c>
      <c r="F801" s="192">
        <v>85</v>
      </c>
      <c r="G801" s="192">
        <v>85</v>
      </c>
      <c r="H801" s="192"/>
      <c r="I801" s="192"/>
      <c r="J801" s="192"/>
      <c r="K801" s="192">
        <f>Variables!E406</f>
        <v>85</v>
      </c>
      <c r="L801" s="192">
        <f>Variables!F406</f>
        <v>85</v>
      </c>
      <c r="M801" s="192">
        <f>Variables!G406</f>
        <v>85</v>
      </c>
      <c r="N801" s="192">
        <f>Variables!H406</f>
        <v>85</v>
      </c>
      <c r="O801" s="192">
        <f>Variables!I406</f>
        <v>0</v>
      </c>
      <c r="P801" s="192">
        <f>Variables!J406</f>
        <v>0</v>
      </c>
      <c r="Q801" s="181"/>
      <c r="R801" s="182">
        <f>Variables!K406</f>
        <v>0</v>
      </c>
      <c r="S801" s="182">
        <f>Variables!L406</f>
        <v>0</v>
      </c>
      <c r="T801" s="181"/>
      <c r="U801" s="192">
        <f>Variables!M406</f>
        <v>0</v>
      </c>
      <c r="V801" s="192">
        <f>Variables!N406</f>
        <v>0</v>
      </c>
      <c r="W801" s="181"/>
      <c r="X801" s="192"/>
      <c r="Y801" s="192">
        <f>Variables!P406</f>
        <v>0</v>
      </c>
      <c r="Z801" s="182"/>
      <c r="AA801" s="192"/>
      <c r="AB801" s="181"/>
      <c r="AC801" s="170"/>
      <c r="AD801" s="170"/>
      <c r="AE801" s="170"/>
      <c r="AF801" s="170"/>
      <c r="AG801" s="170"/>
      <c r="AH801" s="170"/>
      <c r="AI801" s="170"/>
      <c r="AJ801" s="170"/>
      <c r="AK801" s="206"/>
      <c r="AL801" s="168"/>
      <c r="AM801" s="168"/>
      <c r="AN801" s="168"/>
      <c r="AO801" s="168"/>
      <c r="AP801" s="174"/>
      <c r="AQ801" s="174"/>
      <c r="AR801" s="174"/>
      <c r="AS801" s="174"/>
      <c r="AT801" s="206"/>
      <c r="AU801" s="207"/>
      <c r="AV801" s="207"/>
      <c r="AW801" s="207"/>
      <c r="AX801" s="207"/>
      <c r="AY801" s="207"/>
    </row>
    <row r="802" spans="1:51" ht="16.5" customHeight="1" outlineLevel="2" x14ac:dyDescent="0.25">
      <c r="A802" s="153" t="s">
        <v>2816</v>
      </c>
      <c r="B802" s="154" t="s">
        <v>2817</v>
      </c>
      <c r="C802" s="155"/>
      <c r="D802" s="155"/>
      <c r="E802" s="155"/>
      <c r="F802" s="155"/>
      <c r="G802" s="155"/>
      <c r="H802" s="155"/>
      <c r="I802" s="155"/>
      <c r="J802" s="155"/>
      <c r="K802" s="155"/>
      <c r="L802" s="155"/>
      <c r="M802" s="155"/>
      <c r="N802" s="155"/>
      <c r="O802" s="155"/>
      <c r="P802" s="155"/>
      <c r="Q802" s="156"/>
      <c r="R802" s="155"/>
      <c r="S802" s="155"/>
      <c r="T802" s="157"/>
      <c r="U802" s="155"/>
      <c r="V802" s="155"/>
      <c r="W802" s="157">
        <v>1028113500</v>
      </c>
      <c r="X802" s="155"/>
      <c r="Y802" s="155"/>
      <c r="Z802" s="158">
        <v>2532164100</v>
      </c>
      <c r="AA802" s="159"/>
      <c r="AB802" s="154"/>
      <c r="AC802" s="160"/>
      <c r="AD802" s="160"/>
      <c r="AE802" s="160"/>
      <c r="AF802" s="160"/>
      <c r="AG802" s="160"/>
      <c r="AH802" s="160"/>
      <c r="AI802" s="160"/>
      <c r="AJ802" s="160"/>
      <c r="AK802" s="161"/>
      <c r="AL802" s="159"/>
      <c r="AM802" s="159"/>
      <c r="AN802" s="159"/>
      <c r="AO802" s="159"/>
      <c r="AP802" s="162"/>
      <c r="AQ802" s="162"/>
      <c r="AR802" s="162"/>
      <c r="AS802" s="162"/>
      <c r="AT802" s="161"/>
      <c r="AU802" s="163"/>
      <c r="AV802" s="163"/>
      <c r="AW802" s="163"/>
      <c r="AX802" s="163"/>
      <c r="AY802" s="163"/>
    </row>
    <row r="803" spans="1:51" ht="16.5" customHeight="1" outlineLevel="3" x14ac:dyDescent="0.25">
      <c r="A803" s="164" t="s">
        <v>2818</v>
      </c>
      <c r="B803" s="165" t="s">
        <v>2819</v>
      </c>
      <c r="C803" s="166"/>
      <c r="D803" s="167">
        <v>1</v>
      </c>
      <c r="E803" s="167">
        <f t="shared" ref="E803:G803" si="1077">E804/E805</f>
        <v>1</v>
      </c>
      <c r="F803" s="167">
        <f t="shared" si="1077"/>
        <v>1</v>
      </c>
      <c r="G803" s="167">
        <f t="shared" si="1077"/>
        <v>1</v>
      </c>
      <c r="H803" s="167">
        <v>1</v>
      </c>
      <c r="I803" s="167">
        <v>1</v>
      </c>
      <c r="J803" s="167">
        <v>1</v>
      </c>
      <c r="K803" s="168">
        <f t="shared" ref="K803:P803" si="1078">IF(K805=0,0,K804/K805)</f>
        <v>1</v>
      </c>
      <c r="L803" s="168">
        <f t="shared" si="1078"/>
        <v>1</v>
      </c>
      <c r="M803" s="168">
        <f t="shared" si="1078"/>
        <v>1</v>
      </c>
      <c r="N803" s="168">
        <f t="shared" si="1078"/>
        <v>1</v>
      </c>
      <c r="O803" s="168">
        <f t="shared" si="1078"/>
        <v>0</v>
      </c>
      <c r="P803" s="168">
        <f t="shared" si="1078"/>
        <v>0</v>
      </c>
      <c r="Q803" s="177"/>
      <c r="R803" s="168">
        <f t="shared" ref="R803:S803" si="1079">IF(R805=0,0,R804/R805)</f>
        <v>0</v>
      </c>
      <c r="S803" s="168">
        <f t="shared" si="1079"/>
        <v>0</v>
      </c>
      <c r="T803" s="181"/>
      <c r="U803" s="168">
        <f t="shared" ref="U803:V803" si="1080">IF(U805=0,0,U804/U805)</f>
        <v>0</v>
      </c>
      <c r="V803" s="168">
        <f t="shared" si="1080"/>
        <v>0</v>
      </c>
      <c r="W803" s="181"/>
      <c r="X803" s="168">
        <f>H803</f>
        <v>1</v>
      </c>
      <c r="Y803" s="168">
        <f>IF(Y805=0,0,Y804/Y805)</f>
        <v>0</v>
      </c>
      <c r="Z803" s="182"/>
      <c r="AA803" s="167">
        <f>Y803/X803</f>
        <v>0</v>
      </c>
      <c r="AB803" s="165"/>
      <c r="AC803" s="172" t="e">
        <f>P803/R803</f>
        <v>#DIV/0!</v>
      </c>
      <c r="AD803" s="172" t="e">
        <f>S803/R803</f>
        <v>#DIV/0!</v>
      </c>
      <c r="AE803" s="172" t="e">
        <f>V803/U803</f>
        <v>#DIV/0!</v>
      </c>
      <c r="AF803" s="172">
        <f>Y803/X803</f>
        <v>0</v>
      </c>
      <c r="AG803" s="172">
        <f>P803/G803</f>
        <v>0</v>
      </c>
      <c r="AH803" s="172">
        <f>S803/G803</f>
        <v>0</v>
      </c>
      <c r="AI803" s="172">
        <f>V803/G803</f>
        <v>0</v>
      </c>
      <c r="AJ803" s="172">
        <f>Y803/G803</f>
        <v>0</v>
      </c>
      <c r="AK803" s="173"/>
      <c r="AL803" s="168">
        <f>IF(H803=0,0,P803/H803)</f>
        <v>0</v>
      </c>
      <c r="AM803" s="168">
        <f>IF(H803=0,0,S803/H803)</f>
        <v>0</v>
      </c>
      <c r="AN803" s="168">
        <f>IF(H803=0,0,V803/H803)</f>
        <v>0</v>
      </c>
      <c r="AO803" s="168">
        <f>IF(H803=0,0,Y803/H803)</f>
        <v>0</v>
      </c>
      <c r="AP803" s="174">
        <f t="shared" ref="AP803:AS803" si="1081">IF(AL803&lt;=50%,5,IF(AL803&lt;=65%,4,IF(AL803&lt;=75%,3,IF(AL803&lt;=90%,2,1))))</f>
        <v>5</v>
      </c>
      <c r="AQ803" s="174">
        <f t="shared" si="1081"/>
        <v>5</v>
      </c>
      <c r="AR803" s="174">
        <f t="shared" si="1081"/>
        <v>5</v>
      </c>
      <c r="AS803" s="174">
        <f t="shared" si="1081"/>
        <v>5</v>
      </c>
      <c r="AT803" s="173"/>
      <c r="AU803" s="175"/>
      <c r="AV803" s="175"/>
      <c r="AW803" s="175"/>
      <c r="AX803" s="175"/>
      <c r="AY803" s="175"/>
    </row>
    <row r="804" spans="1:51" ht="16.5" customHeight="1" outlineLevel="4" x14ac:dyDescent="0.25">
      <c r="A804" s="205" t="s">
        <v>2820</v>
      </c>
      <c r="B804" s="181" t="str">
        <f>Variables!C390</f>
        <v>Jumlah PKK aktif</v>
      </c>
      <c r="C804" s="192" t="s">
        <v>2821</v>
      </c>
      <c r="D804" s="192"/>
      <c r="E804" s="192">
        <v>17</v>
      </c>
      <c r="F804" s="192">
        <v>17</v>
      </c>
      <c r="G804" s="192">
        <v>17</v>
      </c>
      <c r="H804" s="192"/>
      <c r="I804" s="192"/>
      <c r="J804" s="192"/>
      <c r="K804" s="192">
        <f>Variables!E390</f>
        <v>17</v>
      </c>
      <c r="L804" s="192">
        <f>Variables!F390</f>
        <v>17</v>
      </c>
      <c r="M804" s="192">
        <f>Variables!G390</f>
        <v>17</v>
      </c>
      <c r="N804" s="192">
        <f>Variables!H390</f>
        <v>17</v>
      </c>
      <c r="O804" s="192">
        <f>Variables!I390</f>
        <v>17</v>
      </c>
      <c r="P804" s="192">
        <f>Variables!J390</f>
        <v>17</v>
      </c>
      <c r="Q804" s="181"/>
      <c r="R804" s="192">
        <f>Variables!K390</f>
        <v>17</v>
      </c>
      <c r="S804" s="192">
        <f>Variables!L390</f>
        <v>17</v>
      </c>
      <c r="T804" s="181"/>
      <c r="U804" s="192">
        <f>Variables!M390</f>
        <v>0</v>
      </c>
      <c r="V804" s="192">
        <f>Variables!N390</f>
        <v>0</v>
      </c>
      <c r="W804" s="181"/>
      <c r="X804" s="192"/>
      <c r="Y804" s="192">
        <f>Variables!P390</f>
        <v>0</v>
      </c>
      <c r="Z804" s="182"/>
      <c r="AA804" s="192"/>
      <c r="AB804" s="181"/>
      <c r="AC804" s="170"/>
      <c r="AD804" s="170"/>
      <c r="AE804" s="170"/>
      <c r="AF804" s="170"/>
      <c r="AG804" s="170"/>
      <c r="AH804" s="170"/>
      <c r="AI804" s="170"/>
      <c r="AJ804" s="170"/>
      <c r="AK804" s="206"/>
      <c r="AL804" s="168"/>
      <c r="AM804" s="168"/>
      <c r="AN804" s="168"/>
      <c r="AO804" s="168"/>
      <c r="AP804" s="174"/>
      <c r="AQ804" s="174"/>
      <c r="AR804" s="174"/>
      <c r="AS804" s="174"/>
      <c r="AT804" s="206"/>
      <c r="AU804" s="207"/>
      <c r="AV804" s="207"/>
      <c r="AW804" s="207"/>
      <c r="AX804" s="207"/>
      <c r="AY804" s="207"/>
    </row>
    <row r="805" spans="1:51" ht="16.5" customHeight="1" outlineLevel="4" x14ac:dyDescent="0.25">
      <c r="A805" s="205" t="s">
        <v>2822</v>
      </c>
      <c r="B805" s="181" t="str">
        <f>Variables!C350</f>
        <v>Jumlah kelompok PKK</v>
      </c>
      <c r="C805" s="192" t="s">
        <v>2821</v>
      </c>
      <c r="D805" s="192"/>
      <c r="E805" s="192">
        <v>17</v>
      </c>
      <c r="F805" s="192">
        <v>17</v>
      </c>
      <c r="G805" s="192">
        <v>17</v>
      </c>
      <c r="H805" s="192"/>
      <c r="I805" s="192"/>
      <c r="J805" s="192"/>
      <c r="K805" s="192">
        <f>Variables!E350</f>
        <v>17</v>
      </c>
      <c r="L805" s="192">
        <f>Variables!F350</f>
        <v>17</v>
      </c>
      <c r="M805" s="192">
        <f>Variables!G350</f>
        <v>17</v>
      </c>
      <c r="N805" s="192">
        <f>Variables!H350</f>
        <v>17</v>
      </c>
      <c r="O805" s="192">
        <f>Variables!I350</f>
        <v>0</v>
      </c>
      <c r="P805" s="192">
        <f>Variables!J350</f>
        <v>0</v>
      </c>
      <c r="Q805" s="181"/>
      <c r="R805" s="192">
        <f>Variables!K350</f>
        <v>0</v>
      </c>
      <c r="S805" s="192">
        <f>Variables!L350</f>
        <v>0</v>
      </c>
      <c r="T805" s="181"/>
      <c r="U805" s="192">
        <f>Variables!M350</f>
        <v>0</v>
      </c>
      <c r="V805" s="192">
        <f>Variables!N350</f>
        <v>0</v>
      </c>
      <c r="W805" s="181"/>
      <c r="X805" s="192"/>
      <c r="Y805" s="192">
        <f>Variables!P350</f>
        <v>0</v>
      </c>
      <c r="Z805" s="182"/>
      <c r="AA805" s="192"/>
      <c r="AB805" s="181"/>
      <c r="AC805" s="170"/>
      <c r="AD805" s="170"/>
      <c r="AE805" s="170"/>
      <c r="AF805" s="170"/>
      <c r="AG805" s="170"/>
      <c r="AH805" s="170"/>
      <c r="AI805" s="170"/>
      <c r="AJ805" s="170"/>
      <c r="AK805" s="206"/>
      <c r="AL805" s="168"/>
      <c r="AM805" s="168"/>
      <c r="AN805" s="168"/>
      <c r="AO805" s="168"/>
      <c r="AP805" s="174"/>
      <c r="AQ805" s="174"/>
      <c r="AR805" s="174"/>
      <c r="AS805" s="174"/>
      <c r="AT805" s="206"/>
      <c r="AU805" s="207"/>
      <c r="AV805" s="207"/>
      <c r="AW805" s="207"/>
      <c r="AX805" s="207"/>
      <c r="AY805" s="207"/>
    </row>
    <row r="806" spans="1:51" ht="16.5" customHeight="1" outlineLevel="1" x14ac:dyDescent="0.25">
      <c r="A806" s="140" t="s">
        <v>203</v>
      </c>
      <c r="B806" s="146" t="s">
        <v>2823</v>
      </c>
      <c r="C806" s="142"/>
      <c r="D806" s="142"/>
      <c r="E806" s="142"/>
      <c r="F806" s="142"/>
      <c r="G806" s="142"/>
      <c r="H806" s="142"/>
      <c r="I806" s="142"/>
      <c r="J806" s="142"/>
      <c r="K806" s="142"/>
      <c r="L806" s="142"/>
      <c r="M806" s="142"/>
      <c r="N806" s="142"/>
      <c r="O806" s="142"/>
      <c r="P806" s="142"/>
      <c r="Q806" s="284">
        <f>SUBTOTAL(9,Q807:Q897)</f>
        <v>0</v>
      </c>
      <c r="R806" s="142"/>
      <c r="S806" s="142"/>
      <c r="T806" s="143">
        <f>SUBTOTAL(9,T807:T897)</f>
        <v>0</v>
      </c>
      <c r="U806" s="142"/>
      <c r="V806" s="142"/>
      <c r="W806" s="143">
        <f>SUBTOTAL(9,W807:W897)</f>
        <v>643830966</v>
      </c>
      <c r="X806" s="142"/>
      <c r="Y806" s="142"/>
      <c r="Z806" s="143">
        <f>SUBTOTAL(9,Z807:Z897)</f>
        <v>927010416</v>
      </c>
      <c r="AA806" s="145"/>
      <c r="AB806" s="146"/>
      <c r="AC806" s="147" t="e">
        <f t="shared" ref="AC806:AJ806" si="1082">SUBTOTAL(1,AC807:AC897)</f>
        <v>#DIV/0!</v>
      </c>
      <c r="AD806" s="147" t="e">
        <f t="shared" si="1082"/>
        <v>#DIV/0!</v>
      </c>
      <c r="AE806" s="147" t="e">
        <f t="shared" si="1082"/>
        <v>#DIV/0!</v>
      </c>
      <c r="AF806" s="147">
        <f t="shared" si="1082"/>
        <v>0</v>
      </c>
      <c r="AG806" s="147" t="e">
        <f t="shared" si="1082"/>
        <v>#VALUE!</v>
      </c>
      <c r="AH806" s="147" t="e">
        <f t="shared" si="1082"/>
        <v>#VALUE!</v>
      </c>
      <c r="AI806" s="147">
        <f t="shared" si="1082"/>
        <v>0</v>
      </c>
      <c r="AJ806" s="147">
        <f t="shared" si="1082"/>
        <v>0</v>
      </c>
      <c r="AK806" s="148"/>
      <c r="AL806" s="149"/>
      <c r="AM806" s="149"/>
      <c r="AN806" s="149"/>
      <c r="AO806" s="149"/>
      <c r="AP806" s="150"/>
      <c r="AQ806" s="150"/>
      <c r="AR806" s="150"/>
      <c r="AS806" s="150"/>
      <c r="AT806" s="151"/>
      <c r="AU806" s="152">
        <f>COUNTIF(AS807:AS897,5)</f>
        <v>21</v>
      </c>
      <c r="AV806" s="152">
        <f>COUNTIF(AS807:AS897,4)</f>
        <v>0</v>
      </c>
      <c r="AW806" s="152">
        <f>COUNTIF(AS807:AS897,3)</f>
        <v>0</v>
      </c>
      <c r="AX806" s="152">
        <f>COUNTIF(AS807:AS897,2)</f>
        <v>0</v>
      </c>
      <c r="AY806" s="152">
        <f>COUNTIF(AS807:AS897,1)</f>
        <v>7</v>
      </c>
    </row>
    <row r="807" spans="1:51" ht="16.5" customHeight="1" outlineLevel="2" x14ac:dyDescent="0.25">
      <c r="A807" s="153" t="s">
        <v>2824</v>
      </c>
      <c r="B807" s="219" t="s">
        <v>2825</v>
      </c>
      <c r="C807" s="220"/>
      <c r="D807" s="220"/>
      <c r="E807" s="220"/>
      <c r="F807" s="220"/>
      <c r="G807" s="220"/>
      <c r="H807" s="220"/>
      <c r="I807" s="220"/>
      <c r="J807" s="220"/>
      <c r="K807" s="220"/>
      <c r="L807" s="220"/>
      <c r="M807" s="220"/>
      <c r="N807" s="220"/>
      <c r="O807" s="220"/>
      <c r="P807" s="220"/>
      <c r="Q807" s="307"/>
      <c r="R807" s="220"/>
      <c r="S807" s="220"/>
      <c r="T807" s="226"/>
      <c r="U807" s="220"/>
      <c r="V807" s="220"/>
      <c r="W807" s="226">
        <v>462936966</v>
      </c>
      <c r="X807" s="220"/>
      <c r="Y807" s="220"/>
      <c r="Z807" s="269">
        <v>676866416</v>
      </c>
      <c r="AA807" s="221"/>
      <c r="AB807" s="219"/>
      <c r="AC807" s="160"/>
      <c r="AD807" s="160"/>
      <c r="AE807" s="160"/>
      <c r="AF807" s="160"/>
      <c r="AG807" s="160"/>
      <c r="AH807" s="160"/>
      <c r="AI807" s="160"/>
      <c r="AJ807" s="160"/>
      <c r="AK807" s="161"/>
      <c r="AL807" s="159"/>
      <c r="AM807" s="159"/>
      <c r="AN807" s="159"/>
      <c r="AO807" s="159"/>
      <c r="AP807" s="162"/>
      <c r="AQ807" s="162"/>
      <c r="AR807" s="162"/>
      <c r="AS807" s="162"/>
      <c r="AT807" s="161"/>
      <c r="AU807" s="163"/>
      <c r="AV807" s="163"/>
      <c r="AW807" s="163"/>
      <c r="AX807" s="163"/>
      <c r="AY807" s="163"/>
    </row>
    <row r="808" spans="1:51" ht="16.5" customHeight="1" outlineLevel="3" x14ac:dyDescent="0.25">
      <c r="A808" s="205" t="s">
        <v>2826</v>
      </c>
      <c r="B808" s="181" t="s">
        <v>2827</v>
      </c>
      <c r="C808" s="192"/>
      <c r="D808" s="192">
        <v>2</v>
      </c>
      <c r="E808" s="192">
        <v>2</v>
      </c>
      <c r="F808" s="192">
        <v>2</v>
      </c>
      <c r="G808" s="192">
        <v>2</v>
      </c>
      <c r="H808" s="192">
        <v>2</v>
      </c>
      <c r="I808" s="192">
        <v>2</v>
      </c>
      <c r="J808" s="192">
        <v>2</v>
      </c>
      <c r="K808" s="192">
        <v>2</v>
      </c>
      <c r="L808" s="192">
        <f t="shared" ref="L808:P808" si="1083">IF(L810=0,0,L809/L810)</f>
        <v>2.0295796728488185</v>
      </c>
      <c r="M808" s="192">
        <f t="shared" si="1083"/>
        <v>2.0295796728488185</v>
      </c>
      <c r="N808" s="192">
        <f t="shared" si="1083"/>
        <v>1.5286666513961107</v>
      </c>
      <c r="O808" s="192">
        <f t="shared" si="1083"/>
        <v>0</v>
      </c>
      <c r="P808" s="192">
        <f t="shared" si="1083"/>
        <v>0</v>
      </c>
      <c r="Q808" s="192"/>
      <c r="R808" s="192">
        <f t="shared" ref="R808:S808" si="1084">IF(R810=0,0,R809/R810)</f>
        <v>0</v>
      </c>
      <c r="S808" s="192">
        <f t="shared" si="1084"/>
        <v>0</v>
      </c>
      <c r="T808" s="192"/>
      <c r="U808" s="192">
        <f t="shared" ref="U808:V808" si="1085">IF(U810=0,0,U809/U810)</f>
        <v>0</v>
      </c>
      <c r="V808" s="192">
        <f t="shared" si="1085"/>
        <v>0</v>
      </c>
      <c r="W808" s="192"/>
      <c r="X808" s="188">
        <f>H808</f>
        <v>2</v>
      </c>
      <c r="Y808" s="192">
        <f>IF(Y810=0,0,Y809/Y810)</f>
        <v>0</v>
      </c>
      <c r="Z808" s="182"/>
      <c r="AA808" s="192">
        <f>Y808/X808</f>
        <v>0</v>
      </c>
      <c r="AB808" s="181"/>
      <c r="AC808" s="170" t="e">
        <f>P808/R808</f>
        <v>#DIV/0!</v>
      </c>
      <c r="AD808" s="170" t="e">
        <f>S808/R808</f>
        <v>#DIV/0!</v>
      </c>
      <c r="AE808" s="170" t="e">
        <f>V808/U808</f>
        <v>#DIV/0!</v>
      </c>
      <c r="AF808" s="170">
        <f>Y808/X808</f>
        <v>0</v>
      </c>
      <c r="AG808" s="170">
        <f>P808/G808</f>
        <v>0</v>
      </c>
      <c r="AH808" s="170">
        <f>S808/G808</f>
        <v>0</v>
      </c>
      <c r="AI808" s="170">
        <f>V808/G808</f>
        <v>0</v>
      </c>
      <c r="AJ808" s="170">
        <f>Y808/G808</f>
        <v>0</v>
      </c>
      <c r="AK808" s="206"/>
      <c r="AL808" s="168">
        <f>IF(H808=0,0,P808/H808)</f>
        <v>0</v>
      </c>
      <c r="AM808" s="168">
        <f>IF(H808=0,0,S808/H808)</f>
        <v>0</v>
      </c>
      <c r="AN808" s="168">
        <f>IF(H808=0,0,V808/H808)</f>
        <v>0</v>
      </c>
      <c r="AO808" s="168">
        <f>IF(H808=0,0,Y808/H808)</f>
        <v>0</v>
      </c>
      <c r="AP808" s="174">
        <f t="shared" ref="AP808:AS808" si="1086">IF(AL808&lt;=50%,5,IF(AL808&lt;=65%,4,IF(AL808&lt;=75%,3,IF(AL808&lt;=90%,2,1))))</f>
        <v>5</v>
      </c>
      <c r="AQ808" s="174">
        <f t="shared" si="1086"/>
        <v>5</v>
      </c>
      <c r="AR808" s="174">
        <f t="shared" si="1086"/>
        <v>5</v>
      </c>
      <c r="AS808" s="174">
        <f t="shared" si="1086"/>
        <v>5</v>
      </c>
      <c r="AT808" s="206"/>
      <c r="AU808" s="207"/>
      <c r="AV808" s="207"/>
      <c r="AW808" s="207"/>
      <c r="AX808" s="207"/>
      <c r="AY808" s="207"/>
    </row>
    <row r="809" spans="1:51" ht="16.5" customHeight="1" outlineLevel="4" x14ac:dyDescent="0.25">
      <c r="A809" s="205" t="s">
        <v>2828</v>
      </c>
      <c r="B809" s="181" t="str">
        <f>Variables!C339</f>
        <v>Jumlah anak</v>
      </c>
      <c r="C809" s="192" t="s">
        <v>1632</v>
      </c>
      <c r="D809" s="192"/>
      <c r="E809" s="192"/>
      <c r="F809" s="192"/>
      <c r="G809" s="192"/>
      <c r="H809" s="192"/>
      <c r="I809" s="192"/>
      <c r="J809" s="192"/>
      <c r="K809" s="192">
        <f>Variables!E339</f>
        <v>0</v>
      </c>
      <c r="L809" s="192">
        <f>Variables!F339</f>
        <v>68614</v>
      </c>
      <c r="M809" s="192">
        <f>Variables!G339</f>
        <v>68614</v>
      </c>
      <c r="N809" s="192">
        <f>Variables!H339</f>
        <v>66737</v>
      </c>
      <c r="O809" s="192">
        <f>Variables!I339</f>
        <v>0</v>
      </c>
      <c r="P809" s="192" t="str">
        <f>Variables!J339</f>
        <v>?</v>
      </c>
      <c r="Q809" s="192"/>
      <c r="R809" s="192">
        <f>Variables!K339</f>
        <v>0</v>
      </c>
      <c r="S809" s="192" t="str">
        <f>Variables!L339</f>
        <v>?</v>
      </c>
      <c r="T809" s="192"/>
      <c r="U809" s="192">
        <f>Variables!M339</f>
        <v>0</v>
      </c>
      <c r="V809" s="192">
        <f>Variables!N339</f>
        <v>0</v>
      </c>
      <c r="W809" s="192"/>
      <c r="X809" s="192"/>
      <c r="Y809" s="192">
        <f>Variables!P339</f>
        <v>0</v>
      </c>
      <c r="Z809" s="182"/>
      <c r="AA809" s="192"/>
      <c r="AB809" s="181"/>
      <c r="AC809" s="170"/>
      <c r="AD809" s="170"/>
      <c r="AE809" s="170"/>
      <c r="AF809" s="170"/>
      <c r="AG809" s="170"/>
      <c r="AH809" s="170"/>
      <c r="AI809" s="170"/>
      <c r="AJ809" s="170"/>
      <c r="AK809" s="206"/>
      <c r="AL809" s="168"/>
      <c r="AM809" s="168"/>
      <c r="AN809" s="168"/>
      <c r="AO809" s="168"/>
      <c r="AP809" s="174"/>
      <c r="AQ809" s="174"/>
      <c r="AR809" s="174"/>
      <c r="AS809" s="174"/>
      <c r="AT809" s="206"/>
      <c r="AU809" s="207"/>
      <c r="AV809" s="207"/>
      <c r="AW809" s="207"/>
      <c r="AX809" s="207"/>
      <c r="AY809" s="207"/>
    </row>
    <row r="810" spans="1:51" ht="16.5" customHeight="1" outlineLevel="4" x14ac:dyDescent="0.25">
      <c r="A810" s="205" t="s">
        <v>2829</v>
      </c>
      <c r="B810" s="181" t="str">
        <f>Variables!C449</f>
        <v>Jumlah seluruh KK</v>
      </c>
      <c r="C810" s="192" t="s">
        <v>2181</v>
      </c>
      <c r="D810" s="192"/>
      <c r="E810" s="192"/>
      <c r="F810" s="192"/>
      <c r="G810" s="192"/>
      <c r="H810" s="192"/>
      <c r="I810" s="192"/>
      <c r="J810" s="192"/>
      <c r="K810" s="192"/>
      <c r="L810" s="192">
        <v>33807</v>
      </c>
      <c r="M810" s="192">
        <v>33807</v>
      </c>
      <c r="N810" s="192">
        <f>Variables!H449</f>
        <v>43657</v>
      </c>
      <c r="O810" s="192">
        <f>Variables!I449</f>
        <v>0</v>
      </c>
      <c r="P810" s="192">
        <f>Variables!J449</f>
        <v>0</v>
      </c>
      <c r="Q810" s="192"/>
      <c r="R810" s="192">
        <f>Variables!K449</f>
        <v>0</v>
      </c>
      <c r="S810" s="192">
        <f>Variables!L449</f>
        <v>0</v>
      </c>
      <c r="T810" s="192"/>
      <c r="U810" s="192">
        <f>Variables!M449</f>
        <v>0</v>
      </c>
      <c r="V810" s="192">
        <f>Variables!N449</f>
        <v>0</v>
      </c>
      <c r="W810" s="192"/>
      <c r="X810" s="192"/>
      <c r="Y810" s="192">
        <f>Variables!P449</f>
        <v>0</v>
      </c>
      <c r="Z810" s="182"/>
      <c r="AA810" s="192"/>
      <c r="AB810" s="181"/>
      <c r="AC810" s="170"/>
      <c r="AD810" s="170"/>
      <c r="AE810" s="170"/>
      <c r="AF810" s="170"/>
      <c r="AG810" s="170"/>
      <c r="AH810" s="170"/>
      <c r="AI810" s="170"/>
      <c r="AJ810" s="170"/>
      <c r="AK810" s="206"/>
      <c r="AL810" s="168"/>
      <c r="AM810" s="168"/>
      <c r="AN810" s="168"/>
      <c r="AO810" s="168"/>
      <c r="AP810" s="174"/>
      <c r="AQ810" s="174"/>
      <c r="AR810" s="174"/>
      <c r="AS810" s="174"/>
      <c r="AT810" s="206"/>
      <c r="AU810" s="207"/>
      <c r="AV810" s="207"/>
      <c r="AW810" s="207"/>
      <c r="AX810" s="207"/>
      <c r="AY810" s="207"/>
    </row>
    <row r="811" spans="1:51" ht="16.5" customHeight="1" outlineLevel="2" x14ac:dyDescent="0.25">
      <c r="A811" s="153" t="s">
        <v>2830</v>
      </c>
      <c r="B811" s="219" t="s">
        <v>2831</v>
      </c>
      <c r="C811" s="220"/>
      <c r="D811" s="220"/>
      <c r="E811" s="220"/>
      <c r="F811" s="220"/>
      <c r="G811" s="220"/>
      <c r="H811" s="220"/>
      <c r="I811" s="220"/>
      <c r="J811" s="220"/>
      <c r="K811" s="220"/>
      <c r="L811" s="220"/>
      <c r="M811" s="220"/>
      <c r="N811" s="220"/>
      <c r="O811" s="220"/>
      <c r="P811" s="220"/>
      <c r="Q811" s="307"/>
      <c r="R811" s="220"/>
      <c r="S811" s="220"/>
      <c r="T811" s="226"/>
      <c r="U811" s="220"/>
      <c r="V811" s="220"/>
      <c r="W811" s="226"/>
      <c r="X811" s="220"/>
      <c r="Y811" s="220"/>
      <c r="Z811" s="269">
        <v>10032000</v>
      </c>
      <c r="AA811" s="221"/>
      <c r="AB811" s="219"/>
      <c r="AC811" s="160"/>
      <c r="AD811" s="160"/>
      <c r="AE811" s="160"/>
      <c r="AF811" s="160"/>
      <c r="AG811" s="160"/>
      <c r="AH811" s="160"/>
      <c r="AI811" s="160"/>
      <c r="AJ811" s="160"/>
      <c r="AK811" s="161"/>
      <c r="AL811" s="159"/>
      <c r="AM811" s="159"/>
      <c r="AN811" s="159"/>
      <c r="AO811" s="159"/>
      <c r="AP811" s="162"/>
      <c r="AQ811" s="162"/>
      <c r="AR811" s="162"/>
      <c r="AS811" s="162"/>
      <c r="AT811" s="161"/>
      <c r="AU811" s="163"/>
      <c r="AV811" s="163"/>
      <c r="AW811" s="163"/>
      <c r="AX811" s="163"/>
      <c r="AY811" s="163"/>
    </row>
    <row r="812" spans="1:51" ht="16.5" customHeight="1" outlineLevel="3" x14ac:dyDescent="0.25">
      <c r="A812" s="164" t="s">
        <v>2832</v>
      </c>
      <c r="B812" s="165" t="s">
        <v>2833</v>
      </c>
      <c r="C812" s="166"/>
      <c r="D812" s="167">
        <v>0.02</v>
      </c>
      <c r="E812" s="167">
        <v>0.02</v>
      </c>
      <c r="F812" s="167">
        <v>0.02</v>
      </c>
      <c r="G812" s="167">
        <v>0.02</v>
      </c>
      <c r="H812" s="167">
        <v>0.02</v>
      </c>
      <c r="I812" s="167">
        <v>0.02</v>
      </c>
      <c r="J812" s="167">
        <v>0.01</v>
      </c>
      <c r="K812" s="168">
        <f t="shared" ref="K812:P812" si="1087">IF(K814=0,0,K813/K814)</f>
        <v>1.7523146709749582E-2</v>
      </c>
      <c r="L812" s="168">
        <f t="shared" si="1087"/>
        <v>2.0337152798608194E-2</v>
      </c>
      <c r="M812" s="168">
        <f t="shared" si="1087"/>
        <v>1.7509727626459144E-2</v>
      </c>
      <c r="N812" s="168">
        <f t="shared" si="1087"/>
        <v>0</v>
      </c>
      <c r="O812" s="168">
        <f t="shared" si="1087"/>
        <v>0</v>
      </c>
      <c r="P812" s="168">
        <f t="shared" si="1087"/>
        <v>5.0314465408805034E-2</v>
      </c>
      <c r="Q812" s="177"/>
      <c r="R812" s="168">
        <f t="shared" ref="R812:S812" si="1088">IF(R814=0,0,R813/R814)</f>
        <v>0</v>
      </c>
      <c r="S812" s="168">
        <f t="shared" si="1088"/>
        <v>8.1314878892733561E-2</v>
      </c>
      <c r="T812" s="181"/>
      <c r="U812" s="168">
        <f t="shared" ref="U812:V812" si="1089">IF(U814=0,0,U813/U814)</f>
        <v>0</v>
      </c>
      <c r="V812" s="168">
        <f t="shared" si="1089"/>
        <v>0</v>
      </c>
      <c r="W812" s="181"/>
      <c r="X812" s="168">
        <f>H812</f>
        <v>0.02</v>
      </c>
      <c r="Y812" s="168">
        <f>IF(Y814=0,0,Y813/Y814)</f>
        <v>0</v>
      </c>
      <c r="Z812" s="182"/>
      <c r="AA812" s="167">
        <f>Y812/X812</f>
        <v>0</v>
      </c>
      <c r="AB812" s="165"/>
      <c r="AC812" s="172" t="e">
        <f>1/(P812/R812)</f>
        <v>#DIV/0!</v>
      </c>
      <c r="AD812" s="172" t="e">
        <f>1/(S812/R812)</f>
        <v>#DIV/0!</v>
      </c>
      <c r="AE812" s="172"/>
      <c r="AF812" s="172"/>
      <c r="AG812" s="172">
        <f>1/(P812/G812)</f>
        <v>0.39750000000000002</v>
      </c>
      <c r="AH812" s="172">
        <f>1/(S812/G812)</f>
        <v>0.24595744680851067</v>
      </c>
      <c r="AI812" s="172"/>
      <c r="AJ812" s="172"/>
      <c r="AK812" s="173"/>
      <c r="AL812" s="168">
        <f>(2*H812-P812)/H812</f>
        <v>-0.51572327044025168</v>
      </c>
      <c r="AM812" s="186">
        <f>(2*H812-S812)/H812</f>
        <v>-2.0657439446366781</v>
      </c>
      <c r="AN812" s="168">
        <f>(2*H812-V812)/H812</f>
        <v>2</v>
      </c>
      <c r="AO812" s="168">
        <f>(2*H812-Y812)/H812</f>
        <v>2</v>
      </c>
      <c r="AP812" s="174">
        <f t="shared" ref="AP812:AS812" si="1090">IF(AL812&lt;=50%,5,IF(AL812&lt;=65%,4,IF(AL812&lt;=75%,3,IF(AL812&lt;=90%,2,1))))</f>
        <v>5</v>
      </c>
      <c r="AQ812" s="174">
        <f t="shared" si="1090"/>
        <v>5</v>
      </c>
      <c r="AR812" s="174">
        <f t="shared" si="1090"/>
        <v>1</v>
      </c>
      <c r="AS812" s="174">
        <f t="shared" si="1090"/>
        <v>1</v>
      </c>
      <c r="AT812" s="173"/>
      <c r="AU812" s="175"/>
      <c r="AV812" s="175"/>
      <c r="AW812" s="175"/>
      <c r="AX812" s="175"/>
      <c r="AY812" s="175"/>
    </row>
    <row r="813" spans="1:51" ht="16.5" customHeight="1" outlineLevel="4" x14ac:dyDescent="0.25">
      <c r="A813" s="205" t="s">
        <v>2834</v>
      </c>
      <c r="B813" s="181" t="str">
        <f>Variables!C342</f>
        <v>Jumlah ibu hamil yang berumur kurang dari 20 tahun</v>
      </c>
      <c r="C813" s="192" t="s">
        <v>1632</v>
      </c>
      <c r="D813" s="192"/>
      <c r="E813" s="192"/>
      <c r="F813" s="192"/>
      <c r="G813" s="192"/>
      <c r="H813" s="192"/>
      <c r="I813" s="192"/>
      <c r="J813" s="192"/>
      <c r="K813" s="192">
        <f>Variables!E342</f>
        <v>282</v>
      </c>
      <c r="L813" s="192">
        <f>Variables!F342</f>
        <v>339</v>
      </c>
      <c r="M813" s="192">
        <f>Variables!G342</f>
        <v>9</v>
      </c>
      <c r="N813" s="192">
        <f>Variables!H342</f>
        <v>0</v>
      </c>
      <c r="O813" s="192">
        <f>Variables!I342</f>
        <v>0</v>
      </c>
      <c r="P813" s="192">
        <f>Variables!J342</f>
        <v>40</v>
      </c>
      <c r="Q813" s="192"/>
      <c r="R813" s="192">
        <f>Variables!K342</f>
        <v>0</v>
      </c>
      <c r="S813" s="192">
        <f>Variables!L342</f>
        <v>47</v>
      </c>
      <c r="T813" s="192"/>
      <c r="U813" s="192">
        <f>Variables!M342</f>
        <v>0</v>
      </c>
      <c r="V813" s="192">
        <f>Variables!N342</f>
        <v>0</v>
      </c>
      <c r="W813" s="192"/>
      <c r="X813" s="192"/>
      <c r="Y813" s="192">
        <f>Variables!P342</f>
        <v>0</v>
      </c>
      <c r="Z813" s="182"/>
      <c r="AA813" s="192"/>
      <c r="AB813" s="181"/>
      <c r="AC813" s="170"/>
      <c r="AD813" s="170"/>
      <c r="AE813" s="170"/>
      <c r="AF813" s="170"/>
      <c r="AG813" s="170"/>
      <c r="AH813" s="170"/>
      <c r="AI813" s="170"/>
      <c r="AJ813" s="170"/>
      <c r="AK813" s="206"/>
      <c r="AL813" s="168"/>
      <c r="AM813" s="168"/>
      <c r="AN813" s="168"/>
      <c r="AO813" s="168"/>
      <c r="AP813" s="174"/>
      <c r="AQ813" s="174"/>
      <c r="AR813" s="174"/>
      <c r="AS813" s="174"/>
      <c r="AT813" s="206"/>
      <c r="AU813" s="207"/>
      <c r="AV813" s="207"/>
      <c r="AW813" s="207"/>
      <c r="AX813" s="207"/>
      <c r="AY813" s="207"/>
    </row>
    <row r="814" spans="1:51" ht="16.5" customHeight="1" outlineLevel="4" x14ac:dyDescent="0.25">
      <c r="A814" s="205" t="s">
        <v>2835</v>
      </c>
      <c r="B814" s="181" t="str">
        <f>Variables!C397</f>
        <v>Jumlah seluruh ibu hamil</v>
      </c>
      <c r="C814" s="192" t="s">
        <v>1632</v>
      </c>
      <c r="D814" s="192"/>
      <c r="E814" s="192"/>
      <c r="F814" s="192"/>
      <c r="G814" s="192"/>
      <c r="H814" s="192"/>
      <c r="I814" s="192"/>
      <c r="J814" s="192"/>
      <c r="K814" s="192">
        <f>Variables!E397</f>
        <v>16093</v>
      </c>
      <c r="L814" s="192">
        <f>Variables!F397</f>
        <v>16669</v>
      </c>
      <c r="M814" s="192">
        <f>Variables!G397</f>
        <v>514</v>
      </c>
      <c r="N814" s="192">
        <f>Variables!H397</f>
        <v>519</v>
      </c>
      <c r="O814" s="192">
        <f>Variables!I397</f>
        <v>0</v>
      </c>
      <c r="P814" s="192">
        <f>Variables!J397</f>
        <v>795</v>
      </c>
      <c r="Q814" s="192"/>
      <c r="R814" s="192">
        <f>Variables!K397</f>
        <v>0</v>
      </c>
      <c r="S814" s="192">
        <f>Variables!L397</f>
        <v>578</v>
      </c>
      <c r="T814" s="192"/>
      <c r="U814" s="192">
        <f>Variables!M397</f>
        <v>0</v>
      </c>
      <c r="V814" s="192">
        <f>Variables!N397</f>
        <v>0</v>
      </c>
      <c r="W814" s="192"/>
      <c r="X814" s="192"/>
      <c r="Y814" s="192">
        <f>Variables!P397</f>
        <v>0</v>
      </c>
      <c r="Z814" s="182"/>
      <c r="AA814" s="192"/>
      <c r="AB814" s="181"/>
      <c r="AC814" s="170"/>
      <c r="AD814" s="170"/>
      <c r="AE814" s="170"/>
      <c r="AF814" s="170"/>
      <c r="AG814" s="170"/>
      <c r="AH814" s="170"/>
      <c r="AI814" s="170"/>
      <c r="AJ814" s="170"/>
      <c r="AK814" s="206"/>
      <c r="AL814" s="168"/>
      <c r="AM814" s="168"/>
      <c r="AN814" s="168"/>
      <c r="AO814" s="168"/>
      <c r="AP814" s="174"/>
      <c r="AQ814" s="174"/>
      <c r="AR814" s="174"/>
      <c r="AS814" s="174"/>
      <c r="AT814" s="206"/>
      <c r="AU814" s="207"/>
      <c r="AV814" s="207"/>
      <c r="AW814" s="207"/>
      <c r="AX814" s="207"/>
      <c r="AY814" s="207"/>
    </row>
    <row r="815" spans="1:51" ht="16.5" customHeight="1" outlineLevel="2" x14ac:dyDescent="0.25">
      <c r="A815" s="153" t="s">
        <v>2836</v>
      </c>
      <c r="B815" s="219" t="s">
        <v>2837</v>
      </c>
      <c r="C815" s="220"/>
      <c r="D815" s="220"/>
      <c r="E815" s="220"/>
      <c r="F815" s="220"/>
      <c r="G815" s="220"/>
      <c r="H815" s="220"/>
      <c r="I815" s="220"/>
      <c r="J815" s="220"/>
      <c r="K815" s="220"/>
      <c r="L815" s="220"/>
      <c r="M815" s="220"/>
      <c r="N815" s="220"/>
      <c r="O815" s="220"/>
      <c r="P815" s="220"/>
      <c r="Q815" s="307"/>
      <c r="R815" s="220"/>
      <c r="S815" s="220"/>
      <c r="T815" s="226"/>
      <c r="U815" s="220"/>
      <c r="V815" s="220"/>
      <c r="W815" s="181">
        <v>44964000</v>
      </c>
      <c r="X815" s="220"/>
      <c r="Y815" s="220"/>
      <c r="Z815" s="269">
        <v>61659000</v>
      </c>
      <c r="AA815" s="221"/>
      <c r="AB815" s="219"/>
      <c r="AC815" s="160"/>
      <c r="AD815" s="160"/>
      <c r="AE815" s="160"/>
      <c r="AF815" s="160"/>
      <c r="AG815" s="160"/>
      <c r="AH815" s="160"/>
      <c r="AI815" s="160"/>
      <c r="AJ815" s="160"/>
      <c r="AK815" s="161"/>
      <c r="AL815" s="159"/>
      <c r="AM815" s="159"/>
      <c r="AN815" s="159"/>
      <c r="AO815" s="159"/>
      <c r="AP815" s="162"/>
      <c r="AQ815" s="162"/>
      <c r="AR815" s="162"/>
      <c r="AS815" s="162"/>
      <c r="AT815" s="161"/>
      <c r="AU815" s="163"/>
      <c r="AV815" s="163"/>
      <c r="AW815" s="163"/>
      <c r="AX815" s="163"/>
      <c r="AY815" s="163"/>
    </row>
    <row r="816" spans="1:51" ht="16.5" customHeight="1" outlineLevel="3" x14ac:dyDescent="0.25">
      <c r="A816" s="164" t="s">
        <v>2838</v>
      </c>
      <c r="B816" s="165" t="s">
        <v>2839</v>
      </c>
      <c r="C816" s="166"/>
      <c r="D816" s="167">
        <v>0.77300000000000002</v>
      </c>
      <c r="E816" s="167">
        <v>0.77300000000000002</v>
      </c>
      <c r="F816" s="167">
        <v>0.77500000000000002</v>
      </c>
      <c r="G816" s="167">
        <v>0.78</v>
      </c>
      <c r="H816" s="167">
        <v>0.79</v>
      </c>
      <c r="I816" s="167">
        <v>0.8</v>
      </c>
      <c r="J816" s="167">
        <v>0.81</v>
      </c>
      <c r="K816" s="168">
        <f t="shared" ref="K816:P816" si="1091">IF(K818=0,0,K817/K818)</f>
        <v>0.75051264524948735</v>
      </c>
      <c r="L816" s="168">
        <f t="shared" si="1091"/>
        <v>0.78630991661167438</v>
      </c>
      <c r="M816" s="168">
        <f t="shared" si="1091"/>
        <v>0.7803619104123406</v>
      </c>
      <c r="N816" s="168">
        <f t="shared" si="1091"/>
        <v>1</v>
      </c>
      <c r="O816" s="168">
        <f t="shared" si="1091"/>
        <v>0</v>
      </c>
      <c r="P816" s="168">
        <f t="shared" si="1091"/>
        <v>1</v>
      </c>
      <c r="Q816" s="177"/>
      <c r="R816" s="168">
        <f t="shared" ref="R816:S816" si="1092">IF(R818=0,0,R817/R818)</f>
        <v>0</v>
      </c>
      <c r="S816" s="168">
        <f t="shared" si="1092"/>
        <v>1</v>
      </c>
      <c r="T816" s="181"/>
      <c r="U816" s="168">
        <f t="shared" ref="U816:V816" si="1093">IF(U818=0,0,U817/U818)</f>
        <v>0</v>
      </c>
      <c r="V816" s="168">
        <f t="shared" si="1093"/>
        <v>0</v>
      </c>
      <c r="W816" s="181"/>
      <c r="X816" s="168">
        <f>H816</f>
        <v>0.79</v>
      </c>
      <c r="Y816" s="168">
        <f>IF(Y818=0,0,Y817/Y818)</f>
        <v>0</v>
      </c>
      <c r="Z816" s="182"/>
      <c r="AA816" s="167">
        <f>Y816/X816</f>
        <v>0</v>
      </c>
      <c r="AB816" s="165"/>
      <c r="AC816" s="172" t="e">
        <f>P816/R816</f>
        <v>#DIV/0!</v>
      </c>
      <c r="AD816" s="172" t="e">
        <f>S816/R816</f>
        <v>#DIV/0!</v>
      </c>
      <c r="AE816" s="172" t="e">
        <f>V816/U816</f>
        <v>#DIV/0!</v>
      </c>
      <c r="AF816" s="172">
        <f>Y816/X816</f>
        <v>0</v>
      </c>
      <c r="AG816" s="172">
        <f>P816/G816</f>
        <v>1.2820512820512819</v>
      </c>
      <c r="AH816" s="172">
        <f>S816/G816</f>
        <v>1.2820512820512819</v>
      </c>
      <c r="AI816" s="172">
        <f>V816/G816</f>
        <v>0</v>
      </c>
      <c r="AJ816" s="172">
        <f>Y816/G816</f>
        <v>0</v>
      </c>
      <c r="AK816" s="173"/>
      <c r="AL816" s="168">
        <f>IF(H816=0,0,P816/H816)</f>
        <v>1.2658227848101264</v>
      </c>
      <c r="AM816" s="168">
        <f>IF(H816=0,0,S816/H816)</f>
        <v>1.2658227848101264</v>
      </c>
      <c r="AN816" s="168">
        <f>IF(H816=0,0,V816/H816)</f>
        <v>0</v>
      </c>
      <c r="AO816" s="168">
        <f>IF(H816=0,0,Y816/H816)</f>
        <v>0</v>
      </c>
      <c r="AP816" s="174">
        <f t="shared" ref="AP816:AS816" si="1094">IF(AL816&lt;=50%,5,IF(AL816&lt;=65%,4,IF(AL816&lt;=75%,3,IF(AL816&lt;=90%,2,1))))</f>
        <v>1</v>
      </c>
      <c r="AQ816" s="174">
        <f t="shared" si="1094"/>
        <v>1</v>
      </c>
      <c r="AR816" s="174">
        <f t="shared" si="1094"/>
        <v>5</v>
      </c>
      <c r="AS816" s="174">
        <f t="shared" si="1094"/>
        <v>5</v>
      </c>
      <c r="AT816" s="173"/>
      <c r="AU816" s="175"/>
      <c r="AV816" s="175"/>
      <c r="AW816" s="175"/>
      <c r="AX816" s="175"/>
      <c r="AY816" s="175"/>
    </row>
    <row r="817" spans="1:51" ht="16.5" customHeight="1" outlineLevel="4" x14ac:dyDescent="0.25">
      <c r="A817" s="205" t="s">
        <v>2840</v>
      </c>
      <c r="B817" s="181" t="str">
        <f>Variables!C386</f>
        <v>Jumlah peserta KB aktif</v>
      </c>
      <c r="C817" s="192" t="s">
        <v>1632</v>
      </c>
      <c r="D817" s="192"/>
      <c r="E817" s="192"/>
      <c r="F817" s="192"/>
      <c r="G817" s="192"/>
      <c r="H817" s="192"/>
      <c r="I817" s="192"/>
      <c r="J817" s="192"/>
      <c r="K817" s="192">
        <f>Variables!E386</f>
        <v>12078</v>
      </c>
      <c r="L817" s="192">
        <f>Variables!F386</f>
        <v>13107</v>
      </c>
      <c r="M817" s="192">
        <f>Variables!G386</f>
        <v>13153</v>
      </c>
      <c r="N817" s="192">
        <f>Variables!H386</f>
        <v>12429</v>
      </c>
      <c r="O817" s="192">
        <f>Variables!I386</f>
        <v>0</v>
      </c>
      <c r="P817" s="192">
        <f>Variables!J386</f>
        <v>13444</v>
      </c>
      <c r="Q817" s="192"/>
      <c r="R817" s="192">
        <f>Variables!K386</f>
        <v>0</v>
      </c>
      <c r="S817" s="192">
        <f>Variables!L386</f>
        <v>13443</v>
      </c>
      <c r="T817" s="192"/>
      <c r="U817" s="192">
        <f>Variables!M386</f>
        <v>0</v>
      </c>
      <c r="V817" s="192">
        <f>Variables!N386</f>
        <v>0</v>
      </c>
      <c r="W817" s="192"/>
      <c r="X817" s="192"/>
      <c r="Y817" s="192">
        <f>Variables!P386</f>
        <v>0</v>
      </c>
      <c r="Z817" s="182"/>
      <c r="AA817" s="192"/>
      <c r="AB817" s="181"/>
      <c r="AC817" s="170"/>
      <c r="AD817" s="170"/>
      <c r="AE817" s="170"/>
      <c r="AF817" s="170"/>
      <c r="AG817" s="170"/>
      <c r="AH817" s="170"/>
      <c r="AI817" s="170"/>
      <c r="AJ817" s="170"/>
      <c r="AK817" s="206"/>
      <c r="AL817" s="168"/>
      <c r="AM817" s="168"/>
      <c r="AN817" s="168"/>
      <c r="AO817" s="168"/>
      <c r="AP817" s="174"/>
      <c r="AQ817" s="174"/>
      <c r="AR817" s="174"/>
      <c r="AS817" s="174"/>
      <c r="AT817" s="206"/>
      <c r="AU817" s="207"/>
      <c r="AV817" s="207"/>
      <c r="AW817" s="207"/>
      <c r="AX817" s="207"/>
      <c r="AY817" s="207"/>
    </row>
    <row r="818" spans="1:51" ht="16.5" customHeight="1" outlineLevel="4" x14ac:dyDescent="0.25">
      <c r="A818" s="205" t="s">
        <v>2841</v>
      </c>
      <c r="B818" s="181" t="str">
        <f>Variables!C385</f>
        <v>Jumlah peserta KB</v>
      </c>
      <c r="C818" s="192" t="s">
        <v>1632</v>
      </c>
      <c r="D818" s="192"/>
      <c r="E818" s="192"/>
      <c r="F818" s="192"/>
      <c r="G818" s="192"/>
      <c r="H818" s="192"/>
      <c r="I818" s="192"/>
      <c r="J818" s="192"/>
      <c r="K818" s="192">
        <f>Variables!E385</f>
        <v>16093</v>
      </c>
      <c r="L818" s="192">
        <f>Variables!F385</f>
        <v>16669</v>
      </c>
      <c r="M818" s="192">
        <f>Variables!G385</f>
        <v>16855</v>
      </c>
      <c r="N818" s="192">
        <f>Variables!H385</f>
        <v>12429</v>
      </c>
      <c r="O818" s="192">
        <f>Variables!I385</f>
        <v>0</v>
      </c>
      <c r="P818" s="192">
        <f>Variables!J385</f>
        <v>13444</v>
      </c>
      <c r="Q818" s="192"/>
      <c r="R818" s="192">
        <f>Variables!K385</f>
        <v>0</v>
      </c>
      <c r="S818" s="192">
        <f>Variables!L385</f>
        <v>13443</v>
      </c>
      <c r="T818" s="192"/>
      <c r="U818" s="192">
        <f>Variables!M385</f>
        <v>0</v>
      </c>
      <c r="V818" s="192">
        <f>Variables!N385</f>
        <v>0</v>
      </c>
      <c r="W818" s="192"/>
      <c r="X818" s="192"/>
      <c r="Y818" s="192">
        <f>Variables!P385</f>
        <v>0</v>
      </c>
      <c r="Z818" s="182"/>
      <c r="AA818" s="192"/>
      <c r="AB818" s="181"/>
      <c r="AC818" s="170"/>
      <c r="AD818" s="170"/>
      <c r="AE818" s="170"/>
      <c r="AF818" s="170"/>
      <c r="AG818" s="170"/>
      <c r="AH818" s="170"/>
      <c r="AI818" s="170"/>
      <c r="AJ818" s="170"/>
      <c r="AK818" s="206"/>
      <c r="AL818" s="168"/>
      <c r="AM818" s="168"/>
      <c r="AN818" s="168"/>
      <c r="AO818" s="168"/>
      <c r="AP818" s="174"/>
      <c r="AQ818" s="174"/>
      <c r="AR818" s="174"/>
      <c r="AS818" s="174"/>
      <c r="AT818" s="206"/>
      <c r="AU818" s="207"/>
      <c r="AV818" s="207"/>
      <c r="AW818" s="207"/>
      <c r="AX818" s="207"/>
      <c r="AY818" s="207"/>
    </row>
    <row r="819" spans="1:51" ht="16.5" customHeight="1" outlineLevel="2" x14ac:dyDescent="0.25">
      <c r="A819" s="153" t="s">
        <v>2842</v>
      </c>
      <c r="B819" s="219" t="s">
        <v>2843</v>
      </c>
      <c r="C819" s="220"/>
      <c r="D819" s="220"/>
      <c r="E819" s="220"/>
      <c r="F819" s="220"/>
      <c r="G819" s="220"/>
      <c r="H819" s="220"/>
      <c r="I819" s="220"/>
      <c r="J819" s="220"/>
      <c r="K819" s="220"/>
      <c r="L819" s="220"/>
      <c r="M819" s="220"/>
      <c r="N819" s="220"/>
      <c r="O819" s="220"/>
      <c r="P819" s="220"/>
      <c r="Q819" s="307"/>
      <c r="R819" s="220"/>
      <c r="S819" s="220"/>
      <c r="T819" s="226"/>
      <c r="U819" s="220"/>
      <c r="V819" s="220"/>
      <c r="W819" s="226">
        <v>97054000</v>
      </c>
      <c r="X819" s="220"/>
      <c r="Y819" s="220"/>
      <c r="Z819" s="269">
        <v>139577000</v>
      </c>
      <c r="AA819" s="221"/>
      <c r="AB819" s="219"/>
      <c r="AC819" s="160"/>
      <c r="AD819" s="160"/>
      <c r="AE819" s="160"/>
      <c r="AF819" s="160"/>
      <c r="AG819" s="160"/>
      <c r="AH819" s="160"/>
      <c r="AI819" s="160"/>
      <c r="AJ819" s="160"/>
      <c r="AK819" s="161"/>
      <c r="AL819" s="159"/>
      <c r="AM819" s="159"/>
      <c r="AN819" s="159"/>
      <c r="AO819" s="159"/>
      <c r="AP819" s="162"/>
      <c r="AQ819" s="162"/>
      <c r="AR819" s="162"/>
      <c r="AS819" s="162"/>
      <c r="AT819" s="161"/>
      <c r="AU819" s="163"/>
      <c r="AV819" s="163"/>
      <c r="AW819" s="163"/>
      <c r="AX819" s="163"/>
      <c r="AY819" s="163"/>
    </row>
    <row r="820" spans="1:51" ht="16.5" customHeight="1" outlineLevel="3" x14ac:dyDescent="0.25">
      <c r="A820" s="164" t="s">
        <v>2844</v>
      </c>
      <c r="B820" s="165" t="s">
        <v>2845</v>
      </c>
      <c r="C820" s="166"/>
      <c r="D820" s="167">
        <v>0.6</v>
      </c>
      <c r="E820" s="167">
        <v>0.62</v>
      </c>
      <c r="F820" s="167">
        <v>0.64</v>
      </c>
      <c r="G820" s="167">
        <v>0.66</v>
      </c>
      <c r="H820" s="167">
        <v>0.68</v>
      </c>
      <c r="I820" s="167">
        <v>0.7</v>
      </c>
      <c r="J820" s="167">
        <v>0.81</v>
      </c>
      <c r="K820" s="168">
        <f t="shared" ref="K820:P820" si="1095">IF(K822=0,0,K821/K822)</f>
        <v>0.62834423921146365</v>
      </c>
      <c r="L820" s="168">
        <f t="shared" si="1095"/>
        <v>0.64383318544809232</v>
      </c>
      <c r="M820" s="168">
        <f t="shared" si="1095"/>
        <v>0.66051464063886423</v>
      </c>
      <c r="N820" s="168">
        <f t="shared" si="1095"/>
        <v>0.69945173616879885</v>
      </c>
      <c r="O820" s="168">
        <f t="shared" si="1095"/>
        <v>0</v>
      </c>
      <c r="P820" s="168">
        <f t="shared" si="1095"/>
        <v>0</v>
      </c>
      <c r="Q820" s="177"/>
      <c r="R820" s="168">
        <f t="shared" ref="R820:S820" si="1096">IF(R822=0,0,R821/R822)</f>
        <v>0</v>
      </c>
      <c r="S820" s="168">
        <f t="shared" si="1096"/>
        <v>0</v>
      </c>
      <c r="T820" s="181"/>
      <c r="U820" s="168">
        <f t="shared" ref="U820:V820" si="1097">IF(U822=0,0,U821/U822)</f>
        <v>0</v>
      </c>
      <c r="V820" s="168">
        <f t="shared" si="1097"/>
        <v>0</v>
      </c>
      <c r="W820" s="181"/>
      <c r="X820" s="168">
        <f>H820</f>
        <v>0.68</v>
      </c>
      <c r="Y820" s="168">
        <f>IF(Y822=0,0,Y821/Y822)</f>
        <v>0</v>
      </c>
      <c r="Z820" s="182"/>
      <c r="AA820" s="167">
        <f>Y820/X820</f>
        <v>0</v>
      </c>
      <c r="AB820" s="165"/>
      <c r="AC820" s="172" t="e">
        <f>P820/R820</f>
        <v>#DIV/0!</v>
      </c>
      <c r="AD820" s="172" t="e">
        <f>S820/R820</f>
        <v>#DIV/0!</v>
      </c>
      <c r="AE820" s="172" t="e">
        <f>V820/U820</f>
        <v>#DIV/0!</v>
      </c>
      <c r="AF820" s="172">
        <f>Y820/X820</f>
        <v>0</v>
      </c>
      <c r="AG820" s="172">
        <f>P820/G820</f>
        <v>0</v>
      </c>
      <c r="AH820" s="172">
        <f>S820/G820</f>
        <v>0</v>
      </c>
      <c r="AI820" s="172">
        <f>V820/G820</f>
        <v>0</v>
      </c>
      <c r="AJ820" s="172">
        <f>Y820/G820</f>
        <v>0</v>
      </c>
      <c r="AK820" s="173"/>
      <c r="AL820" s="168">
        <f>IF(H820=0,0,P820/H820)</f>
        <v>0</v>
      </c>
      <c r="AM820" s="168">
        <f>IF(H820=0,0,S820/H820)</f>
        <v>0</v>
      </c>
      <c r="AN820" s="168">
        <f>IF(H820=0,0,V820/H820)</f>
        <v>0</v>
      </c>
      <c r="AO820" s="168">
        <f>IF(H820=0,0,Y820/H820)</f>
        <v>0</v>
      </c>
      <c r="AP820" s="174">
        <f t="shared" ref="AP820:AS820" si="1098">IF(AL820&lt;=50%,5,IF(AL820&lt;=65%,4,IF(AL820&lt;=75%,3,IF(AL820&lt;=90%,2,1))))</f>
        <v>5</v>
      </c>
      <c r="AQ820" s="174">
        <f t="shared" si="1098"/>
        <v>5</v>
      </c>
      <c r="AR820" s="174">
        <f t="shared" si="1098"/>
        <v>5</v>
      </c>
      <c r="AS820" s="174">
        <f t="shared" si="1098"/>
        <v>5</v>
      </c>
      <c r="AT820" s="173"/>
      <c r="AU820" s="175"/>
      <c r="AV820" s="175"/>
      <c r="AW820" s="175"/>
      <c r="AX820" s="175"/>
      <c r="AY820" s="175"/>
    </row>
    <row r="821" spans="1:51" ht="16.5" customHeight="1" outlineLevel="4" x14ac:dyDescent="0.25">
      <c r="A821" s="205" t="s">
        <v>2846</v>
      </c>
      <c r="B821" s="181" t="str">
        <f>Variables!C353</f>
        <v>Jumlah Keluarga Pra Sejahtera dan keluarga Sejahtera I yang menjadi peserta KB</v>
      </c>
      <c r="C821" s="192" t="s">
        <v>1632</v>
      </c>
      <c r="D821" s="192"/>
      <c r="E821" s="192"/>
      <c r="F821" s="192"/>
      <c r="G821" s="192"/>
      <c r="H821" s="192"/>
      <c r="I821" s="192"/>
      <c r="J821" s="192"/>
      <c r="K821" s="192">
        <f>Variables!E353</f>
        <v>7586</v>
      </c>
      <c r="L821" s="192">
        <f>Variables!F353</f>
        <v>3628</v>
      </c>
      <c r="M821" s="192">
        <f>Variables!G353</f>
        <v>3722</v>
      </c>
      <c r="N821" s="192">
        <f>Variables!H353</f>
        <v>4210</v>
      </c>
      <c r="O821" s="192">
        <f>Variables!I353</f>
        <v>0</v>
      </c>
      <c r="P821" s="192">
        <f>Variables!J353</f>
        <v>4071</v>
      </c>
      <c r="Q821" s="192"/>
      <c r="R821" s="192">
        <f>Variables!K353</f>
        <v>0</v>
      </c>
      <c r="S821" s="192">
        <f>Variables!L353</f>
        <v>4177</v>
      </c>
      <c r="T821" s="192"/>
      <c r="U821" s="192">
        <f>Variables!M353</f>
        <v>0</v>
      </c>
      <c r="V821" s="192">
        <f>Variables!N353</f>
        <v>0</v>
      </c>
      <c r="W821" s="192"/>
      <c r="X821" s="192"/>
      <c r="Y821" s="192">
        <f>Variables!P353</f>
        <v>0</v>
      </c>
      <c r="Z821" s="182"/>
      <c r="AA821" s="192"/>
      <c r="AB821" s="181"/>
      <c r="AC821" s="170"/>
      <c r="AD821" s="170"/>
      <c r="AE821" s="170"/>
      <c r="AF821" s="170"/>
      <c r="AG821" s="170"/>
      <c r="AH821" s="170"/>
      <c r="AI821" s="170"/>
      <c r="AJ821" s="170"/>
      <c r="AK821" s="206"/>
      <c r="AL821" s="168"/>
      <c r="AM821" s="168"/>
      <c r="AN821" s="168"/>
      <c r="AO821" s="168"/>
      <c r="AP821" s="174"/>
      <c r="AQ821" s="174"/>
      <c r="AR821" s="174"/>
      <c r="AS821" s="174"/>
      <c r="AT821" s="206"/>
      <c r="AU821" s="207"/>
      <c r="AV821" s="207"/>
      <c r="AW821" s="207"/>
      <c r="AX821" s="207"/>
      <c r="AY821" s="207"/>
    </row>
    <row r="822" spans="1:51" ht="16.5" customHeight="1" outlineLevel="4" x14ac:dyDescent="0.25">
      <c r="A822" s="205" t="s">
        <v>2847</v>
      </c>
      <c r="B822" s="181" t="str">
        <f>Variables!C367</f>
        <v>Jumlah Pasangan Usia Subur Pra Sejahtera dan Sejahtera I</v>
      </c>
      <c r="C822" s="192" t="s">
        <v>1632</v>
      </c>
      <c r="D822" s="192"/>
      <c r="E822" s="192"/>
      <c r="F822" s="192"/>
      <c r="G822" s="192"/>
      <c r="H822" s="192"/>
      <c r="I822" s="192"/>
      <c r="J822" s="192"/>
      <c r="K822" s="192">
        <f>Variables!E367</f>
        <v>12073</v>
      </c>
      <c r="L822" s="192">
        <f>Variables!F367</f>
        <v>5635</v>
      </c>
      <c r="M822" s="192">
        <f>Variables!G367</f>
        <v>5635</v>
      </c>
      <c r="N822" s="192">
        <f>Variables!H367</f>
        <v>6019</v>
      </c>
      <c r="O822" s="192">
        <f>Variables!I367</f>
        <v>0</v>
      </c>
      <c r="P822" s="192">
        <f>Variables!J367</f>
        <v>0</v>
      </c>
      <c r="Q822" s="192"/>
      <c r="R822" s="192">
        <f>Variables!K367</f>
        <v>0</v>
      </c>
      <c r="S822" s="192">
        <f>Variables!L367</f>
        <v>0</v>
      </c>
      <c r="T822" s="192"/>
      <c r="U822" s="192">
        <f>Variables!M367</f>
        <v>0</v>
      </c>
      <c r="V822" s="192">
        <f>Variables!N367</f>
        <v>0</v>
      </c>
      <c r="W822" s="192"/>
      <c r="X822" s="192"/>
      <c r="Y822" s="192">
        <f>Variables!P367</f>
        <v>0</v>
      </c>
      <c r="Z822" s="182"/>
      <c r="AA822" s="192"/>
      <c r="AB822" s="181"/>
      <c r="AC822" s="170"/>
      <c r="AD822" s="170"/>
      <c r="AE822" s="170"/>
      <c r="AF822" s="170"/>
      <c r="AG822" s="170"/>
      <c r="AH822" s="170"/>
      <c r="AI822" s="170"/>
      <c r="AJ822" s="170"/>
      <c r="AK822" s="206"/>
      <c r="AL822" s="168"/>
      <c r="AM822" s="168"/>
      <c r="AN822" s="168"/>
      <c r="AO822" s="168"/>
      <c r="AP822" s="174"/>
      <c r="AQ822" s="174"/>
      <c r="AR822" s="174"/>
      <c r="AS822" s="174"/>
      <c r="AT822" s="206"/>
      <c r="AU822" s="207"/>
      <c r="AV822" s="207"/>
      <c r="AW822" s="207"/>
      <c r="AX822" s="207"/>
      <c r="AY822" s="207"/>
    </row>
    <row r="823" spans="1:51" ht="16.5" customHeight="1" outlineLevel="2" x14ac:dyDescent="0.25">
      <c r="A823" s="153" t="s">
        <v>2848</v>
      </c>
      <c r="B823" s="219" t="s">
        <v>2849</v>
      </c>
      <c r="C823" s="220"/>
      <c r="D823" s="220"/>
      <c r="E823" s="220"/>
      <c r="F823" s="220"/>
      <c r="G823" s="220"/>
      <c r="H823" s="220"/>
      <c r="I823" s="220"/>
      <c r="J823" s="220"/>
      <c r="K823" s="220"/>
      <c r="L823" s="220"/>
      <c r="M823" s="220"/>
      <c r="N823" s="220"/>
      <c r="O823" s="220"/>
      <c r="P823" s="220"/>
      <c r="Q823" s="307"/>
      <c r="R823" s="220"/>
      <c r="S823" s="220"/>
      <c r="T823" s="226"/>
      <c r="U823" s="220"/>
      <c r="V823" s="220"/>
      <c r="W823" s="226">
        <v>27450000</v>
      </c>
      <c r="X823" s="220"/>
      <c r="Y823" s="220"/>
      <c r="Z823" s="269">
        <v>27450000</v>
      </c>
      <c r="AA823" s="221"/>
      <c r="AB823" s="219"/>
      <c r="AC823" s="160"/>
      <c r="AD823" s="160"/>
      <c r="AE823" s="160"/>
      <c r="AF823" s="160"/>
      <c r="AG823" s="160"/>
      <c r="AH823" s="160"/>
      <c r="AI823" s="160"/>
      <c r="AJ823" s="160"/>
      <c r="AK823" s="161"/>
      <c r="AL823" s="159"/>
      <c r="AM823" s="159"/>
      <c r="AN823" s="159"/>
      <c r="AO823" s="159"/>
      <c r="AP823" s="162"/>
      <c r="AQ823" s="162"/>
      <c r="AR823" s="162"/>
      <c r="AS823" s="162"/>
      <c r="AT823" s="161"/>
      <c r="AU823" s="163"/>
      <c r="AV823" s="163"/>
      <c r="AW823" s="163"/>
      <c r="AX823" s="163"/>
      <c r="AY823" s="163"/>
    </row>
    <row r="824" spans="1:51" ht="16.5" customHeight="1" outlineLevel="3" x14ac:dyDescent="0.25">
      <c r="A824" s="164" t="s">
        <v>2850</v>
      </c>
      <c r="B824" s="165" t="s">
        <v>2851</v>
      </c>
      <c r="C824" s="166"/>
      <c r="D824" s="167">
        <v>3.5000000000000003E-2</v>
      </c>
      <c r="E824" s="167">
        <v>3.7999999999999999E-2</v>
      </c>
      <c r="F824" s="167">
        <v>3.4000000000000002E-2</v>
      </c>
      <c r="G824" s="167">
        <v>3.2000000000000001E-2</v>
      </c>
      <c r="H824" s="167">
        <v>0.03</v>
      </c>
      <c r="I824" s="167">
        <v>0.03</v>
      </c>
      <c r="J824" s="167">
        <v>0.02</v>
      </c>
      <c r="K824" s="168">
        <f t="shared" ref="K824:P824" si="1099">IF(K826=0,0,K825/K826)</f>
        <v>3.8463928416081525E-2</v>
      </c>
      <c r="L824" s="168">
        <f t="shared" si="1099"/>
        <v>2.9875817385566019E-2</v>
      </c>
      <c r="M824" s="168">
        <f t="shared" si="1099"/>
        <v>1.9934737466627113E-2</v>
      </c>
      <c r="N824" s="168">
        <f t="shared" si="1099"/>
        <v>0</v>
      </c>
      <c r="O824" s="168">
        <f t="shared" si="1099"/>
        <v>0</v>
      </c>
      <c r="P824" s="168" t="e">
        <f t="shared" si="1099"/>
        <v>#VALUE!</v>
      </c>
      <c r="Q824" s="177"/>
      <c r="R824" s="168">
        <f t="shared" ref="R824:S824" si="1100">IF(R826=0,0,R825/R826)</f>
        <v>0</v>
      </c>
      <c r="S824" s="168" t="e">
        <f t="shared" si="1100"/>
        <v>#VALUE!</v>
      </c>
      <c r="T824" s="181"/>
      <c r="U824" s="168">
        <f t="shared" ref="U824:V824" si="1101">IF(U826=0,0,U825/U826)</f>
        <v>0</v>
      </c>
      <c r="V824" s="168">
        <f t="shared" si="1101"/>
        <v>0</v>
      </c>
      <c r="W824" s="181"/>
      <c r="X824" s="168">
        <f>H824</f>
        <v>0.03</v>
      </c>
      <c r="Y824" s="168">
        <f>IF(Y826=0,0,Y825/Y826)</f>
        <v>0</v>
      </c>
      <c r="Z824" s="182"/>
      <c r="AA824" s="167">
        <f>Y824/X824</f>
        <v>0</v>
      </c>
      <c r="AB824" s="165"/>
      <c r="AC824" s="172" t="e">
        <f>1/(P824/R824)</f>
        <v>#VALUE!</v>
      </c>
      <c r="AD824" s="172" t="e">
        <f>1/(S824/R824)</f>
        <v>#VALUE!</v>
      </c>
      <c r="AE824" s="172"/>
      <c r="AF824" s="172"/>
      <c r="AG824" s="172" t="e">
        <f>1/(P824/G824)</f>
        <v>#VALUE!</v>
      </c>
      <c r="AH824" s="172" t="e">
        <f>1/(S824/G824)</f>
        <v>#VALUE!</v>
      </c>
      <c r="AI824" s="172"/>
      <c r="AJ824" s="172"/>
      <c r="AK824" s="173"/>
      <c r="AL824" s="168" t="e">
        <f>(2*H824-P824)/H824</f>
        <v>#VALUE!</v>
      </c>
      <c r="AM824" s="186" t="e">
        <f>(2*H824-S824)/H824</f>
        <v>#VALUE!</v>
      </c>
      <c r="AN824" s="168">
        <f>(2*H824-V824)/H824</f>
        <v>2</v>
      </c>
      <c r="AO824" s="168">
        <f>(2*H824-Y824)/H824</f>
        <v>2</v>
      </c>
      <c r="AP824" s="174" t="e">
        <f t="shared" ref="AP824:AS824" si="1102">IF(AL824&lt;=50%,5,IF(AL824&lt;=65%,4,IF(AL824&lt;=75%,3,IF(AL824&lt;=90%,2,1))))</f>
        <v>#VALUE!</v>
      </c>
      <c r="AQ824" s="174" t="e">
        <f t="shared" si="1102"/>
        <v>#VALUE!</v>
      </c>
      <c r="AR824" s="174">
        <f t="shared" si="1102"/>
        <v>1</v>
      </c>
      <c r="AS824" s="174">
        <f t="shared" si="1102"/>
        <v>1</v>
      </c>
      <c r="AT824" s="173"/>
      <c r="AU824" s="175"/>
      <c r="AV824" s="175"/>
      <c r="AW824" s="175"/>
      <c r="AX824" s="175"/>
      <c r="AY824" s="175"/>
    </row>
    <row r="825" spans="1:51" ht="16.5" customHeight="1" outlineLevel="4" x14ac:dyDescent="0.25">
      <c r="A825" s="205" t="s">
        <v>2852</v>
      </c>
      <c r="B825" s="181" t="str">
        <f>Variables!C366</f>
        <v>Jumlah Pasangan Usia Subur yang isterinya berusia di bawah usia 20 tahun</v>
      </c>
      <c r="C825" s="192" t="s">
        <v>2853</v>
      </c>
      <c r="D825" s="192"/>
      <c r="E825" s="192"/>
      <c r="F825" s="192"/>
      <c r="G825" s="192"/>
      <c r="H825" s="192"/>
      <c r="I825" s="192"/>
      <c r="J825" s="192"/>
      <c r="K825" s="192">
        <f>Variables!E366</f>
        <v>619</v>
      </c>
      <c r="L825" s="192">
        <f>Variables!F366</f>
        <v>498</v>
      </c>
      <c r="M825" s="192">
        <f>Variables!G366</f>
        <v>336</v>
      </c>
      <c r="N825" s="192">
        <f>Variables!H366</f>
        <v>0</v>
      </c>
      <c r="O825" s="192">
        <f>Variables!I366</f>
        <v>0</v>
      </c>
      <c r="P825" s="192" t="str">
        <f>Variables!J366</f>
        <v>?</v>
      </c>
      <c r="Q825" s="192"/>
      <c r="R825" s="192">
        <f>Variables!K366</f>
        <v>0</v>
      </c>
      <c r="S825" s="192" t="str">
        <f>Variables!L366</f>
        <v>?</v>
      </c>
      <c r="T825" s="192"/>
      <c r="U825" s="192">
        <f>Variables!M366</f>
        <v>0</v>
      </c>
      <c r="V825" s="192">
        <f>Variables!N366</f>
        <v>0</v>
      </c>
      <c r="W825" s="192"/>
      <c r="X825" s="192"/>
      <c r="Y825" s="192">
        <f>Variables!P366</f>
        <v>0</v>
      </c>
      <c r="Z825" s="182"/>
      <c r="AA825" s="192"/>
      <c r="AB825" s="181"/>
      <c r="AC825" s="170"/>
      <c r="AD825" s="170"/>
      <c r="AE825" s="170"/>
      <c r="AF825" s="170"/>
      <c r="AG825" s="170"/>
      <c r="AH825" s="170"/>
      <c r="AI825" s="170"/>
      <c r="AJ825" s="170"/>
      <c r="AK825" s="206"/>
      <c r="AL825" s="168"/>
      <c r="AM825" s="168"/>
      <c r="AN825" s="168"/>
      <c r="AO825" s="168"/>
      <c r="AP825" s="174"/>
      <c r="AQ825" s="174"/>
      <c r="AR825" s="174"/>
      <c r="AS825" s="174"/>
      <c r="AT825" s="206"/>
      <c r="AU825" s="207"/>
      <c r="AV825" s="207"/>
      <c r="AW825" s="207"/>
      <c r="AX825" s="207"/>
      <c r="AY825" s="207"/>
    </row>
    <row r="826" spans="1:51" ht="16.5" customHeight="1" outlineLevel="4" x14ac:dyDescent="0.25">
      <c r="A826" s="205" t="s">
        <v>2854</v>
      </c>
      <c r="B826" s="181" t="str">
        <f>Variables!C364</f>
        <v>Jumlah Pasangan Usia Subur</v>
      </c>
      <c r="C826" s="192" t="s">
        <v>2853</v>
      </c>
      <c r="D826" s="192"/>
      <c r="E826" s="192"/>
      <c r="F826" s="192"/>
      <c r="G826" s="192"/>
      <c r="H826" s="192"/>
      <c r="I826" s="192"/>
      <c r="J826" s="192"/>
      <c r="K826" s="192">
        <f>Variables!E364</f>
        <v>16093</v>
      </c>
      <c r="L826" s="192">
        <f>Variables!F364</f>
        <v>16669</v>
      </c>
      <c r="M826" s="192">
        <f>Variables!G364</f>
        <v>16855</v>
      </c>
      <c r="N826" s="192">
        <f>Variables!H364</f>
        <v>15469</v>
      </c>
      <c r="O826" s="192">
        <f>Variables!I364</f>
        <v>0</v>
      </c>
      <c r="P826" s="192">
        <f>Variables!J364</f>
        <v>16305</v>
      </c>
      <c r="Q826" s="192"/>
      <c r="R826" s="192">
        <f>Variables!K364</f>
        <v>0</v>
      </c>
      <c r="S826" s="192">
        <f>Variables!L364</f>
        <v>16264</v>
      </c>
      <c r="T826" s="192"/>
      <c r="U826" s="192">
        <f>Variables!M364</f>
        <v>0</v>
      </c>
      <c r="V826" s="192">
        <f>Variables!N364</f>
        <v>0</v>
      </c>
      <c r="W826" s="192"/>
      <c r="X826" s="192"/>
      <c r="Y826" s="192">
        <f>Variables!P364</f>
        <v>0</v>
      </c>
      <c r="Z826" s="182"/>
      <c r="AA826" s="192"/>
      <c r="AB826" s="181"/>
      <c r="AC826" s="170"/>
      <c r="AD826" s="170"/>
      <c r="AE826" s="170"/>
      <c r="AF826" s="170"/>
      <c r="AG826" s="170"/>
      <c r="AH826" s="170"/>
      <c r="AI826" s="170"/>
      <c r="AJ826" s="170"/>
      <c r="AK826" s="206"/>
      <c r="AL826" s="168"/>
      <c r="AM826" s="168"/>
      <c r="AN826" s="168"/>
      <c r="AO826" s="168"/>
      <c r="AP826" s="174"/>
      <c r="AQ826" s="174"/>
      <c r="AR826" s="174"/>
      <c r="AS826" s="174"/>
      <c r="AT826" s="206"/>
      <c r="AU826" s="207"/>
      <c r="AV826" s="207"/>
      <c r="AW826" s="207"/>
      <c r="AX826" s="207"/>
      <c r="AY826" s="207"/>
    </row>
    <row r="827" spans="1:51" ht="16.5" customHeight="1" outlineLevel="2" x14ac:dyDescent="0.25">
      <c r="A827" s="153" t="s">
        <v>2855</v>
      </c>
      <c r="B827" s="219" t="s">
        <v>2856</v>
      </c>
      <c r="C827" s="220"/>
      <c r="D827" s="220"/>
      <c r="E827" s="220"/>
      <c r="F827" s="220"/>
      <c r="G827" s="220"/>
      <c r="H827" s="220"/>
      <c r="I827" s="220"/>
      <c r="J827" s="220"/>
      <c r="K827" s="220"/>
      <c r="L827" s="220"/>
      <c r="M827" s="220"/>
      <c r="N827" s="220"/>
      <c r="O827" s="220"/>
      <c r="P827" s="220"/>
      <c r="Q827" s="307"/>
      <c r="R827" s="220"/>
      <c r="S827" s="220"/>
      <c r="T827" s="226"/>
      <c r="U827" s="220"/>
      <c r="V827" s="220"/>
      <c r="W827" s="226"/>
      <c r="X827" s="220"/>
      <c r="Y827" s="220"/>
      <c r="Z827" s="269"/>
      <c r="AA827" s="221"/>
      <c r="AB827" s="219"/>
      <c r="AC827" s="160"/>
      <c r="AD827" s="160"/>
      <c r="AE827" s="160"/>
      <c r="AF827" s="160"/>
      <c r="AG827" s="160"/>
      <c r="AH827" s="160"/>
      <c r="AI827" s="160"/>
      <c r="AJ827" s="160"/>
      <c r="AK827" s="161"/>
      <c r="AL827" s="159"/>
      <c r="AM827" s="159"/>
      <c r="AN827" s="159"/>
      <c r="AO827" s="159"/>
      <c r="AP827" s="162"/>
      <c r="AQ827" s="162"/>
      <c r="AR827" s="162"/>
      <c r="AS827" s="162"/>
      <c r="AT827" s="161"/>
      <c r="AU827" s="163"/>
      <c r="AV827" s="163"/>
      <c r="AW827" s="163"/>
      <c r="AX827" s="163"/>
      <c r="AY827" s="163"/>
    </row>
    <row r="828" spans="1:51" ht="16.5" customHeight="1" outlineLevel="3" x14ac:dyDescent="0.25">
      <c r="A828" s="164" t="s">
        <v>2857</v>
      </c>
      <c r="B828" s="165" t="s">
        <v>2330</v>
      </c>
      <c r="C828" s="166"/>
      <c r="D828" s="167">
        <v>0</v>
      </c>
      <c r="E828" s="167">
        <v>0</v>
      </c>
      <c r="F828" s="167">
        <f t="shared" ref="F828:G828" si="1103">F829/F830</f>
        <v>3.0376670716889428E-2</v>
      </c>
      <c r="G828" s="167">
        <f t="shared" si="1103"/>
        <v>6.0753341433778855E-2</v>
      </c>
      <c r="H828" s="167">
        <v>0.09</v>
      </c>
      <c r="I828" s="167">
        <v>0.12</v>
      </c>
      <c r="J828" s="167">
        <v>0.15188335358444716</v>
      </c>
      <c r="K828" s="168" t="e">
        <f t="shared" ref="K828:P828" si="1104">IF(K830=0,0,K829/K830)</f>
        <v>#N/A</v>
      </c>
      <c r="L828" s="168" t="e">
        <f t="shared" si="1104"/>
        <v>#REF!</v>
      </c>
      <c r="M828" s="168" t="e">
        <f t="shared" si="1104"/>
        <v>#REF!</v>
      </c>
      <c r="N828" s="168" t="e">
        <f t="shared" si="1104"/>
        <v>#REF!</v>
      </c>
      <c r="O828" s="168">
        <f t="shared" si="1104"/>
        <v>0</v>
      </c>
      <c r="P828" s="168">
        <f t="shared" si="1104"/>
        <v>0</v>
      </c>
      <c r="Q828" s="177"/>
      <c r="R828" s="168">
        <f t="shared" ref="R828:S828" si="1105">IF(R830=0,0,R829/R830)</f>
        <v>0</v>
      </c>
      <c r="S828" s="168">
        <f t="shared" si="1105"/>
        <v>0</v>
      </c>
      <c r="T828" s="181"/>
      <c r="U828" s="168">
        <f t="shared" ref="U828:V828" si="1106">IF(U830=0,0,U829/U830)</f>
        <v>0</v>
      </c>
      <c r="V828" s="168">
        <f t="shared" si="1106"/>
        <v>0</v>
      </c>
      <c r="W828" s="181"/>
      <c r="X828" s="168">
        <f>H828</f>
        <v>0.09</v>
      </c>
      <c r="Y828" s="168">
        <f>IF(Y830=0,0,Y829/Y830)</f>
        <v>0</v>
      </c>
      <c r="Z828" s="182"/>
      <c r="AA828" s="167"/>
      <c r="AB828" s="201" t="s">
        <v>2858</v>
      </c>
      <c r="AC828" s="172" t="e">
        <f>P828/R828</f>
        <v>#DIV/0!</v>
      </c>
      <c r="AD828" s="172" t="e">
        <f>S828/R828</f>
        <v>#DIV/0!</v>
      </c>
      <c r="AE828" s="172" t="e">
        <f>V828/U828</f>
        <v>#DIV/0!</v>
      </c>
      <c r="AF828" s="172">
        <f>Y828/X828</f>
        <v>0</v>
      </c>
      <c r="AG828" s="172">
        <f>P828/G828</f>
        <v>0</v>
      </c>
      <c r="AH828" s="172">
        <f>S828/G828</f>
        <v>0</v>
      </c>
      <c r="AI828" s="172">
        <f>V828/G828</f>
        <v>0</v>
      </c>
      <c r="AJ828" s="172">
        <f>Y828/G828</f>
        <v>0</v>
      </c>
      <c r="AK828" s="173"/>
      <c r="AL828" s="168">
        <f>IF(H828=0,0,P828/H828)</f>
        <v>0</v>
      </c>
      <c r="AM828" s="168">
        <f>IF(H828=0,0,S828/H828)</f>
        <v>0</v>
      </c>
      <c r="AN828" s="168">
        <f>IF(H828=0,0,V828/H828)</f>
        <v>0</v>
      </c>
      <c r="AO828" s="168">
        <f>IF(H828=0,0,Y828/H828)</f>
        <v>0</v>
      </c>
      <c r="AP828" s="174">
        <f t="shared" ref="AP828:AS828" si="1107">IF(AL828&lt;=50%,5,IF(AL828&lt;=65%,4,IF(AL828&lt;=75%,3,IF(AL828&lt;=90%,2,1))))</f>
        <v>5</v>
      </c>
      <c r="AQ828" s="174">
        <f t="shared" si="1107"/>
        <v>5</v>
      </c>
      <c r="AR828" s="174">
        <f t="shared" si="1107"/>
        <v>5</v>
      </c>
      <c r="AS828" s="174">
        <f t="shared" si="1107"/>
        <v>5</v>
      </c>
      <c r="AT828" s="173"/>
      <c r="AU828" s="175"/>
      <c r="AV828" s="175"/>
      <c r="AW828" s="175"/>
      <c r="AX828" s="175"/>
      <c r="AY828" s="175"/>
    </row>
    <row r="829" spans="1:51" ht="16.5" customHeight="1" outlineLevel="4" x14ac:dyDescent="0.25">
      <c r="A829" s="205" t="s">
        <v>2859</v>
      </c>
      <c r="B829" s="181" t="e">
        <f>#REF!</f>
        <v>#REF!</v>
      </c>
      <c r="C829" s="192" t="s">
        <v>1632</v>
      </c>
      <c r="D829" s="192"/>
      <c r="E829" s="192"/>
      <c r="F829" s="192">
        <v>150</v>
      </c>
      <c r="G829" s="192">
        <v>300</v>
      </c>
      <c r="H829" s="192"/>
      <c r="I829" s="192"/>
      <c r="J829" s="192"/>
      <c r="K829" s="192" t="e">
        <f t="shared" ref="K829:P829" si="1108">#REF!</f>
        <v>#REF!</v>
      </c>
      <c r="L829" s="192" t="e">
        <f t="shared" si="1108"/>
        <v>#REF!</v>
      </c>
      <c r="M829" s="192" t="e">
        <f t="shared" si="1108"/>
        <v>#REF!</v>
      </c>
      <c r="N829" s="192" t="e">
        <f t="shared" si="1108"/>
        <v>#REF!</v>
      </c>
      <c r="O829" s="192" t="e">
        <f t="shared" si="1108"/>
        <v>#REF!</v>
      </c>
      <c r="P829" s="192" t="e">
        <f t="shared" si="1108"/>
        <v>#REF!</v>
      </c>
      <c r="Q829" s="192"/>
      <c r="R829" s="192" t="e">
        <f t="shared" ref="R829:S829" si="1109">#REF!</f>
        <v>#REF!</v>
      </c>
      <c r="S829" s="192" t="e">
        <f t="shared" si="1109"/>
        <v>#REF!</v>
      </c>
      <c r="T829" s="192"/>
      <c r="U829" s="192" t="e">
        <f t="shared" ref="U829:V829" si="1110">#REF!</f>
        <v>#REF!</v>
      </c>
      <c r="V829" s="192" t="e">
        <f t="shared" si="1110"/>
        <v>#REF!</v>
      </c>
      <c r="W829" s="192"/>
      <c r="X829" s="192"/>
      <c r="Y829" s="192" t="e">
        <f>#REF!</f>
        <v>#REF!</v>
      </c>
      <c r="Z829" s="182"/>
      <c r="AA829" s="192"/>
      <c r="AB829" s="274" t="s">
        <v>2858</v>
      </c>
      <c r="AC829" s="170"/>
      <c r="AD829" s="170"/>
      <c r="AE829" s="170"/>
      <c r="AF829" s="170"/>
      <c r="AG829" s="170"/>
      <c r="AH829" s="170"/>
      <c r="AI829" s="170"/>
      <c r="AJ829" s="170"/>
      <c r="AK829" s="206"/>
      <c r="AL829" s="168"/>
      <c r="AM829" s="168"/>
      <c r="AN829" s="168"/>
      <c r="AO829" s="168"/>
      <c r="AP829" s="174"/>
      <c r="AQ829" s="174"/>
      <c r="AR829" s="174"/>
      <c r="AS829" s="174"/>
      <c r="AT829" s="206"/>
      <c r="AU829" s="207"/>
      <c r="AV829" s="207"/>
      <c r="AW829" s="207"/>
      <c r="AX829" s="207"/>
      <c r="AY829" s="207"/>
    </row>
    <row r="830" spans="1:51" ht="16.5" customHeight="1" outlineLevel="4" x14ac:dyDescent="0.25">
      <c r="A830" s="205" t="s">
        <v>2860</v>
      </c>
      <c r="B830" s="181" t="str">
        <f>Variables!C77</f>
        <v>Jumlah siswa SMA/SMK</v>
      </c>
      <c r="C830" s="192" t="s">
        <v>1632</v>
      </c>
      <c r="D830" s="192"/>
      <c r="E830" s="192"/>
      <c r="F830" s="192">
        <v>4938</v>
      </c>
      <c r="G830" s="192">
        <v>4938</v>
      </c>
      <c r="H830" s="192"/>
      <c r="I830" s="192"/>
      <c r="J830" s="192"/>
      <c r="K830" s="192" t="e">
        <f>Variables!E77</f>
        <v>#N/A</v>
      </c>
      <c r="L830" s="192">
        <f>Variables!F77</f>
        <v>12285</v>
      </c>
      <c r="M830" s="192">
        <f>Variables!G77</f>
        <v>9269</v>
      </c>
      <c r="N830" s="192">
        <f>Variables!H77</f>
        <v>9269</v>
      </c>
      <c r="O830" s="192">
        <f>Variables!I77</f>
        <v>0</v>
      </c>
      <c r="P830" s="192">
        <f>Variables!J77</f>
        <v>0</v>
      </c>
      <c r="Q830" s="192"/>
      <c r="R830" s="192">
        <f>Variables!K77</f>
        <v>0</v>
      </c>
      <c r="S830" s="192">
        <f>Variables!L77</f>
        <v>0</v>
      </c>
      <c r="T830" s="192"/>
      <c r="U830" s="192">
        <f>Variables!M77</f>
        <v>0</v>
      </c>
      <c r="V830" s="192">
        <f>Variables!N77</f>
        <v>0</v>
      </c>
      <c r="W830" s="192"/>
      <c r="X830" s="192"/>
      <c r="Y830" s="192">
        <f>Variables!P77</f>
        <v>0</v>
      </c>
      <c r="Z830" s="182"/>
      <c r="AA830" s="192"/>
      <c r="AB830" s="274" t="s">
        <v>2858</v>
      </c>
      <c r="AC830" s="170"/>
      <c r="AD830" s="170"/>
      <c r="AE830" s="170"/>
      <c r="AF830" s="170"/>
      <c r="AG830" s="170"/>
      <c r="AH830" s="170"/>
      <c r="AI830" s="170"/>
      <c r="AJ830" s="170"/>
      <c r="AK830" s="206"/>
      <c r="AL830" s="168"/>
      <c r="AM830" s="168"/>
      <c r="AN830" s="168"/>
      <c r="AO830" s="168"/>
      <c r="AP830" s="174"/>
      <c r="AQ830" s="174"/>
      <c r="AR830" s="174"/>
      <c r="AS830" s="174"/>
      <c r="AT830" s="206"/>
      <c r="AU830" s="207"/>
      <c r="AV830" s="207"/>
      <c r="AW830" s="207"/>
      <c r="AX830" s="207"/>
      <c r="AY830" s="207"/>
    </row>
    <row r="831" spans="1:51" ht="16.5" customHeight="1" outlineLevel="2" x14ac:dyDescent="0.25">
      <c r="A831" s="153" t="s">
        <v>2861</v>
      </c>
      <c r="B831" s="219" t="s">
        <v>2862</v>
      </c>
      <c r="C831" s="220"/>
      <c r="D831" s="220"/>
      <c r="E831" s="220"/>
      <c r="F831" s="220"/>
      <c r="G831" s="220"/>
      <c r="H831" s="220"/>
      <c r="I831" s="220"/>
      <c r="J831" s="220"/>
      <c r="K831" s="220"/>
      <c r="L831" s="220"/>
      <c r="M831" s="220"/>
      <c r="N831" s="220"/>
      <c r="O831" s="220"/>
      <c r="P831" s="220"/>
      <c r="Q831" s="307"/>
      <c r="R831" s="220"/>
      <c r="S831" s="220"/>
      <c r="T831" s="226"/>
      <c r="U831" s="220"/>
      <c r="V831" s="220"/>
      <c r="W831" s="226">
        <v>11426000</v>
      </c>
      <c r="X831" s="220"/>
      <c r="Y831" s="220"/>
      <c r="Z831" s="269">
        <v>11426000</v>
      </c>
      <c r="AA831" s="221"/>
      <c r="AB831" s="219"/>
      <c r="AC831" s="160"/>
      <c r="AD831" s="160"/>
      <c r="AE831" s="160"/>
      <c r="AF831" s="160"/>
      <c r="AG831" s="160"/>
      <c r="AH831" s="160"/>
      <c r="AI831" s="160"/>
      <c r="AJ831" s="160"/>
      <c r="AK831" s="161"/>
      <c r="AL831" s="159"/>
      <c r="AM831" s="159"/>
      <c r="AN831" s="159"/>
      <c r="AO831" s="159"/>
      <c r="AP831" s="162"/>
      <c r="AQ831" s="162"/>
      <c r="AR831" s="162"/>
      <c r="AS831" s="162"/>
      <c r="AT831" s="161"/>
      <c r="AU831" s="163"/>
      <c r="AV831" s="163"/>
      <c r="AW831" s="163"/>
      <c r="AX831" s="163"/>
      <c r="AY831" s="163"/>
    </row>
    <row r="832" spans="1:51" ht="16.5" customHeight="1" outlineLevel="3" x14ac:dyDescent="0.25">
      <c r="A832" s="164" t="s">
        <v>2863</v>
      </c>
      <c r="B832" s="165" t="s">
        <v>2864</v>
      </c>
      <c r="C832" s="166"/>
      <c r="D832" s="167">
        <v>0.05</v>
      </c>
      <c r="E832" s="167">
        <v>0.05</v>
      </c>
      <c r="F832" s="167">
        <v>0.05</v>
      </c>
      <c r="G832" s="167">
        <v>0.04</v>
      </c>
      <c r="H832" s="167">
        <v>0.04</v>
      </c>
      <c r="I832" s="167">
        <v>0.04</v>
      </c>
      <c r="J832" s="167">
        <v>0.03</v>
      </c>
      <c r="K832" s="168">
        <f t="shared" ref="K832:P832" si="1111">IF(K834=0,0,K833/K834)</f>
        <v>5.5427825762753992E-2</v>
      </c>
      <c r="L832" s="168">
        <f t="shared" si="1111"/>
        <v>5.0092986981822546E-2</v>
      </c>
      <c r="M832" s="168">
        <f t="shared" si="1111"/>
        <v>4.0878077721744288E-2</v>
      </c>
      <c r="N832" s="168">
        <f t="shared" si="1111"/>
        <v>0.10185954374081412</v>
      </c>
      <c r="O832" s="168">
        <f t="shared" si="1111"/>
        <v>0</v>
      </c>
      <c r="P832" s="168">
        <f t="shared" si="1111"/>
        <v>5.6117755289788407E-2</v>
      </c>
      <c r="Q832" s="177"/>
      <c r="R832" s="168">
        <f t="shared" ref="R832:S832" si="1112">IF(R834=0,0,R833/R834)</f>
        <v>0</v>
      </c>
      <c r="S832" s="168">
        <f t="shared" si="1112"/>
        <v>4.6421544515494344E-2</v>
      </c>
      <c r="T832" s="181"/>
      <c r="U832" s="168">
        <f t="shared" ref="U832:V832" si="1113">IF(U834=0,0,U833/U834)</f>
        <v>0</v>
      </c>
      <c r="V832" s="168">
        <f t="shared" si="1113"/>
        <v>0</v>
      </c>
      <c r="W832" s="181"/>
      <c r="X832" s="168">
        <f>H832</f>
        <v>0.04</v>
      </c>
      <c r="Y832" s="168">
        <f>IF(Y834=0,0,Y833/Y834)</f>
        <v>0</v>
      </c>
      <c r="Z832" s="182"/>
      <c r="AA832" s="167">
        <f>Y832/X832</f>
        <v>0</v>
      </c>
      <c r="AB832" s="165"/>
      <c r="AC832" s="172" t="e">
        <f>1/(P832/R832)</f>
        <v>#DIV/0!</v>
      </c>
      <c r="AD832" s="172" t="e">
        <f>1/(S832/R832)</f>
        <v>#DIV/0!</v>
      </c>
      <c r="AE832" s="172"/>
      <c r="AF832" s="172"/>
      <c r="AG832" s="172">
        <f>1/(P832/G832)</f>
        <v>0.71278688524590161</v>
      </c>
      <c r="AH832" s="172">
        <f>1/(S832/G832)</f>
        <v>0.86166887417218552</v>
      </c>
      <c r="AI832" s="172"/>
      <c r="AJ832" s="172"/>
      <c r="AK832" s="173"/>
      <c r="AL832" s="168">
        <f>(2*H832-P832)/H832</f>
        <v>0.59705611775528988</v>
      </c>
      <c r="AM832" s="186">
        <f>(2*H832-S832)/H832</f>
        <v>0.8394613871126414</v>
      </c>
      <c r="AN832" s="168">
        <f>(2*H832-V832)/H832</f>
        <v>2</v>
      </c>
      <c r="AO832" s="168">
        <f>(2*H832-Y832)/H832</f>
        <v>2</v>
      </c>
      <c r="AP832" s="174">
        <f t="shared" ref="AP832:AS832" si="1114">IF(AL832&lt;=50%,5,IF(AL832&lt;=65%,4,IF(AL832&lt;=75%,3,IF(AL832&lt;=90%,2,1))))</f>
        <v>4</v>
      </c>
      <c r="AQ832" s="174">
        <f t="shared" si="1114"/>
        <v>2</v>
      </c>
      <c r="AR832" s="174">
        <f t="shared" si="1114"/>
        <v>1</v>
      </c>
      <c r="AS832" s="174">
        <f t="shared" si="1114"/>
        <v>1</v>
      </c>
      <c r="AT832" s="173"/>
      <c r="AU832" s="175"/>
      <c r="AV832" s="175"/>
      <c r="AW832" s="175"/>
      <c r="AX832" s="175"/>
      <c r="AY832" s="175"/>
    </row>
    <row r="833" spans="1:51" ht="16.5" customHeight="1" outlineLevel="4" x14ac:dyDescent="0.25">
      <c r="A833" s="205" t="s">
        <v>2865</v>
      </c>
      <c r="B833" s="181" t="str">
        <f>Variables!C365</f>
        <v>Jumlah Pasangan Usia Subur yang ingin anak ditunda dan tidak ingin anak lagi, yang ingin ber-KB tetapi belum terlayani</v>
      </c>
      <c r="C833" s="192" t="s">
        <v>2853</v>
      </c>
      <c r="D833" s="192"/>
      <c r="E833" s="192"/>
      <c r="F833" s="192"/>
      <c r="G833" s="192"/>
      <c r="H833" s="192"/>
      <c r="I833" s="192"/>
      <c r="J833" s="192"/>
      <c r="K833" s="192">
        <f>Variables!E365</f>
        <v>892</v>
      </c>
      <c r="L833" s="192">
        <f>Variables!F365</f>
        <v>835</v>
      </c>
      <c r="M833" s="192">
        <f>Variables!G365</f>
        <v>689</v>
      </c>
      <c r="N833" s="192">
        <f>Variables!H365</f>
        <v>1594</v>
      </c>
      <c r="O833" s="192">
        <f>Variables!I365</f>
        <v>0</v>
      </c>
      <c r="P833" s="192">
        <f>Variables!J365</f>
        <v>915</v>
      </c>
      <c r="Q833" s="192"/>
      <c r="R833" s="192">
        <f>Variables!K365</f>
        <v>0</v>
      </c>
      <c r="S833" s="192">
        <f>Variables!L365</f>
        <v>755</v>
      </c>
      <c r="T833" s="192"/>
      <c r="U833" s="192">
        <f>Variables!M365</f>
        <v>0</v>
      </c>
      <c r="V833" s="192">
        <f>Variables!N365</f>
        <v>0</v>
      </c>
      <c r="W833" s="192"/>
      <c r="X833" s="192"/>
      <c r="Y833" s="192">
        <f>Variables!P365</f>
        <v>0</v>
      </c>
      <c r="Z833" s="182"/>
      <c r="AA833" s="192"/>
      <c r="AB833" s="181"/>
      <c r="AC833" s="170"/>
      <c r="AD833" s="170"/>
      <c r="AE833" s="170"/>
      <c r="AF833" s="170"/>
      <c r="AG833" s="170"/>
      <c r="AH833" s="170"/>
      <c r="AI833" s="170"/>
      <c r="AJ833" s="170"/>
      <c r="AK833" s="206"/>
      <c r="AL833" s="168"/>
      <c r="AM833" s="168"/>
      <c r="AN833" s="168"/>
      <c r="AO833" s="168"/>
      <c r="AP833" s="174"/>
      <c r="AQ833" s="174"/>
      <c r="AR833" s="174"/>
      <c r="AS833" s="174"/>
      <c r="AT833" s="206"/>
      <c r="AU833" s="207"/>
      <c r="AV833" s="207"/>
      <c r="AW833" s="207"/>
      <c r="AX833" s="207"/>
      <c r="AY833" s="207"/>
    </row>
    <row r="834" spans="1:51" ht="16.5" customHeight="1" outlineLevel="4" x14ac:dyDescent="0.25">
      <c r="A834" s="205" t="s">
        <v>2866</v>
      </c>
      <c r="B834" s="181" t="str">
        <f>Variables!C400</f>
        <v>Jumlah seluruh Pasangan Usia Subur</v>
      </c>
      <c r="C834" s="192" t="s">
        <v>2853</v>
      </c>
      <c r="D834" s="192"/>
      <c r="E834" s="192"/>
      <c r="F834" s="192"/>
      <c r="G834" s="192"/>
      <c r="H834" s="192"/>
      <c r="I834" s="192"/>
      <c r="J834" s="192"/>
      <c r="K834" s="192">
        <f>Variables!E400</f>
        <v>16093</v>
      </c>
      <c r="L834" s="192">
        <f>Variables!F400</f>
        <v>16669</v>
      </c>
      <c r="M834" s="192">
        <f>Variables!G400</f>
        <v>16855</v>
      </c>
      <c r="N834" s="192">
        <f>Variables!H400</f>
        <v>15649</v>
      </c>
      <c r="O834" s="192">
        <f>Variables!I400</f>
        <v>0</v>
      </c>
      <c r="P834" s="192">
        <f>Variables!J400</f>
        <v>16305</v>
      </c>
      <c r="Q834" s="192"/>
      <c r="R834" s="192">
        <f>Variables!K400</f>
        <v>0</v>
      </c>
      <c r="S834" s="192">
        <f>Variables!L400</f>
        <v>16264</v>
      </c>
      <c r="T834" s="192"/>
      <c r="U834" s="192">
        <f>Variables!M400</f>
        <v>0</v>
      </c>
      <c r="V834" s="192">
        <f>Variables!N400</f>
        <v>0</v>
      </c>
      <c r="W834" s="192"/>
      <c r="X834" s="192"/>
      <c r="Y834" s="192">
        <f>Variables!P400</f>
        <v>0</v>
      </c>
      <c r="Z834" s="182"/>
      <c r="AA834" s="192"/>
      <c r="AB834" s="181"/>
      <c r="AC834" s="170"/>
      <c r="AD834" s="170"/>
      <c r="AE834" s="170"/>
      <c r="AF834" s="170"/>
      <c r="AG834" s="170"/>
      <c r="AH834" s="170"/>
      <c r="AI834" s="170"/>
      <c r="AJ834" s="170"/>
      <c r="AK834" s="206"/>
      <c r="AL834" s="168"/>
      <c r="AM834" s="168"/>
      <c r="AN834" s="168"/>
      <c r="AO834" s="168"/>
      <c r="AP834" s="174"/>
      <c r="AQ834" s="174"/>
      <c r="AR834" s="174"/>
      <c r="AS834" s="174"/>
      <c r="AT834" s="206"/>
      <c r="AU834" s="207"/>
      <c r="AV834" s="207"/>
      <c r="AW834" s="207"/>
      <c r="AX834" s="207"/>
      <c r="AY834" s="207"/>
    </row>
    <row r="835" spans="1:51" ht="16.5" customHeight="1" outlineLevel="3" x14ac:dyDescent="0.25">
      <c r="A835" s="164" t="s">
        <v>2867</v>
      </c>
      <c r="B835" s="165" t="s">
        <v>2868</v>
      </c>
      <c r="C835" s="166"/>
      <c r="D835" s="167">
        <v>0.75</v>
      </c>
      <c r="E835" s="167">
        <v>0.76</v>
      </c>
      <c r="F835" s="167">
        <v>0.77</v>
      </c>
      <c r="G835" s="167">
        <v>0.78</v>
      </c>
      <c r="H835" s="167">
        <v>0.79</v>
      </c>
      <c r="I835" s="167">
        <v>0.8</v>
      </c>
      <c r="J835" s="167">
        <v>0.81</v>
      </c>
      <c r="K835" s="168">
        <f t="shared" ref="K835:P835" si="1115">IF(K837=0,0,K836/K837)</f>
        <v>0.78644501278772383</v>
      </c>
      <c r="L835" s="168">
        <f t="shared" si="1115"/>
        <v>0.77253548139624084</v>
      </c>
      <c r="M835" s="168">
        <f t="shared" si="1115"/>
        <v>0.89225941422594146</v>
      </c>
      <c r="N835" s="168">
        <f t="shared" si="1115"/>
        <v>0.74914965986394555</v>
      </c>
      <c r="O835" s="168">
        <f t="shared" si="1115"/>
        <v>0</v>
      </c>
      <c r="P835" s="168">
        <f t="shared" si="1115"/>
        <v>0</v>
      </c>
      <c r="Q835" s="177"/>
      <c r="R835" s="168">
        <f t="shared" ref="R835:S835" si="1116">IF(R837=0,0,R836/R837)</f>
        <v>0</v>
      </c>
      <c r="S835" s="168">
        <f t="shared" si="1116"/>
        <v>0</v>
      </c>
      <c r="T835" s="181"/>
      <c r="U835" s="168">
        <f t="shared" ref="U835:V835" si="1117">IF(U837=0,0,U836/U837)</f>
        <v>0</v>
      </c>
      <c r="V835" s="168">
        <f t="shared" si="1117"/>
        <v>0</v>
      </c>
      <c r="W835" s="181"/>
      <c r="X835" s="168">
        <f>H835</f>
        <v>0.79</v>
      </c>
      <c r="Y835" s="168">
        <f>IF(Y837=0,0,Y836/Y837)</f>
        <v>0</v>
      </c>
      <c r="Z835" s="182"/>
      <c r="AA835" s="167">
        <f>Y835/X835</f>
        <v>0</v>
      </c>
      <c r="AB835" s="165"/>
      <c r="AC835" s="172" t="e">
        <f>P835/R835</f>
        <v>#DIV/0!</v>
      </c>
      <c r="AD835" s="172" t="e">
        <f>S835/R835</f>
        <v>#DIV/0!</v>
      </c>
      <c r="AE835" s="172" t="e">
        <f>V835/U835</f>
        <v>#DIV/0!</v>
      </c>
      <c r="AF835" s="172">
        <f>Y835/X835</f>
        <v>0</v>
      </c>
      <c r="AG835" s="172">
        <f>P835/G835</f>
        <v>0</v>
      </c>
      <c r="AH835" s="172">
        <f>S835/G835</f>
        <v>0</v>
      </c>
      <c r="AI835" s="172">
        <f>V835/G835</f>
        <v>0</v>
      </c>
      <c r="AJ835" s="172">
        <f>Y835/G835</f>
        <v>0</v>
      </c>
      <c r="AK835" s="173"/>
      <c r="AL835" s="168">
        <f>IF(H835=0,0,P835/H835)</f>
        <v>0</v>
      </c>
      <c r="AM835" s="168">
        <f>IF(H835=0,0,S835/H835)</f>
        <v>0</v>
      </c>
      <c r="AN835" s="168">
        <f>IF(H835=0,0,V835/H835)</f>
        <v>0</v>
      </c>
      <c r="AO835" s="168">
        <f>IF(H835=0,0,Y835/H835)</f>
        <v>0</v>
      </c>
      <c r="AP835" s="174">
        <f t="shared" ref="AP835:AS835" si="1118">IF(AL835&lt;=50%,5,IF(AL835&lt;=65%,4,IF(AL835&lt;=75%,3,IF(AL835&lt;=90%,2,1))))</f>
        <v>5</v>
      </c>
      <c r="AQ835" s="174">
        <f t="shared" si="1118"/>
        <v>5</v>
      </c>
      <c r="AR835" s="174">
        <f t="shared" si="1118"/>
        <v>5</v>
      </c>
      <c r="AS835" s="174">
        <f t="shared" si="1118"/>
        <v>5</v>
      </c>
      <c r="AT835" s="173"/>
      <c r="AU835" s="175"/>
      <c r="AV835" s="175"/>
      <c r="AW835" s="175"/>
      <c r="AX835" s="175"/>
      <c r="AY835" s="175"/>
    </row>
    <row r="836" spans="1:51" ht="16.5" customHeight="1" outlineLevel="4" x14ac:dyDescent="0.25">
      <c r="A836" s="205" t="s">
        <v>2869</v>
      </c>
      <c r="B836" s="181" t="str">
        <f>Variables!C340</f>
        <v>Jumlah anggota Bina Keluarga Balita (BKB) yang ber-KB</v>
      </c>
      <c r="C836" s="192" t="s">
        <v>2870</v>
      </c>
      <c r="D836" s="192"/>
      <c r="E836" s="192"/>
      <c r="F836" s="192"/>
      <c r="G836" s="192"/>
      <c r="H836" s="192"/>
      <c r="I836" s="192"/>
      <c r="J836" s="192"/>
      <c r="K836" s="192">
        <f>Variables!E340</f>
        <v>1230</v>
      </c>
      <c r="L836" s="192">
        <f>Variables!F340</f>
        <v>2014</v>
      </c>
      <c r="M836" s="192">
        <f>Variables!G340</f>
        <v>853</v>
      </c>
      <c r="N836" s="192">
        <f>Variables!H340</f>
        <v>881</v>
      </c>
      <c r="O836" s="192">
        <f>Variables!I340</f>
        <v>0</v>
      </c>
      <c r="P836" s="192">
        <f>Variables!J340</f>
        <v>988</v>
      </c>
      <c r="Q836" s="192"/>
      <c r="R836" s="192">
        <f>Variables!K340</f>
        <v>0</v>
      </c>
      <c r="S836" s="192">
        <f>Variables!L340</f>
        <v>690</v>
      </c>
      <c r="T836" s="192"/>
      <c r="U836" s="192">
        <f>Variables!M340</f>
        <v>0</v>
      </c>
      <c r="V836" s="192">
        <f>Variables!N340</f>
        <v>0</v>
      </c>
      <c r="W836" s="192"/>
      <c r="X836" s="192"/>
      <c r="Y836" s="192">
        <f>Variables!P340</f>
        <v>0</v>
      </c>
      <c r="Z836" s="182"/>
      <c r="AA836" s="192"/>
      <c r="AB836" s="181"/>
      <c r="AC836" s="170"/>
      <c r="AD836" s="170"/>
      <c r="AE836" s="170"/>
      <c r="AF836" s="170"/>
      <c r="AG836" s="170"/>
      <c r="AH836" s="170"/>
      <c r="AI836" s="170"/>
      <c r="AJ836" s="170"/>
      <c r="AK836" s="206"/>
      <c r="AL836" s="168"/>
      <c r="AM836" s="168"/>
      <c r="AN836" s="168"/>
      <c r="AO836" s="168"/>
      <c r="AP836" s="174"/>
      <c r="AQ836" s="174"/>
      <c r="AR836" s="174"/>
      <c r="AS836" s="174"/>
      <c r="AT836" s="206"/>
      <c r="AU836" s="207"/>
      <c r="AV836" s="207"/>
      <c r="AW836" s="207"/>
      <c r="AX836" s="207"/>
      <c r="AY836" s="207"/>
    </row>
    <row r="837" spans="1:51" ht="16.5" customHeight="1" outlineLevel="4" x14ac:dyDescent="0.25">
      <c r="A837" s="205" t="s">
        <v>2871</v>
      </c>
      <c r="B837" s="181" t="str">
        <f>Variables!C401</f>
        <v>Jumlah seluruh Pasangan Usia Subur anggota Bina Keluarga Balita (BKB)</v>
      </c>
      <c r="C837" s="192" t="s">
        <v>2853</v>
      </c>
      <c r="D837" s="192"/>
      <c r="E837" s="192"/>
      <c r="F837" s="192"/>
      <c r="G837" s="192"/>
      <c r="H837" s="192"/>
      <c r="I837" s="192"/>
      <c r="J837" s="192"/>
      <c r="K837" s="192">
        <f>Variables!E401</f>
        <v>1564</v>
      </c>
      <c r="L837" s="192">
        <f>Variables!F401</f>
        <v>2607</v>
      </c>
      <c r="M837" s="192">
        <f>Variables!G401</f>
        <v>956</v>
      </c>
      <c r="N837" s="192">
        <f>Variables!H401</f>
        <v>1176</v>
      </c>
      <c r="O837" s="192">
        <f>Variables!I401</f>
        <v>0</v>
      </c>
      <c r="P837" s="192">
        <f>Variables!J401</f>
        <v>0</v>
      </c>
      <c r="Q837" s="192"/>
      <c r="R837" s="192">
        <f>Variables!K401</f>
        <v>0</v>
      </c>
      <c r="S837" s="192">
        <f>Variables!L401</f>
        <v>0</v>
      </c>
      <c r="T837" s="192"/>
      <c r="U837" s="192">
        <f>Variables!M401</f>
        <v>0</v>
      </c>
      <c r="V837" s="192">
        <f>Variables!N401</f>
        <v>0</v>
      </c>
      <c r="W837" s="192"/>
      <c r="X837" s="192"/>
      <c r="Y837" s="192">
        <f>Variables!P401</f>
        <v>0</v>
      </c>
      <c r="Z837" s="182"/>
      <c r="AA837" s="192"/>
      <c r="AB837" s="181"/>
      <c r="AC837" s="170"/>
      <c r="AD837" s="170"/>
      <c r="AE837" s="170"/>
      <c r="AF837" s="170"/>
      <c r="AG837" s="170"/>
      <c r="AH837" s="170"/>
      <c r="AI837" s="170"/>
      <c r="AJ837" s="170"/>
      <c r="AK837" s="206"/>
      <c r="AL837" s="168"/>
      <c r="AM837" s="168"/>
      <c r="AN837" s="168"/>
      <c r="AO837" s="168"/>
      <c r="AP837" s="174"/>
      <c r="AQ837" s="174"/>
      <c r="AR837" s="174"/>
      <c r="AS837" s="174"/>
      <c r="AT837" s="206"/>
      <c r="AU837" s="207"/>
      <c r="AV837" s="207"/>
      <c r="AW837" s="207"/>
      <c r="AX837" s="207"/>
      <c r="AY837" s="207"/>
    </row>
    <row r="838" spans="1:51" ht="16.5" customHeight="1" outlineLevel="3" x14ac:dyDescent="0.25">
      <c r="A838" s="164" t="s">
        <v>2872</v>
      </c>
      <c r="B838" s="165" t="s">
        <v>2873</v>
      </c>
      <c r="C838" s="166"/>
      <c r="D838" s="167">
        <v>0.88</v>
      </c>
      <c r="E838" s="167">
        <v>0.88</v>
      </c>
      <c r="F838" s="167">
        <v>0.88</v>
      </c>
      <c r="G838" s="167">
        <v>0.88</v>
      </c>
      <c r="H838" s="167">
        <v>0.88</v>
      </c>
      <c r="I838" s="167">
        <v>0.88</v>
      </c>
      <c r="J838" s="167">
        <v>0.88</v>
      </c>
      <c r="K838" s="168">
        <f t="shared" ref="K838:P838" si="1119">IF(K840=0,0,K839/K840)</f>
        <v>0.88232348522784176</v>
      </c>
      <c r="L838" s="168">
        <f t="shared" si="1119"/>
        <v>0.88282423635453178</v>
      </c>
      <c r="M838" s="168">
        <f t="shared" si="1119"/>
        <v>0.88282423635453178</v>
      </c>
      <c r="N838" s="168">
        <f t="shared" si="1119"/>
        <v>0.73870056497175141</v>
      </c>
      <c r="O838" s="168">
        <f t="shared" si="1119"/>
        <v>0</v>
      </c>
      <c r="P838" s="168">
        <f t="shared" si="1119"/>
        <v>0</v>
      </c>
      <c r="Q838" s="177"/>
      <c r="R838" s="168">
        <f t="shared" ref="R838:S838" si="1120">IF(R840=0,0,R839/R840)</f>
        <v>0</v>
      </c>
      <c r="S838" s="168">
        <f t="shared" si="1120"/>
        <v>0</v>
      </c>
      <c r="T838" s="181"/>
      <c r="U838" s="168">
        <f t="shared" ref="U838:V838" si="1121">IF(U840=0,0,U839/U840)</f>
        <v>0</v>
      </c>
      <c r="V838" s="168">
        <f t="shared" si="1121"/>
        <v>0</v>
      </c>
      <c r="W838" s="181"/>
      <c r="X838" s="168">
        <f>H838</f>
        <v>0.88</v>
      </c>
      <c r="Y838" s="168">
        <f>IF(Y840=0,0,Y839/Y840)</f>
        <v>0</v>
      </c>
      <c r="Z838" s="182"/>
      <c r="AA838" s="167">
        <f>Y838/X838</f>
        <v>0</v>
      </c>
      <c r="AB838" s="165"/>
      <c r="AC838" s="172" t="e">
        <f>P838/R838</f>
        <v>#DIV/0!</v>
      </c>
      <c r="AD838" s="172" t="e">
        <f>S838/R838</f>
        <v>#DIV/0!</v>
      </c>
      <c r="AE838" s="172" t="e">
        <f>V838/U838</f>
        <v>#DIV/0!</v>
      </c>
      <c r="AF838" s="172">
        <f>Y838/X838</f>
        <v>0</v>
      </c>
      <c r="AG838" s="172">
        <f>P838/G838</f>
        <v>0</v>
      </c>
      <c r="AH838" s="172">
        <f>S838/G838</f>
        <v>0</v>
      </c>
      <c r="AI838" s="172">
        <f>V838/G838</f>
        <v>0</v>
      </c>
      <c r="AJ838" s="172">
        <f>Y838/G838</f>
        <v>0</v>
      </c>
      <c r="AK838" s="173"/>
      <c r="AL838" s="168">
        <f>IF(H838=0,0,P838/H838)</f>
        <v>0</v>
      </c>
      <c r="AM838" s="168">
        <f>IF(H838=0,0,S838/H838)</f>
        <v>0</v>
      </c>
      <c r="AN838" s="168">
        <f>IF(H838=0,0,V838/H838)</f>
        <v>0</v>
      </c>
      <c r="AO838" s="168">
        <f>IF(H838=0,0,Y838/H838)</f>
        <v>0</v>
      </c>
      <c r="AP838" s="174">
        <f t="shared" ref="AP838:AS838" si="1122">IF(AL838&lt;=50%,5,IF(AL838&lt;=65%,4,IF(AL838&lt;=75%,3,IF(AL838&lt;=90%,2,1))))</f>
        <v>5</v>
      </c>
      <c r="AQ838" s="174">
        <f t="shared" si="1122"/>
        <v>5</v>
      </c>
      <c r="AR838" s="174">
        <f t="shared" si="1122"/>
        <v>5</v>
      </c>
      <c r="AS838" s="174">
        <f t="shared" si="1122"/>
        <v>5</v>
      </c>
      <c r="AT838" s="173"/>
      <c r="AU838" s="175"/>
      <c r="AV838" s="175"/>
      <c r="AW838" s="175"/>
      <c r="AX838" s="175"/>
      <c r="AY838" s="175"/>
    </row>
    <row r="839" spans="1:51" ht="16.5" customHeight="1" outlineLevel="4" x14ac:dyDescent="0.25">
      <c r="A839" s="205" t="s">
        <v>2874</v>
      </c>
      <c r="B839" s="181" t="str">
        <f>Variables!C341</f>
        <v>Jumlah anggota Usaha Peningkatan Pendapatan Keluarga Sejahtera (UPPKS) ber-KB</v>
      </c>
      <c r="C839" s="192" t="s">
        <v>2853</v>
      </c>
      <c r="D839" s="192"/>
      <c r="E839" s="192"/>
      <c r="F839" s="192"/>
      <c r="G839" s="192"/>
      <c r="H839" s="192"/>
      <c r="I839" s="192"/>
      <c r="J839" s="192"/>
      <c r="K839" s="192">
        <f>Variables!E341</f>
        <v>1762</v>
      </c>
      <c r="L839" s="192">
        <f>Variables!F341</f>
        <v>1763</v>
      </c>
      <c r="M839" s="192">
        <f>Variables!G341</f>
        <v>1763</v>
      </c>
      <c r="N839" s="192">
        <f>Variables!H341</f>
        <v>1046</v>
      </c>
      <c r="O839" s="192">
        <f>Variables!I341</f>
        <v>0</v>
      </c>
      <c r="P839" s="192">
        <f>Variables!J341</f>
        <v>660</v>
      </c>
      <c r="Q839" s="192"/>
      <c r="R839" s="192">
        <f>Variables!K341</f>
        <v>0</v>
      </c>
      <c r="S839" s="192">
        <f>Variables!L341</f>
        <v>665</v>
      </c>
      <c r="T839" s="192"/>
      <c r="U839" s="192">
        <f>Variables!M341</f>
        <v>0</v>
      </c>
      <c r="V839" s="192">
        <f>Variables!N341</f>
        <v>0</v>
      </c>
      <c r="W839" s="192"/>
      <c r="X839" s="192"/>
      <c r="Y839" s="192">
        <f>Variables!P341</f>
        <v>0</v>
      </c>
      <c r="Z839" s="182"/>
      <c r="AA839" s="192"/>
      <c r="AB839" s="181"/>
      <c r="AC839" s="170"/>
      <c r="AD839" s="170"/>
      <c r="AE839" s="170"/>
      <c r="AF839" s="170"/>
      <c r="AG839" s="170"/>
      <c r="AH839" s="170"/>
      <c r="AI839" s="170"/>
      <c r="AJ839" s="170"/>
      <c r="AK839" s="206"/>
      <c r="AL839" s="168"/>
      <c r="AM839" s="168"/>
      <c r="AN839" s="168"/>
      <c r="AO839" s="168"/>
      <c r="AP839" s="174"/>
      <c r="AQ839" s="174"/>
      <c r="AR839" s="174"/>
      <c r="AS839" s="174"/>
      <c r="AT839" s="206"/>
      <c r="AU839" s="207"/>
      <c r="AV839" s="207"/>
      <c r="AW839" s="207"/>
      <c r="AX839" s="207"/>
      <c r="AY839" s="207"/>
    </row>
    <row r="840" spans="1:51" ht="16.5" customHeight="1" outlineLevel="4" x14ac:dyDescent="0.25">
      <c r="A840" s="205" t="s">
        <v>2875</v>
      </c>
      <c r="B840" s="181" t="str">
        <f>Variables!C404</f>
        <v>Jumlah seluruh PUS anggota Usaha Peningkatan Pendapatan Keluarga Sejahtera (UPPKS) peserta KB</v>
      </c>
      <c r="C840" s="192" t="s">
        <v>2853</v>
      </c>
      <c r="D840" s="192"/>
      <c r="E840" s="192"/>
      <c r="F840" s="192"/>
      <c r="G840" s="192"/>
      <c r="H840" s="192"/>
      <c r="I840" s="192"/>
      <c r="J840" s="192"/>
      <c r="K840" s="192">
        <f>Variables!E404</f>
        <v>1997</v>
      </c>
      <c r="L840" s="192">
        <f>Variables!F404</f>
        <v>1997</v>
      </c>
      <c r="M840" s="192">
        <f>Variables!G404</f>
        <v>1997</v>
      </c>
      <c r="N840" s="192">
        <f>Variables!H404</f>
        <v>1416</v>
      </c>
      <c r="O840" s="192">
        <f>Variables!I404</f>
        <v>0</v>
      </c>
      <c r="P840" s="192">
        <f>Variables!J404</f>
        <v>0</v>
      </c>
      <c r="Q840" s="192"/>
      <c r="R840" s="192">
        <f>Variables!K404</f>
        <v>0</v>
      </c>
      <c r="S840" s="192">
        <f>Variables!L404</f>
        <v>0</v>
      </c>
      <c r="T840" s="192"/>
      <c r="U840" s="192">
        <f>Variables!M404</f>
        <v>0</v>
      </c>
      <c r="V840" s="192">
        <f>Variables!N404</f>
        <v>0</v>
      </c>
      <c r="W840" s="192"/>
      <c r="X840" s="192"/>
      <c r="Y840" s="192">
        <f>Variables!P404</f>
        <v>0</v>
      </c>
      <c r="Z840" s="182"/>
      <c r="AA840" s="192"/>
      <c r="AB840" s="181"/>
      <c r="AC840" s="170"/>
      <c r="AD840" s="170"/>
      <c r="AE840" s="170"/>
      <c r="AF840" s="170"/>
      <c r="AG840" s="170"/>
      <c r="AH840" s="170"/>
      <c r="AI840" s="170"/>
      <c r="AJ840" s="170"/>
      <c r="AK840" s="206"/>
      <c r="AL840" s="168"/>
      <c r="AM840" s="168"/>
      <c r="AN840" s="168"/>
      <c r="AO840" s="168"/>
      <c r="AP840" s="174"/>
      <c r="AQ840" s="174"/>
      <c r="AR840" s="174"/>
      <c r="AS840" s="174"/>
      <c r="AT840" s="206"/>
      <c r="AU840" s="207"/>
      <c r="AV840" s="207"/>
      <c r="AW840" s="207"/>
      <c r="AX840" s="207"/>
      <c r="AY840" s="207"/>
    </row>
    <row r="841" spans="1:51" ht="16.5" customHeight="1" outlineLevel="3" x14ac:dyDescent="0.25">
      <c r="A841" s="164" t="s">
        <v>2876</v>
      </c>
      <c r="B841" s="165" t="s">
        <v>2877</v>
      </c>
      <c r="C841" s="166"/>
      <c r="D841" s="167">
        <v>1</v>
      </c>
      <c r="E841" s="167">
        <v>1</v>
      </c>
      <c r="F841" s="167">
        <v>1</v>
      </c>
      <c r="G841" s="167">
        <v>1</v>
      </c>
      <c r="H841" s="167">
        <v>1</v>
      </c>
      <c r="I841" s="167">
        <v>1</v>
      </c>
      <c r="J841" s="167">
        <v>1</v>
      </c>
      <c r="K841" s="167">
        <f t="shared" ref="K841:P841" si="1123">IF(K843=0,0,K842/(K843/2))</f>
        <v>1.7647058823529411</v>
      </c>
      <c r="L841" s="167">
        <f t="shared" si="1123"/>
        <v>1.7647058823529411</v>
      </c>
      <c r="M841" s="167">
        <f t="shared" si="1123"/>
        <v>1.5294117647058822</v>
      </c>
      <c r="N841" s="167">
        <f t="shared" si="1123"/>
        <v>1.6470588235294117</v>
      </c>
      <c r="O841" s="167">
        <f t="shared" si="1123"/>
        <v>0</v>
      </c>
      <c r="P841" s="167">
        <f t="shared" si="1123"/>
        <v>0</v>
      </c>
      <c r="Q841" s="177"/>
      <c r="R841" s="167">
        <f t="shared" ref="R841:S841" si="1124">IF(R843=0,0,R842/(R843/2))</f>
        <v>0</v>
      </c>
      <c r="S841" s="167">
        <f t="shared" si="1124"/>
        <v>0</v>
      </c>
      <c r="T841" s="181"/>
      <c r="U841" s="167">
        <f t="shared" ref="U841:V841" si="1125">IF(U843=0,0,U842/(U843/2))</f>
        <v>0</v>
      </c>
      <c r="V841" s="167">
        <f t="shared" si="1125"/>
        <v>0</v>
      </c>
      <c r="W841" s="181"/>
      <c r="X841" s="168">
        <f>H841</f>
        <v>1</v>
      </c>
      <c r="Y841" s="167">
        <f>IF(Y843=0,0,Y842/(Y843/2))</f>
        <v>0</v>
      </c>
      <c r="Z841" s="182"/>
      <c r="AA841" s="167">
        <f>Y841/X841</f>
        <v>0</v>
      </c>
      <c r="AB841" s="165"/>
      <c r="AC841" s="172" t="e">
        <f>P841/R841</f>
        <v>#DIV/0!</v>
      </c>
      <c r="AD841" s="172" t="e">
        <f>S841/R841</f>
        <v>#DIV/0!</v>
      </c>
      <c r="AE841" s="172" t="e">
        <f>V841/U841</f>
        <v>#DIV/0!</v>
      </c>
      <c r="AF841" s="172">
        <f>Y841/X841</f>
        <v>0</v>
      </c>
      <c r="AG841" s="172">
        <f>P841/G841</f>
        <v>0</v>
      </c>
      <c r="AH841" s="172">
        <f>S841/G841</f>
        <v>0</v>
      </c>
      <c r="AI841" s="172">
        <f>V841/G841</f>
        <v>0</v>
      </c>
      <c r="AJ841" s="172">
        <f>Y841/G841</f>
        <v>0</v>
      </c>
      <c r="AK841" s="173"/>
      <c r="AL841" s="168">
        <f>IF(H841=0,0,P841/H841)</f>
        <v>0</v>
      </c>
      <c r="AM841" s="168">
        <f>IF(H841=0,0,S841/H841)</f>
        <v>0</v>
      </c>
      <c r="AN841" s="168">
        <f>IF(H841=0,0,V841/H841)</f>
        <v>0</v>
      </c>
      <c r="AO841" s="168">
        <f>IF(H841=0,0,Y841/H841)</f>
        <v>0</v>
      </c>
      <c r="AP841" s="174">
        <f t="shared" ref="AP841:AS841" si="1126">IF(AL841&lt;=50%,5,IF(AL841&lt;=65%,4,IF(AL841&lt;=75%,3,IF(AL841&lt;=90%,2,1))))</f>
        <v>5</v>
      </c>
      <c r="AQ841" s="174">
        <f t="shared" si="1126"/>
        <v>5</v>
      </c>
      <c r="AR841" s="174">
        <f t="shared" si="1126"/>
        <v>5</v>
      </c>
      <c r="AS841" s="174">
        <f t="shared" si="1126"/>
        <v>5</v>
      </c>
      <c r="AT841" s="173"/>
      <c r="AU841" s="175"/>
      <c r="AV841" s="175"/>
      <c r="AW841" s="175"/>
      <c r="AX841" s="175"/>
      <c r="AY841" s="175"/>
    </row>
    <row r="842" spans="1:51" ht="16.5" customHeight="1" outlineLevel="4" x14ac:dyDescent="0.25">
      <c r="A842" s="205" t="s">
        <v>2878</v>
      </c>
      <c r="B842" s="181" t="str">
        <f>Variables!C392</f>
        <v>Jumlah PLKB/PKB</v>
      </c>
      <c r="C842" s="192" t="s">
        <v>1632</v>
      </c>
      <c r="D842" s="192">
        <v>15</v>
      </c>
      <c r="E842" s="192">
        <v>15</v>
      </c>
      <c r="F842" s="192"/>
      <c r="G842" s="192"/>
      <c r="H842" s="192"/>
      <c r="I842" s="192"/>
      <c r="J842" s="192"/>
      <c r="K842" s="192">
        <f>Variables!E392</f>
        <v>15</v>
      </c>
      <c r="L842" s="192">
        <f>Variables!F392</f>
        <v>15</v>
      </c>
      <c r="M842" s="192">
        <f>Variables!G392</f>
        <v>13</v>
      </c>
      <c r="N842" s="192">
        <f>Variables!H392</f>
        <v>14</v>
      </c>
      <c r="O842" s="192">
        <f>Variables!I392</f>
        <v>14</v>
      </c>
      <c r="P842" s="192">
        <f>Variables!J392</f>
        <v>14</v>
      </c>
      <c r="Q842" s="192"/>
      <c r="R842" s="192">
        <f>Variables!K392</f>
        <v>14</v>
      </c>
      <c r="S842" s="192">
        <f>Variables!L392</f>
        <v>14</v>
      </c>
      <c r="T842" s="192"/>
      <c r="U842" s="192">
        <f>Variables!M392</f>
        <v>0</v>
      </c>
      <c r="V842" s="192">
        <f>Variables!N392</f>
        <v>0</v>
      </c>
      <c r="W842" s="192"/>
      <c r="X842" s="192"/>
      <c r="Y842" s="192">
        <f>Variables!P392</f>
        <v>0</v>
      </c>
      <c r="Z842" s="182"/>
      <c r="AA842" s="192"/>
      <c r="AB842" s="181"/>
      <c r="AC842" s="170"/>
      <c r="AD842" s="170"/>
      <c r="AE842" s="170"/>
      <c r="AF842" s="170"/>
      <c r="AG842" s="170"/>
      <c r="AH842" s="170"/>
      <c r="AI842" s="170"/>
      <c r="AJ842" s="170"/>
      <c r="AK842" s="206"/>
      <c r="AL842" s="168"/>
      <c r="AM842" s="168"/>
      <c r="AN842" s="168"/>
      <c r="AO842" s="168"/>
      <c r="AP842" s="174"/>
      <c r="AQ842" s="174"/>
      <c r="AR842" s="174"/>
      <c r="AS842" s="174"/>
      <c r="AT842" s="206"/>
      <c r="AU842" s="207"/>
      <c r="AV842" s="207"/>
      <c r="AW842" s="207"/>
      <c r="AX842" s="207"/>
      <c r="AY842" s="207"/>
    </row>
    <row r="843" spans="1:51" ht="16.5" customHeight="1" outlineLevel="4" x14ac:dyDescent="0.25">
      <c r="A843" s="205" t="s">
        <v>2879</v>
      </c>
      <c r="B843" s="181" t="str">
        <f>Variables!C658</f>
        <v>Jumlah kelurahan</v>
      </c>
      <c r="C843" s="192" t="s">
        <v>2880</v>
      </c>
      <c r="D843" s="192">
        <v>17</v>
      </c>
      <c r="E843" s="192">
        <v>17</v>
      </c>
      <c r="F843" s="192">
        <v>17</v>
      </c>
      <c r="G843" s="192">
        <v>17</v>
      </c>
      <c r="H843" s="192"/>
      <c r="I843" s="192"/>
      <c r="J843" s="192">
        <v>17</v>
      </c>
      <c r="K843" s="192">
        <f>Variables!E658</f>
        <v>17</v>
      </c>
      <c r="L843" s="192">
        <f>Variables!F658</f>
        <v>17</v>
      </c>
      <c r="M843" s="192">
        <f>Variables!G658</f>
        <v>17</v>
      </c>
      <c r="N843" s="192">
        <f>Variables!H658</f>
        <v>17</v>
      </c>
      <c r="O843" s="192">
        <f>Variables!I658</f>
        <v>0</v>
      </c>
      <c r="P843" s="192">
        <f>Variables!J658</f>
        <v>0</v>
      </c>
      <c r="Q843" s="192"/>
      <c r="R843" s="192">
        <f>Variables!K658</f>
        <v>0</v>
      </c>
      <c r="S843" s="192">
        <f>Variables!L658</f>
        <v>0</v>
      </c>
      <c r="T843" s="192"/>
      <c r="U843" s="192">
        <f>Variables!M658</f>
        <v>0</v>
      </c>
      <c r="V843" s="192">
        <f>Variables!N658</f>
        <v>0</v>
      </c>
      <c r="W843" s="192"/>
      <c r="X843" s="192"/>
      <c r="Y843" s="192">
        <f>Variables!P658</f>
        <v>0</v>
      </c>
      <c r="Z843" s="182"/>
      <c r="AA843" s="192"/>
      <c r="AB843" s="181"/>
      <c r="AC843" s="170"/>
      <c r="AD843" s="170"/>
      <c r="AE843" s="170"/>
      <c r="AF843" s="170"/>
      <c r="AG843" s="170"/>
      <c r="AH843" s="170"/>
      <c r="AI843" s="170"/>
      <c r="AJ843" s="170"/>
      <c r="AK843" s="206"/>
      <c r="AL843" s="168"/>
      <c r="AM843" s="168"/>
      <c r="AN843" s="168"/>
      <c r="AO843" s="168"/>
      <c r="AP843" s="174"/>
      <c r="AQ843" s="174"/>
      <c r="AR843" s="174"/>
      <c r="AS843" s="174"/>
      <c r="AT843" s="206"/>
      <c r="AU843" s="207"/>
      <c r="AV843" s="207"/>
      <c r="AW843" s="207"/>
      <c r="AX843" s="207"/>
      <c r="AY843" s="207"/>
    </row>
    <row r="844" spans="1:51" ht="16.5" customHeight="1" outlineLevel="3" x14ac:dyDescent="0.25">
      <c r="A844" s="164" t="s">
        <v>2881</v>
      </c>
      <c r="B844" s="165" t="s">
        <v>2882</v>
      </c>
      <c r="C844" s="166"/>
      <c r="D844" s="167">
        <f t="shared" ref="D844:G844" si="1127">D845/D846</f>
        <v>1</v>
      </c>
      <c r="E844" s="167">
        <f t="shared" si="1127"/>
        <v>1</v>
      </c>
      <c r="F844" s="167">
        <f t="shared" si="1127"/>
        <v>1</v>
      </c>
      <c r="G844" s="167">
        <f t="shared" si="1127"/>
        <v>1</v>
      </c>
      <c r="H844" s="167">
        <v>1</v>
      </c>
      <c r="I844" s="167">
        <v>1</v>
      </c>
      <c r="J844" s="167">
        <f>J845/J846</f>
        <v>1</v>
      </c>
      <c r="K844" s="168">
        <f t="shared" ref="K844:P844" si="1128">IF(K846=0,0,K845/K846)</f>
        <v>1</v>
      </c>
      <c r="L844" s="168">
        <f t="shared" si="1128"/>
        <v>1</v>
      </c>
      <c r="M844" s="168">
        <f t="shared" si="1128"/>
        <v>1</v>
      </c>
      <c r="N844" s="168">
        <f t="shared" si="1128"/>
        <v>1</v>
      </c>
      <c r="O844" s="168">
        <f t="shared" si="1128"/>
        <v>0</v>
      </c>
      <c r="P844" s="168">
        <f t="shared" si="1128"/>
        <v>0</v>
      </c>
      <c r="Q844" s="177"/>
      <c r="R844" s="168">
        <f t="shared" ref="R844:S844" si="1129">IF(R846=0,0,R845/R846)</f>
        <v>0</v>
      </c>
      <c r="S844" s="168">
        <f t="shared" si="1129"/>
        <v>0</v>
      </c>
      <c r="T844" s="181"/>
      <c r="U844" s="168">
        <f t="shared" ref="U844:V844" si="1130">IF(U846=0,0,U845/U846)</f>
        <v>0</v>
      </c>
      <c r="V844" s="168">
        <f t="shared" si="1130"/>
        <v>0</v>
      </c>
      <c r="W844" s="181"/>
      <c r="X844" s="168">
        <f>H844</f>
        <v>1</v>
      </c>
      <c r="Y844" s="168">
        <f>IF(Y846=0,0,Y845/Y846)</f>
        <v>0</v>
      </c>
      <c r="Z844" s="182"/>
      <c r="AA844" s="167">
        <f>Y844/X844</f>
        <v>0</v>
      </c>
      <c r="AB844" s="165"/>
      <c r="AC844" s="172" t="e">
        <f>P844/R844</f>
        <v>#DIV/0!</v>
      </c>
      <c r="AD844" s="172" t="e">
        <f>S844/R844</f>
        <v>#DIV/0!</v>
      </c>
      <c r="AE844" s="172" t="e">
        <f>V844/U844</f>
        <v>#DIV/0!</v>
      </c>
      <c r="AF844" s="172">
        <f>Y844/X844</f>
        <v>0</v>
      </c>
      <c r="AG844" s="172">
        <f>P844/G844</f>
        <v>0</v>
      </c>
      <c r="AH844" s="172">
        <f>S844/G844</f>
        <v>0</v>
      </c>
      <c r="AI844" s="172">
        <f>V844/G844</f>
        <v>0</v>
      </c>
      <c r="AJ844" s="172">
        <f>Y844/G844</f>
        <v>0</v>
      </c>
      <c r="AK844" s="173"/>
      <c r="AL844" s="168">
        <f>IF(H844=0,0,P844/H844)</f>
        <v>0</v>
      </c>
      <c r="AM844" s="168">
        <f>IF(H844=0,0,S844/H844)</f>
        <v>0</v>
      </c>
      <c r="AN844" s="168">
        <f>IF(H844=0,0,V844/H844)</f>
        <v>0</v>
      </c>
      <c r="AO844" s="168">
        <f>IF(H844=0,0,Y844/H844)</f>
        <v>0</v>
      </c>
      <c r="AP844" s="174">
        <f t="shared" ref="AP844:AS844" si="1131">IF(AL844&lt;=50%,5,IF(AL844&lt;=65%,4,IF(AL844&lt;=75%,3,IF(AL844&lt;=90%,2,1))))</f>
        <v>5</v>
      </c>
      <c r="AQ844" s="174">
        <f t="shared" si="1131"/>
        <v>5</v>
      </c>
      <c r="AR844" s="174">
        <f t="shared" si="1131"/>
        <v>5</v>
      </c>
      <c r="AS844" s="174">
        <f t="shared" si="1131"/>
        <v>5</v>
      </c>
      <c r="AT844" s="173"/>
      <c r="AU844" s="175"/>
      <c r="AV844" s="175"/>
      <c r="AW844" s="175"/>
      <c r="AX844" s="175"/>
      <c r="AY844" s="175"/>
    </row>
    <row r="845" spans="1:51" ht="16.5" customHeight="1" outlineLevel="4" x14ac:dyDescent="0.25">
      <c r="A845" s="205" t="s">
        <v>2883</v>
      </c>
      <c r="B845" s="181" t="str">
        <f>Variables!C393</f>
        <v>Jumlah PPKBD</v>
      </c>
      <c r="C845" s="192" t="s">
        <v>1632</v>
      </c>
      <c r="D845" s="192">
        <v>17</v>
      </c>
      <c r="E845" s="192">
        <v>17</v>
      </c>
      <c r="F845" s="192">
        <v>17</v>
      </c>
      <c r="G845" s="192">
        <v>17</v>
      </c>
      <c r="H845" s="192"/>
      <c r="I845" s="192"/>
      <c r="J845" s="192">
        <v>17</v>
      </c>
      <c r="K845" s="192">
        <f>Variables!E393</f>
        <v>17</v>
      </c>
      <c r="L845" s="192">
        <f>Variables!F393</f>
        <v>17</v>
      </c>
      <c r="M845" s="192">
        <f>Variables!G393</f>
        <v>17</v>
      </c>
      <c r="N845" s="192">
        <f>Variables!H393</f>
        <v>17</v>
      </c>
      <c r="O845" s="192">
        <f>Variables!I393</f>
        <v>17</v>
      </c>
      <c r="P845" s="192">
        <f>Variables!J393</f>
        <v>17</v>
      </c>
      <c r="Q845" s="192"/>
      <c r="R845" s="192">
        <f>Variables!K393</f>
        <v>17</v>
      </c>
      <c r="S845" s="192">
        <f>Variables!L393</f>
        <v>17</v>
      </c>
      <c r="T845" s="192"/>
      <c r="U845" s="192">
        <f>Variables!M393</f>
        <v>0</v>
      </c>
      <c r="V845" s="192">
        <f>Variables!N393</f>
        <v>0</v>
      </c>
      <c r="W845" s="192"/>
      <c r="X845" s="192"/>
      <c r="Y845" s="192">
        <f>Variables!P393</f>
        <v>0</v>
      </c>
      <c r="Z845" s="182"/>
      <c r="AA845" s="192"/>
      <c r="AB845" s="181"/>
      <c r="AC845" s="170"/>
      <c r="AD845" s="170"/>
      <c r="AE845" s="170"/>
      <c r="AF845" s="170"/>
      <c r="AG845" s="170"/>
      <c r="AH845" s="170"/>
      <c r="AI845" s="170"/>
      <c r="AJ845" s="170"/>
      <c r="AK845" s="206"/>
      <c r="AL845" s="168"/>
      <c r="AM845" s="168"/>
      <c r="AN845" s="168"/>
      <c r="AO845" s="168"/>
      <c r="AP845" s="174"/>
      <c r="AQ845" s="174"/>
      <c r="AR845" s="174"/>
      <c r="AS845" s="174"/>
      <c r="AT845" s="206"/>
      <c r="AU845" s="207"/>
      <c r="AV845" s="207"/>
      <c r="AW845" s="207"/>
      <c r="AX845" s="207"/>
      <c r="AY845" s="207"/>
    </row>
    <row r="846" spans="1:51" ht="16.5" customHeight="1" outlineLevel="4" x14ac:dyDescent="0.25">
      <c r="A846" s="205" t="s">
        <v>2884</v>
      </c>
      <c r="B846" s="181" t="str">
        <f>Variables!C658</f>
        <v>Jumlah kelurahan</v>
      </c>
      <c r="C846" s="192" t="s">
        <v>2880</v>
      </c>
      <c r="D846" s="192">
        <v>17</v>
      </c>
      <c r="E846" s="192">
        <v>17</v>
      </c>
      <c r="F846" s="192">
        <v>17</v>
      </c>
      <c r="G846" s="192">
        <v>17</v>
      </c>
      <c r="H846" s="192"/>
      <c r="I846" s="192"/>
      <c r="J846" s="192">
        <v>17</v>
      </c>
      <c r="K846" s="192">
        <f>Variables!E658</f>
        <v>17</v>
      </c>
      <c r="L846" s="192">
        <f>Variables!F658</f>
        <v>17</v>
      </c>
      <c r="M846" s="192">
        <f>Variables!G658</f>
        <v>17</v>
      </c>
      <c r="N846" s="192">
        <f>Variables!H658</f>
        <v>17</v>
      </c>
      <c r="O846" s="192">
        <f>Variables!I658</f>
        <v>0</v>
      </c>
      <c r="P846" s="192">
        <f>Variables!J658</f>
        <v>0</v>
      </c>
      <c r="Q846" s="192"/>
      <c r="R846" s="192">
        <f>Variables!K658</f>
        <v>0</v>
      </c>
      <c r="S846" s="192">
        <f>Variables!L658</f>
        <v>0</v>
      </c>
      <c r="T846" s="192"/>
      <c r="U846" s="192">
        <f>Variables!M658</f>
        <v>0</v>
      </c>
      <c r="V846" s="192">
        <f>Variables!N658</f>
        <v>0</v>
      </c>
      <c r="W846" s="192"/>
      <c r="X846" s="192"/>
      <c r="Y846" s="192">
        <f>Variables!P658</f>
        <v>0</v>
      </c>
      <c r="Z846" s="182"/>
      <c r="AA846" s="192"/>
      <c r="AB846" s="181"/>
      <c r="AC846" s="170"/>
      <c r="AD846" s="170"/>
      <c r="AE846" s="170"/>
      <c r="AF846" s="170"/>
      <c r="AG846" s="170"/>
      <c r="AH846" s="170"/>
      <c r="AI846" s="170"/>
      <c r="AJ846" s="170"/>
      <c r="AK846" s="206"/>
      <c r="AL846" s="168"/>
      <c r="AM846" s="168"/>
      <c r="AN846" s="168"/>
      <c r="AO846" s="168"/>
      <c r="AP846" s="174"/>
      <c r="AQ846" s="174"/>
      <c r="AR846" s="174"/>
      <c r="AS846" s="174"/>
      <c r="AT846" s="206"/>
      <c r="AU846" s="207"/>
      <c r="AV846" s="207"/>
      <c r="AW846" s="207"/>
      <c r="AX846" s="207"/>
      <c r="AY846" s="207"/>
    </row>
    <row r="847" spans="1:51" ht="16.5" customHeight="1" outlineLevel="3" x14ac:dyDescent="0.25">
      <c r="A847" s="164" t="s">
        <v>2885</v>
      </c>
      <c r="B847" s="165" t="s">
        <v>2886</v>
      </c>
      <c r="C847" s="166"/>
      <c r="D847" s="167">
        <v>0.3</v>
      </c>
      <c r="E847" s="167">
        <v>0.3</v>
      </c>
      <c r="F847" s="167">
        <v>0.3</v>
      </c>
      <c r="G847" s="167">
        <v>0.3</v>
      </c>
      <c r="H847" s="167">
        <v>0.3</v>
      </c>
      <c r="I847" s="167">
        <v>0.3</v>
      </c>
      <c r="J847" s="167">
        <v>1</v>
      </c>
      <c r="K847" s="168">
        <f t="shared" ref="K847:P847" si="1132">IF(K849=0,0,K848/K849)</f>
        <v>1</v>
      </c>
      <c r="L847" s="168">
        <f t="shared" si="1132"/>
        <v>120.78</v>
      </c>
      <c r="M847" s="168">
        <f t="shared" si="1132"/>
        <v>120.78</v>
      </c>
      <c r="N847" s="168">
        <f t="shared" si="1132"/>
        <v>1.8694594389112751</v>
      </c>
      <c r="O847" s="168">
        <f t="shared" si="1132"/>
        <v>0</v>
      </c>
      <c r="P847" s="168">
        <f t="shared" si="1132"/>
        <v>1</v>
      </c>
      <c r="Q847" s="177"/>
      <c r="R847" s="168">
        <f t="shared" ref="R847:S847" si="1133">IF(R849=0,0,R848/R849)</f>
        <v>0</v>
      </c>
      <c r="S847" s="168">
        <f t="shared" si="1133"/>
        <v>0.98337438423645318</v>
      </c>
      <c r="T847" s="181"/>
      <c r="U847" s="168">
        <f t="shared" ref="U847:V847" si="1134">IF(U849=0,0,U848/U849)</f>
        <v>0</v>
      </c>
      <c r="V847" s="168">
        <f t="shared" si="1134"/>
        <v>0</v>
      </c>
      <c r="W847" s="181"/>
      <c r="X847" s="168">
        <f>H847</f>
        <v>0.3</v>
      </c>
      <c r="Y847" s="168">
        <f>IF(Y849=0,0,Y848/Y849)</f>
        <v>0</v>
      </c>
      <c r="Z847" s="182"/>
      <c r="AA847" s="167">
        <f>Y847/X847</f>
        <v>0</v>
      </c>
      <c r="AB847" s="165"/>
      <c r="AC847" s="172" t="e">
        <f>P847/R847</f>
        <v>#DIV/0!</v>
      </c>
      <c r="AD847" s="172" t="e">
        <f>S847/R847</f>
        <v>#DIV/0!</v>
      </c>
      <c r="AE847" s="172" t="e">
        <f>V847/U847</f>
        <v>#DIV/0!</v>
      </c>
      <c r="AF847" s="172">
        <f>Y847/X847</f>
        <v>0</v>
      </c>
      <c r="AG847" s="172">
        <f>P847/G847</f>
        <v>3.3333333333333335</v>
      </c>
      <c r="AH847" s="172">
        <f>S847/G847</f>
        <v>3.2779146141215105</v>
      </c>
      <c r="AI847" s="172">
        <f>V847/G847</f>
        <v>0</v>
      </c>
      <c r="AJ847" s="172">
        <f>Y847/G847</f>
        <v>0</v>
      </c>
      <c r="AK847" s="173"/>
      <c r="AL847" s="168">
        <f>IF(H847=0,0,P847/H847)</f>
        <v>3.3333333333333335</v>
      </c>
      <c r="AM847" s="168">
        <f>IF(H847=0,0,S847/H847)</f>
        <v>3.2779146141215105</v>
      </c>
      <c r="AN847" s="168">
        <f>IF(H847=0,0,V847/H847)</f>
        <v>0</v>
      </c>
      <c r="AO847" s="168">
        <f>IF(H847=0,0,Y847/H847)</f>
        <v>0</v>
      </c>
      <c r="AP847" s="174">
        <f t="shared" ref="AP847:AS847" si="1135">IF(AL847&lt;=50%,5,IF(AL847&lt;=65%,4,IF(AL847&lt;=75%,3,IF(AL847&lt;=90%,2,1))))</f>
        <v>1</v>
      </c>
      <c r="AQ847" s="174">
        <f t="shared" si="1135"/>
        <v>1</v>
      </c>
      <c r="AR847" s="174">
        <f t="shared" si="1135"/>
        <v>5</v>
      </c>
      <c r="AS847" s="174">
        <f t="shared" si="1135"/>
        <v>5</v>
      </c>
      <c r="AT847" s="173"/>
      <c r="AU847" s="175"/>
      <c r="AV847" s="175"/>
      <c r="AW847" s="175"/>
      <c r="AX847" s="175"/>
      <c r="AY847" s="175"/>
    </row>
    <row r="848" spans="1:51" ht="16.5" customHeight="1" outlineLevel="4" x14ac:dyDescent="0.25">
      <c r="A848" s="205" t="s">
        <v>2887</v>
      </c>
      <c r="B848" s="181" t="str">
        <f>Variables!C372</f>
        <v>Jumlah penyediaan alat dan obat kontrasepsi</v>
      </c>
      <c r="C848" s="192" t="s">
        <v>1706</v>
      </c>
      <c r="D848" s="192"/>
      <c r="E848" s="192"/>
      <c r="F848" s="192"/>
      <c r="G848" s="192"/>
      <c r="H848" s="192"/>
      <c r="I848" s="192"/>
      <c r="J848" s="192"/>
      <c r="K848" s="192">
        <f>Variables!E372</f>
        <v>12078</v>
      </c>
      <c r="L848" s="192">
        <f>Variables!F372</f>
        <v>12078</v>
      </c>
      <c r="M848" s="192">
        <f>Variables!G372</f>
        <v>12078</v>
      </c>
      <c r="N848" s="192">
        <f>Variables!H372</f>
        <v>24589</v>
      </c>
      <c r="O848" s="192">
        <f>Variables!I372</f>
        <v>25984</v>
      </c>
      <c r="P848" s="192">
        <f>Variables!J372</f>
        <v>25984</v>
      </c>
      <c r="Q848" s="192"/>
      <c r="R848" s="192">
        <f>Variables!K372</f>
        <v>25552</v>
      </c>
      <c r="S848" s="192">
        <f>Variables!L372</f>
        <v>25552</v>
      </c>
      <c r="T848" s="192"/>
      <c r="U848" s="192">
        <f>Variables!M372</f>
        <v>0</v>
      </c>
      <c r="V848" s="192">
        <f>Variables!N372</f>
        <v>0</v>
      </c>
      <c r="W848" s="192"/>
      <c r="X848" s="192"/>
      <c r="Y848" s="192">
        <f>Variables!P372</f>
        <v>0</v>
      </c>
      <c r="Z848" s="182"/>
      <c r="AA848" s="192"/>
      <c r="AB848" s="181"/>
      <c r="AC848" s="170"/>
      <c r="AD848" s="170"/>
      <c r="AE848" s="170"/>
      <c r="AF848" s="170"/>
      <c r="AG848" s="170"/>
      <c r="AH848" s="170"/>
      <c r="AI848" s="170"/>
      <c r="AJ848" s="170"/>
      <c r="AK848" s="206"/>
      <c r="AL848" s="168"/>
      <c r="AM848" s="168"/>
      <c r="AN848" s="168"/>
      <c r="AO848" s="168"/>
      <c r="AP848" s="174"/>
      <c r="AQ848" s="174"/>
      <c r="AR848" s="174"/>
      <c r="AS848" s="174"/>
      <c r="AT848" s="206"/>
      <c r="AU848" s="207"/>
      <c r="AV848" s="207"/>
      <c r="AW848" s="207"/>
      <c r="AX848" s="207"/>
      <c r="AY848" s="207"/>
    </row>
    <row r="849" spans="1:51" ht="16.5" customHeight="1" outlineLevel="4" x14ac:dyDescent="0.25">
      <c r="A849" s="205" t="s">
        <v>2888</v>
      </c>
      <c r="B849" s="181" t="str">
        <f>Variables!C345</f>
        <v>Jumlah kebutuhan alat dan obat kebutuhan kontrasepsi</v>
      </c>
      <c r="C849" s="192" t="s">
        <v>1706</v>
      </c>
      <c r="D849" s="192"/>
      <c r="E849" s="192"/>
      <c r="F849" s="192"/>
      <c r="G849" s="192"/>
      <c r="H849" s="192"/>
      <c r="I849" s="192"/>
      <c r="J849" s="192"/>
      <c r="K849" s="192">
        <f>Variables!E345</f>
        <v>12078</v>
      </c>
      <c r="L849" s="192">
        <f>Variables!F345</f>
        <v>100</v>
      </c>
      <c r="M849" s="192">
        <f>Variables!G345</f>
        <v>100</v>
      </c>
      <c r="N849" s="192">
        <f>Variables!H345</f>
        <v>13153</v>
      </c>
      <c r="O849" s="192">
        <f>Variables!I345</f>
        <v>0</v>
      </c>
      <c r="P849" s="192">
        <f>Variables!J345</f>
        <v>25984</v>
      </c>
      <c r="Q849" s="192"/>
      <c r="R849" s="192">
        <f>Variables!K345</f>
        <v>0</v>
      </c>
      <c r="S849" s="192">
        <f>Variables!L345</f>
        <v>25984</v>
      </c>
      <c r="T849" s="192"/>
      <c r="U849" s="192">
        <f>Variables!M345</f>
        <v>0</v>
      </c>
      <c r="V849" s="192">
        <f>Variables!N345</f>
        <v>0</v>
      </c>
      <c r="W849" s="192"/>
      <c r="X849" s="192"/>
      <c r="Y849" s="192">
        <f>Variables!P345</f>
        <v>0</v>
      </c>
      <c r="Z849" s="182"/>
      <c r="AA849" s="192"/>
      <c r="AB849" s="181"/>
      <c r="AC849" s="170"/>
      <c r="AD849" s="170"/>
      <c r="AE849" s="170"/>
      <c r="AF849" s="170"/>
      <c r="AG849" s="170"/>
      <c r="AH849" s="170"/>
      <c r="AI849" s="170"/>
      <c r="AJ849" s="170"/>
      <c r="AK849" s="206"/>
      <c r="AL849" s="168"/>
      <c r="AM849" s="168"/>
      <c r="AN849" s="168"/>
      <c r="AO849" s="168"/>
      <c r="AP849" s="174"/>
      <c r="AQ849" s="174"/>
      <c r="AR849" s="174"/>
      <c r="AS849" s="174"/>
      <c r="AT849" s="206"/>
      <c r="AU849" s="207"/>
      <c r="AV849" s="207"/>
      <c r="AW849" s="207"/>
      <c r="AX849" s="207"/>
      <c r="AY849" s="207"/>
    </row>
    <row r="850" spans="1:51" ht="16.5" customHeight="1" outlineLevel="3" x14ac:dyDescent="0.25">
      <c r="A850" s="164" t="s">
        <v>2889</v>
      </c>
      <c r="B850" s="165" t="s">
        <v>2890</v>
      </c>
      <c r="C850" s="166"/>
      <c r="D850" s="167">
        <v>1</v>
      </c>
      <c r="E850" s="167">
        <v>1</v>
      </c>
      <c r="F850" s="167">
        <v>1</v>
      </c>
      <c r="G850" s="167">
        <v>1</v>
      </c>
      <c r="H850" s="167">
        <v>1</v>
      </c>
      <c r="I850" s="167">
        <v>1</v>
      </c>
      <c r="J850" s="167">
        <v>0.3</v>
      </c>
      <c r="K850" s="168">
        <f t="shared" ref="K850:P850" si="1136">IF(K852=0,0,K851/K852)</f>
        <v>1</v>
      </c>
      <c r="L850" s="168">
        <f t="shared" si="1136"/>
        <v>1</v>
      </c>
      <c r="M850" s="168">
        <f t="shared" si="1136"/>
        <v>1</v>
      </c>
      <c r="N850" s="168">
        <f t="shared" si="1136"/>
        <v>1</v>
      </c>
      <c r="O850" s="168">
        <f t="shared" si="1136"/>
        <v>0</v>
      </c>
      <c r="P850" s="168">
        <f t="shared" si="1136"/>
        <v>0</v>
      </c>
      <c r="Q850" s="177"/>
      <c r="R850" s="168">
        <f t="shared" ref="R850:S850" si="1137">IF(R852=0,0,R851/R852)</f>
        <v>0</v>
      </c>
      <c r="S850" s="168">
        <f t="shared" si="1137"/>
        <v>0</v>
      </c>
      <c r="T850" s="181"/>
      <c r="U850" s="168">
        <f t="shared" ref="U850:V850" si="1138">IF(U852=0,0,U851/U852)</f>
        <v>0</v>
      </c>
      <c r="V850" s="168">
        <f t="shared" si="1138"/>
        <v>0</v>
      </c>
      <c r="W850" s="181"/>
      <c r="X850" s="168">
        <f>H850</f>
        <v>1</v>
      </c>
      <c r="Y850" s="168">
        <f>IF(Y852=0,0,Y851/Y852)</f>
        <v>0</v>
      </c>
      <c r="Z850" s="182"/>
      <c r="AA850" s="167">
        <f>Y850/X850</f>
        <v>0</v>
      </c>
      <c r="AB850" s="165"/>
      <c r="AC850" s="172" t="e">
        <f>P850/R850</f>
        <v>#DIV/0!</v>
      </c>
      <c r="AD850" s="172" t="e">
        <f>S850/R850</f>
        <v>#DIV/0!</v>
      </c>
      <c r="AE850" s="172" t="e">
        <f>V850/U850</f>
        <v>#DIV/0!</v>
      </c>
      <c r="AF850" s="172">
        <f>Y850/X850</f>
        <v>0</v>
      </c>
      <c r="AG850" s="172">
        <f>P850/G850</f>
        <v>0</v>
      </c>
      <c r="AH850" s="172">
        <f>S850/G850</f>
        <v>0</v>
      </c>
      <c r="AI850" s="172">
        <f>V850/G850</f>
        <v>0</v>
      </c>
      <c r="AJ850" s="172">
        <f>Y850/G850</f>
        <v>0</v>
      </c>
      <c r="AK850" s="173"/>
      <c r="AL850" s="168">
        <f>IF(H850=0,0,P850/H850)</f>
        <v>0</v>
      </c>
      <c r="AM850" s="168">
        <f>IF(H850=0,0,S850/H850)</f>
        <v>0</v>
      </c>
      <c r="AN850" s="168">
        <f>IF(H850=0,0,V850/H850)</f>
        <v>0</v>
      </c>
      <c r="AO850" s="168">
        <f>IF(H850=0,0,Y850/H850)</f>
        <v>0</v>
      </c>
      <c r="AP850" s="174">
        <f t="shared" ref="AP850:AS850" si="1139">IF(AL850&lt;=50%,5,IF(AL850&lt;=65%,4,IF(AL850&lt;=75%,3,IF(AL850&lt;=90%,2,1))))</f>
        <v>5</v>
      </c>
      <c r="AQ850" s="174">
        <f t="shared" si="1139"/>
        <v>5</v>
      </c>
      <c r="AR850" s="174">
        <f t="shared" si="1139"/>
        <v>5</v>
      </c>
      <c r="AS850" s="174">
        <f t="shared" si="1139"/>
        <v>5</v>
      </c>
      <c r="AT850" s="173"/>
      <c r="AU850" s="175"/>
      <c r="AV850" s="175"/>
      <c r="AW850" s="175"/>
      <c r="AX850" s="175"/>
      <c r="AY850" s="175"/>
    </row>
    <row r="851" spans="1:51" ht="16.5" customHeight="1" outlineLevel="4" x14ac:dyDescent="0.25">
      <c r="A851" s="205" t="s">
        <v>2891</v>
      </c>
      <c r="B851" s="181" t="str">
        <f>Variables!C361</f>
        <v>Jumlah kelurahan yang menyediakan informasi data mikro keluarga</v>
      </c>
      <c r="C851" s="192" t="s">
        <v>2880</v>
      </c>
      <c r="D851" s="192">
        <v>17</v>
      </c>
      <c r="E851" s="192">
        <v>17</v>
      </c>
      <c r="F851" s="192">
        <v>17</v>
      </c>
      <c r="G851" s="192">
        <v>17</v>
      </c>
      <c r="H851" s="192"/>
      <c r="I851" s="192"/>
      <c r="J851" s="192"/>
      <c r="K851" s="192">
        <f>Variables!E361</f>
        <v>17</v>
      </c>
      <c r="L851" s="192">
        <f>Variables!F361</f>
        <v>17</v>
      </c>
      <c r="M851" s="192">
        <f>Variables!G361</f>
        <v>17</v>
      </c>
      <c r="N851" s="192">
        <f>Variables!H361</f>
        <v>17</v>
      </c>
      <c r="O851" s="192">
        <f>Variables!I361</f>
        <v>17</v>
      </c>
      <c r="P851" s="192">
        <f>Variables!J361</f>
        <v>17</v>
      </c>
      <c r="Q851" s="192"/>
      <c r="R851" s="192">
        <f>Variables!K361</f>
        <v>17</v>
      </c>
      <c r="S851" s="192">
        <f>Variables!L361</f>
        <v>17</v>
      </c>
      <c r="T851" s="192"/>
      <c r="U851" s="192">
        <f>Variables!M361</f>
        <v>0</v>
      </c>
      <c r="V851" s="192">
        <f>Variables!N361</f>
        <v>0</v>
      </c>
      <c r="W851" s="192"/>
      <c r="X851" s="192"/>
      <c r="Y851" s="192">
        <f>Variables!P361</f>
        <v>0</v>
      </c>
      <c r="Z851" s="182"/>
      <c r="AA851" s="192"/>
      <c r="AB851" s="181"/>
      <c r="AC851" s="170"/>
      <c r="AD851" s="170"/>
      <c r="AE851" s="170"/>
      <c r="AF851" s="170"/>
      <c r="AG851" s="170"/>
      <c r="AH851" s="170"/>
      <c r="AI851" s="170"/>
      <c r="AJ851" s="170"/>
      <c r="AK851" s="206"/>
      <c r="AL851" s="168"/>
      <c r="AM851" s="168"/>
      <c r="AN851" s="168"/>
      <c r="AO851" s="168"/>
      <c r="AP851" s="174"/>
      <c r="AQ851" s="174"/>
      <c r="AR851" s="174"/>
      <c r="AS851" s="174"/>
      <c r="AT851" s="206"/>
      <c r="AU851" s="207"/>
      <c r="AV851" s="207"/>
      <c r="AW851" s="207"/>
      <c r="AX851" s="207"/>
      <c r="AY851" s="207"/>
    </row>
    <row r="852" spans="1:51" ht="16.5" customHeight="1" outlineLevel="4" x14ac:dyDescent="0.25">
      <c r="A852" s="205" t="s">
        <v>2892</v>
      </c>
      <c r="B852" s="181" t="str">
        <f>Variables!C658</f>
        <v>Jumlah kelurahan</v>
      </c>
      <c r="C852" s="192" t="s">
        <v>2880</v>
      </c>
      <c r="D852" s="192">
        <v>17</v>
      </c>
      <c r="E852" s="192">
        <v>17</v>
      </c>
      <c r="F852" s="192">
        <v>17</v>
      </c>
      <c r="G852" s="192">
        <v>17</v>
      </c>
      <c r="H852" s="192"/>
      <c r="I852" s="192"/>
      <c r="J852" s="192">
        <v>17</v>
      </c>
      <c r="K852" s="192">
        <f>Variables!E658</f>
        <v>17</v>
      </c>
      <c r="L852" s="192">
        <f>Variables!F658</f>
        <v>17</v>
      </c>
      <c r="M852" s="192">
        <f>Variables!G658</f>
        <v>17</v>
      </c>
      <c r="N852" s="192">
        <f>Variables!H658</f>
        <v>17</v>
      </c>
      <c r="O852" s="192">
        <f>Variables!I658</f>
        <v>0</v>
      </c>
      <c r="P852" s="192">
        <f>Variables!J658</f>
        <v>0</v>
      </c>
      <c r="Q852" s="192"/>
      <c r="R852" s="192">
        <f>Variables!K658</f>
        <v>0</v>
      </c>
      <c r="S852" s="192">
        <f>Variables!L658</f>
        <v>0</v>
      </c>
      <c r="T852" s="192"/>
      <c r="U852" s="192">
        <f>Variables!M658</f>
        <v>0</v>
      </c>
      <c r="V852" s="192">
        <f>Variables!N658</f>
        <v>0</v>
      </c>
      <c r="W852" s="192"/>
      <c r="X852" s="192"/>
      <c r="Y852" s="192">
        <f>Variables!P658</f>
        <v>0</v>
      </c>
      <c r="Z852" s="182"/>
      <c r="AA852" s="192"/>
      <c r="AB852" s="181"/>
      <c r="AC852" s="170"/>
      <c r="AD852" s="170"/>
      <c r="AE852" s="170"/>
      <c r="AF852" s="170"/>
      <c r="AG852" s="170"/>
      <c r="AH852" s="170"/>
      <c r="AI852" s="170"/>
      <c r="AJ852" s="170"/>
      <c r="AK852" s="206"/>
      <c r="AL852" s="168"/>
      <c r="AM852" s="168"/>
      <c r="AN852" s="168"/>
      <c r="AO852" s="168"/>
      <c r="AP852" s="174"/>
      <c r="AQ852" s="174"/>
      <c r="AR852" s="174"/>
      <c r="AS852" s="174"/>
      <c r="AT852" s="206"/>
      <c r="AU852" s="207"/>
      <c r="AV852" s="207"/>
      <c r="AW852" s="207"/>
      <c r="AX852" s="207"/>
      <c r="AY852" s="207"/>
    </row>
    <row r="853" spans="1:51" ht="16.5" customHeight="1" outlineLevel="3" x14ac:dyDescent="0.25">
      <c r="A853" s="164" t="s">
        <v>2893</v>
      </c>
      <c r="B853" s="165" t="s">
        <v>2894</v>
      </c>
      <c r="C853" s="166"/>
      <c r="D853" s="167">
        <v>0.08</v>
      </c>
      <c r="E853" s="167">
        <v>0.09</v>
      </c>
      <c r="F853" s="167">
        <v>0.1</v>
      </c>
      <c r="G853" s="167">
        <v>0.11</v>
      </c>
      <c r="H853" s="167">
        <v>0.12</v>
      </c>
      <c r="I853" s="167">
        <v>0.13</v>
      </c>
      <c r="J853" s="167">
        <v>0.13</v>
      </c>
      <c r="K853" s="168">
        <f t="shared" ref="K853:P853" si="1140">IF(K855=0,0,K854/K855)</f>
        <v>6.5245759025663333E-2</v>
      </c>
      <c r="L853" s="168">
        <f t="shared" si="1140"/>
        <v>7.8888955546223535E-2</v>
      </c>
      <c r="M853" s="168">
        <f t="shared" si="1140"/>
        <v>8.7985760901809554E-2</v>
      </c>
      <c r="N853" s="168">
        <f t="shared" si="1140"/>
        <v>0.10129535763134605</v>
      </c>
      <c r="O853" s="168">
        <f t="shared" si="1140"/>
        <v>0</v>
      </c>
      <c r="P853" s="168">
        <f t="shared" si="1140"/>
        <v>0</v>
      </c>
      <c r="Q853" s="177"/>
      <c r="R853" s="168">
        <f t="shared" ref="R853:S853" si="1141">IF(R855=0,0,R854/R855)</f>
        <v>0</v>
      </c>
      <c r="S853" s="168">
        <f t="shared" si="1141"/>
        <v>0</v>
      </c>
      <c r="T853" s="181"/>
      <c r="U853" s="168">
        <f t="shared" ref="U853:V853" si="1142">IF(U855=0,0,U854/U855)</f>
        <v>0</v>
      </c>
      <c r="V853" s="168">
        <f t="shared" si="1142"/>
        <v>0</v>
      </c>
      <c r="W853" s="181"/>
      <c r="X853" s="168">
        <f>H853</f>
        <v>0.12</v>
      </c>
      <c r="Y853" s="168">
        <f>IF(Y855=0,0,Y854/Y855)</f>
        <v>0</v>
      </c>
      <c r="Z853" s="182"/>
      <c r="AA853" s="167">
        <f>Y853/X853</f>
        <v>0</v>
      </c>
      <c r="AB853" s="165"/>
      <c r="AC853" s="172" t="e">
        <f>P853/R853</f>
        <v>#DIV/0!</v>
      </c>
      <c r="AD853" s="172" t="e">
        <f>S853/R853</f>
        <v>#DIV/0!</v>
      </c>
      <c r="AE853" s="172" t="e">
        <f>V853/U853</f>
        <v>#DIV/0!</v>
      </c>
      <c r="AF853" s="172">
        <f>Y853/X853</f>
        <v>0</v>
      </c>
      <c r="AG853" s="172">
        <f>P853/G853</f>
        <v>0</v>
      </c>
      <c r="AH853" s="172">
        <f>S853/G853</f>
        <v>0</v>
      </c>
      <c r="AI853" s="172">
        <f>V853/G853</f>
        <v>0</v>
      </c>
      <c r="AJ853" s="172">
        <f>Y853/G853</f>
        <v>0</v>
      </c>
      <c r="AK853" s="173"/>
      <c r="AL853" s="168">
        <f>IF(H853=0,0,P853/H853)</f>
        <v>0</v>
      </c>
      <c r="AM853" s="168">
        <f>IF(H853=0,0,S853/H853)</f>
        <v>0</v>
      </c>
      <c r="AN853" s="168">
        <f>IF(H853=0,0,V853/H853)</f>
        <v>0</v>
      </c>
      <c r="AO853" s="168">
        <f>IF(H853=0,0,Y853/H853)</f>
        <v>0</v>
      </c>
      <c r="AP853" s="174">
        <f t="shared" ref="AP853:AS853" si="1143">IF(AL853&lt;=50%,5,IF(AL853&lt;=65%,4,IF(AL853&lt;=75%,3,IF(AL853&lt;=90%,2,1))))</f>
        <v>5</v>
      </c>
      <c r="AQ853" s="174">
        <f t="shared" si="1143"/>
        <v>5</v>
      </c>
      <c r="AR853" s="174">
        <f t="shared" si="1143"/>
        <v>5</v>
      </c>
      <c r="AS853" s="174">
        <f t="shared" si="1143"/>
        <v>5</v>
      </c>
      <c r="AT853" s="173"/>
      <c r="AU853" s="175"/>
      <c r="AV853" s="175"/>
      <c r="AW853" s="175"/>
      <c r="AX853" s="175"/>
      <c r="AY853" s="175"/>
    </row>
    <row r="854" spans="1:51" ht="16.5" customHeight="1" outlineLevel="4" x14ac:dyDescent="0.25">
      <c r="A854" s="205" t="s">
        <v>2895</v>
      </c>
      <c r="B854" s="181" t="str">
        <f>Variables!C388</f>
        <v>Jumlah peserta KB MOP dan Kondom</v>
      </c>
      <c r="C854" s="192" t="s">
        <v>1632</v>
      </c>
      <c r="D854" s="192"/>
      <c r="E854" s="192"/>
      <c r="F854" s="192"/>
      <c r="G854" s="192"/>
      <c r="H854" s="192"/>
      <c r="I854" s="192"/>
      <c r="J854" s="192"/>
      <c r="K854" s="192">
        <f>Variables!E388</f>
        <v>1050</v>
      </c>
      <c r="L854" s="192">
        <f>Variables!F388</f>
        <v>1315</v>
      </c>
      <c r="M854" s="192">
        <f>Variables!G388</f>
        <v>1483</v>
      </c>
      <c r="N854" s="192">
        <f>Variables!H388</f>
        <v>1259</v>
      </c>
      <c r="O854" s="192">
        <f>Variables!I388</f>
        <v>0</v>
      </c>
      <c r="P854" s="192">
        <f>Variables!J388</f>
        <v>0</v>
      </c>
      <c r="Q854" s="192"/>
      <c r="R854" s="192">
        <f>Variables!K388</f>
        <v>0</v>
      </c>
      <c r="S854" s="192">
        <f>Variables!L388</f>
        <v>0</v>
      </c>
      <c r="T854" s="192"/>
      <c r="U854" s="192">
        <f>Variables!M388</f>
        <v>0</v>
      </c>
      <c r="V854" s="192">
        <f>Variables!N388</f>
        <v>0</v>
      </c>
      <c r="W854" s="192"/>
      <c r="X854" s="192"/>
      <c r="Y854" s="192">
        <f>Variables!P388</f>
        <v>0</v>
      </c>
      <c r="Z854" s="182"/>
      <c r="AA854" s="192"/>
      <c r="AB854" s="181"/>
      <c r="AC854" s="170"/>
      <c r="AD854" s="170"/>
      <c r="AE854" s="170"/>
      <c r="AF854" s="170"/>
      <c r="AG854" s="170"/>
      <c r="AH854" s="170"/>
      <c r="AI854" s="170"/>
      <c r="AJ854" s="170"/>
      <c r="AK854" s="206"/>
      <c r="AL854" s="168"/>
      <c r="AM854" s="168"/>
      <c r="AN854" s="168"/>
      <c r="AO854" s="168"/>
      <c r="AP854" s="174"/>
      <c r="AQ854" s="174"/>
      <c r="AR854" s="174"/>
      <c r="AS854" s="174"/>
      <c r="AT854" s="206"/>
      <c r="AU854" s="207"/>
      <c r="AV854" s="207"/>
      <c r="AW854" s="207"/>
      <c r="AX854" s="207"/>
      <c r="AY854" s="207"/>
    </row>
    <row r="855" spans="1:51" ht="16.5" customHeight="1" outlineLevel="4" x14ac:dyDescent="0.25">
      <c r="A855" s="205" t="s">
        <v>2896</v>
      </c>
      <c r="B855" s="181" t="str">
        <f>Variables!C385</f>
        <v>Jumlah peserta KB</v>
      </c>
      <c r="C855" s="192" t="s">
        <v>1632</v>
      </c>
      <c r="D855" s="192"/>
      <c r="E855" s="192"/>
      <c r="F855" s="192"/>
      <c r="G855" s="192"/>
      <c r="H855" s="192"/>
      <c r="I855" s="192"/>
      <c r="J855" s="192"/>
      <c r="K855" s="192">
        <f>Variables!E385</f>
        <v>16093</v>
      </c>
      <c r="L855" s="192">
        <f>Variables!F385</f>
        <v>16669</v>
      </c>
      <c r="M855" s="192">
        <f>Variables!G385</f>
        <v>16855</v>
      </c>
      <c r="N855" s="192">
        <f>Variables!H385</f>
        <v>12429</v>
      </c>
      <c r="O855" s="192">
        <f>Variables!I385</f>
        <v>0</v>
      </c>
      <c r="P855" s="192">
        <f>Variables!J385</f>
        <v>13444</v>
      </c>
      <c r="Q855" s="192"/>
      <c r="R855" s="192">
        <f>Variables!K385</f>
        <v>0</v>
      </c>
      <c r="S855" s="192">
        <f>Variables!L385</f>
        <v>13443</v>
      </c>
      <c r="T855" s="192"/>
      <c r="U855" s="192">
        <f>Variables!M385</f>
        <v>0</v>
      </c>
      <c r="V855" s="192">
        <f>Variables!N385</f>
        <v>0</v>
      </c>
      <c r="W855" s="192"/>
      <c r="X855" s="192"/>
      <c r="Y855" s="192">
        <f>Variables!P385</f>
        <v>0</v>
      </c>
      <c r="Z855" s="182"/>
      <c r="AA855" s="192"/>
      <c r="AB855" s="181"/>
      <c r="AC855" s="170"/>
      <c r="AD855" s="170"/>
      <c r="AE855" s="170"/>
      <c r="AF855" s="170"/>
      <c r="AG855" s="170"/>
      <c r="AH855" s="170"/>
      <c r="AI855" s="170"/>
      <c r="AJ855" s="170"/>
      <c r="AK855" s="206"/>
      <c r="AL855" s="168"/>
      <c r="AM855" s="168"/>
      <c r="AN855" s="168"/>
      <c r="AO855" s="168"/>
      <c r="AP855" s="174"/>
      <c r="AQ855" s="174"/>
      <c r="AR855" s="174"/>
      <c r="AS855" s="174"/>
      <c r="AT855" s="206"/>
      <c r="AU855" s="207"/>
      <c r="AV855" s="207"/>
      <c r="AW855" s="207"/>
      <c r="AX855" s="207"/>
      <c r="AY855" s="207"/>
    </row>
    <row r="856" spans="1:51" ht="16.5" customHeight="1" outlineLevel="3" x14ac:dyDescent="0.25">
      <c r="A856" s="164" t="s">
        <v>2897</v>
      </c>
      <c r="B856" s="165" t="s">
        <v>2898</v>
      </c>
      <c r="C856" s="166"/>
      <c r="D856" s="167">
        <v>0.5</v>
      </c>
      <c r="E856" s="167">
        <v>0.55000000000000004</v>
      </c>
      <c r="F856" s="167">
        <v>0.56999999999999995</v>
      </c>
      <c r="G856" s="167">
        <v>0.6</v>
      </c>
      <c r="H856" s="167">
        <v>0.62</v>
      </c>
      <c r="I856" s="167">
        <v>0.65</v>
      </c>
      <c r="J856" s="167">
        <v>0.67</v>
      </c>
      <c r="K856" s="168">
        <f t="shared" ref="K856:P856" si="1144">IF(K858=0,0,K857/K858)</f>
        <v>0.55903295247557538</v>
      </c>
      <c r="L856" s="168">
        <f t="shared" si="1144"/>
        <v>0.7261005569542992</v>
      </c>
      <c r="M856" s="168">
        <f t="shared" si="1144"/>
        <v>0.60237208241465823</v>
      </c>
      <c r="N856" s="168">
        <f t="shared" si="1144"/>
        <v>0.49175315793708263</v>
      </c>
      <c r="O856" s="168">
        <f t="shared" si="1144"/>
        <v>0</v>
      </c>
      <c r="P856" s="168">
        <f t="shared" si="1144"/>
        <v>0</v>
      </c>
      <c r="Q856" s="177"/>
      <c r="R856" s="168">
        <f t="shared" ref="R856:S856" si="1145">IF(R858=0,0,R857/R858)</f>
        <v>0</v>
      </c>
      <c r="S856" s="168">
        <f t="shared" si="1145"/>
        <v>0</v>
      </c>
      <c r="T856" s="181"/>
      <c r="U856" s="168">
        <f t="shared" ref="U856:V856" si="1146">IF(U858=0,0,U857/U858)</f>
        <v>0</v>
      </c>
      <c r="V856" s="168">
        <f t="shared" si="1146"/>
        <v>0</v>
      </c>
      <c r="W856" s="181"/>
      <c r="X856" s="168">
        <f>H856</f>
        <v>0.62</v>
      </c>
      <c r="Y856" s="168">
        <f>IF(Y858=0,0,Y857/Y858)</f>
        <v>0</v>
      </c>
      <c r="Z856" s="182"/>
      <c r="AA856" s="167">
        <f>Y856/X856</f>
        <v>0</v>
      </c>
      <c r="AB856" s="165"/>
      <c r="AC856" s="172" t="e">
        <f>P856/R856</f>
        <v>#DIV/0!</v>
      </c>
      <c r="AD856" s="172" t="e">
        <f>S856/R856</f>
        <v>#DIV/0!</v>
      </c>
      <c r="AE856" s="172" t="e">
        <f>V856/U856</f>
        <v>#DIV/0!</v>
      </c>
      <c r="AF856" s="172">
        <f>Y856/X856</f>
        <v>0</v>
      </c>
      <c r="AG856" s="172">
        <f>P856/G856</f>
        <v>0</v>
      </c>
      <c r="AH856" s="172">
        <f>S856/G856</f>
        <v>0</v>
      </c>
      <c r="AI856" s="172">
        <f>V856/G856</f>
        <v>0</v>
      </c>
      <c r="AJ856" s="172">
        <f>Y856/G856</f>
        <v>0</v>
      </c>
      <c r="AK856" s="173"/>
      <c r="AL856" s="168">
        <f>IF(H856=0,0,P856/H856)</f>
        <v>0</v>
      </c>
      <c r="AM856" s="168">
        <f>IF(H856=0,0,S856/H856)</f>
        <v>0</v>
      </c>
      <c r="AN856" s="168">
        <f>IF(H856=0,0,V856/H856)</f>
        <v>0</v>
      </c>
      <c r="AO856" s="168">
        <f>IF(H856=0,0,Y856/H856)</f>
        <v>0</v>
      </c>
      <c r="AP856" s="174">
        <f t="shared" ref="AP856:AS856" si="1147">IF(AL856&lt;=50%,5,IF(AL856&lt;=65%,4,IF(AL856&lt;=75%,3,IF(AL856&lt;=90%,2,1))))</f>
        <v>5</v>
      </c>
      <c r="AQ856" s="174">
        <f t="shared" si="1147"/>
        <v>5</v>
      </c>
      <c r="AR856" s="174">
        <f t="shared" si="1147"/>
        <v>5</v>
      </c>
      <c r="AS856" s="174">
        <f t="shared" si="1147"/>
        <v>5</v>
      </c>
      <c r="AT856" s="173"/>
      <c r="AU856" s="175"/>
      <c r="AV856" s="175"/>
      <c r="AW856" s="175"/>
      <c r="AX856" s="175"/>
      <c r="AY856" s="175"/>
    </row>
    <row r="857" spans="1:51" ht="16.5" customHeight="1" outlineLevel="4" x14ac:dyDescent="0.25">
      <c r="A857" s="205" t="s">
        <v>2899</v>
      </c>
      <c r="B857" s="181" t="str">
        <f>Variables!C387</f>
        <v>Jumlah peserta KB aktif jalur Swasta</v>
      </c>
      <c r="C857" s="192" t="s">
        <v>1632</v>
      </c>
      <c r="D857" s="192"/>
      <c r="E857" s="192"/>
      <c r="F857" s="192"/>
      <c r="G857" s="192"/>
      <c r="H857" s="192"/>
      <c r="I857" s="192"/>
      <c r="J857" s="192"/>
      <c r="K857" s="192">
        <f>Variables!E387</f>
        <v>6752</v>
      </c>
      <c r="L857" s="192">
        <f>Variables!F387</f>
        <v>9517</v>
      </c>
      <c r="M857" s="192">
        <f>Variables!G387</f>
        <v>7923</v>
      </c>
      <c r="N857" s="192">
        <f>Variables!H387</f>
        <v>6112</v>
      </c>
      <c r="O857" s="192">
        <f>Variables!I387</f>
        <v>0</v>
      </c>
      <c r="P857" s="192">
        <f>Variables!J387</f>
        <v>0</v>
      </c>
      <c r="Q857" s="192"/>
      <c r="R857" s="192">
        <f>Variables!K387</f>
        <v>0</v>
      </c>
      <c r="S857" s="192">
        <f>Variables!L387</f>
        <v>0</v>
      </c>
      <c r="T857" s="192"/>
      <c r="U857" s="192">
        <f>Variables!M387</f>
        <v>0</v>
      </c>
      <c r="V857" s="192">
        <f>Variables!N387</f>
        <v>0</v>
      </c>
      <c r="W857" s="192"/>
      <c r="X857" s="192"/>
      <c r="Y857" s="192">
        <f>Variables!P387</f>
        <v>0</v>
      </c>
      <c r="Z857" s="182"/>
      <c r="AA857" s="192"/>
      <c r="AB857" s="181"/>
      <c r="AC857" s="170"/>
      <c r="AD857" s="170"/>
      <c r="AE857" s="170"/>
      <c r="AF857" s="170"/>
      <c r="AG857" s="170"/>
      <c r="AH857" s="170"/>
      <c r="AI857" s="170"/>
      <c r="AJ857" s="170"/>
      <c r="AK857" s="206"/>
      <c r="AL857" s="168"/>
      <c r="AM857" s="168"/>
      <c r="AN857" s="168"/>
      <c r="AO857" s="168"/>
      <c r="AP857" s="174"/>
      <c r="AQ857" s="174"/>
      <c r="AR857" s="174"/>
      <c r="AS857" s="174"/>
      <c r="AT857" s="206"/>
      <c r="AU857" s="207"/>
      <c r="AV857" s="207"/>
      <c r="AW857" s="207"/>
      <c r="AX857" s="207"/>
      <c r="AY857" s="207"/>
    </row>
    <row r="858" spans="1:51" ht="16.5" customHeight="1" outlineLevel="4" x14ac:dyDescent="0.25">
      <c r="A858" s="205" t="s">
        <v>2900</v>
      </c>
      <c r="B858" s="181" t="str">
        <f>Variables!C386</f>
        <v>Jumlah peserta KB aktif</v>
      </c>
      <c r="C858" s="192" t="s">
        <v>1632</v>
      </c>
      <c r="D858" s="192"/>
      <c r="E858" s="192"/>
      <c r="F858" s="192"/>
      <c r="G858" s="192"/>
      <c r="H858" s="192"/>
      <c r="I858" s="192"/>
      <c r="J858" s="192"/>
      <c r="K858" s="192">
        <f>Variables!E386</f>
        <v>12078</v>
      </c>
      <c r="L858" s="192">
        <f>Variables!F386</f>
        <v>13107</v>
      </c>
      <c r="M858" s="192">
        <f>Variables!G386</f>
        <v>13153</v>
      </c>
      <c r="N858" s="192">
        <f>Variables!H386</f>
        <v>12429</v>
      </c>
      <c r="O858" s="192">
        <f>Variables!I386</f>
        <v>0</v>
      </c>
      <c r="P858" s="192">
        <f>Variables!J386</f>
        <v>13444</v>
      </c>
      <c r="Q858" s="192"/>
      <c r="R858" s="192">
        <f>Variables!K386</f>
        <v>0</v>
      </c>
      <c r="S858" s="192">
        <f>Variables!L386</f>
        <v>13443</v>
      </c>
      <c r="T858" s="192"/>
      <c r="U858" s="192">
        <f>Variables!M386</f>
        <v>0</v>
      </c>
      <c r="V858" s="192">
        <f>Variables!N386</f>
        <v>0</v>
      </c>
      <c r="W858" s="192"/>
      <c r="X858" s="192"/>
      <c r="Y858" s="192">
        <f>Variables!P386</f>
        <v>0</v>
      </c>
      <c r="Z858" s="182"/>
      <c r="AA858" s="192"/>
      <c r="AB858" s="181"/>
      <c r="AC858" s="170"/>
      <c r="AD858" s="170"/>
      <c r="AE858" s="170"/>
      <c r="AF858" s="170"/>
      <c r="AG858" s="170"/>
      <c r="AH858" s="170"/>
      <c r="AI858" s="170"/>
      <c r="AJ858" s="170"/>
      <c r="AK858" s="206"/>
      <c r="AL858" s="168"/>
      <c r="AM858" s="168"/>
      <c r="AN858" s="168"/>
      <c r="AO858" s="168"/>
      <c r="AP858" s="174"/>
      <c r="AQ858" s="174"/>
      <c r="AR858" s="174"/>
      <c r="AS858" s="174"/>
      <c r="AT858" s="206"/>
      <c r="AU858" s="207"/>
      <c r="AV858" s="207"/>
      <c r="AW858" s="207"/>
      <c r="AX858" s="207"/>
      <c r="AY858" s="207"/>
    </row>
    <row r="859" spans="1:51" ht="16.5" customHeight="1" outlineLevel="3" x14ac:dyDescent="0.25">
      <c r="A859" s="164" t="s">
        <v>2901</v>
      </c>
      <c r="B859" s="165" t="s">
        <v>2902</v>
      </c>
      <c r="C859" s="166"/>
      <c r="D859" s="167">
        <v>0.15</v>
      </c>
      <c r="E859" s="167">
        <v>0.14000000000000001</v>
      </c>
      <c r="F859" s="167">
        <v>0.13</v>
      </c>
      <c r="G859" s="167">
        <v>0.12</v>
      </c>
      <c r="H859" s="167">
        <v>0.1</v>
      </c>
      <c r="I859" s="167">
        <v>0.09</v>
      </c>
      <c r="J859" s="167">
        <v>0.08</v>
      </c>
      <c r="K859" s="168">
        <f t="shared" ref="K859:P859" si="1148">IF(K861=0,0,K860/K861)</f>
        <v>9.8940221891041569E-2</v>
      </c>
      <c r="L859" s="168">
        <f t="shared" si="1148"/>
        <v>8.9875638971541924E-2</v>
      </c>
      <c r="M859" s="168">
        <f t="shared" si="1148"/>
        <v>2.0831749410780809E-2</v>
      </c>
      <c r="N859" s="168">
        <f t="shared" si="1148"/>
        <v>2.2045216831603508E-2</v>
      </c>
      <c r="O859" s="168">
        <f t="shared" si="1148"/>
        <v>0</v>
      </c>
      <c r="P859" s="168">
        <f t="shared" si="1148"/>
        <v>0</v>
      </c>
      <c r="Q859" s="177"/>
      <c r="R859" s="168">
        <f t="shared" ref="R859:S859" si="1149">IF(R861=0,0,R860/R861)</f>
        <v>0</v>
      </c>
      <c r="S859" s="168">
        <f t="shared" si="1149"/>
        <v>0</v>
      </c>
      <c r="T859" s="181"/>
      <c r="U859" s="168">
        <f t="shared" ref="U859:V859" si="1150">IF(U861=0,0,U860/U861)</f>
        <v>0</v>
      </c>
      <c r="V859" s="168">
        <f t="shared" si="1150"/>
        <v>0</v>
      </c>
      <c r="W859" s="181"/>
      <c r="X859" s="168">
        <f>H859</f>
        <v>0.1</v>
      </c>
      <c r="Y859" s="168">
        <f>IF(Y861=0,0,Y860/Y861)</f>
        <v>0</v>
      </c>
      <c r="Z859" s="182"/>
      <c r="AA859" s="167">
        <f>Y859/X859</f>
        <v>0</v>
      </c>
      <c r="AB859" s="165"/>
      <c r="AC859" s="172" t="e">
        <f>1/(P859/R859)</f>
        <v>#DIV/0!</v>
      </c>
      <c r="AD859" s="172" t="e">
        <f>1/(S859/R859)</f>
        <v>#DIV/0!</v>
      </c>
      <c r="AE859" s="172"/>
      <c r="AF859" s="172"/>
      <c r="AG859" s="172" t="e">
        <f>1/(P859/G859)</f>
        <v>#DIV/0!</v>
      </c>
      <c r="AH859" s="172" t="e">
        <f>1/(S859/G859)</f>
        <v>#DIV/0!</v>
      </c>
      <c r="AI859" s="172"/>
      <c r="AJ859" s="172"/>
      <c r="AK859" s="173"/>
      <c r="AL859" s="168">
        <f>(2*H859-P859)/H859</f>
        <v>2</v>
      </c>
      <c r="AM859" s="186">
        <f>(2*H859-S859)/H859</f>
        <v>2</v>
      </c>
      <c r="AN859" s="168">
        <f>(2*H859-V859)/H859</f>
        <v>2</v>
      </c>
      <c r="AO859" s="168">
        <f>(2*H859-Y859)/H859</f>
        <v>2</v>
      </c>
      <c r="AP859" s="174">
        <f t="shared" ref="AP859:AS859" si="1151">IF(AL859&lt;=50%,5,IF(AL859&lt;=65%,4,IF(AL859&lt;=75%,3,IF(AL859&lt;=90%,2,1))))</f>
        <v>1</v>
      </c>
      <c r="AQ859" s="174">
        <f t="shared" si="1151"/>
        <v>1</v>
      </c>
      <c r="AR859" s="174">
        <f t="shared" si="1151"/>
        <v>1</v>
      </c>
      <c r="AS859" s="174">
        <f t="shared" si="1151"/>
        <v>1</v>
      </c>
      <c r="AT859" s="173"/>
      <c r="AU859" s="175"/>
      <c r="AV859" s="175"/>
      <c r="AW859" s="175"/>
      <c r="AX859" s="175"/>
      <c r="AY859" s="175"/>
    </row>
    <row r="860" spans="1:51" ht="16.5" customHeight="1" outlineLevel="4" x14ac:dyDescent="0.25">
      <c r="A860" s="205" t="s">
        <v>2903</v>
      </c>
      <c r="B860" s="181" t="str">
        <f>Variables!C389</f>
        <v>Jumlah Peserta KB yang tidak melanjutkan penggunaan alat kontrasepsi pada tahun kalender</v>
      </c>
      <c r="C860" s="192" t="s">
        <v>1632</v>
      </c>
      <c r="D860" s="192"/>
      <c r="E860" s="192"/>
      <c r="F860" s="192"/>
      <c r="G860" s="192"/>
      <c r="H860" s="192"/>
      <c r="I860" s="192"/>
      <c r="J860" s="192"/>
      <c r="K860" s="192">
        <f>Variables!E389</f>
        <v>1195</v>
      </c>
      <c r="L860" s="192">
        <f>Variables!F389</f>
        <v>1178</v>
      </c>
      <c r="M860" s="192">
        <f>Variables!G389</f>
        <v>274</v>
      </c>
      <c r="N860" s="192">
        <f>Variables!H389</f>
        <v>274</v>
      </c>
      <c r="O860" s="192">
        <f>Variables!I389</f>
        <v>0</v>
      </c>
      <c r="P860" s="192">
        <f>Variables!J389</f>
        <v>0</v>
      </c>
      <c r="Q860" s="192"/>
      <c r="R860" s="192">
        <f>Variables!K389</f>
        <v>0</v>
      </c>
      <c r="S860" s="192">
        <f>Variables!L389</f>
        <v>0</v>
      </c>
      <c r="T860" s="192"/>
      <c r="U860" s="192">
        <f>Variables!M389</f>
        <v>0</v>
      </c>
      <c r="V860" s="192">
        <f>Variables!N389</f>
        <v>0</v>
      </c>
      <c r="W860" s="192"/>
      <c r="X860" s="192"/>
      <c r="Y860" s="192">
        <f>Variables!P389</f>
        <v>0</v>
      </c>
      <c r="Z860" s="182"/>
      <c r="AA860" s="192"/>
      <c r="AB860" s="181"/>
      <c r="AC860" s="170"/>
      <c r="AD860" s="170"/>
      <c r="AE860" s="170"/>
      <c r="AF860" s="170"/>
      <c r="AG860" s="170"/>
      <c r="AH860" s="170"/>
      <c r="AI860" s="170"/>
      <c r="AJ860" s="170"/>
      <c r="AK860" s="206"/>
      <c r="AL860" s="168"/>
      <c r="AM860" s="168"/>
      <c r="AN860" s="168"/>
      <c r="AO860" s="168"/>
      <c r="AP860" s="174"/>
      <c r="AQ860" s="174"/>
      <c r="AR860" s="174"/>
      <c r="AS860" s="174"/>
      <c r="AT860" s="206"/>
      <c r="AU860" s="207"/>
      <c r="AV860" s="207"/>
      <c r="AW860" s="207"/>
      <c r="AX860" s="207"/>
      <c r="AY860" s="207"/>
    </row>
    <row r="861" spans="1:51" ht="16.5" customHeight="1" outlineLevel="4" x14ac:dyDescent="0.25">
      <c r="A861" s="205" t="s">
        <v>2904</v>
      </c>
      <c r="B861" s="181" t="str">
        <f>Variables!C386</f>
        <v>Jumlah peserta KB aktif</v>
      </c>
      <c r="C861" s="192" t="s">
        <v>1632</v>
      </c>
      <c r="D861" s="192"/>
      <c r="E861" s="192"/>
      <c r="F861" s="192"/>
      <c r="G861" s="192"/>
      <c r="H861" s="192"/>
      <c r="I861" s="192"/>
      <c r="J861" s="192"/>
      <c r="K861" s="192">
        <f>Variables!E386</f>
        <v>12078</v>
      </c>
      <c r="L861" s="192">
        <f>Variables!F386</f>
        <v>13107</v>
      </c>
      <c r="M861" s="192">
        <f>Variables!G386</f>
        <v>13153</v>
      </c>
      <c r="N861" s="192">
        <f>Variables!H386</f>
        <v>12429</v>
      </c>
      <c r="O861" s="192">
        <f>Variables!I386</f>
        <v>0</v>
      </c>
      <c r="P861" s="192">
        <f>Variables!J386</f>
        <v>13444</v>
      </c>
      <c r="Q861" s="192"/>
      <c r="R861" s="192">
        <f>Variables!K386</f>
        <v>0</v>
      </c>
      <c r="S861" s="192">
        <f>Variables!L386</f>
        <v>13443</v>
      </c>
      <c r="T861" s="192"/>
      <c r="U861" s="192">
        <f>Variables!M386</f>
        <v>0</v>
      </c>
      <c r="V861" s="192">
        <f>Variables!N386</f>
        <v>0</v>
      </c>
      <c r="W861" s="192"/>
      <c r="X861" s="192"/>
      <c r="Y861" s="192">
        <f>Variables!P386</f>
        <v>0</v>
      </c>
      <c r="Z861" s="182"/>
      <c r="AA861" s="192"/>
      <c r="AB861" s="181"/>
      <c r="AC861" s="170"/>
      <c r="AD861" s="170"/>
      <c r="AE861" s="170"/>
      <c r="AF861" s="170"/>
      <c r="AG861" s="170"/>
      <c r="AH861" s="170"/>
      <c r="AI861" s="170"/>
      <c r="AJ861" s="170"/>
      <c r="AK861" s="206"/>
      <c r="AL861" s="168"/>
      <c r="AM861" s="168"/>
      <c r="AN861" s="168"/>
      <c r="AO861" s="168"/>
      <c r="AP861" s="174"/>
      <c r="AQ861" s="174"/>
      <c r="AR861" s="174"/>
      <c r="AS861" s="174"/>
      <c r="AT861" s="206"/>
      <c r="AU861" s="207"/>
      <c r="AV861" s="207"/>
      <c r="AW861" s="207"/>
      <c r="AX861" s="207"/>
      <c r="AY861" s="207"/>
    </row>
    <row r="862" spans="1:51" ht="16.5" customHeight="1" outlineLevel="3" x14ac:dyDescent="0.25">
      <c r="A862" s="164" t="s">
        <v>2905</v>
      </c>
      <c r="B862" s="165" t="s">
        <v>2906</v>
      </c>
      <c r="C862" s="166"/>
      <c r="D862" s="167">
        <v>0.03</v>
      </c>
      <c r="E862" s="167">
        <v>0.03</v>
      </c>
      <c r="F862" s="167">
        <v>0.03</v>
      </c>
      <c r="G862" s="167">
        <v>2.5000000000000001E-2</v>
      </c>
      <c r="H862" s="167">
        <v>0.02</v>
      </c>
      <c r="I862" s="167">
        <v>0.02</v>
      </c>
      <c r="J862" s="167">
        <v>0.02</v>
      </c>
      <c r="K862" s="168">
        <f t="shared" ref="K862:P862" si="1152">IF(K864=0,0,K863/K864)</f>
        <v>3.8463928416081525E-2</v>
      </c>
      <c r="L862" s="168">
        <f t="shared" si="1152"/>
        <v>2.0337152798608194E-2</v>
      </c>
      <c r="M862" s="168">
        <f t="shared" si="1152"/>
        <v>1.9934737466627113E-2</v>
      </c>
      <c r="N862" s="168">
        <f t="shared" si="1152"/>
        <v>0</v>
      </c>
      <c r="O862" s="168">
        <f t="shared" si="1152"/>
        <v>0</v>
      </c>
      <c r="P862" s="168">
        <f t="shared" si="1152"/>
        <v>0</v>
      </c>
      <c r="Q862" s="177"/>
      <c r="R862" s="168">
        <f t="shared" ref="R862:S862" si="1153">IF(R864=0,0,R863/R864)</f>
        <v>0</v>
      </c>
      <c r="S862" s="168">
        <f t="shared" si="1153"/>
        <v>0</v>
      </c>
      <c r="T862" s="181"/>
      <c r="U862" s="168">
        <f t="shared" ref="U862:V862" si="1154">IF(U864=0,0,U863/U864)</f>
        <v>0</v>
      </c>
      <c r="V862" s="168">
        <f t="shared" si="1154"/>
        <v>0</v>
      </c>
      <c r="W862" s="181"/>
      <c r="X862" s="168">
        <f>H862</f>
        <v>0.02</v>
      </c>
      <c r="Y862" s="168">
        <f>IF(Y864=0,0,Y863/Y864)</f>
        <v>0</v>
      </c>
      <c r="Z862" s="182"/>
      <c r="AA862" s="167">
        <f>Y862/X862</f>
        <v>0</v>
      </c>
      <c r="AB862" s="165"/>
      <c r="AC862" s="172" t="e">
        <f>1/(P862/R862)</f>
        <v>#DIV/0!</v>
      </c>
      <c r="AD862" s="172" t="e">
        <f>1/(S862/R862)</f>
        <v>#DIV/0!</v>
      </c>
      <c r="AE862" s="172"/>
      <c r="AF862" s="172"/>
      <c r="AG862" s="172" t="e">
        <f>1/(P862/G862)</f>
        <v>#DIV/0!</v>
      </c>
      <c r="AH862" s="172" t="e">
        <f>1/(S862/G862)</f>
        <v>#DIV/0!</v>
      </c>
      <c r="AI862" s="172"/>
      <c r="AJ862" s="172"/>
      <c r="AK862" s="173"/>
      <c r="AL862" s="168">
        <f>(2*H862-P862)/H862</f>
        <v>2</v>
      </c>
      <c r="AM862" s="186">
        <f>(2*H862-S862)/H862</f>
        <v>2</v>
      </c>
      <c r="AN862" s="168">
        <f>(2*H862-V862)/H862</f>
        <v>2</v>
      </c>
      <c r="AO862" s="168">
        <f>(2*H862-Y862)/H862</f>
        <v>2</v>
      </c>
      <c r="AP862" s="174">
        <f t="shared" ref="AP862:AS862" si="1155">IF(AL862&lt;=50%,5,IF(AL862&lt;=65%,4,IF(AL862&lt;=75%,3,IF(AL862&lt;=90%,2,1))))</f>
        <v>1</v>
      </c>
      <c r="AQ862" s="174">
        <f t="shared" si="1155"/>
        <v>1</v>
      </c>
      <c r="AR862" s="174">
        <f t="shared" si="1155"/>
        <v>1</v>
      </c>
      <c r="AS862" s="174">
        <f t="shared" si="1155"/>
        <v>1</v>
      </c>
      <c r="AT862" s="173"/>
      <c r="AU862" s="175"/>
      <c r="AV862" s="175"/>
      <c r="AW862" s="175"/>
      <c r="AX862" s="175"/>
      <c r="AY862" s="175"/>
    </row>
    <row r="863" spans="1:51" ht="16.5" customHeight="1" outlineLevel="4" x14ac:dyDescent="0.25">
      <c r="A863" s="205" t="s">
        <v>2907</v>
      </c>
      <c r="B863" s="181" t="str">
        <f>Variables!C378</f>
        <v>Jumlah perempuan menikah di bawah usia 20 tahun</v>
      </c>
      <c r="C863" s="192" t="s">
        <v>1632</v>
      </c>
      <c r="D863" s="192"/>
      <c r="E863" s="192"/>
      <c r="F863" s="192"/>
      <c r="G863" s="192"/>
      <c r="H863" s="192"/>
      <c r="I863" s="192"/>
      <c r="J863" s="192"/>
      <c r="K863" s="192">
        <f>Variables!E378</f>
        <v>619</v>
      </c>
      <c r="L863" s="192">
        <f>Variables!F378</f>
        <v>339</v>
      </c>
      <c r="M863" s="192">
        <f>Variables!G378</f>
        <v>336</v>
      </c>
      <c r="N863" s="192">
        <f>Variables!H378</f>
        <v>0</v>
      </c>
      <c r="O863" s="192">
        <f>Variables!I378</f>
        <v>0</v>
      </c>
      <c r="P863" s="192">
        <f>Variables!J378</f>
        <v>0</v>
      </c>
      <c r="Q863" s="192"/>
      <c r="R863" s="192">
        <f>Variables!K378</f>
        <v>0</v>
      </c>
      <c r="S863" s="192">
        <f>Variables!L378</f>
        <v>0</v>
      </c>
      <c r="T863" s="192"/>
      <c r="U863" s="192">
        <f>Variables!M378</f>
        <v>0</v>
      </c>
      <c r="V863" s="192">
        <f>Variables!N378</f>
        <v>0</v>
      </c>
      <c r="W863" s="192"/>
      <c r="X863" s="192"/>
      <c r="Y863" s="192">
        <f>Variables!P378</f>
        <v>0</v>
      </c>
      <c r="Z863" s="182"/>
      <c r="AA863" s="192"/>
      <c r="AB863" s="181"/>
      <c r="AC863" s="170"/>
      <c r="AD863" s="170"/>
      <c r="AE863" s="170"/>
      <c r="AF863" s="170"/>
      <c r="AG863" s="170"/>
      <c r="AH863" s="170"/>
      <c r="AI863" s="170"/>
      <c r="AJ863" s="170"/>
      <c r="AK863" s="206"/>
      <c r="AL863" s="168"/>
      <c r="AM863" s="168"/>
      <c r="AN863" s="168"/>
      <c r="AO863" s="168"/>
      <c r="AP863" s="174"/>
      <c r="AQ863" s="174"/>
      <c r="AR863" s="174"/>
      <c r="AS863" s="174"/>
      <c r="AT863" s="206"/>
      <c r="AU863" s="207"/>
      <c r="AV863" s="207"/>
      <c r="AW863" s="207"/>
      <c r="AX863" s="207"/>
      <c r="AY863" s="207"/>
    </row>
    <row r="864" spans="1:51" ht="16.5" customHeight="1" outlineLevel="4" x14ac:dyDescent="0.25">
      <c r="A864" s="205" t="s">
        <v>2908</v>
      </c>
      <c r="B864" s="181" t="str">
        <f>Variables!C400</f>
        <v>Jumlah seluruh Pasangan Usia Subur</v>
      </c>
      <c r="C864" s="192" t="s">
        <v>2853</v>
      </c>
      <c r="D864" s="192"/>
      <c r="E864" s="192"/>
      <c r="F864" s="192"/>
      <c r="G864" s="192"/>
      <c r="H864" s="192"/>
      <c r="I864" s="192"/>
      <c r="J864" s="192"/>
      <c r="K864" s="192">
        <f>Variables!E400</f>
        <v>16093</v>
      </c>
      <c r="L864" s="192">
        <f>Variables!F400</f>
        <v>16669</v>
      </c>
      <c r="M864" s="192">
        <f>Variables!G400</f>
        <v>16855</v>
      </c>
      <c r="N864" s="192">
        <f>Variables!H400</f>
        <v>15649</v>
      </c>
      <c r="O864" s="192">
        <f>Variables!I400</f>
        <v>0</v>
      </c>
      <c r="P864" s="192">
        <f>Variables!J400</f>
        <v>16305</v>
      </c>
      <c r="Q864" s="192"/>
      <c r="R864" s="192">
        <f>Variables!K400</f>
        <v>0</v>
      </c>
      <c r="S864" s="192">
        <f>Variables!L400</f>
        <v>16264</v>
      </c>
      <c r="T864" s="192"/>
      <c r="U864" s="192">
        <f>Variables!M400</f>
        <v>0</v>
      </c>
      <c r="V864" s="192">
        <f>Variables!N400</f>
        <v>0</v>
      </c>
      <c r="W864" s="192"/>
      <c r="X864" s="192"/>
      <c r="Y864" s="192">
        <f>Variables!P400</f>
        <v>0</v>
      </c>
      <c r="Z864" s="182"/>
      <c r="AA864" s="192"/>
      <c r="AB864" s="181"/>
      <c r="AC864" s="170"/>
      <c r="AD864" s="170"/>
      <c r="AE864" s="170"/>
      <c r="AF864" s="170"/>
      <c r="AG864" s="170"/>
      <c r="AH864" s="170"/>
      <c r="AI864" s="170"/>
      <c r="AJ864" s="170"/>
      <c r="AK864" s="206"/>
      <c r="AL864" s="168"/>
      <c r="AM864" s="168"/>
      <c r="AN864" s="168"/>
      <c r="AO864" s="168"/>
      <c r="AP864" s="174"/>
      <c r="AQ864" s="174"/>
      <c r="AR864" s="174"/>
      <c r="AS864" s="174"/>
      <c r="AT864" s="206"/>
      <c r="AU864" s="207"/>
      <c r="AV864" s="207"/>
      <c r="AW864" s="207"/>
      <c r="AX864" s="207"/>
      <c r="AY864" s="207"/>
    </row>
    <row r="865" spans="1:51" ht="16.5" customHeight="1" outlineLevel="3" x14ac:dyDescent="0.25">
      <c r="A865" s="164" t="s">
        <v>2909</v>
      </c>
      <c r="B865" s="165" t="s">
        <v>2910</v>
      </c>
      <c r="C865" s="166"/>
      <c r="D865" s="167">
        <v>0.85</v>
      </c>
      <c r="E865" s="167">
        <v>0.87</v>
      </c>
      <c r="F865" s="167">
        <v>0.88</v>
      </c>
      <c r="G865" s="167">
        <v>0.9</v>
      </c>
      <c r="H865" s="167">
        <v>0.9</v>
      </c>
      <c r="I865" s="167">
        <v>0.9</v>
      </c>
      <c r="J865" s="167">
        <v>0.95</v>
      </c>
      <c r="K865" s="168">
        <f t="shared" ref="K865:P865" si="1156">IF(K867=0,0,K866/K867)</f>
        <v>0.87735486351403302</v>
      </c>
      <c r="L865" s="168">
        <f t="shared" si="1156"/>
        <v>0.89225941422594146</v>
      </c>
      <c r="M865" s="168">
        <f t="shared" si="1156"/>
        <v>0.90602224779439966</v>
      </c>
      <c r="N865" s="168">
        <f t="shared" si="1156"/>
        <v>1.66327329678935</v>
      </c>
      <c r="O865" s="168">
        <f t="shared" si="1156"/>
        <v>0</v>
      </c>
      <c r="P865" s="168">
        <f t="shared" si="1156"/>
        <v>0</v>
      </c>
      <c r="Q865" s="177"/>
      <c r="R865" s="168">
        <f t="shared" ref="R865:S865" si="1157">IF(R867=0,0,R866/R867)</f>
        <v>0</v>
      </c>
      <c r="S865" s="168">
        <f t="shared" si="1157"/>
        <v>0</v>
      </c>
      <c r="T865" s="181"/>
      <c r="U865" s="168">
        <f t="shared" ref="U865:V865" si="1158">IF(U867=0,0,U866/U867)</f>
        <v>0</v>
      </c>
      <c r="V865" s="168">
        <f t="shared" si="1158"/>
        <v>0</v>
      </c>
      <c r="W865" s="181"/>
      <c r="X865" s="168">
        <f>H865</f>
        <v>0.9</v>
      </c>
      <c r="Y865" s="168">
        <f>IF(Y867=0,0,Y866/Y867)</f>
        <v>0</v>
      </c>
      <c r="Z865" s="182"/>
      <c r="AA865" s="167">
        <f>Y865/X865</f>
        <v>0</v>
      </c>
      <c r="AB865" s="165"/>
      <c r="AC865" s="172" t="e">
        <f>P865/R865</f>
        <v>#DIV/0!</v>
      </c>
      <c r="AD865" s="172" t="e">
        <f>S865/R865</f>
        <v>#DIV/0!</v>
      </c>
      <c r="AE865" s="172" t="e">
        <f>V865/U865</f>
        <v>#DIV/0!</v>
      </c>
      <c r="AF865" s="172">
        <f>Y865/X865</f>
        <v>0</v>
      </c>
      <c r="AG865" s="172">
        <f>P865/G865</f>
        <v>0</v>
      </c>
      <c r="AH865" s="172">
        <f>S865/G865</f>
        <v>0</v>
      </c>
      <c r="AI865" s="172">
        <f>V865/G865</f>
        <v>0</v>
      </c>
      <c r="AJ865" s="172">
        <f>Y865/G865</f>
        <v>0</v>
      </c>
      <c r="AK865" s="173"/>
      <c r="AL865" s="168">
        <f>IF(H865=0,0,P865/H865)</f>
        <v>0</v>
      </c>
      <c r="AM865" s="168">
        <f>IF(H865=0,0,S865/H865)</f>
        <v>0</v>
      </c>
      <c r="AN865" s="168">
        <f>IF(H865=0,0,V865/H865)</f>
        <v>0</v>
      </c>
      <c r="AO865" s="168">
        <f>IF(H865=0,0,Y865/H865)</f>
        <v>0</v>
      </c>
      <c r="AP865" s="174">
        <f t="shared" ref="AP865:AS865" si="1159">IF(AL865&lt;=50%,5,IF(AL865&lt;=65%,4,IF(AL865&lt;=75%,3,IF(AL865&lt;=90%,2,1))))</f>
        <v>5</v>
      </c>
      <c r="AQ865" s="174">
        <f t="shared" si="1159"/>
        <v>5</v>
      </c>
      <c r="AR865" s="174">
        <f t="shared" si="1159"/>
        <v>5</v>
      </c>
      <c r="AS865" s="174">
        <f t="shared" si="1159"/>
        <v>5</v>
      </c>
      <c r="AT865" s="173"/>
      <c r="AU865" s="175"/>
      <c r="AV865" s="175"/>
      <c r="AW865" s="175"/>
      <c r="AX865" s="175"/>
      <c r="AY865" s="175"/>
    </row>
    <row r="866" spans="1:51" ht="16.5" customHeight="1" outlineLevel="4" x14ac:dyDescent="0.25">
      <c r="A866" s="205" t="s">
        <v>2911</v>
      </c>
      <c r="B866" s="181" t="str">
        <f>Variables!C355</f>
        <v>Jumlah keluarga yang mempunyai balita</v>
      </c>
      <c r="C866" s="192" t="s">
        <v>2870</v>
      </c>
      <c r="D866" s="192"/>
      <c r="E866" s="192"/>
      <c r="F866" s="192"/>
      <c r="G866" s="192"/>
      <c r="H866" s="192"/>
      <c r="I866" s="192"/>
      <c r="J866" s="192"/>
      <c r="K866" s="192">
        <f>Variables!E355</f>
        <v>2282</v>
      </c>
      <c r="L866" s="192">
        <f>Variables!F355</f>
        <v>853</v>
      </c>
      <c r="M866" s="192">
        <f>Variables!G355</f>
        <v>2362</v>
      </c>
      <c r="N866" s="192">
        <f>Variables!H355</f>
        <v>2124</v>
      </c>
      <c r="O866" s="192">
        <f>Variables!I355</f>
        <v>0</v>
      </c>
      <c r="P866" s="192">
        <f>Variables!J355</f>
        <v>0</v>
      </c>
      <c r="Q866" s="192"/>
      <c r="R866" s="192">
        <f>Variables!K355</f>
        <v>0</v>
      </c>
      <c r="S866" s="192">
        <f>Variables!L355</f>
        <v>0</v>
      </c>
      <c r="T866" s="192"/>
      <c r="U866" s="192">
        <f>Variables!M355</f>
        <v>0</v>
      </c>
      <c r="V866" s="192">
        <f>Variables!N355</f>
        <v>0</v>
      </c>
      <c r="W866" s="192"/>
      <c r="X866" s="192"/>
      <c r="Y866" s="192">
        <f>Variables!P355</f>
        <v>0</v>
      </c>
      <c r="Z866" s="182"/>
      <c r="AA866" s="192"/>
      <c r="AB866" s="181"/>
      <c r="AC866" s="170"/>
      <c r="AD866" s="170"/>
      <c r="AE866" s="170"/>
      <c r="AF866" s="170"/>
      <c r="AG866" s="170"/>
      <c r="AH866" s="170"/>
      <c r="AI866" s="170"/>
      <c r="AJ866" s="170"/>
      <c r="AK866" s="206"/>
      <c r="AL866" s="168"/>
      <c r="AM866" s="168"/>
      <c r="AN866" s="168"/>
      <c r="AO866" s="168"/>
      <c r="AP866" s="174"/>
      <c r="AQ866" s="174"/>
      <c r="AR866" s="174"/>
      <c r="AS866" s="174"/>
      <c r="AT866" s="206"/>
      <c r="AU866" s="207"/>
      <c r="AV866" s="207"/>
      <c r="AW866" s="207"/>
      <c r="AX866" s="207"/>
      <c r="AY866" s="207"/>
    </row>
    <row r="867" spans="1:51" ht="16.5" customHeight="1" outlineLevel="4" x14ac:dyDescent="0.25">
      <c r="A867" s="205" t="s">
        <v>2912</v>
      </c>
      <c r="B867" s="181" t="str">
        <f>Variables!C383</f>
        <v>Jumlah peserta Bina Keluarga Balita (BKB)</v>
      </c>
      <c r="C867" s="192" t="s">
        <v>2870</v>
      </c>
      <c r="D867" s="192"/>
      <c r="E867" s="192"/>
      <c r="F867" s="192"/>
      <c r="G867" s="192"/>
      <c r="H867" s="192"/>
      <c r="I867" s="192"/>
      <c r="J867" s="192"/>
      <c r="K867" s="192">
        <f>Variables!E383</f>
        <v>2601</v>
      </c>
      <c r="L867" s="192">
        <f>Variables!F383</f>
        <v>956</v>
      </c>
      <c r="M867" s="192">
        <f>Variables!G383</f>
        <v>2607</v>
      </c>
      <c r="N867" s="192">
        <f>Variables!H383</f>
        <v>1277</v>
      </c>
      <c r="O867" s="192">
        <f>Variables!I383</f>
        <v>0</v>
      </c>
      <c r="P867" s="192">
        <f>Variables!J383</f>
        <v>0</v>
      </c>
      <c r="Q867" s="192"/>
      <c r="R867" s="192">
        <f>Variables!K383</f>
        <v>0</v>
      </c>
      <c r="S867" s="192">
        <f>Variables!L383</f>
        <v>0</v>
      </c>
      <c r="T867" s="192"/>
      <c r="U867" s="192">
        <f>Variables!M383</f>
        <v>0</v>
      </c>
      <c r="V867" s="192">
        <f>Variables!N383</f>
        <v>0</v>
      </c>
      <c r="W867" s="192"/>
      <c r="X867" s="192"/>
      <c r="Y867" s="192">
        <f>Variables!P383</f>
        <v>0</v>
      </c>
      <c r="Z867" s="182"/>
      <c r="AA867" s="192"/>
      <c r="AB867" s="181"/>
      <c r="AC867" s="170"/>
      <c r="AD867" s="170"/>
      <c r="AE867" s="170"/>
      <c r="AF867" s="170"/>
      <c r="AG867" s="170"/>
      <c r="AH867" s="170"/>
      <c r="AI867" s="170"/>
      <c r="AJ867" s="170"/>
      <c r="AK867" s="206"/>
      <c r="AL867" s="168"/>
      <c r="AM867" s="168"/>
      <c r="AN867" s="168"/>
      <c r="AO867" s="168"/>
      <c r="AP867" s="174"/>
      <c r="AQ867" s="174"/>
      <c r="AR867" s="174"/>
      <c r="AS867" s="174"/>
      <c r="AT867" s="206"/>
      <c r="AU867" s="207"/>
      <c r="AV867" s="207"/>
      <c r="AW867" s="207"/>
      <c r="AX867" s="207"/>
      <c r="AY867" s="207"/>
    </row>
    <row r="868" spans="1:51" ht="16.5" customHeight="1" outlineLevel="3" x14ac:dyDescent="0.25">
      <c r="A868" s="164" t="s">
        <v>2913</v>
      </c>
      <c r="B868" s="165" t="s">
        <v>2914</v>
      </c>
      <c r="C868" s="166"/>
      <c r="D868" s="167">
        <v>0.95</v>
      </c>
      <c r="E868" s="167">
        <v>0.95</v>
      </c>
      <c r="F868" s="167">
        <v>0.95</v>
      </c>
      <c r="G868" s="167">
        <v>0.95</v>
      </c>
      <c r="H868" s="167">
        <v>0.97</v>
      </c>
      <c r="I868" s="167">
        <v>0.97</v>
      </c>
      <c r="J868" s="167">
        <v>1</v>
      </c>
      <c r="K868" s="168">
        <f t="shared" ref="K868:P868" si="1160">IF(K870=0,0,K869/K870)</f>
        <v>0.95249406175771967</v>
      </c>
      <c r="L868" s="168">
        <f t="shared" si="1160"/>
        <v>0.96832579185520362</v>
      </c>
      <c r="M868" s="168">
        <f t="shared" si="1160"/>
        <v>0.96832579185520362</v>
      </c>
      <c r="N868" s="168">
        <f t="shared" si="1160"/>
        <v>2.4128843338213763</v>
      </c>
      <c r="O868" s="168">
        <f t="shared" si="1160"/>
        <v>0</v>
      </c>
      <c r="P868" s="168">
        <f t="shared" si="1160"/>
        <v>0</v>
      </c>
      <c r="Q868" s="177"/>
      <c r="R868" s="168">
        <f t="shared" ref="R868:S868" si="1161">IF(R870=0,0,R869/R870)</f>
        <v>0</v>
      </c>
      <c r="S868" s="168">
        <f t="shared" si="1161"/>
        <v>0</v>
      </c>
      <c r="T868" s="181"/>
      <c r="U868" s="168">
        <f t="shared" ref="U868:V868" si="1162">IF(U870=0,0,U869/U870)</f>
        <v>0</v>
      </c>
      <c r="V868" s="168">
        <f t="shared" si="1162"/>
        <v>0</v>
      </c>
      <c r="W868" s="181"/>
      <c r="X868" s="168">
        <f>H868</f>
        <v>0.97</v>
      </c>
      <c r="Y868" s="168">
        <f>IF(Y870=0,0,Y869/Y870)</f>
        <v>0</v>
      </c>
      <c r="Z868" s="182"/>
      <c r="AA868" s="167">
        <f>Y868/X868</f>
        <v>0</v>
      </c>
      <c r="AB868" s="165"/>
      <c r="AC868" s="172" t="e">
        <f>P868/R868</f>
        <v>#DIV/0!</v>
      </c>
      <c r="AD868" s="172" t="e">
        <f>S868/R868</f>
        <v>#DIV/0!</v>
      </c>
      <c r="AE868" s="172" t="e">
        <f>V868/U868</f>
        <v>#DIV/0!</v>
      </c>
      <c r="AF868" s="172">
        <f>Y868/X868</f>
        <v>0</v>
      </c>
      <c r="AG868" s="172">
        <f>P868/G868</f>
        <v>0</v>
      </c>
      <c r="AH868" s="172">
        <f>S868/G868</f>
        <v>0</v>
      </c>
      <c r="AI868" s="172">
        <f>V868/G868</f>
        <v>0</v>
      </c>
      <c r="AJ868" s="172">
        <f>Y868/G868</f>
        <v>0</v>
      </c>
      <c r="AK868" s="173"/>
      <c r="AL868" s="168">
        <f>IF(H868=0,0,P868/H868)</f>
        <v>0</v>
      </c>
      <c r="AM868" s="168">
        <f>IF(H868=0,0,S868/H868)</f>
        <v>0</v>
      </c>
      <c r="AN868" s="168">
        <f>IF(H868=0,0,V868/H868)</f>
        <v>0</v>
      </c>
      <c r="AO868" s="168">
        <f>IF(H868=0,0,Y868/H868)</f>
        <v>0</v>
      </c>
      <c r="AP868" s="174">
        <f t="shared" ref="AP868:AS868" si="1163">IF(AL868&lt;=50%,5,IF(AL868&lt;=65%,4,IF(AL868&lt;=75%,3,IF(AL868&lt;=90%,2,1))))</f>
        <v>5</v>
      </c>
      <c r="AQ868" s="174">
        <f t="shared" si="1163"/>
        <v>5</v>
      </c>
      <c r="AR868" s="174">
        <f t="shared" si="1163"/>
        <v>5</v>
      </c>
      <c r="AS868" s="174">
        <f t="shared" si="1163"/>
        <v>5</v>
      </c>
      <c r="AT868" s="173"/>
      <c r="AU868" s="175"/>
      <c r="AV868" s="175"/>
      <c r="AW868" s="175"/>
      <c r="AX868" s="175"/>
      <c r="AY868" s="175"/>
    </row>
    <row r="869" spans="1:51" ht="16.5" customHeight="1" outlineLevel="4" x14ac:dyDescent="0.25">
      <c r="A869" s="205" t="s">
        <v>2915</v>
      </c>
      <c r="B869" s="181" t="str">
        <f>Variables!C356</f>
        <v>Jumlah keluarga yang mempunyai remaja</v>
      </c>
      <c r="C869" s="192" t="s">
        <v>2870</v>
      </c>
      <c r="D869" s="192"/>
      <c r="E869" s="192"/>
      <c r="F869" s="192"/>
      <c r="G869" s="192"/>
      <c r="H869" s="192"/>
      <c r="I869" s="192"/>
      <c r="J869" s="192"/>
      <c r="K869" s="192">
        <f>Variables!E356</f>
        <v>802</v>
      </c>
      <c r="L869" s="192">
        <f>Variables!F356</f>
        <v>428</v>
      </c>
      <c r="M869" s="192">
        <f>Variables!G356</f>
        <v>428</v>
      </c>
      <c r="N869" s="192">
        <f>Variables!H356</f>
        <v>1648</v>
      </c>
      <c r="O869" s="192">
        <f>Variables!I356</f>
        <v>0</v>
      </c>
      <c r="P869" s="192">
        <f>Variables!J356</f>
        <v>0</v>
      </c>
      <c r="Q869" s="192"/>
      <c r="R869" s="192">
        <f>Variables!K356</f>
        <v>0</v>
      </c>
      <c r="S869" s="192">
        <f>Variables!L356</f>
        <v>0</v>
      </c>
      <c r="T869" s="192"/>
      <c r="U869" s="192">
        <f>Variables!M356</f>
        <v>0</v>
      </c>
      <c r="V869" s="192">
        <f>Variables!N356</f>
        <v>0</v>
      </c>
      <c r="W869" s="192"/>
      <c r="X869" s="192"/>
      <c r="Y869" s="192">
        <f>Variables!P356</f>
        <v>0</v>
      </c>
      <c r="Z869" s="182"/>
      <c r="AA869" s="192"/>
      <c r="AB869" s="181"/>
      <c r="AC869" s="170"/>
      <c r="AD869" s="170"/>
      <c r="AE869" s="170"/>
      <c r="AF869" s="170"/>
      <c r="AG869" s="170"/>
      <c r="AH869" s="170"/>
      <c r="AI869" s="170"/>
      <c r="AJ869" s="170"/>
      <c r="AK869" s="206"/>
      <c r="AL869" s="168"/>
      <c r="AM869" s="168"/>
      <c r="AN869" s="168"/>
      <c r="AO869" s="168"/>
      <c r="AP869" s="174"/>
      <c r="AQ869" s="174"/>
      <c r="AR869" s="174"/>
      <c r="AS869" s="174"/>
      <c r="AT869" s="206"/>
      <c r="AU869" s="207"/>
      <c r="AV869" s="207"/>
      <c r="AW869" s="207"/>
      <c r="AX869" s="207"/>
      <c r="AY869" s="207"/>
    </row>
    <row r="870" spans="1:51" ht="16.5" customHeight="1" outlineLevel="4" x14ac:dyDescent="0.25">
      <c r="A870" s="205" t="s">
        <v>2916</v>
      </c>
      <c r="B870" s="181" t="str">
        <f>Variables!C384</f>
        <v>Jumlah peserta Bina Keluarga Remaja (BKR)</v>
      </c>
      <c r="C870" s="192" t="s">
        <v>2870</v>
      </c>
      <c r="D870" s="192"/>
      <c r="E870" s="192"/>
      <c r="F870" s="192"/>
      <c r="G870" s="192"/>
      <c r="H870" s="192"/>
      <c r="I870" s="192"/>
      <c r="J870" s="192"/>
      <c r="K870" s="192">
        <f>Variables!E384</f>
        <v>842</v>
      </c>
      <c r="L870" s="192">
        <f>Variables!F384</f>
        <v>442</v>
      </c>
      <c r="M870" s="192">
        <f>Variables!G384</f>
        <v>442</v>
      </c>
      <c r="N870" s="192">
        <f>Variables!H384</f>
        <v>683</v>
      </c>
      <c r="O870" s="192">
        <f>Variables!I384</f>
        <v>0</v>
      </c>
      <c r="P870" s="192">
        <f>Variables!J384</f>
        <v>0</v>
      </c>
      <c r="Q870" s="192"/>
      <c r="R870" s="192">
        <f>Variables!K384</f>
        <v>0</v>
      </c>
      <c r="S870" s="192">
        <f>Variables!L384</f>
        <v>0</v>
      </c>
      <c r="T870" s="192"/>
      <c r="U870" s="192">
        <f>Variables!M384</f>
        <v>0</v>
      </c>
      <c r="V870" s="192">
        <f>Variables!N384</f>
        <v>0</v>
      </c>
      <c r="W870" s="192"/>
      <c r="X870" s="192"/>
      <c r="Y870" s="192">
        <f>Variables!P384</f>
        <v>0</v>
      </c>
      <c r="Z870" s="182"/>
      <c r="AA870" s="192"/>
      <c r="AB870" s="181"/>
      <c r="AC870" s="170"/>
      <c r="AD870" s="170"/>
      <c r="AE870" s="170"/>
      <c r="AF870" s="170"/>
      <c r="AG870" s="170"/>
      <c r="AH870" s="170"/>
      <c r="AI870" s="170"/>
      <c r="AJ870" s="170"/>
      <c r="AK870" s="206"/>
      <c r="AL870" s="168"/>
      <c r="AM870" s="168"/>
      <c r="AN870" s="168"/>
      <c r="AO870" s="168"/>
      <c r="AP870" s="174"/>
      <c r="AQ870" s="174"/>
      <c r="AR870" s="174"/>
      <c r="AS870" s="174"/>
      <c r="AT870" s="206"/>
      <c r="AU870" s="207"/>
      <c r="AV870" s="207"/>
      <c r="AW870" s="207"/>
      <c r="AX870" s="207"/>
      <c r="AY870" s="207"/>
    </row>
    <row r="871" spans="1:51" ht="16.5" customHeight="1" outlineLevel="3" x14ac:dyDescent="0.25">
      <c r="A871" s="164" t="s">
        <v>2917</v>
      </c>
      <c r="B871" s="165" t="s">
        <v>2918</v>
      </c>
      <c r="C871" s="166"/>
      <c r="D871" s="167">
        <f t="shared" ref="D871:G871" si="1164">D872/D873</f>
        <v>1</v>
      </c>
      <c r="E871" s="167">
        <f t="shared" si="1164"/>
        <v>1</v>
      </c>
      <c r="F871" s="167">
        <f t="shared" si="1164"/>
        <v>1</v>
      </c>
      <c r="G871" s="167">
        <f t="shared" si="1164"/>
        <v>1</v>
      </c>
      <c r="H871" s="167">
        <v>1</v>
      </c>
      <c r="I871" s="167">
        <v>1</v>
      </c>
      <c r="J871" s="167">
        <v>1</v>
      </c>
      <c r="K871" s="168">
        <f t="shared" ref="K871:P871" si="1165">IF(K873=0,0,K872/K873)</f>
        <v>1</v>
      </c>
      <c r="L871" s="168">
        <f t="shared" si="1165"/>
        <v>1</v>
      </c>
      <c r="M871" s="168">
        <f t="shared" si="1165"/>
        <v>1</v>
      </c>
      <c r="N871" s="168">
        <f t="shared" si="1165"/>
        <v>1</v>
      </c>
      <c r="O871" s="168">
        <f t="shared" si="1165"/>
        <v>0</v>
      </c>
      <c r="P871" s="168">
        <f t="shared" si="1165"/>
        <v>0</v>
      </c>
      <c r="Q871" s="177"/>
      <c r="R871" s="168">
        <f t="shared" ref="R871:S871" si="1166">IF(R873=0,0,R872/R873)</f>
        <v>0</v>
      </c>
      <c r="S871" s="168">
        <f t="shared" si="1166"/>
        <v>0</v>
      </c>
      <c r="T871" s="181"/>
      <c r="U871" s="168">
        <f t="shared" ref="U871:V871" si="1167">IF(U873=0,0,U872/U873)</f>
        <v>0</v>
      </c>
      <c r="V871" s="168">
        <f t="shared" si="1167"/>
        <v>0</v>
      </c>
      <c r="W871" s="181"/>
      <c r="X871" s="168">
        <f>H871</f>
        <v>1</v>
      </c>
      <c r="Y871" s="168">
        <f>IF(Y873=0,0,Y872/Y873)</f>
        <v>0</v>
      </c>
      <c r="Z871" s="182"/>
      <c r="AA871" s="167">
        <f>Y871/X871</f>
        <v>0</v>
      </c>
      <c r="AB871" s="165"/>
      <c r="AC871" s="172" t="e">
        <f>P871/R871</f>
        <v>#DIV/0!</v>
      </c>
      <c r="AD871" s="172" t="e">
        <f>S871/R871</f>
        <v>#DIV/0!</v>
      </c>
      <c r="AE871" s="172" t="e">
        <f>V871/U871</f>
        <v>#DIV/0!</v>
      </c>
      <c r="AF871" s="172">
        <f>Y871/X871</f>
        <v>0</v>
      </c>
      <c r="AG871" s="172">
        <f>P871/G871</f>
        <v>0</v>
      </c>
      <c r="AH871" s="172">
        <f>S871/G871</f>
        <v>0</v>
      </c>
      <c r="AI871" s="172">
        <f>V871/G871</f>
        <v>0</v>
      </c>
      <c r="AJ871" s="172">
        <f>Y871/G871</f>
        <v>0</v>
      </c>
      <c r="AK871" s="173"/>
      <c r="AL871" s="168">
        <f>IF(H871=0,0,P871/H871)</f>
        <v>0</v>
      </c>
      <c r="AM871" s="168">
        <f>IF(H871=0,0,S871/H871)</f>
        <v>0</v>
      </c>
      <c r="AN871" s="168">
        <f>IF(H871=0,0,V871/H871)</f>
        <v>0</v>
      </c>
      <c r="AO871" s="168">
        <f>IF(H871=0,0,Y871/H871)</f>
        <v>0</v>
      </c>
      <c r="AP871" s="174">
        <f t="shared" ref="AP871:AS871" si="1168">IF(AL871&lt;=50%,5,IF(AL871&lt;=65%,4,IF(AL871&lt;=75%,3,IF(AL871&lt;=90%,2,1))))</f>
        <v>5</v>
      </c>
      <c r="AQ871" s="174">
        <f t="shared" si="1168"/>
        <v>5</v>
      </c>
      <c r="AR871" s="174">
        <f t="shared" si="1168"/>
        <v>5</v>
      </c>
      <c r="AS871" s="174">
        <f t="shared" si="1168"/>
        <v>5</v>
      </c>
      <c r="AT871" s="173"/>
      <c r="AU871" s="175"/>
      <c r="AV871" s="175"/>
      <c r="AW871" s="175"/>
      <c r="AX871" s="175"/>
      <c r="AY871" s="175"/>
    </row>
    <row r="872" spans="1:51" ht="16.5" customHeight="1" outlineLevel="4" x14ac:dyDescent="0.25">
      <c r="A872" s="205" t="s">
        <v>2919</v>
      </c>
      <c r="B872" s="181" t="str">
        <f>Variables!C359</f>
        <v>Jumlah kelurahan yang mempunyai kelompok BKL aktif</v>
      </c>
      <c r="C872" s="192" t="s">
        <v>2880</v>
      </c>
      <c r="D872" s="192">
        <v>17</v>
      </c>
      <c r="E872" s="192">
        <v>17</v>
      </c>
      <c r="F872" s="192">
        <v>17</v>
      </c>
      <c r="G872" s="192">
        <v>17</v>
      </c>
      <c r="H872" s="192"/>
      <c r="I872" s="192"/>
      <c r="J872" s="192"/>
      <c r="K872" s="192">
        <f>Variables!E359</f>
        <v>17</v>
      </c>
      <c r="L872" s="192">
        <f>Variables!F359</f>
        <v>17</v>
      </c>
      <c r="M872" s="192">
        <f>Variables!G359</f>
        <v>17</v>
      </c>
      <c r="N872" s="192">
        <f>Variables!H359</f>
        <v>17</v>
      </c>
      <c r="O872" s="192">
        <f>Variables!I359</f>
        <v>17</v>
      </c>
      <c r="P872" s="192">
        <f>Variables!J359</f>
        <v>17</v>
      </c>
      <c r="Q872" s="192"/>
      <c r="R872" s="192">
        <f>Variables!K359</f>
        <v>17</v>
      </c>
      <c r="S872" s="192">
        <f>Variables!L359</f>
        <v>17</v>
      </c>
      <c r="T872" s="192"/>
      <c r="U872" s="192">
        <f>Variables!M359</f>
        <v>0</v>
      </c>
      <c r="V872" s="192">
        <f>Variables!N359</f>
        <v>0</v>
      </c>
      <c r="W872" s="192"/>
      <c r="X872" s="192"/>
      <c r="Y872" s="192">
        <f>Variables!P359</f>
        <v>0</v>
      </c>
      <c r="Z872" s="182"/>
      <c r="AA872" s="192"/>
      <c r="AB872" s="181"/>
      <c r="AC872" s="170"/>
      <c r="AD872" s="170"/>
      <c r="AE872" s="170"/>
      <c r="AF872" s="170"/>
      <c r="AG872" s="170"/>
      <c r="AH872" s="170"/>
      <c r="AI872" s="170"/>
      <c r="AJ872" s="170"/>
      <c r="AK872" s="206"/>
      <c r="AL872" s="168"/>
      <c r="AM872" s="168"/>
      <c r="AN872" s="168"/>
      <c r="AO872" s="168"/>
      <c r="AP872" s="174"/>
      <c r="AQ872" s="174"/>
      <c r="AR872" s="174"/>
      <c r="AS872" s="174"/>
      <c r="AT872" s="206"/>
      <c r="AU872" s="207"/>
      <c r="AV872" s="207"/>
      <c r="AW872" s="207"/>
      <c r="AX872" s="207"/>
      <c r="AY872" s="207"/>
    </row>
    <row r="873" spans="1:51" ht="16.5" customHeight="1" outlineLevel="4" x14ac:dyDescent="0.25">
      <c r="A873" s="205" t="s">
        <v>2920</v>
      </c>
      <c r="B873" s="181" t="str">
        <f>Variables!C658</f>
        <v>Jumlah kelurahan</v>
      </c>
      <c r="C873" s="192" t="s">
        <v>2880</v>
      </c>
      <c r="D873" s="192">
        <v>17</v>
      </c>
      <c r="E873" s="192">
        <v>17</v>
      </c>
      <c r="F873" s="192">
        <v>17</v>
      </c>
      <c r="G873" s="192">
        <v>17</v>
      </c>
      <c r="H873" s="192"/>
      <c r="I873" s="192"/>
      <c r="J873" s="192"/>
      <c r="K873" s="192">
        <f>Variables!E658</f>
        <v>17</v>
      </c>
      <c r="L873" s="192">
        <f>Variables!F658</f>
        <v>17</v>
      </c>
      <c r="M873" s="192">
        <f>Variables!G658</f>
        <v>17</v>
      </c>
      <c r="N873" s="192">
        <f>Variables!H658</f>
        <v>17</v>
      </c>
      <c r="O873" s="192">
        <f>Variables!I658</f>
        <v>0</v>
      </c>
      <c r="P873" s="192">
        <f>Variables!J658</f>
        <v>0</v>
      </c>
      <c r="Q873" s="192"/>
      <c r="R873" s="192">
        <f>Variables!K658</f>
        <v>0</v>
      </c>
      <c r="S873" s="192">
        <f>Variables!L658</f>
        <v>0</v>
      </c>
      <c r="T873" s="192"/>
      <c r="U873" s="192">
        <f>Variables!M658</f>
        <v>0</v>
      </c>
      <c r="V873" s="192">
        <f>Variables!N658</f>
        <v>0</v>
      </c>
      <c r="W873" s="192"/>
      <c r="X873" s="192"/>
      <c r="Y873" s="192">
        <f>Variables!P658</f>
        <v>0</v>
      </c>
      <c r="Z873" s="182"/>
      <c r="AA873" s="192"/>
      <c r="AB873" s="181"/>
      <c r="AC873" s="170"/>
      <c r="AD873" s="170"/>
      <c r="AE873" s="170"/>
      <c r="AF873" s="170"/>
      <c r="AG873" s="170"/>
      <c r="AH873" s="170"/>
      <c r="AI873" s="170"/>
      <c r="AJ873" s="170"/>
      <c r="AK873" s="206"/>
      <c r="AL873" s="168"/>
      <c r="AM873" s="168"/>
      <c r="AN873" s="168"/>
      <c r="AO873" s="168"/>
      <c r="AP873" s="174"/>
      <c r="AQ873" s="174"/>
      <c r="AR873" s="174"/>
      <c r="AS873" s="174"/>
      <c r="AT873" s="206"/>
      <c r="AU873" s="207"/>
      <c r="AV873" s="207"/>
      <c r="AW873" s="207"/>
      <c r="AX873" s="207"/>
      <c r="AY873" s="207"/>
    </row>
    <row r="874" spans="1:51" ht="16.5" customHeight="1" outlineLevel="3" x14ac:dyDescent="0.25">
      <c r="A874" s="164" t="s">
        <v>2921</v>
      </c>
      <c r="B874" s="165" t="s">
        <v>2922</v>
      </c>
      <c r="C874" s="166"/>
      <c r="D874" s="167">
        <f t="shared" ref="D874:G874" si="1169">D875/D876</f>
        <v>1</v>
      </c>
      <c r="E874" s="167">
        <f t="shared" si="1169"/>
        <v>1</v>
      </c>
      <c r="F874" s="167">
        <f t="shared" si="1169"/>
        <v>1</v>
      </c>
      <c r="G874" s="167">
        <f t="shared" si="1169"/>
        <v>1</v>
      </c>
      <c r="H874" s="167">
        <v>1</v>
      </c>
      <c r="I874" s="167">
        <v>1</v>
      </c>
      <c r="J874" s="167">
        <v>1</v>
      </c>
      <c r="K874" s="168">
        <f t="shared" ref="K874:P874" si="1170">IF(K876=0,0,K875/K876)</f>
        <v>1</v>
      </c>
      <c r="L874" s="168">
        <f t="shared" si="1170"/>
        <v>1</v>
      </c>
      <c r="M874" s="168">
        <f t="shared" si="1170"/>
        <v>1</v>
      </c>
      <c r="N874" s="168">
        <f t="shared" si="1170"/>
        <v>1</v>
      </c>
      <c r="O874" s="168">
        <f t="shared" si="1170"/>
        <v>0</v>
      </c>
      <c r="P874" s="168">
        <f t="shared" si="1170"/>
        <v>0</v>
      </c>
      <c r="Q874" s="177"/>
      <c r="R874" s="168">
        <f t="shared" ref="R874:S874" si="1171">IF(R876=0,0,R875/R876)</f>
        <v>0</v>
      </c>
      <c r="S874" s="168">
        <f t="shared" si="1171"/>
        <v>0</v>
      </c>
      <c r="T874" s="181"/>
      <c r="U874" s="168">
        <f t="shared" ref="U874:V874" si="1172">IF(U876=0,0,U875/U876)</f>
        <v>0</v>
      </c>
      <c r="V874" s="168">
        <f t="shared" si="1172"/>
        <v>0</v>
      </c>
      <c r="W874" s="181"/>
      <c r="X874" s="168">
        <f>H874</f>
        <v>1</v>
      </c>
      <c r="Y874" s="168">
        <f>IF(Y876=0,0,Y875/Y876)</f>
        <v>0</v>
      </c>
      <c r="Z874" s="182"/>
      <c r="AA874" s="167">
        <f>Y874/X874</f>
        <v>0</v>
      </c>
      <c r="AB874" s="165"/>
      <c r="AC874" s="172" t="e">
        <f>P874/R874</f>
        <v>#DIV/0!</v>
      </c>
      <c r="AD874" s="172" t="e">
        <f>S874/R874</f>
        <v>#DIV/0!</v>
      </c>
      <c r="AE874" s="172" t="e">
        <f>V874/U874</f>
        <v>#DIV/0!</v>
      </c>
      <c r="AF874" s="172">
        <f>Y874/X874</f>
        <v>0</v>
      </c>
      <c r="AG874" s="172">
        <f>P874/G874</f>
        <v>0</v>
      </c>
      <c r="AH874" s="172">
        <f>S874/G874</f>
        <v>0</v>
      </c>
      <c r="AI874" s="172">
        <f>V874/G874</f>
        <v>0</v>
      </c>
      <c r="AJ874" s="172">
        <f>Y874/G874</f>
        <v>0</v>
      </c>
      <c r="AK874" s="173"/>
      <c r="AL874" s="168">
        <f>IF(H874=0,0,P874/H874)</f>
        <v>0</v>
      </c>
      <c r="AM874" s="168">
        <f>IF(H874=0,0,S874/H874)</f>
        <v>0</v>
      </c>
      <c r="AN874" s="168">
        <f>IF(H874=0,0,V874/H874)</f>
        <v>0</v>
      </c>
      <c r="AO874" s="168">
        <f>IF(H874=0,0,Y874/H874)</f>
        <v>0</v>
      </c>
      <c r="AP874" s="174">
        <f t="shared" ref="AP874:AS874" si="1173">IF(AL874&lt;=50%,5,IF(AL874&lt;=65%,4,IF(AL874&lt;=75%,3,IF(AL874&lt;=90%,2,1))))</f>
        <v>5</v>
      </c>
      <c r="AQ874" s="174">
        <f t="shared" si="1173"/>
        <v>5</v>
      </c>
      <c r="AR874" s="174">
        <f t="shared" si="1173"/>
        <v>5</v>
      </c>
      <c r="AS874" s="174">
        <f t="shared" si="1173"/>
        <v>5</v>
      </c>
      <c r="AT874" s="173"/>
      <c r="AU874" s="175"/>
      <c r="AV874" s="175"/>
      <c r="AW874" s="175"/>
      <c r="AX874" s="175"/>
      <c r="AY874" s="175"/>
    </row>
    <row r="875" spans="1:51" ht="16.5" customHeight="1" outlineLevel="4" x14ac:dyDescent="0.25">
      <c r="A875" s="205" t="s">
        <v>2923</v>
      </c>
      <c r="B875" s="181" t="str">
        <f>Variables!C360</f>
        <v>Jumlah kelurahan yang mempunyai kelompok UPPKS aktif</v>
      </c>
      <c r="C875" s="192" t="s">
        <v>2880</v>
      </c>
      <c r="D875" s="192">
        <v>17</v>
      </c>
      <c r="E875" s="192">
        <v>17</v>
      </c>
      <c r="F875" s="192">
        <v>17</v>
      </c>
      <c r="G875" s="192">
        <v>17</v>
      </c>
      <c r="H875" s="192"/>
      <c r="I875" s="192"/>
      <c r="J875" s="192"/>
      <c r="K875" s="192">
        <f>Variables!E360</f>
        <v>17</v>
      </c>
      <c r="L875" s="192">
        <f>Variables!F360</f>
        <v>17</v>
      </c>
      <c r="M875" s="192">
        <f>Variables!G360</f>
        <v>17</v>
      </c>
      <c r="N875" s="192">
        <f>Variables!H360</f>
        <v>17</v>
      </c>
      <c r="O875" s="192">
        <f>Variables!I360</f>
        <v>17</v>
      </c>
      <c r="P875" s="192">
        <f>Variables!J360</f>
        <v>17</v>
      </c>
      <c r="Q875" s="192"/>
      <c r="R875" s="192">
        <f>Variables!K360</f>
        <v>17</v>
      </c>
      <c r="S875" s="192">
        <f>Variables!L360</f>
        <v>17</v>
      </c>
      <c r="T875" s="192"/>
      <c r="U875" s="192">
        <f>Variables!M360</f>
        <v>0</v>
      </c>
      <c r="V875" s="192">
        <f>Variables!N360</f>
        <v>0</v>
      </c>
      <c r="W875" s="192"/>
      <c r="X875" s="192"/>
      <c r="Y875" s="192">
        <f>Variables!P360</f>
        <v>0</v>
      </c>
      <c r="Z875" s="182"/>
      <c r="AA875" s="192"/>
      <c r="AB875" s="181"/>
      <c r="AC875" s="170"/>
      <c r="AD875" s="170"/>
      <c r="AE875" s="170"/>
      <c r="AF875" s="170"/>
      <c r="AG875" s="170"/>
      <c r="AH875" s="170"/>
      <c r="AI875" s="170"/>
      <c r="AJ875" s="170"/>
      <c r="AK875" s="206"/>
      <c r="AL875" s="168"/>
      <c r="AM875" s="168"/>
      <c r="AN875" s="168"/>
      <c r="AO875" s="168"/>
      <c r="AP875" s="174"/>
      <c r="AQ875" s="174"/>
      <c r="AR875" s="174"/>
      <c r="AS875" s="174"/>
      <c r="AT875" s="206"/>
      <c r="AU875" s="207"/>
      <c r="AV875" s="207"/>
      <c r="AW875" s="207"/>
      <c r="AX875" s="207"/>
      <c r="AY875" s="207"/>
    </row>
    <row r="876" spans="1:51" ht="16.5" customHeight="1" outlineLevel="4" x14ac:dyDescent="0.25">
      <c r="A876" s="205" t="s">
        <v>2924</v>
      </c>
      <c r="B876" s="181" t="str">
        <f>Variables!C658</f>
        <v>Jumlah kelurahan</v>
      </c>
      <c r="C876" s="192" t="s">
        <v>2880</v>
      </c>
      <c r="D876" s="192">
        <v>17</v>
      </c>
      <c r="E876" s="192">
        <v>17</v>
      </c>
      <c r="F876" s="192">
        <v>17</v>
      </c>
      <c r="G876" s="192">
        <v>17</v>
      </c>
      <c r="H876" s="192"/>
      <c r="I876" s="192"/>
      <c r="J876" s="192"/>
      <c r="K876" s="192">
        <f>Variables!E658</f>
        <v>17</v>
      </c>
      <c r="L876" s="192">
        <f>Variables!F658</f>
        <v>17</v>
      </c>
      <c r="M876" s="192">
        <f>Variables!G658</f>
        <v>17</v>
      </c>
      <c r="N876" s="192">
        <f>Variables!H658</f>
        <v>17</v>
      </c>
      <c r="O876" s="192">
        <f>Variables!I658</f>
        <v>0</v>
      </c>
      <c r="P876" s="192">
        <f>Variables!J658</f>
        <v>0</v>
      </c>
      <c r="Q876" s="192"/>
      <c r="R876" s="192">
        <f>Variables!K658</f>
        <v>0</v>
      </c>
      <c r="S876" s="192">
        <f>Variables!L658</f>
        <v>0</v>
      </c>
      <c r="T876" s="192"/>
      <c r="U876" s="192">
        <f>Variables!M658</f>
        <v>0</v>
      </c>
      <c r="V876" s="192">
        <f>Variables!N658</f>
        <v>0</v>
      </c>
      <c r="W876" s="192"/>
      <c r="X876" s="192"/>
      <c r="Y876" s="192">
        <f>Variables!P658</f>
        <v>0</v>
      </c>
      <c r="Z876" s="182"/>
      <c r="AA876" s="192"/>
      <c r="AB876" s="181"/>
      <c r="AC876" s="170"/>
      <c r="AD876" s="170"/>
      <c r="AE876" s="170"/>
      <c r="AF876" s="170"/>
      <c r="AG876" s="170"/>
      <c r="AH876" s="170"/>
      <c r="AI876" s="170"/>
      <c r="AJ876" s="170"/>
      <c r="AK876" s="206"/>
      <c r="AL876" s="168"/>
      <c r="AM876" s="168"/>
      <c r="AN876" s="168"/>
      <c r="AO876" s="168"/>
      <c r="AP876" s="174"/>
      <c r="AQ876" s="174"/>
      <c r="AR876" s="174"/>
      <c r="AS876" s="174"/>
      <c r="AT876" s="206"/>
      <c r="AU876" s="207"/>
      <c r="AV876" s="207"/>
      <c r="AW876" s="207"/>
      <c r="AX876" s="207"/>
      <c r="AY876" s="207"/>
    </row>
    <row r="877" spans="1:51" ht="16.5" customHeight="1" outlineLevel="3" x14ac:dyDescent="0.25">
      <c r="A877" s="164" t="s">
        <v>2925</v>
      </c>
      <c r="B877" s="165" t="s">
        <v>2926</v>
      </c>
      <c r="C877" s="166"/>
      <c r="D877" s="167">
        <v>0.04</v>
      </c>
      <c r="E877" s="167">
        <v>0.04</v>
      </c>
      <c r="F877" s="167">
        <v>0.03</v>
      </c>
      <c r="G877" s="167">
        <v>0.03</v>
      </c>
      <c r="H877" s="167">
        <v>0.03</v>
      </c>
      <c r="I877" s="167">
        <v>0.02</v>
      </c>
      <c r="J877" s="167">
        <v>0.02</v>
      </c>
      <c r="K877" s="168">
        <f t="shared" ref="K877:P877" si="1174">IF(K879=0,0,K878/K879)</f>
        <v>4.2316535139501649E-2</v>
      </c>
      <c r="L877" s="168">
        <f t="shared" si="1174"/>
        <v>3.2455456236126945E-2</v>
      </c>
      <c r="M877" s="168">
        <f t="shared" si="1174"/>
        <v>1.0204687036487688E-2</v>
      </c>
      <c r="N877" s="168">
        <f t="shared" si="1174"/>
        <v>1.1119012217984356E-2</v>
      </c>
      <c r="O877" s="168">
        <f t="shared" si="1174"/>
        <v>0</v>
      </c>
      <c r="P877" s="168" t="e">
        <f t="shared" si="1174"/>
        <v>#VALUE!</v>
      </c>
      <c r="Q877" s="177"/>
      <c r="R877" s="168">
        <f>IF(R879=0,0,R878/R879)</f>
        <v>0</v>
      </c>
      <c r="S877" s="167" t="e">
        <f>S878/S879</f>
        <v>#VALUE!</v>
      </c>
      <c r="T877" s="181"/>
      <c r="U877" s="168">
        <f t="shared" ref="U877:V877" si="1175">IF(U879=0,0,U878/U879)</f>
        <v>0</v>
      </c>
      <c r="V877" s="168">
        <f t="shared" si="1175"/>
        <v>0</v>
      </c>
      <c r="W877" s="181"/>
      <c r="X877" s="168">
        <f>H877</f>
        <v>0.03</v>
      </c>
      <c r="Y877" s="168">
        <f>IF(Y879=0,0,Y878/Y879)</f>
        <v>0</v>
      </c>
      <c r="Z877" s="182"/>
      <c r="AA877" s="167">
        <f>Y877/X877</f>
        <v>0</v>
      </c>
      <c r="AB877" s="165"/>
      <c r="AC877" s="172" t="e">
        <f>1/(P877/R877)</f>
        <v>#VALUE!</v>
      </c>
      <c r="AD877" s="172" t="e">
        <f>1/(S877/R877)</f>
        <v>#VALUE!</v>
      </c>
      <c r="AE877" s="172"/>
      <c r="AF877" s="172"/>
      <c r="AG877" s="172" t="e">
        <f>1/(P877/G877)</f>
        <v>#VALUE!</v>
      </c>
      <c r="AH877" s="172" t="e">
        <f>1/(S877/G877)</f>
        <v>#VALUE!</v>
      </c>
      <c r="AI877" s="172"/>
      <c r="AJ877" s="172"/>
      <c r="AK877" s="173"/>
      <c r="AL877" s="168" t="e">
        <f>(2*H877-P877)/H877</f>
        <v>#VALUE!</v>
      </c>
      <c r="AM877" s="186" t="e">
        <f>(2*H877-S877)/H877</f>
        <v>#VALUE!</v>
      </c>
      <c r="AN877" s="168">
        <f>(2*H877-V877)/H877</f>
        <v>2</v>
      </c>
      <c r="AO877" s="168">
        <f>(2*H877-Y877)/H877</f>
        <v>2</v>
      </c>
      <c r="AP877" s="174" t="e">
        <f t="shared" ref="AP877:AS877" si="1176">IF(AL877&lt;=50%,5,IF(AL877&lt;=65%,4,IF(AL877&lt;=75%,3,IF(AL877&lt;=90%,2,1))))</f>
        <v>#VALUE!</v>
      </c>
      <c r="AQ877" s="174" t="e">
        <f t="shared" si="1176"/>
        <v>#VALUE!</v>
      </c>
      <c r="AR877" s="174">
        <f t="shared" si="1176"/>
        <v>1</v>
      </c>
      <c r="AS877" s="174">
        <f t="shared" si="1176"/>
        <v>1</v>
      </c>
      <c r="AT877" s="173"/>
      <c r="AU877" s="175"/>
      <c r="AV877" s="175"/>
      <c r="AW877" s="175"/>
      <c r="AX877" s="175"/>
      <c r="AY877" s="175"/>
    </row>
    <row r="878" spans="1:51" ht="16.5" customHeight="1" outlineLevel="4" x14ac:dyDescent="0.25">
      <c r="A878" s="205" t="s">
        <v>2927</v>
      </c>
      <c r="B878" s="181" t="str">
        <f>Variables!C347</f>
        <v>Jumlah ibu yang jarak kehamilannya kurang dari 3 tahun</v>
      </c>
      <c r="C878" s="192" t="s">
        <v>1632</v>
      </c>
      <c r="D878" s="192"/>
      <c r="E878" s="192"/>
      <c r="F878" s="192"/>
      <c r="G878" s="192"/>
      <c r="H878" s="192"/>
      <c r="I878" s="192"/>
      <c r="J878" s="192"/>
      <c r="K878" s="192">
        <f>Variables!E347</f>
        <v>681</v>
      </c>
      <c r="L878" s="192">
        <f>Variables!F347</f>
        <v>541</v>
      </c>
      <c r="M878" s="192">
        <f>Variables!G347</f>
        <v>172</v>
      </c>
      <c r="N878" s="192">
        <f>Variables!H347</f>
        <v>172</v>
      </c>
      <c r="O878" s="192">
        <f>Variables!I347</f>
        <v>0</v>
      </c>
      <c r="P878" s="192" t="str">
        <f>Variables!J347</f>
        <v>?</v>
      </c>
      <c r="Q878" s="192"/>
      <c r="R878" s="192">
        <f>Variables!K347</f>
        <v>0</v>
      </c>
      <c r="S878" s="192" t="str">
        <f>Variables!L347</f>
        <v>?</v>
      </c>
      <c r="T878" s="192"/>
      <c r="U878" s="192">
        <f>Variables!M347</f>
        <v>0</v>
      </c>
      <c r="V878" s="192">
        <f>Variables!N347</f>
        <v>0</v>
      </c>
      <c r="W878" s="192"/>
      <c r="X878" s="192"/>
      <c r="Y878" s="192">
        <f>Variables!P347</f>
        <v>0</v>
      </c>
      <c r="Z878" s="182"/>
      <c r="AA878" s="192"/>
      <c r="AB878" s="181"/>
      <c r="AC878" s="170"/>
      <c r="AD878" s="170"/>
      <c r="AE878" s="170"/>
      <c r="AF878" s="170"/>
      <c r="AG878" s="170"/>
      <c r="AH878" s="170"/>
      <c r="AI878" s="170"/>
      <c r="AJ878" s="170"/>
      <c r="AK878" s="206"/>
      <c r="AL878" s="168"/>
      <c r="AM878" s="168"/>
      <c r="AN878" s="168"/>
      <c r="AO878" s="168"/>
      <c r="AP878" s="174"/>
      <c r="AQ878" s="174"/>
      <c r="AR878" s="174"/>
      <c r="AS878" s="174"/>
      <c r="AT878" s="206"/>
      <c r="AU878" s="207"/>
      <c r="AV878" s="207"/>
      <c r="AW878" s="207"/>
      <c r="AX878" s="207"/>
      <c r="AY878" s="207"/>
    </row>
    <row r="879" spans="1:51" ht="16.5" customHeight="1" outlineLevel="4" x14ac:dyDescent="0.25">
      <c r="A879" s="205" t="s">
        <v>2928</v>
      </c>
      <c r="B879" s="181" t="str">
        <f>Variables!C364</f>
        <v>Jumlah Pasangan Usia Subur</v>
      </c>
      <c r="C879" s="192" t="s">
        <v>2853</v>
      </c>
      <c r="D879" s="192"/>
      <c r="E879" s="192"/>
      <c r="F879" s="192"/>
      <c r="G879" s="192"/>
      <c r="H879" s="192"/>
      <c r="I879" s="192"/>
      <c r="J879" s="192"/>
      <c r="K879" s="192">
        <f>Variables!E364</f>
        <v>16093</v>
      </c>
      <c r="L879" s="192">
        <f>Variables!F364</f>
        <v>16669</v>
      </c>
      <c r="M879" s="192">
        <f>Variables!G364</f>
        <v>16855</v>
      </c>
      <c r="N879" s="192">
        <f>Variables!H364</f>
        <v>15469</v>
      </c>
      <c r="O879" s="192">
        <f>Variables!I364</f>
        <v>0</v>
      </c>
      <c r="P879" s="192">
        <f>Variables!J364</f>
        <v>16305</v>
      </c>
      <c r="Q879" s="192"/>
      <c r="R879" s="192">
        <f>Variables!K364</f>
        <v>0</v>
      </c>
      <c r="S879" s="192">
        <f>Variables!L364</f>
        <v>16264</v>
      </c>
      <c r="T879" s="192"/>
      <c r="U879" s="192">
        <f>Variables!M364</f>
        <v>0</v>
      </c>
      <c r="V879" s="192">
        <f>Variables!N364</f>
        <v>0</v>
      </c>
      <c r="W879" s="192"/>
      <c r="X879" s="192"/>
      <c r="Y879" s="192">
        <f>Variables!P364</f>
        <v>0</v>
      </c>
      <c r="Z879" s="182"/>
      <c r="AA879" s="192"/>
      <c r="AB879" s="181"/>
      <c r="AC879" s="170"/>
      <c r="AD879" s="170"/>
      <c r="AE879" s="170"/>
      <c r="AF879" s="170"/>
      <c r="AG879" s="170"/>
      <c r="AH879" s="170"/>
      <c r="AI879" s="170"/>
      <c r="AJ879" s="170"/>
      <c r="AK879" s="206"/>
      <c r="AL879" s="168"/>
      <c r="AM879" s="168"/>
      <c r="AN879" s="168"/>
      <c r="AO879" s="168"/>
      <c r="AP879" s="174"/>
      <c r="AQ879" s="174"/>
      <c r="AR879" s="174"/>
      <c r="AS879" s="174"/>
      <c r="AT879" s="206"/>
      <c r="AU879" s="207"/>
      <c r="AV879" s="207"/>
      <c r="AW879" s="207"/>
      <c r="AX879" s="207"/>
      <c r="AY879" s="207"/>
    </row>
    <row r="880" spans="1:51" ht="16.5" customHeight="1" outlineLevel="3" x14ac:dyDescent="0.25">
      <c r="A880" s="164" t="s">
        <v>2929</v>
      </c>
      <c r="B880" s="165" t="s">
        <v>2930</v>
      </c>
      <c r="C880" s="166"/>
      <c r="D880" s="167">
        <v>0.02</v>
      </c>
      <c r="E880" s="167">
        <v>0.02</v>
      </c>
      <c r="F880" s="167">
        <v>0.02</v>
      </c>
      <c r="G880" s="167">
        <v>0.01</v>
      </c>
      <c r="H880" s="167">
        <v>0.01</v>
      </c>
      <c r="I880" s="167">
        <v>0.01</v>
      </c>
      <c r="J880" s="167">
        <v>0.01</v>
      </c>
      <c r="K880" s="168">
        <f t="shared" ref="K880:P880" si="1177">IF(K882=0,0,K881/K882)</f>
        <v>9.320822717951905E-4</v>
      </c>
      <c r="L880" s="168">
        <f t="shared" si="1177"/>
        <v>2.1656968024476572E-2</v>
      </c>
      <c r="M880" s="168">
        <f t="shared" si="1177"/>
        <v>5.8142984277662416E-3</v>
      </c>
      <c r="N880" s="168">
        <f t="shared" si="1177"/>
        <v>6.3352511474562027E-3</v>
      </c>
      <c r="O880" s="168">
        <f t="shared" si="1177"/>
        <v>0</v>
      </c>
      <c r="P880" s="168">
        <f t="shared" si="1177"/>
        <v>0</v>
      </c>
      <c r="Q880" s="177"/>
      <c r="R880" s="168">
        <f t="shared" ref="R880:S880" si="1178">IF(R882=0,0,R881/R882)</f>
        <v>0</v>
      </c>
      <c r="S880" s="168">
        <f t="shared" si="1178"/>
        <v>0</v>
      </c>
      <c r="T880" s="181"/>
      <c r="U880" s="168">
        <f t="shared" ref="U880:V880" si="1179">IF(U882=0,0,U881/U882)</f>
        <v>0</v>
      </c>
      <c r="V880" s="168">
        <f t="shared" si="1179"/>
        <v>0</v>
      </c>
      <c r="W880" s="181"/>
      <c r="X880" s="168">
        <f>H880</f>
        <v>0.01</v>
      </c>
      <c r="Y880" s="168">
        <f>IF(Y882=0,0,Y881/Y882)</f>
        <v>0</v>
      </c>
      <c r="Z880" s="182"/>
      <c r="AA880" s="167">
        <f>Y880/X880</f>
        <v>0</v>
      </c>
      <c r="AB880" s="165"/>
      <c r="AC880" s="172" t="e">
        <f>1/(P880/R880)</f>
        <v>#DIV/0!</v>
      </c>
      <c r="AD880" s="172" t="e">
        <f>1/(S880/R880)</f>
        <v>#DIV/0!</v>
      </c>
      <c r="AE880" s="172"/>
      <c r="AF880" s="172"/>
      <c r="AG880" s="172" t="e">
        <f>1/(P880/G880)</f>
        <v>#DIV/0!</v>
      </c>
      <c r="AH880" s="172" t="e">
        <f>1/(S880/G880)</f>
        <v>#DIV/0!</v>
      </c>
      <c r="AI880" s="172"/>
      <c r="AJ880" s="172"/>
      <c r="AK880" s="173"/>
      <c r="AL880" s="168">
        <f>(2*H880-P880)/H880</f>
        <v>2</v>
      </c>
      <c r="AM880" s="186">
        <f>(2*H880-S880)/H880</f>
        <v>2</v>
      </c>
      <c r="AN880" s="168">
        <f>(2*H880-V880)/H880</f>
        <v>2</v>
      </c>
      <c r="AO880" s="168">
        <f>(2*H880-Y880)/H880</f>
        <v>2</v>
      </c>
      <c r="AP880" s="174">
        <f t="shared" ref="AP880:AS880" si="1180">IF(AL880&lt;=50%,5,IF(AL880&lt;=65%,4,IF(AL880&lt;=75%,3,IF(AL880&lt;=90%,2,1))))</f>
        <v>1</v>
      </c>
      <c r="AQ880" s="174">
        <f t="shared" si="1180"/>
        <v>1</v>
      </c>
      <c r="AR880" s="174">
        <f t="shared" si="1180"/>
        <v>1</v>
      </c>
      <c r="AS880" s="174">
        <f t="shared" si="1180"/>
        <v>1</v>
      </c>
      <c r="AT880" s="173"/>
      <c r="AU880" s="175"/>
      <c r="AV880" s="175"/>
      <c r="AW880" s="175"/>
      <c r="AX880" s="175"/>
      <c r="AY880" s="175"/>
    </row>
    <row r="881" spans="1:51" ht="16.5" customHeight="1" outlineLevel="4" x14ac:dyDescent="0.25">
      <c r="A881" s="205" t="s">
        <v>2931</v>
      </c>
      <c r="B881" s="181" t="s">
        <v>768</v>
      </c>
      <c r="C881" s="192" t="s">
        <v>1632</v>
      </c>
      <c r="D881" s="192"/>
      <c r="E881" s="192"/>
      <c r="F881" s="192"/>
      <c r="G881" s="192"/>
      <c r="H881" s="192"/>
      <c r="I881" s="192"/>
      <c r="J881" s="192"/>
      <c r="K881" s="192">
        <f>Variables!E395</f>
        <v>15</v>
      </c>
      <c r="L881" s="192">
        <f>Variables!F395</f>
        <v>361</v>
      </c>
      <c r="M881" s="192">
        <f>Variables!G395</f>
        <v>98</v>
      </c>
      <c r="N881" s="192">
        <f>Variables!H395</f>
        <v>98</v>
      </c>
      <c r="O881" s="192">
        <f>Variables!I395</f>
        <v>0</v>
      </c>
      <c r="P881" s="192">
        <f>Variables!J395</f>
        <v>0</v>
      </c>
      <c r="Q881" s="192"/>
      <c r="R881" s="192">
        <f>Variables!K395</f>
        <v>0</v>
      </c>
      <c r="S881" s="192">
        <f>Variables!L395</f>
        <v>0</v>
      </c>
      <c r="T881" s="192"/>
      <c r="U881" s="192">
        <f>Variables!M395</f>
        <v>0</v>
      </c>
      <c r="V881" s="192">
        <f>Variables!N395</f>
        <v>0</v>
      </c>
      <c r="W881" s="192"/>
      <c r="X881" s="192"/>
      <c r="Y881" s="192">
        <f>Variables!P395</f>
        <v>0</v>
      </c>
      <c r="Z881" s="182"/>
      <c r="AA881" s="192"/>
      <c r="AB881" s="181"/>
      <c r="AC881" s="170"/>
      <c r="AD881" s="170"/>
      <c r="AE881" s="170"/>
      <c r="AF881" s="170"/>
      <c r="AG881" s="170"/>
      <c r="AH881" s="170"/>
      <c r="AI881" s="170"/>
      <c r="AJ881" s="170"/>
      <c r="AK881" s="206"/>
      <c r="AL881" s="168"/>
      <c r="AM881" s="168"/>
      <c r="AN881" s="168"/>
      <c r="AO881" s="168"/>
      <c r="AP881" s="174"/>
      <c r="AQ881" s="174"/>
      <c r="AR881" s="174"/>
      <c r="AS881" s="174"/>
      <c r="AT881" s="206"/>
      <c r="AU881" s="207"/>
      <c r="AV881" s="207"/>
      <c r="AW881" s="207"/>
      <c r="AX881" s="207"/>
      <c r="AY881" s="207"/>
    </row>
    <row r="882" spans="1:51" ht="16.5" customHeight="1" outlineLevel="4" x14ac:dyDescent="0.25">
      <c r="A882" s="205" t="s">
        <v>2932</v>
      </c>
      <c r="B882" s="181" t="str">
        <f>Variables!C364</f>
        <v>Jumlah Pasangan Usia Subur</v>
      </c>
      <c r="C882" s="192" t="s">
        <v>2853</v>
      </c>
      <c r="D882" s="192"/>
      <c r="E882" s="192"/>
      <c r="F882" s="192"/>
      <c r="G882" s="192"/>
      <c r="H882" s="192"/>
      <c r="I882" s="192"/>
      <c r="J882" s="192"/>
      <c r="K882" s="192">
        <f>Variables!E364</f>
        <v>16093</v>
      </c>
      <c r="L882" s="192">
        <f>Variables!F364</f>
        <v>16669</v>
      </c>
      <c r="M882" s="192">
        <f>Variables!G364</f>
        <v>16855</v>
      </c>
      <c r="N882" s="192">
        <f>Variables!H364</f>
        <v>15469</v>
      </c>
      <c r="O882" s="192">
        <f>Variables!I364</f>
        <v>0</v>
      </c>
      <c r="P882" s="192">
        <f>Variables!J364</f>
        <v>16305</v>
      </c>
      <c r="Q882" s="192"/>
      <c r="R882" s="192">
        <f>Variables!K364</f>
        <v>0</v>
      </c>
      <c r="S882" s="192">
        <f>Variables!L364</f>
        <v>16264</v>
      </c>
      <c r="T882" s="192"/>
      <c r="U882" s="192">
        <f>Variables!M364</f>
        <v>0</v>
      </c>
      <c r="V882" s="192">
        <f>Variables!N364</f>
        <v>0</v>
      </c>
      <c r="W882" s="192"/>
      <c r="X882" s="192"/>
      <c r="Y882" s="192">
        <f>Variables!P364</f>
        <v>0</v>
      </c>
      <c r="Z882" s="182"/>
      <c r="AA882" s="192"/>
      <c r="AB882" s="181"/>
      <c r="AC882" s="170"/>
      <c r="AD882" s="170"/>
      <c r="AE882" s="170"/>
      <c r="AF882" s="170"/>
      <c r="AG882" s="170"/>
      <c r="AH882" s="170"/>
      <c r="AI882" s="170"/>
      <c r="AJ882" s="170"/>
      <c r="AK882" s="206"/>
      <c r="AL882" s="168"/>
      <c r="AM882" s="168"/>
      <c r="AN882" s="168"/>
      <c r="AO882" s="168"/>
      <c r="AP882" s="174"/>
      <c r="AQ882" s="174"/>
      <c r="AR882" s="174"/>
      <c r="AS882" s="174"/>
      <c r="AT882" s="206"/>
      <c r="AU882" s="207"/>
      <c r="AV882" s="207"/>
      <c r="AW882" s="207"/>
      <c r="AX882" s="207"/>
      <c r="AY882" s="207"/>
    </row>
    <row r="883" spans="1:51" ht="16.5" customHeight="1" outlineLevel="3" x14ac:dyDescent="0.25">
      <c r="A883" s="164" t="s">
        <v>2933</v>
      </c>
      <c r="B883" s="165" t="s">
        <v>2934</v>
      </c>
      <c r="C883" s="166"/>
      <c r="D883" s="167">
        <f t="shared" ref="D883:G883" si="1181">D884/D885</f>
        <v>1</v>
      </c>
      <c r="E883" s="167">
        <f t="shared" si="1181"/>
        <v>1</v>
      </c>
      <c r="F883" s="167">
        <f t="shared" si="1181"/>
        <v>1</v>
      </c>
      <c r="G883" s="167">
        <f t="shared" si="1181"/>
        <v>1</v>
      </c>
      <c r="H883" s="167">
        <v>1</v>
      </c>
      <c r="I883" s="167">
        <v>1</v>
      </c>
      <c r="J883" s="167">
        <v>1</v>
      </c>
      <c r="K883" s="168">
        <f t="shared" ref="K883:P883" si="1182">IF(K885=0,0,K884/K885)</f>
        <v>1</v>
      </c>
      <c r="L883" s="168">
        <f t="shared" si="1182"/>
        <v>1</v>
      </c>
      <c r="M883" s="168">
        <f t="shared" si="1182"/>
        <v>1</v>
      </c>
      <c r="N883" s="168">
        <f t="shared" si="1182"/>
        <v>1</v>
      </c>
      <c r="O883" s="168">
        <f t="shared" si="1182"/>
        <v>0</v>
      </c>
      <c r="P883" s="168">
        <f t="shared" si="1182"/>
        <v>0</v>
      </c>
      <c r="Q883" s="177"/>
      <c r="R883" s="168">
        <f t="shared" ref="R883:S883" si="1183">IF(R885=0,0,R884/R885)</f>
        <v>0</v>
      </c>
      <c r="S883" s="168">
        <f t="shared" si="1183"/>
        <v>0</v>
      </c>
      <c r="T883" s="181"/>
      <c r="U883" s="168">
        <f t="shared" ref="U883:V883" si="1184">IF(U885=0,0,U884/U885)</f>
        <v>0</v>
      </c>
      <c r="V883" s="168">
        <f t="shared" si="1184"/>
        <v>0</v>
      </c>
      <c r="W883" s="181"/>
      <c r="X883" s="168">
        <f>H883</f>
        <v>1</v>
      </c>
      <c r="Y883" s="168">
        <f>IF(Y885=0,0,Y884/Y885)</f>
        <v>0</v>
      </c>
      <c r="Z883" s="182"/>
      <c r="AA883" s="167">
        <f>Y883/X883</f>
        <v>0</v>
      </c>
      <c r="AB883" s="165"/>
      <c r="AC883" s="172" t="e">
        <f>P883/R883</f>
        <v>#DIV/0!</v>
      </c>
      <c r="AD883" s="172" t="e">
        <f>S883/R883</f>
        <v>#DIV/0!</v>
      </c>
      <c r="AE883" s="172" t="e">
        <f>V883/U883</f>
        <v>#DIV/0!</v>
      </c>
      <c r="AF883" s="172">
        <f>Y883/X883</f>
        <v>0</v>
      </c>
      <c r="AG883" s="172">
        <f>P883/G883</f>
        <v>0</v>
      </c>
      <c r="AH883" s="172">
        <f>S883/G883</f>
        <v>0</v>
      </c>
      <c r="AI883" s="172">
        <f>V883/G883</f>
        <v>0</v>
      </c>
      <c r="AJ883" s="172">
        <f>Y883/G883</f>
        <v>0</v>
      </c>
      <c r="AK883" s="173"/>
      <c r="AL883" s="168">
        <f>IF(H883=0,0,P883/H883)</f>
        <v>0</v>
      </c>
      <c r="AM883" s="168">
        <f>IF(H883=0,0,S883/H883)</f>
        <v>0</v>
      </c>
      <c r="AN883" s="168">
        <f>IF(H883=0,0,V883/H883)</f>
        <v>0</v>
      </c>
      <c r="AO883" s="168">
        <f>IF(H883=0,0,Y883/H883)</f>
        <v>0</v>
      </c>
      <c r="AP883" s="174">
        <f t="shared" ref="AP883:AS883" si="1185">IF(AL883&lt;=50%,5,IF(AL883&lt;=65%,4,IF(AL883&lt;=75%,3,IF(AL883&lt;=90%,2,1))))</f>
        <v>5</v>
      </c>
      <c r="AQ883" s="174">
        <f t="shared" si="1185"/>
        <v>5</v>
      </c>
      <c r="AR883" s="174">
        <f t="shared" si="1185"/>
        <v>5</v>
      </c>
      <c r="AS883" s="174">
        <f t="shared" si="1185"/>
        <v>5</v>
      </c>
      <c r="AT883" s="173"/>
      <c r="AU883" s="175"/>
      <c r="AV883" s="175"/>
      <c r="AW883" s="175"/>
      <c r="AX883" s="175"/>
      <c r="AY883" s="175"/>
    </row>
    <row r="884" spans="1:51" ht="16.5" customHeight="1" outlineLevel="4" x14ac:dyDescent="0.25">
      <c r="A884" s="205" t="s">
        <v>2935</v>
      </c>
      <c r="B884" s="181" t="str">
        <f>Variables!C396</f>
        <v>Jumlah RT yang mempunyai data hasil pendataan keluarga</v>
      </c>
      <c r="C884" s="192" t="s">
        <v>1866</v>
      </c>
      <c r="D884" s="192">
        <v>1016</v>
      </c>
      <c r="E884" s="192">
        <v>1016</v>
      </c>
      <c r="F884" s="192">
        <v>1016</v>
      </c>
      <c r="G884" s="192">
        <v>1016</v>
      </c>
      <c r="H884" s="192"/>
      <c r="I884" s="192"/>
      <c r="J884" s="192"/>
      <c r="K884" s="192">
        <v>1016</v>
      </c>
      <c r="L884" s="192">
        <v>1016</v>
      </c>
      <c r="M884" s="192">
        <v>1016</v>
      </c>
      <c r="N884" s="192">
        <f>Variables!H396</f>
        <v>1027</v>
      </c>
      <c r="O884" s="192">
        <f>Variables!I396</f>
        <v>1027</v>
      </c>
      <c r="P884" s="192">
        <f>Variables!J396</f>
        <v>1027</v>
      </c>
      <c r="Q884" s="192"/>
      <c r="R884" s="192">
        <f>Variables!K396</f>
        <v>1027</v>
      </c>
      <c r="S884" s="192">
        <f>Variables!L396</f>
        <v>1027</v>
      </c>
      <c r="T884" s="192"/>
      <c r="U884" s="192">
        <f>Variables!M396</f>
        <v>0</v>
      </c>
      <c r="V884" s="192">
        <f>Variables!N396</f>
        <v>0</v>
      </c>
      <c r="W884" s="192"/>
      <c r="X884" s="192"/>
      <c r="Y884" s="192">
        <f>Variables!P396</f>
        <v>0</v>
      </c>
      <c r="Z884" s="182"/>
      <c r="AA884" s="192"/>
      <c r="AB884" s="181"/>
      <c r="AC884" s="170"/>
      <c r="AD884" s="170"/>
      <c r="AE884" s="170"/>
      <c r="AF884" s="170"/>
      <c r="AG884" s="170"/>
      <c r="AH884" s="170"/>
      <c r="AI884" s="170"/>
      <c r="AJ884" s="170"/>
      <c r="AK884" s="206"/>
      <c r="AL884" s="168"/>
      <c r="AM884" s="168"/>
      <c r="AN884" s="168"/>
      <c r="AO884" s="168"/>
      <c r="AP884" s="174"/>
      <c r="AQ884" s="174"/>
      <c r="AR884" s="174"/>
      <c r="AS884" s="174"/>
      <c r="AT884" s="206"/>
      <c r="AU884" s="207"/>
      <c r="AV884" s="207"/>
      <c r="AW884" s="207"/>
      <c r="AX884" s="207"/>
      <c r="AY884" s="207"/>
    </row>
    <row r="885" spans="1:51" ht="16.5" customHeight="1" outlineLevel="4" x14ac:dyDescent="0.25">
      <c r="A885" s="205" t="s">
        <v>2936</v>
      </c>
      <c r="B885" s="181" t="str">
        <f>Variables!C660</f>
        <v>Jumlah RT yang ada</v>
      </c>
      <c r="C885" s="192" t="s">
        <v>1866</v>
      </c>
      <c r="D885" s="192">
        <v>1016</v>
      </c>
      <c r="E885" s="192">
        <v>1016</v>
      </c>
      <c r="F885" s="192">
        <v>1016</v>
      </c>
      <c r="G885" s="192">
        <v>1016</v>
      </c>
      <c r="H885" s="192"/>
      <c r="I885" s="192"/>
      <c r="J885" s="192"/>
      <c r="K885" s="192">
        <v>1016</v>
      </c>
      <c r="L885" s="192">
        <v>1016</v>
      </c>
      <c r="M885" s="192">
        <v>1016</v>
      </c>
      <c r="N885" s="192">
        <f>Variables!H660</f>
        <v>1027</v>
      </c>
      <c r="O885" s="192">
        <f>Variables!I660</f>
        <v>0</v>
      </c>
      <c r="P885" s="192">
        <f>Variables!J660</f>
        <v>0</v>
      </c>
      <c r="Q885" s="192"/>
      <c r="R885" s="192">
        <f>Variables!K660</f>
        <v>0</v>
      </c>
      <c r="S885" s="192">
        <f>Variables!L660</f>
        <v>0</v>
      </c>
      <c r="T885" s="192"/>
      <c r="U885" s="192">
        <f>Variables!M660</f>
        <v>0</v>
      </c>
      <c r="V885" s="192">
        <f>Variables!N660</f>
        <v>0</v>
      </c>
      <c r="W885" s="192"/>
      <c r="X885" s="192"/>
      <c r="Y885" s="192">
        <f>Variables!P660</f>
        <v>0</v>
      </c>
      <c r="Z885" s="182"/>
      <c r="AA885" s="192"/>
      <c r="AB885" s="181"/>
      <c r="AC885" s="170"/>
      <c r="AD885" s="170"/>
      <c r="AE885" s="170"/>
      <c r="AF885" s="170"/>
      <c r="AG885" s="170"/>
      <c r="AH885" s="170"/>
      <c r="AI885" s="170"/>
      <c r="AJ885" s="170"/>
      <c r="AK885" s="206"/>
      <c r="AL885" s="168"/>
      <c r="AM885" s="168"/>
      <c r="AN885" s="168"/>
      <c r="AO885" s="168"/>
      <c r="AP885" s="174"/>
      <c r="AQ885" s="174"/>
      <c r="AR885" s="174"/>
      <c r="AS885" s="174"/>
      <c r="AT885" s="206"/>
      <c r="AU885" s="207"/>
      <c r="AV885" s="207"/>
      <c r="AW885" s="207"/>
      <c r="AX885" s="207"/>
      <c r="AY885" s="207"/>
    </row>
    <row r="886" spans="1:51" ht="16.5" customHeight="1" outlineLevel="3" x14ac:dyDescent="0.25">
      <c r="A886" s="164" t="s">
        <v>2937</v>
      </c>
      <c r="B886" s="165" t="s">
        <v>2938</v>
      </c>
      <c r="C886" s="166"/>
      <c r="D886" s="167">
        <f t="shared" ref="D886:G886" si="1186">D887/D888</f>
        <v>1</v>
      </c>
      <c r="E886" s="167">
        <f t="shared" si="1186"/>
        <v>1</v>
      </c>
      <c r="F886" s="167">
        <f t="shared" si="1186"/>
        <v>1</v>
      </c>
      <c r="G886" s="167">
        <f t="shared" si="1186"/>
        <v>1</v>
      </c>
      <c r="H886" s="167">
        <v>1</v>
      </c>
      <c r="I886" s="167">
        <v>1</v>
      </c>
      <c r="J886" s="167">
        <v>1</v>
      </c>
      <c r="K886" s="168">
        <f t="shared" ref="K886:P886" si="1187">IF(K888=0,0,K887/K888)</f>
        <v>1</v>
      </c>
      <c r="L886" s="168">
        <f t="shared" si="1187"/>
        <v>1</v>
      </c>
      <c r="M886" s="168">
        <f t="shared" si="1187"/>
        <v>1</v>
      </c>
      <c r="N886" s="168">
        <f t="shared" si="1187"/>
        <v>1</v>
      </c>
      <c r="O886" s="168">
        <f t="shared" si="1187"/>
        <v>0</v>
      </c>
      <c r="P886" s="168">
        <f t="shared" si="1187"/>
        <v>0</v>
      </c>
      <c r="Q886" s="177"/>
      <c r="R886" s="168">
        <f t="shared" ref="R886:S886" si="1188">IF(R888=0,0,R887/R888)</f>
        <v>0</v>
      </c>
      <c r="S886" s="168">
        <f t="shared" si="1188"/>
        <v>0</v>
      </c>
      <c r="T886" s="181"/>
      <c r="U886" s="168">
        <f t="shared" ref="U886:V886" si="1189">IF(U888=0,0,U887/U888)</f>
        <v>0</v>
      </c>
      <c r="V886" s="168">
        <f t="shared" si="1189"/>
        <v>0</v>
      </c>
      <c r="W886" s="181"/>
      <c r="X886" s="168">
        <f>H886</f>
        <v>1</v>
      </c>
      <c r="Y886" s="168">
        <f>IF(Y888=0,0,Y887/Y888)</f>
        <v>0</v>
      </c>
      <c r="Z886" s="182"/>
      <c r="AA886" s="167">
        <f>Y886/X886</f>
        <v>0</v>
      </c>
      <c r="AB886" s="165"/>
      <c r="AC886" s="172" t="e">
        <f>P886/R886</f>
        <v>#DIV/0!</v>
      </c>
      <c r="AD886" s="172" t="e">
        <f>S886/R886</f>
        <v>#DIV/0!</v>
      </c>
      <c r="AE886" s="172" t="e">
        <f>V886/U886</f>
        <v>#DIV/0!</v>
      </c>
      <c r="AF886" s="172">
        <f>Y886/X886</f>
        <v>0</v>
      </c>
      <c r="AG886" s="172">
        <f>P886/G886</f>
        <v>0</v>
      </c>
      <c r="AH886" s="172">
        <f>S886/G886</f>
        <v>0</v>
      </c>
      <c r="AI886" s="172">
        <f>V886/G886</f>
        <v>0</v>
      </c>
      <c r="AJ886" s="172">
        <f>Y886/G886</f>
        <v>0</v>
      </c>
      <c r="AK886" s="173"/>
      <c r="AL886" s="168">
        <f>IF(H886=0,0,P886/H886)</f>
        <v>0</v>
      </c>
      <c r="AM886" s="168">
        <f>IF(H886=0,0,S886/H886)</f>
        <v>0</v>
      </c>
      <c r="AN886" s="168">
        <f>IF(H886=0,0,V886/H886)</f>
        <v>0</v>
      </c>
      <c r="AO886" s="168">
        <f>IF(H886=0,0,Y886/H886)</f>
        <v>0</v>
      </c>
      <c r="AP886" s="174">
        <f t="shared" ref="AP886:AS886" si="1190">IF(AL886&lt;=50%,5,IF(AL886&lt;=65%,4,IF(AL886&lt;=75%,3,IF(AL886&lt;=90%,2,1))))</f>
        <v>5</v>
      </c>
      <c r="AQ886" s="174">
        <f t="shared" si="1190"/>
        <v>5</v>
      </c>
      <c r="AR886" s="174">
        <f t="shared" si="1190"/>
        <v>5</v>
      </c>
      <c r="AS886" s="174">
        <f t="shared" si="1190"/>
        <v>5</v>
      </c>
      <c r="AT886" s="173"/>
      <c r="AU886" s="175"/>
      <c r="AV886" s="175"/>
      <c r="AW886" s="175"/>
      <c r="AX886" s="175"/>
      <c r="AY886" s="175"/>
    </row>
    <row r="887" spans="1:51" ht="16.5" customHeight="1" outlineLevel="4" x14ac:dyDescent="0.25">
      <c r="A887" s="205" t="s">
        <v>2939</v>
      </c>
      <c r="B887" s="181" t="str">
        <f>Variables!C358</f>
        <v>Jumlah kelurahan yang memanfaatkan data mikro keluarga</v>
      </c>
      <c r="C887" s="192" t="s">
        <v>2880</v>
      </c>
      <c r="D887" s="192">
        <v>17</v>
      </c>
      <c r="E887" s="192">
        <v>17</v>
      </c>
      <c r="F887" s="192">
        <v>17</v>
      </c>
      <c r="G887" s="192">
        <v>17</v>
      </c>
      <c r="H887" s="192"/>
      <c r="I887" s="192"/>
      <c r="J887" s="192"/>
      <c r="K887" s="192">
        <v>17</v>
      </c>
      <c r="L887" s="192">
        <v>17</v>
      </c>
      <c r="M887" s="192">
        <v>17</v>
      </c>
      <c r="N887" s="192">
        <f>Variables!H358</f>
        <v>17</v>
      </c>
      <c r="O887" s="192">
        <f>Variables!I358</f>
        <v>17</v>
      </c>
      <c r="P887" s="192">
        <f>Variables!J358</f>
        <v>17</v>
      </c>
      <c r="Q887" s="192"/>
      <c r="R887" s="192">
        <f>Variables!K358</f>
        <v>17</v>
      </c>
      <c r="S887" s="192">
        <f>Variables!L358</f>
        <v>17</v>
      </c>
      <c r="T887" s="192"/>
      <c r="U887" s="192">
        <f>Variables!M358</f>
        <v>0</v>
      </c>
      <c r="V887" s="192">
        <f>Variables!N358</f>
        <v>0</v>
      </c>
      <c r="W887" s="192"/>
      <c r="X887" s="192"/>
      <c r="Y887" s="192">
        <f>Variables!P358</f>
        <v>0</v>
      </c>
      <c r="Z887" s="182"/>
      <c r="AA887" s="192"/>
      <c r="AB887" s="181"/>
      <c r="AC887" s="170"/>
      <c r="AD887" s="170"/>
      <c r="AE887" s="170"/>
      <c r="AF887" s="170"/>
      <c r="AG887" s="170"/>
      <c r="AH887" s="170"/>
      <c r="AI887" s="170"/>
      <c r="AJ887" s="170"/>
      <c r="AK887" s="206"/>
      <c r="AL887" s="168"/>
      <c r="AM887" s="168"/>
      <c r="AN887" s="168"/>
      <c r="AO887" s="168"/>
      <c r="AP887" s="174"/>
      <c r="AQ887" s="174"/>
      <c r="AR887" s="174"/>
      <c r="AS887" s="174"/>
      <c r="AT887" s="206"/>
      <c r="AU887" s="207"/>
      <c r="AV887" s="207"/>
      <c r="AW887" s="207"/>
      <c r="AX887" s="207"/>
      <c r="AY887" s="207"/>
    </row>
    <row r="888" spans="1:51" ht="16.5" customHeight="1" outlineLevel="4" x14ac:dyDescent="0.25">
      <c r="A888" s="205" t="s">
        <v>2940</v>
      </c>
      <c r="B888" s="181" t="str">
        <f>Variables!C658</f>
        <v>Jumlah kelurahan</v>
      </c>
      <c r="C888" s="192" t="s">
        <v>2880</v>
      </c>
      <c r="D888" s="192">
        <v>17</v>
      </c>
      <c r="E888" s="192">
        <v>17</v>
      </c>
      <c r="F888" s="192">
        <v>17</v>
      </c>
      <c r="G888" s="192">
        <v>17</v>
      </c>
      <c r="H888" s="192"/>
      <c r="I888" s="192"/>
      <c r="J888" s="192"/>
      <c r="K888" s="192">
        <v>17</v>
      </c>
      <c r="L888" s="192">
        <v>17</v>
      </c>
      <c r="M888" s="192">
        <v>17</v>
      </c>
      <c r="N888" s="192">
        <f>Variables!H658</f>
        <v>17</v>
      </c>
      <c r="O888" s="192">
        <f>Variables!I658</f>
        <v>0</v>
      </c>
      <c r="P888" s="192">
        <f>Variables!J658</f>
        <v>0</v>
      </c>
      <c r="Q888" s="192"/>
      <c r="R888" s="192">
        <f>Variables!K658</f>
        <v>0</v>
      </c>
      <c r="S888" s="192">
        <f>Variables!L658</f>
        <v>0</v>
      </c>
      <c r="T888" s="192"/>
      <c r="U888" s="192">
        <f>Variables!M658</f>
        <v>0</v>
      </c>
      <c r="V888" s="192">
        <f>Variables!N658</f>
        <v>0</v>
      </c>
      <c r="W888" s="192"/>
      <c r="X888" s="192"/>
      <c r="Y888" s="192">
        <f>Variables!P658</f>
        <v>0</v>
      </c>
      <c r="Z888" s="182"/>
      <c r="AA888" s="192"/>
      <c r="AB888" s="181"/>
      <c r="AC888" s="170"/>
      <c r="AD888" s="170"/>
      <c r="AE888" s="170"/>
      <c r="AF888" s="170"/>
      <c r="AG888" s="170"/>
      <c r="AH888" s="170"/>
      <c r="AI888" s="170"/>
      <c r="AJ888" s="170"/>
      <c r="AK888" s="206"/>
      <c r="AL888" s="168"/>
      <c r="AM888" s="168"/>
      <c r="AN888" s="168"/>
      <c r="AO888" s="168"/>
      <c r="AP888" s="174"/>
      <c r="AQ888" s="174"/>
      <c r="AR888" s="174"/>
      <c r="AS888" s="174"/>
      <c r="AT888" s="206"/>
      <c r="AU888" s="207"/>
      <c r="AV888" s="207"/>
      <c r="AW888" s="207"/>
      <c r="AX888" s="207"/>
      <c r="AY888" s="207"/>
    </row>
    <row r="889" spans="1:51" ht="16.5" customHeight="1" outlineLevel="3" x14ac:dyDescent="0.25">
      <c r="A889" s="164" t="s">
        <v>2941</v>
      </c>
      <c r="B889" s="165" t="s">
        <v>2942</v>
      </c>
      <c r="C889" s="166"/>
      <c r="D889" s="167">
        <f t="shared" ref="D889:G889" si="1191">D890/D891</f>
        <v>1</v>
      </c>
      <c r="E889" s="167">
        <f t="shared" si="1191"/>
        <v>1</v>
      </c>
      <c r="F889" s="167">
        <f t="shared" si="1191"/>
        <v>1</v>
      </c>
      <c r="G889" s="167">
        <f t="shared" si="1191"/>
        <v>1</v>
      </c>
      <c r="H889" s="167">
        <v>1</v>
      </c>
      <c r="I889" s="167">
        <v>1</v>
      </c>
      <c r="J889" s="167">
        <v>1</v>
      </c>
      <c r="K889" s="168">
        <f t="shared" ref="K889:P889" si="1192">IF(K891=0,0,K890/K891)</f>
        <v>1</v>
      </c>
      <c r="L889" s="168">
        <f t="shared" si="1192"/>
        <v>1</v>
      </c>
      <c r="M889" s="168">
        <f t="shared" si="1192"/>
        <v>1</v>
      </c>
      <c r="N889" s="168">
        <f t="shared" si="1192"/>
        <v>1</v>
      </c>
      <c r="O889" s="168">
        <f t="shared" si="1192"/>
        <v>0</v>
      </c>
      <c r="P889" s="168">
        <f t="shared" si="1192"/>
        <v>0</v>
      </c>
      <c r="Q889" s="177"/>
      <c r="R889" s="168">
        <f t="shared" ref="R889:S889" si="1193">IF(R891=0,0,R890/R891)</f>
        <v>0</v>
      </c>
      <c r="S889" s="168">
        <f t="shared" si="1193"/>
        <v>0</v>
      </c>
      <c r="T889" s="181"/>
      <c r="U889" s="168">
        <f t="shared" ref="U889:V889" si="1194">IF(U891=0,0,U890/U891)</f>
        <v>0</v>
      </c>
      <c r="V889" s="168">
        <f t="shared" si="1194"/>
        <v>0</v>
      </c>
      <c r="W889" s="181"/>
      <c r="X889" s="168">
        <f>H889</f>
        <v>1</v>
      </c>
      <c r="Y889" s="168">
        <f>IF(Y891=0,0,Y890/Y891)</f>
        <v>0</v>
      </c>
      <c r="Z889" s="182"/>
      <c r="AA889" s="167">
        <f>Y889/X889</f>
        <v>0</v>
      </c>
      <c r="AB889" s="165"/>
      <c r="AC889" s="172" t="e">
        <f>P889/R889</f>
        <v>#DIV/0!</v>
      </c>
      <c r="AD889" s="172" t="e">
        <f>S889/R889</f>
        <v>#DIV/0!</v>
      </c>
      <c r="AE889" s="172" t="e">
        <f>V889/U889</f>
        <v>#DIV/0!</v>
      </c>
      <c r="AF889" s="172">
        <f>Y889/X889</f>
        <v>0</v>
      </c>
      <c r="AG889" s="172">
        <f>P889/G889</f>
        <v>0</v>
      </c>
      <c r="AH889" s="172">
        <f>S889/G889</f>
        <v>0</v>
      </c>
      <c r="AI889" s="172">
        <f>V889/G889</f>
        <v>0</v>
      </c>
      <c r="AJ889" s="172">
        <f>Y889/G889</f>
        <v>0</v>
      </c>
      <c r="AK889" s="173"/>
      <c r="AL889" s="168">
        <f>IF(H889=0,0,P889/H889)</f>
        <v>0</v>
      </c>
      <c r="AM889" s="168">
        <f>IF(H889=0,0,S889/H889)</f>
        <v>0</v>
      </c>
      <c r="AN889" s="168">
        <f>IF(H889=0,0,V889/H889)</f>
        <v>0</v>
      </c>
      <c r="AO889" s="168">
        <f>IF(H889=0,0,Y889/H889)</f>
        <v>0</v>
      </c>
      <c r="AP889" s="174">
        <f t="shared" ref="AP889:AS889" si="1195">IF(AL889&lt;=50%,5,IF(AL889&lt;=65%,4,IF(AL889&lt;=75%,3,IF(AL889&lt;=90%,2,1))))</f>
        <v>5</v>
      </c>
      <c r="AQ889" s="174">
        <f t="shared" si="1195"/>
        <v>5</v>
      </c>
      <c r="AR889" s="174">
        <f t="shared" si="1195"/>
        <v>5</v>
      </c>
      <c r="AS889" s="174">
        <f t="shared" si="1195"/>
        <v>5</v>
      </c>
      <c r="AT889" s="173"/>
      <c r="AU889" s="175"/>
      <c r="AV889" s="175"/>
      <c r="AW889" s="175"/>
      <c r="AX889" s="175"/>
      <c r="AY889" s="175"/>
    </row>
    <row r="890" spans="1:51" ht="16.5" customHeight="1" outlineLevel="4" x14ac:dyDescent="0.25">
      <c r="A890" s="205" t="s">
        <v>2943</v>
      </c>
      <c r="B890" s="181" t="str">
        <f>Variables!C394</f>
        <v>Jumlah PPKBD aktif</v>
      </c>
      <c r="C890" s="192" t="s">
        <v>1660</v>
      </c>
      <c r="D890" s="192">
        <v>17</v>
      </c>
      <c r="E890" s="192">
        <v>17</v>
      </c>
      <c r="F890" s="192">
        <v>17</v>
      </c>
      <c r="G890" s="192">
        <v>17</v>
      </c>
      <c r="H890" s="192"/>
      <c r="I890" s="192"/>
      <c r="J890" s="192"/>
      <c r="K890" s="192">
        <v>17</v>
      </c>
      <c r="L890" s="192">
        <v>17</v>
      </c>
      <c r="M890" s="192">
        <v>17</v>
      </c>
      <c r="N890" s="192">
        <f>Variables!H394</f>
        <v>17</v>
      </c>
      <c r="O890" s="192">
        <f>Variables!I394</f>
        <v>17</v>
      </c>
      <c r="P890" s="192">
        <f>Variables!J394</f>
        <v>17</v>
      </c>
      <c r="Q890" s="192"/>
      <c r="R890" s="192">
        <f>Variables!K394</f>
        <v>17</v>
      </c>
      <c r="S890" s="192">
        <f>Variables!L394</f>
        <v>17</v>
      </c>
      <c r="T890" s="192"/>
      <c r="U890" s="192">
        <f>Variables!M394</f>
        <v>0</v>
      </c>
      <c r="V890" s="192">
        <f>Variables!N394</f>
        <v>0</v>
      </c>
      <c r="W890" s="192"/>
      <c r="X890" s="192"/>
      <c r="Y890" s="192">
        <f>Variables!P394</f>
        <v>0</v>
      </c>
      <c r="Z890" s="182"/>
      <c r="AA890" s="192"/>
      <c r="AB890" s="181"/>
      <c r="AC890" s="170"/>
      <c r="AD890" s="170"/>
      <c r="AE890" s="170"/>
      <c r="AF890" s="170"/>
      <c r="AG890" s="170"/>
      <c r="AH890" s="170"/>
      <c r="AI890" s="170"/>
      <c r="AJ890" s="170"/>
      <c r="AK890" s="206"/>
      <c r="AL890" s="168"/>
      <c r="AM890" s="168"/>
      <c r="AN890" s="168"/>
      <c r="AO890" s="168"/>
      <c r="AP890" s="174"/>
      <c r="AQ890" s="174"/>
      <c r="AR890" s="174"/>
      <c r="AS890" s="174"/>
      <c r="AT890" s="206"/>
      <c r="AU890" s="207"/>
      <c r="AV890" s="207"/>
      <c r="AW890" s="207"/>
      <c r="AX890" s="207"/>
      <c r="AY890" s="207"/>
    </row>
    <row r="891" spans="1:51" ht="16.5" customHeight="1" outlineLevel="4" x14ac:dyDescent="0.25">
      <c r="A891" s="205" t="s">
        <v>2944</v>
      </c>
      <c r="B891" s="181" t="str">
        <f>Variables!C658</f>
        <v>Jumlah kelurahan</v>
      </c>
      <c r="C891" s="192" t="s">
        <v>2880</v>
      </c>
      <c r="D891" s="192">
        <v>17</v>
      </c>
      <c r="E891" s="192">
        <v>17</v>
      </c>
      <c r="F891" s="192">
        <v>17</v>
      </c>
      <c r="G891" s="192">
        <v>17</v>
      </c>
      <c r="H891" s="192"/>
      <c r="I891" s="192"/>
      <c r="J891" s="192"/>
      <c r="K891" s="192">
        <v>17</v>
      </c>
      <c r="L891" s="192">
        <v>17</v>
      </c>
      <c r="M891" s="192">
        <v>17</v>
      </c>
      <c r="N891" s="192">
        <f>Variables!H658</f>
        <v>17</v>
      </c>
      <c r="O891" s="192">
        <f>Variables!I658</f>
        <v>0</v>
      </c>
      <c r="P891" s="192">
        <f>Variables!J658</f>
        <v>0</v>
      </c>
      <c r="Q891" s="192"/>
      <c r="R891" s="192">
        <f>Variables!K658</f>
        <v>0</v>
      </c>
      <c r="S891" s="192">
        <f>Variables!L658</f>
        <v>0</v>
      </c>
      <c r="T891" s="192"/>
      <c r="U891" s="192">
        <f>Variables!M658</f>
        <v>0</v>
      </c>
      <c r="V891" s="192">
        <f>Variables!N658</f>
        <v>0</v>
      </c>
      <c r="W891" s="192"/>
      <c r="X891" s="192"/>
      <c r="Y891" s="192">
        <f>Variables!P658</f>
        <v>0</v>
      </c>
      <c r="Z891" s="182"/>
      <c r="AA891" s="192"/>
      <c r="AB891" s="181"/>
      <c r="AC891" s="170"/>
      <c r="AD891" s="170"/>
      <c r="AE891" s="170"/>
      <c r="AF891" s="170"/>
      <c r="AG891" s="170"/>
      <c r="AH891" s="170"/>
      <c r="AI891" s="170"/>
      <c r="AJ891" s="170"/>
      <c r="AK891" s="206"/>
      <c r="AL891" s="168"/>
      <c r="AM891" s="168"/>
      <c r="AN891" s="168"/>
      <c r="AO891" s="168"/>
      <c r="AP891" s="174"/>
      <c r="AQ891" s="174"/>
      <c r="AR891" s="174"/>
      <c r="AS891" s="174"/>
      <c r="AT891" s="206"/>
      <c r="AU891" s="207"/>
      <c r="AV891" s="207"/>
      <c r="AW891" s="207"/>
      <c r="AX891" s="207"/>
      <c r="AY891" s="207"/>
    </row>
    <row r="892" spans="1:51" ht="16.5" customHeight="1" outlineLevel="3" x14ac:dyDescent="0.25">
      <c r="A892" s="164" t="s">
        <v>2945</v>
      </c>
      <c r="B892" s="165" t="s">
        <v>2946</v>
      </c>
      <c r="C892" s="166"/>
      <c r="D892" s="167">
        <v>0.83</v>
      </c>
      <c r="E892" s="167">
        <v>0.85</v>
      </c>
      <c r="F892" s="167">
        <v>0.87</v>
      </c>
      <c r="G892" s="167">
        <v>0.89</v>
      </c>
      <c r="H892" s="167">
        <v>1</v>
      </c>
      <c r="I892" s="167">
        <v>1</v>
      </c>
      <c r="J892" s="167">
        <v>0.93</v>
      </c>
      <c r="K892" s="168">
        <f t="shared" ref="K892:P892" si="1196">IF(K894=0,0,K893/K894)</f>
        <v>0.85018635058349112</v>
      </c>
      <c r="L892" s="168">
        <f t="shared" si="1196"/>
        <v>0.87508780502702865</v>
      </c>
      <c r="M892" s="168">
        <f t="shared" si="1196"/>
        <v>0.85523219445354626</v>
      </c>
      <c r="N892" s="168">
        <f t="shared" si="1196"/>
        <v>0.69597086377900452</v>
      </c>
      <c r="O892" s="168">
        <f t="shared" si="1196"/>
        <v>0</v>
      </c>
      <c r="P892" s="168">
        <f t="shared" si="1196"/>
        <v>0</v>
      </c>
      <c r="Q892" s="177"/>
      <c r="R892" s="168">
        <f t="shared" ref="R892:S892" si="1197">IF(R894=0,0,R893/R894)</f>
        <v>0</v>
      </c>
      <c r="S892" s="168">
        <f t="shared" si="1197"/>
        <v>0</v>
      </c>
      <c r="T892" s="181"/>
      <c r="U892" s="168">
        <f t="shared" ref="U892:V892" si="1198">IF(U894=0,0,U893/U894)</f>
        <v>0</v>
      </c>
      <c r="V892" s="168">
        <f t="shared" si="1198"/>
        <v>0</v>
      </c>
      <c r="W892" s="181"/>
      <c r="X892" s="168">
        <f>H892</f>
        <v>1</v>
      </c>
      <c r="Y892" s="168">
        <f>IF(Y894=0,0,Y893/Y894)</f>
        <v>0</v>
      </c>
      <c r="Z892" s="182"/>
      <c r="AA892" s="167">
        <f>Y892/X892</f>
        <v>0</v>
      </c>
      <c r="AB892" s="165"/>
      <c r="AC892" s="172" t="e">
        <f>P892/R892</f>
        <v>#DIV/0!</v>
      </c>
      <c r="AD892" s="172" t="e">
        <f>S892/R892</f>
        <v>#DIV/0!</v>
      </c>
      <c r="AE892" s="172" t="e">
        <f>V892/U892</f>
        <v>#DIV/0!</v>
      </c>
      <c r="AF892" s="172">
        <f>Y892/X892</f>
        <v>0</v>
      </c>
      <c r="AG892" s="172">
        <f>P892/G892</f>
        <v>0</v>
      </c>
      <c r="AH892" s="172">
        <f>S892/G892</f>
        <v>0</v>
      </c>
      <c r="AI892" s="172">
        <f>V892/G892</f>
        <v>0</v>
      </c>
      <c r="AJ892" s="172">
        <f>Y892/G892</f>
        <v>0</v>
      </c>
      <c r="AK892" s="173"/>
      <c r="AL892" s="168">
        <f>IF(H892=0,0,P892/H892)</f>
        <v>0</v>
      </c>
      <c r="AM892" s="168">
        <f>IF(H892=0,0,S892/H892)</f>
        <v>0</v>
      </c>
      <c r="AN892" s="168">
        <f>IF(H892=0,0,V892/H892)</f>
        <v>0</v>
      </c>
      <c r="AO892" s="168">
        <f>IF(H892=0,0,Y892/H892)</f>
        <v>0</v>
      </c>
      <c r="AP892" s="174">
        <f t="shared" ref="AP892:AS892" si="1199">IF(AL892&lt;=50%,5,IF(AL892&lt;=65%,4,IF(AL892&lt;=75%,3,IF(AL892&lt;=90%,2,1))))</f>
        <v>5</v>
      </c>
      <c r="AQ892" s="174">
        <f t="shared" si="1199"/>
        <v>5</v>
      </c>
      <c r="AR892" s="174">
        <f t="shared" si="1199"/>
        <v>5</v>
      </c>
      <c r="AS892" s="174">
        <f t="shared" si="1199"/>
        <v>5</v>
      </c>
      <c r="AT892" s="173"/>
      <c r="AU892" s="175"/>
      <c r="AV892" s="175"/>
      <c r="AW892" s="175"/>
      <c r="AX892" s="175"/>
      <c r="AY892" s="175"/>
    </row>
    <row r="893" spans="1:51" ht="16.5" customHeight="1" outlineLevel="4" x14ac:dyDescent="0.25">
      <c r="A893" s="205" t="s">
        <v>2947</v>
      </c>
      <c r="B893" s="181" t="str">
        <f>Variables!C354</f>
        <v xml:space="preserve">Jumlah keluarga sejahtera </v>
      </c>
      <c r="C893" s="192" t="s">
        <v>2181</v>
      </c>
      <c r="D893" s="192"/>
      <c r="E893" s="192"/>
      <c r="F893" s="192"/>
      <c r="G893" s="192"/>
      <c r="H893" s="192"/>
      <c r="I893" s="192"/>
      <c r="J893" s="192"/>
      <c r="K893" s="192">
        <f>Variables!E354</f>
        <v>27830</v>
      </c>
      <c r="L893" s="192">
        <f>Variables!F354</f>
        <v>28653</v>
      </c>
      <c r="M893" s="192">
        <f>Variables!G354</f>
        <v>28711</v>
      </c>
      <c r="N893" s="192">
        <f>Variables!H354</f>
        <v>30384</v>
      </c>
      <c r="O893" s="192">
        <f>Variables!I354</f>
        <v>0</v>
      </c>
      <c r="P893" s="192">
        <f>Variables!J354</f>
        <v>0</v>
      </c>
      <c r="Q893" s="192"/>
      <c r="R893" s="192">
        <f>Variables!K354</f>
        <v>0</v>
      </c>
      <c r="S893" s="192">
        <f>Variables!L354</f>
        <v>0</v>
      </c>
      <c r="T893" s="192"/>
      <c r="U893" s="192">
        <f>Variables!M354</f>
        <v>0</v>
      </c>
      <c r="V893" s="192">
        <f>Variables!N354</f>
        <v>0</v>
      </c>
      <c r="W893" s="192"/>
      <c r="X893" s="192"/>
      <c r="Y893" s="192">
        <f>Variables!P354</f>
        <v>0</v>
      </c>
      <c r="Z893" s="182"/>
      <c r="AA893" s="192"/>
      <c r="AB893" s="181"/>
      <c r="AC893" s="170"/>
      <c r="AD893" s="170"/>
      <c r="AE893" s="170"/>
      <c r="AF893" s="170"/>
      <c r="AG893" s="170"/>
      <c r="AH893" s="170"/>
      <c r="AI893" s="170"/>
      <c r="AJ893" s="170"/>
      <c r="AK893" s="206"/>
      <c r="AL893" s="168"/>
      <c r="AM893" s="168"/>
      <c r="AN893" s="168"/>
      <c r="AO893" s="168"/>
      <c r="AP893" s="174"/>
      <c r="AQ893" s="174"/>
      <c r="AR893" s="174"/>
      <c r="AS893" s="174"/>
      <c r="AT893" s="206"/>
      <c r="AU893" s="207"/>
      <c r="AV893" s="207"/>
      <c r="AW893" s="207"/>
      <c r="AX893" s="207"/>
      <c r="AY893" s="207"/>
    </row>
    <row r="894" spans="1:51" ht="16.5" customHeight="1" outlineLevel="4" x14ac:dyDescent="0.25">
      <c r="A894" s="205" t="s">
        <v>2948</v>
      </c>
      <c r="B894" s="181" t="str">
        <f>Variables!C449</f>
        <v>Jumlah seluruh KK</v>
      </c>
      <c r="C894" s="192" t="s">
        <v>2181</v>
      </c>
      <c r="D894" s="192"/>
      <c r="E894" s="192"/>
      <c r="F894" s="192"/>
      <c r="G894" s="192"/>
      <c r="H894" s="192"/>
      <c r="I894" s="192"/>
      <c r="J894" s="192"/>
      <c r="K894" s="192">
        <v>32734</v>
      </c>
      <c r="L894" s="192">
        <v>32743</v>
      </c>
      <c r="M894" s="192">
        <v>33571</v>
      </c>
      <c r="N894" s="192">
        <f>Variables!H449</f>
        <v>43657</v>
      </c>
      <c r="O894" s="192">
        <f>Variables!I449</f>
        <v>0</v>
      </c>
      <c r="P894" s="192">
        <f>Variables!J449</f>
        <v>0</v>
      </c>
      <c r="Q894" s="192"/>
      <c r="R894" s="192">
        <f>Variables!K449</f>
        <v>0</v>
      </c>
      <c r="S894" s="192">
        <f>Variables!L449</f>
        <v>0</v>
      </c>
      <c r="T894" s="192"/>
      <c r="U894" s="192">
        <f>Variables!M449</f>
        <v>0</v>
      </c>
      <c r="V894" s="192">
        <f>Variables!N449</f>
        <v>0</v>
      </c>
      <c r="W894" s="192"/>
      <c r="X894" s="192"/>
      <c r="Y894" s="192">
        <f>Variables!P449</f>
        <v>0</v>
      </c>
      <c r="Z894" s="182"/>
      <c r="AA894" s="192"/>
      <c r="AB894" s="181"/>
      <c r="AC894" s="170"/>
      <c r="AD894" s="170"/>
      <c r="AE894" s="170"/>
      <c r="AF894" s="170"/>
      <c r="AG894" s="170"/>
      <c r="AH894" s="170"/>
      <c r="AI894" s="170"/>
      <c r="AJ894" s="170"/>
      <c r="AK894" s="206"/>
      <c r="AL894" s="168"/>
      <c r="AM894" s="168"/>
      <c r="AN894" s="168"/>
      <c r="AO894" s="168"/>
      <c r="AP894" s="174"/>
      <c r="AQ894" s="174"/>
      <c r="AR894" s="174"/>
      <c r="AS894" s="174"/>
      <c r="AT894" s="206"/>
      <c r="AU894" s="207"/>
      <c r="AV894" s="207"/>
      <c r="AW894" s="207"/>
      <c r="AX894" s="207"/>
      <c r="AY894" s="207"/>
    </row>
    <row r="895" spans="1:51" ht="16.5" customHeight="1" outlineLevel="3" x14ac:dyDescent="0.25">
      <c r="A895" s="164" t="s">
        <v>2949</v>
      </c>
      <c r="B895" s="165" t="s">
        <v>2950</v>
      </c>
      <c r="C895" s="166"/>
      <c r="D895" s="167">
        <v>0</v>
      </c>
      <c r="E895" s="167">
        <v>0.1</v>
      </c>
      <c r="F895" s="167">
        <v>0.2</v>
      </c>
      <c r="G895" s="167">
        <v>0.35</v>
      </c>
      <c r="H895" s="167">
        <v>0.9</v>
      </c>
      <c r="I895" s="167">
        <v>0.91</v>
      </c>
      <c r="J895" s="167">
        <v>0.75</v>
      </c>
      <c r="K895" s="168">
        <f t="shared" ref="K895:P895" si="1200">IF(K897=0,0,K896/K897)</f>
        <v>0.25</v>
      </c>
      <c r="L895" s="168">
        <f t="shared" si="1200"/>
        <v>0.75</v>
      </c>
      <c r="M895" s="168">
        <f t="shared" si="1200"/>
        <v>1</v>
      </c>
      <c r="N895" s="168">
        <f t="shared" si="1200"/>
        <v>1</v>
      </c>
      <c r="O895" s="168">
        <f t="shared" si="1200"/>
        <v>0</v>
      </c>
      <c r="P895" s="168">
        <f t="shared" si="1200"/>
        <v>0</v>
      </c>
      <c r="Q895" s="177"/>
      <c r="R895" s="168">
        <f t="shared" ref="R895:S895" si="1201">IF(R897=0,0,R896/R897)</f>
        <v>0</v>
      </c>
      <c r="S895" s="168">
        <f t="shared" si="1201"/>
        <v>0</v>
      </c>
      <c r="T895" s="181"/>
      <c r="U895" s="168">
        <f t="shared" ref="U895:V895" si="1202">IF(U897=0,0,U896/U897)</f>
        <v>0</v>
      </c>
      <c r="V895" s="168">
        <f t="shared" si="1202"/>
        <v>0</v>
      </c>
      <c r="W895" s="181"/>
      <c r="X895" s="168">
        <f>H895</f>
        <v>0.9</v>
      </c>
      <c r="Y895" s="168">
        <f>IF(Y897=0,0,Y896/Y897)</f>
        <v>0</v>
      </c>
      <c r="Z895" s="182"/>
      <c r="AA895" s="167">
        <f>Y895/X895</f>
        <v>0</v>
      </c>
      <c r="AB895" s="165"/>
      <c r="AC895" s="172" t="e">
        <f>P895/R895</f>
        <v>#DIV/0!</v>
      </c>
      <c r="AD895" s="172" t="e">
        <f>S895/R895</f>
        <v>#DIV/0!</v>
      </c>
      <c r="AE895" s="172" t="e">
        <f>V895/U895</f>
        <v>#DIV/0!</v>
      </c>
      <c r="AF895" s="172">
        <f>Y895/X895</f>
        <v>0</v>
      </c>
      <c r="AG895" s="172">
        <f>P895/G895</f>
        <v>0</v>
      </c>
      <c r="AH895" s="172">
        <f>S895/G895</f>
        <v>0</v>
      </c>
      <c r="AI895" s="172">
        <f>V895/G895</f>
        <v>0</v>
      </c>
      <c r="AJ895" s="172">
        <f>Y895/G895</f>
        <v>0</v>
      </c>
      <c r="AK895" s="173"/>
      <c r="AL895" s="168">
        <f>IF(H895=0,0,P895/H895)</f>
        <v>0</v>
      </c>
      <c r="AM895" s="168">
        <f>IF(H895=0,0,S895/H895)</f>
        <v>0</v>
      </c>
      <c r="AN895" s="168">
        <f>IF(H895=0,0,V895/H895)</f>
        <v>0</v>
      </c>
      <c r="AO895" s="168">
        <f>IF(H895=0,0,Y895/H895)</f>
        <v>0</v>
      </c>
      <c r="AP895" s="174">
        <f t="shared" ref="AP895:AS895" si="1203">IF(AL895&lt;=50%,5,IF(AL895&lt;=65%,4,IF(AL895&lt;=75%,3,IF(AL895&lt;=90%,2,1))))</f>
        <v>5</v>
      </c>
      <c r="AQ895" s="174">
        <f t="shared" si="1203"/>
        <v>5</v>
      </c>
      <c r="AR895" s="174">
        <f t="shared" si="1203"/>
        <v>5</v>
      </c>
      <c r="AS895" s="174">
        <f t="shared" si="1203"/>
        <v>5</v>
      </c>
      <c r="AT895" s="173"/>
      <c r="AU895" s="175"/>
      <c r="AV895" s="175"/>
      <c r="AW895" s="175"/>
      <c r="AX895" s="175"/>
      <c r="AY895" s="175"/>
    </row>
    <row r="896" spans="1:51" ht="16.5" customHeight="1" outlineLevel="4" x14ac:dyDescent="0.25">
      <c r="A896" s="164" t="s">
        <v>2951</v>
      </c>
      <c r="B896" s="165" t="str">
        <f>Variables!C346</f>
        <v>Jumlah kegiatan bina keluarga yang sesuai dengan sasaran dan kebijakan pembangunan jangka menengah</v>
      </c>
      <c r="C896" s="166" t="s">
        <v>2952</v>
      </c>
      <c r="D896" s="187"/>
      <c r="E896" s="187"/>
      <c r="F896" s="187"/>
      <c r="G896" s="187"/>
      <c r="H896" s="187"/>
      <c r="I896" s="187"/>
      <c r="J896" s="187"/>
      <c r="K896" s="192">
        <f>Variables!E346</f>
        <v>1</v>
      </c>
      <c r="L896" s="192">
        <f>Variables!F346</f>
        <v>3</v>
      </c>
      <c r="M896" s="192">
        <f>Variables!G346</f>
        <v>4</v>
      </c>
      <c r="N896" s="192">
        <f>Variables!H346</f>
        <v>4</v>
      </c>
      <c r="O896" s="192">
        <f>Variables!I346</f>
        <v>0</v>
      </c>
      <c r="P896" s="192">
        <f>Variables!J346</f>
        <v>4</v>
      </c>
      <c r="Q896" s="231"/>
      <c r="R896" s="231">
        <f>Variables!K346</f>
        <v>0</v>
      </c>
      <c r="S896" s="231">
        <f>Variables!L346</f>
        <v>4</v>
      </c>
      <c r="T896" s="192"/>
      <c r="U896" s="231">
        <f>Variables!M346</f>
        <v>0</v>
      </c>
      <c r="V896" s="231">
        <f>Variables!N346</f>
        <v>0</v>
      </c>
      <c r="W896" s="192"/>
      <c r="X896" s="231"/>
      <c r="Y896" s="231">
        <f>Variables!P346</f>
        <v>0</v>
      </c>
      <c r="Z896" s="182"/>
      <c r="AA896" s="167"/>
      <c r="AB896" s="165"/>
      <c r="AC896" s="172"/>
      <c r="AD896" s="172"/>
      <c r="AE896" s="172"/>
      <c r="AF896" s="172"/>
      <c r="AG896" s="172"/>
      <c r="AH896" s="172"/>
      <c r="AI896" s="172"/>
      <c r="AJ896" s="172"/>
      <c r="AK896" s="173"/>
      <c r="AL896" s="168"/>
      <c r="AM896" s="168"/>
      <c r="AN896" s="168"/>
      <c r="AO896" s="168"/>
      <c r="AP896" s="174"/>
      <c r="AQ896" s="174"/>
      <c r="AR896" s="174"/>
      <c r="AS896" s="174"/>
      <c r="AT896" s="173"/>
      <c r="AU896" s="175"/>
      <c r="AV896" s="175"/>
      <c r="AW896" s="175"/>
      <c r="AX896" s="175"/>
      <c r="AY896" s="175"/>
    </row>
    <row r="897" spans="1:51" ht="16.5" customHeight="1" outlineLevel="4" x14ac:dyDescent="0.25">
      <c r="A897" s="164" t="s">
        <v>2953</v>
      </c>
      <c r="B897" s="165" t="str">
        <f>Variables!C398</f>
        <v>Jumlah seluruh kegiatan Bina Keluarga</v>
      </c>
      <c r="C897" s="166" t="s">
        <v>2952</v>
      </c>
      <c r="D897" s="187"/>
      <c r="E897" s="187"/>
      <c r="F897" s="187"/>
      <c r="G897" s="187"/>
      <c r="H897" s="187"/>
      <c r="I897" s="187"/>
      <c r="J897" s="187"/>
      <c r="K897" s="192">
        <f>Variables!E398</f>
        <v>4</v>
      </c>
      <c r="L897" s="192">
        <f>Variables!F398</f>
        <v>4</v>
      </c>
      <c r="M897" s="192">
        <f>Variables!G398</f>
        <v>4</v>
      </c>
      <c r="N897" s="192">
        <f>Variables!H398</f>
        <v>4</v>
      </c>
      <c r="O897" s="192">
        <f>Variables!I398</f>
        <v>0</v>
      </c>
      <c r="P897" s="192">
        <f>Variables!J398</f>
        <v>0</v>
      </c>
      <c r="Q897" s="231"/>
      <c r="R897" s="231">
        <f>Variables!K398</f>
        <v>0</v>
      </c>
      <c r="S897" s="231">
        <f>Variables!L398</f>
        <v>0</v>
      </c>
      <c r="T897" s="192"/>
      <c r="U897" s="231">
        <f>Variables!M398</f>
        <v>0</v>
      </c>
      <c r="V897" s="231">
        <f>Variables!N398</f>
        <v>0</v>
      </c>
      <c r="W897" s="192"/>
      <c r="X897" s="231"/>
      <c r="Y897" s="231">
        <f>Variables!P398</f>
        <v>0</v>
      </c>
      <c r="Z897" s="182"/>
      <c r="AA897" s="167"/>
      <c r="AB897" s="165"/>
      <c r="AC897" s="172"/>
      <c r="AD897" s="172"/>
      <c r="AE897" s="172"/>
      <c r="AF897" s="172"/>
      <c r="AG897" s="172"/>
      <c r="AH897" s="172"/>
      <c r="AI897" s="172"/>
      <c r="AJ897" s="172"/>
      <c r="AK897" s="173"/>
      <c r="AL897" s="168"/>
      <c r="AM897" s="168"/>
      <c r="AN897" s="168"/>
      <c r="AO897" s="168"/>
      <c r="AP897" s="174"/>
      <c r="AQ897" s="174"/>
      <c r="AR897" s="174"/>
      <c r="AS897" s="174"/>
      <c r="AT897" s="173"/>
      <c r="AU897" s="175"/>
      <c r="AV897" s="175"/>
      <c r="AW897" s="175"/>
      <c r="AX897" s="175"/>
      <c r="AY897" s="175"/>
    </row>
    <row r="898" spans="1:51" ht="16.5" customHeight="1" outlineLevel="1" x14ac:dyDescent="0.25">
      <c r="A898" s="140" t="s">
        <v>205</v>
      </c>
      <c r="B898" s="146" t="s">
        <v>2954</v>
      </c>
      <c r="C898" s="142"/>
      <c r="D898" s="142"/>
      <c r="E898" s="142"/>
      <c r="F898" s="142"/>
      <c r="G898" s="142"/>
      <c r="H898" s="142"/>
      <c r="I898" s="142"/>
      <c r="J898" s="142"/>
      <c r="K898" s="142"/>
      <c r="L898" s="142"/>
      <c r="M898" s="142"/>
      <c r="N898" s="142"/>
      <c r="O898" s="142"/>
      <c r="P898" s="142"/>
      <c r="Q898" s="284">
        <f>SUBTOTAL(9,Q899:Q937)</f>
        <v>0</v>
      </c>
      <c r="R898" s="142"/>
      <c r="S898" s="142"/>
      <c r="T898" s="143">
        <f>SUBTOTAL(9,T899:T937)</f>
        <v>0</v>
      </c>
      <c r="U898" s="142"/>
      <c r="V898" s="142"/>
      <c r="W898" s="143">
        <f>SUBTOTAL(9,W899:W937)</f>
        <v>0</v>
      </c>
      <c r="X898" s="142"/>
      <c r="Y898" s="142"/>
      <c r="Z898" s="143">
        <f>SUBTOTAL(9,Z899:Z937)</f>
        <v>0</v>
      </c>
      <c r="AA898" s="145"/>
      <c r="AB898" s="146"/>
      <c r="AC898" s="147" t="e">
        <f t="shared" ref="AC898:AJ898" si="1204">SUBTOTAL(1,AC899:AC937)</f>
        <v>#DIV/0!</v>
      </c>
      <c r="AD898" s="147" t="e">
        <f t="shared" si="1204"/>
        <v>#DIV/0!</v>
      </c>
      <c r="AE898" s="147" t="e">
        <f t="shared" si="1204"/>
        <v>#DIV/0!</v>
      </c>
      <c r="AF898" s="147">
        <f t="shared" si="1204"/>
        <v>0</v>
      </c>
      <c r="AG898" s="147">
        <f t="shared" si="1204"/>
        <v>0.96082766029063371</v>
      </c>
      <c r="AH898" s="147">
        <f t="shared" si="1204"/>
        <v>0.8843024613516417</v>
      </c>
      <c r="AI898" s="147">
        <f t="shared" si="1204"/>
        <v>0</v>
      </c>
      <c r="AJ898" s="147">
        <f t="shared" si="1204"/>
        <v>0</v>
      </c>
      <c r="AK898" s="148"/>
      <c r="AL898" s="149"/>
      <c r="AM898" s="149"/>
      <c r="AN898" s="149"/>
      <c r="AO898" s="149"/>
      <c r="AP898" s="150"/>
      <c r="AQ898" s="150"/>
      <c r="AR898" s="150"/>
      <c r="AS898" s="150"/>
      <c r="AT898" s="151"/>
      <c r="AU898" s="152">
        <f>COUNTIF(AS899:AS937,5)</f>
        <v>12</v>
      </c>
      <c r="AV898" s="152">
        <f>COUNTIF(AS899:AS937,4)</f>
        <v>0</v>
      </c>
      <c r="AW898" s="152">
        <f>COUNTIF(AS899:AS937,3)</f>
        <v>0</v>
      </c>
      <c r="AX898" s="152">
        <f>COUNTIF(AS899:AS937,2)</f>
        <v>0</v>
      </c>
      <c r="AY898" s="152">
        <f>COUNTIF(AS899:AS937,1)</f>
        <v>1</v>
      </c>
    </row>
    <row r="899" spans="1:51" ht="16.5" customHeight="1" outlineLevel="2" x14ac:dyDescent="0.25">
      <c r="A899" s="153" t="s">
        <v>2955</v>
      </c>
      <c r="B899" s="154" t="s">
        <v>2956</v>
      </c>
      <c r="C899" s="155"/>
      <c r="D899" s="155"/>
      <c r="E899" s="155"/>
      <c r="F899" s="155"/>
      <c r="G899" s="155"/>
      <c r="H899" s="155"/>
      <c r="I899" s="155"/>
      <c r="J899" s="155"/>
      <c r="K899" s="155"/>
      <c r="L899" s="155"/>
      <c r="M899" s="155"/>
      <c r="N899" s="155"/>
      <c r="O899" s="155"/>
      <c r="P899" s="155"/>
      <c r="Q899" s="156"/>
      <c r="R899" s="155"/>
      <c r="S899" s="155"/>
      <c r="T899" s="157"/>
      <c r="U899" s="155"/>
      <c r="V899" s="155"/>
      <c r="W899" s="157"/>
      <c r="X899" s="155"/>
      <c r="Y899" s="155"/>
      <c r="Z899" s="158"/>
      <c r="AA899" s="159"/>
      <c r="AB899" s="154"/>
      <c r="AC899" s="160"/>
      <c r="AD899" s="160"/>
      <c r="AE899" s="160"/>
      <c r="AF899" s="160"/>
      <c r="AG899" s="160"/>
      <c r="AH899" s="160"/>
      <c r="AI899" s="160"/>
      <c r="AJ899" s="160"/>
      <c r="AK899" s="161"/>
      <c r="AL899" s="159"/>
      <c r="AM899" s="159"/>
      <c r="AN899" s="159"/>
      <c r="AO899" s="159"/>
      <c r="AP899" s="162"/>
      <c r="AQ899" s="162"/>
      <c r="AR899" s="162"/>
      <c r="AS899" s="162"/>
      <c r="AT899" s="161"/>
      <c r="AU899" s="163"/>
      <c r="AV899" s="163"/>
      <c r="AW899" s="163"/>
      <c r="AX899" s="163"/>
      <c r="AY899" s="163"/>
    </row>
    <row r="900" spans="1:51" ht="16.5" customHeight="1" outlineLevel="3" x14ac:dyDescent="0.25">
      <c r="A900" s="222" t="s">
        <v>2957</v>
      </c>
      <c r="B900" s="226" t="s">
        <v>2958</v>
      </c>
      <c r="C900" s="223"/>
      <c r="D900" s="223">
        <f t="shared" ref="D900:G900" si="1205">D901</f>
        <v>3</v>
      </c>
      <c r="E900" s="223">
        <f t="shared" si="1205"/>
        <v>3</v>
      </c>
      <c r="F900" s="223">
        <f t="shared" si="1205"/>
        <v>1</v>
      </c>
      <c r="G900" s="223">
        <f t="shared" si="1205"/>
        <v>1</v>
      </c>
      <c r="H900" s="223">
        <v>1</v>
      </c>
      <c r="I900" s="223">
        <v>1</v>
      </c>
      <c r="J900" s="304">
        <v>1</v>
      </c>
      <c r="K900" s="192">
        <f t="shared" ref="K900:P900" si="1206">K901</f>
        <v>3</v>
      </c>
      <c r="L900" s="192">
        <f t="shared" si="1206"/>
        <v>5</v>
      </c>
      <c r="M900" s="192">
        <f t="shared" si="1206"/>
        <v>5</v>
      </c>
      <c r="N900" s="192">
        <f t="shared" si="1206"/>
        <v>5</v>
      </c>
      <c r="O900" s="192">
        <f t="shared" si="1206"/>
        <v>0</v>
      </c>
      <c r="P900" s="192">
        <f t="shared" si="1206"/>
        <v>5</v>
      </c>
      <c r="Q900" s="192"/>
      <c r="R900" s="192">
        <f t="shared" ref="R900:S900" si="1207">R901</f>
        <v>0</v>
      </c>
      <c r="S900" s="192">
        <f t="shared" si="1207"/>
        <v>5</v>
      </c>
      <c r="T900" s="192"/>
      <c r="U900" s="192">
        <f t="shared" ref="U900:V900" si="1208">U901</f>
        <v>0</v>
      </c>
      <c r="V900" s="192">
        <f t="shared" si="1208"/>
        <v>0</v>
      </c>
      <c r="W900" s="192"/>
      <c r="X900" s="188">
        <f>H900</f>
        <v>1</v>
      </c>
      <c r="Y900" s="223">
        <f>Y901</f>
        <v>0</v>
      </c>
      <c r="Z900" s="269"/>
      <c r="AA900" s="223"/>
      <c r="AB900" s="226"/>
      <c r="AC900" s="170" t="e">
        <f>P900/R900</f>
        <v>#DIV/0!</v>
      </c>
      <c r="AD900" s="170" t="e">
        <f>S900/R900</f>
        <v>#DIV/0!</v>
      </c>
      <c r="AE900" s="170" t="e">
        <f>V900/U900</f>
        <v>#DIV/0!</v>
      </c>
      <c r="AF900" s="170">
        <f>Y900/X900</f>
        <v>0</v>
      </c>
      <c r="AG900" s="170">
        <f>P900/G900</f>
        <v>5</v>
      </c>
      <c r="AH900" s="170">
        <f>S900/G900</f>
        <v>5</v>
      </c>
      <c r="AI900" s="170">
        <f>V900/G900</f>
        <v>0</v>
      </c>
      <c r="AJ900" s="170">
        <f>Y900/G900</f>
        <v>0</v>
      </c>
      <c r="AK900" s="206"/>
      <c r="AL900" s="168">
        <f>IF(H900=0,0,P900/H900)</f>
        <v>5</v>
      </c>
      <c r="AM900" s="168">
        <f>IF(H900=0,0,S900/H900)</f>
        <v>5</v>
      </c>
      <c r="AN900" s="168">
        <f>IF(H900=0,0,V900/H900)</f>
        <v>0</v>
      </c>
      <c r="AO900" s="168">
        <f>IF(H900=0,0,Y900/H900)</f>
        <v>0</v>
      </c>
      <c r="AP900" s="174">
        <f t="shared" ref="AP900:AS900" si="1209">IF(AL900&lt;=50%,5,IF(AL900&lt;=65%,4,IF(AL900&lt;=75%,3,IF(AL900&lt;=90%,2,1))))</f>
        <v>1</v>
      </c>
      <c r="AQ900" s="174">
        <f t="shared" si="1209"/>
        <v>1</v>
      </c>
      <c r="AR900" s="174">
        <f t="shared" si="1209"/>
        <v>5</v>
      </c>
      <c r="AS900" s="174">
        <f t="shared" si="1209"/>
        <v>5</v>
      </c>
      <c r="AT900" s="227"/>
      <c r="AU900" s="228"/>
      <c r="AV900" s="228"/>
      <c r="AW900" s="228"/>
      <c r="AX900" s="228"/>
      <c r="AY900" s="228"/>
    </row>
    <row r="901" spans="1:51" ht="16.5" customHeight="1" outlineLevel="4" x14ac:dyDescent="0.25">
      <c r="A901" s="222" t="s">
        <v>2959</v>
      </c>
      <c r="B901" s="226" t="str">
        <f>Variables!C466</f>
        <v>Jumlah pelayanan umum yang sudah dilaksanakan oleh Dinas Perhubungan</v>
      </c>
      <c r="C901" s="223" t="s">
        <v>2704</v>
      </c>
      <c r="D901" s="223">
        <v>3</v>
      </c>
      <c r="E901" s="223">
        <v>3</v>
      </c>
      <c r="F901" s="223">
        <v>1</v>
      </c>
      <c r="G901" s="223">
        <v>1</v>
      </c>
      <c r="H901" s="223"/>
      <c r="I901" s="223"/>
      <c r="J901" s="223"/>
      <c r="K901" s="192">
        <f>Variables!E466</f>
        <v>3</v>
      </c>
      <c r="L901" s="192">
        <f>Variables!F466</f>
        <v>5</v>
      </c>
      <c r="M901" s="192">
        <f>Variables!G466</f>
        <v>5</v>
      </c>
      <c r="N901" s="192">
        <f>Variables!H466</f>
        <v>5</v>
      </c>
      <c r="O901" s="192">
        <f>Variables!I466</f>
        <v>0</v>
      </c>
      <c r="P901" s="192">
        <f>Variables!J466</f>
        <v>5</v>
      </c>
      <c r="Q901" s="192"/>
      <c r="R901" s="192">
        <f>Variables!K466</f>
        <v>0</v>
      </c>
      <c r="S901" s="192">
        <f>Variables!L466</f>
        <v>5</v>
      </c>
      <c r="T901" s="192"/>
      <c r="U901" s="192">
        <f>Variables!M466</f>
        <v>0</v>
      </c>
      <c r="V901" s="192">
        <f>Variables!N466</f>
        <v>0</v>
      </c>
      <c r="W901" s="192"/>
      <c r="X901" s="279"/>
      <c r="Y901" s="192">
        <f>Variables!P466</f>
        <v>0</v>
      </c>
      <c r="Z901" s="269"/>
      <c r="AA901" s="223"/>
      <c r="AB901" s="226"/>
      <c r="AC901" s="157"/>
      <c r="AD901" s="157"/>
      <c r="AE901" s="157"/>
      <c r="AF901" s="157"/>
      <c r="AG901" s="157"/>
      <c r="AH901" s="157"/>
      <c r="AI901" s="157"/>
      <c r="AJ901" s="157"/>
      <c r="AK901" s="227"/>
      <c r="AL901" s="159"/>
      <c r="AM901" s="159"/>
      <c r="AN901" s="159"/>
      <c r="AO901" s="159"/>
      <c r="AP901" s="162"/>
      <c r="AQ901" s="162"/>
      <c r="AR901" s="162"/>
      <c r="AS901" s="162"/>
      <c r="AT901" s="227"/>
      <c r="AU901" s="228"/>
      <c r="AV901" s="228"/>
      <c r="AW901" s="228"/>
      <c r="AX901" s="228"/>
      <c r="AY901" s="228"/>
    </row>
    <row r="902" spans="1:51" ht="16.5" customHeight="1" outlineLevel="2" x14ac:dyDescent="0.25">
      <c r="A902" s="153" t="s">
        <v>2960</v>
      </c>
      <c r="B902" s="154" t="s">
        <v>2961</v>
      </c>
      <c r="C902" s="155"/>
      <c r="D902" s="155"/>
      <c r="E902" s="155"/>
      <c r="F902" s="155"/>
      <c r="G902" s="155"/>
      <c r="H902" s="155"/>
      <c r="I902" s="155"/>
      <c r="J902" s="155"/>
      <c r="K902" s="155"/>
      <c r="L902" s="155"/>
      <c r="M902" s="155"/>
      <c r="N902" s="155"/>
      <c r="O902" s="155"/>
      <c r="P902" s="155"/>
      <c r="Q902" s="156"/>
      <c r="R902" s="155"/>
      <c r="S902" s="155"/>
      <c r="T902" s="157"/>
      <c r="U902" s="155"/>
      <c r="V902" s="155"/>
      <c r="W902" s="157"/>
      <c r="X902" s="155"/>
      <c r="Y902" s="155"/>
      <c r="Z902" s="158"/>
      <c r="AA902" s="159"/>
      <c r="AB902" s="154"/>
      <c r="AC902" s="160"/>
      <c r="AD902" s="160"/>
      <c r="AE902" s="160"/>
      <c r="AF902" s="160"/>
      <c r="AG902" s="160"/>
      <c r="AH902" s="160"/>
      <c r="AI902" s="160"/>
      <c r="AJ902" s="160"/>
      <c r="AK902" s="161"/>
      <c r="AL902" s="159"/>
      <c r="AM902" s="159"/>
      <c r="AN902" s="159"/>
      <c r="AO902" s="159"/>
      <c r="AP902" s="162"/>
      <c r="AQ902" s="162"/>
      <c r="AR902" s="162"/>
      <c r="AS902" s="162"/>
      <c r="AT902" s="161"/>
      <c r="AU902" s="163"/>
      <c r="AV902" s="163"/>
      <c r="AW902" s="163"/>
      <c r="AX902" s="163"/>
      <c r="AY902" s="163"/>
    </row>
    <row r="903" spans="1:51" ht="16.5" customHeight="1" outlineLevel="3" x14ac:dyDescent="0.25">
      <c r="A903" s="153" t="s">
        <v>2962</v>
      </c>
      <c r="B903" s="219" t="s">
        <v>2963</v>
      </c>
      <c r="C903" s="220"/>
      <c r="D903" s="221">
        <f>D904/D905</f>
        <v>0.2</v>
      </c>
      <c r="E903" s="221">
        <v>0.3</v>
      </c>
      <c r="F903" s="221">
        <f>F904/F905</f>
        <v>0.4</v>
      </c>
      <c r="G903" s="221">
        <v>0.5</v>
      </c>
      <c r="H903" s="221">
        <v>0.75</v>
      </c>
      <c r="I903" s="221">
        <v>0.9</v>
      </c>
      <c r="J903" s="309">
        <v>1</v>
      </c>
      <c r="K903" s="168">
        <f t="shared" ref="K903:P903" si="1210">IF(K905=0,0,K904/K905)</f>
        <v>0.2</v>
      </c>
      <c r="L903" s="168">
        <f t="shared" si="1210"/>
        <v>0.2</v>
      </c>
      <c r="M903" s="168">
        <f t="shared" si="1210"/>
        <v>0.4</v>
      </c>
      <c r="N903" s="168">
        <f t="shared" si="1210"/>
        <v>0.4</v>
      </c>
      <c r="O903" s="168" t="e">
        <f t="shared" si="1210"/>
        <v>#REF!</v>
      </c>
      <c r="P903" s="168">
        <f t="shared" si="1210"/>
        <v>0.4</v>
      </c>
      <c r="Q903" s="307"/>
      <c r="R903" s="168">
        <f t="shared" ref="R903:S903" si="1211">IF(R905=0,0,R904/R905)</f>
        <v>0</v>
      </c>
      <c r="S903" s="168">
        <f t="shared" si="1211"/>
        <v>0.4</v>
      </c>
      <c r="T903" s="226"/>
      <c r="U903" s="168">
        <f t="shared" ref="U903:V903" si="1212">IF(U905=0,0,U904/U905)</f>
        <v>0</v>
      </c>
      <c r="V903" s="168">
        <f t="shared" si="1212"/>
        <v>0</v>
      </c>
      <c r="W903" s="226"/>
      <c r="X903" s="168">
        <f>H903</f>
        <v>0.75</v>
      </c>
      <c r="Y903" s="168">
        <f>IF(Y905=0,0,Y904/Y905)</f>
        <v>0</v>
      </c>
      <c r="Z903" s="269"/>
      <c r="AA903" s="167">
        <f>Y903/X903</f>
        <v>0</v>
      </c>
      <c r="AB903" s="219"/>
      <c r="AC903" s="172" t="e">
        <f>P903/R903</f>
        <v>#DIV/0!</v>
      </c>
      <c r="AD903" s="172" t="e">
        <f>S903/R903</f>
        <v>#DIV/0!</v>
      </c>
      <c r="AE903" s="172" t="e">
        <f>V903/U903</f>
        <v>#DIV/0!</v>
      </c>
      <c r="AF903" s="172">
        <f>Y903/X903</f>
        <v>0</v>
      </c>
      <c r="AG903" s="172">
        <f>P903/G903</f>
        <v>0.8</v>
      </c>
      <c r="AH903" s="172">
        <f>S903/G903</f>
        <v>0.8</v>
      </c>
      <c r="AI903" s="172">
        <f>V903/G903</f>
        <v>0</v>
      </c>
      <c r="AJ903" s="172">
        <f>Y903/G903</f>
        <v>0</v>
      </c>
      <c r="AK903" s="173"/>
      <c r="AL903" s="168">
        <f>IF(H903=0,0,P903/H903)</f>
        <v>0.53333333333333333</v>
      </c>
      <c r="AM903" s="168">
        <f>IF(H903=0,0,S903/H903)</f>
        <v>0.53333333333333333</v>
      </c>
      <c r="AN903" s="168">
        <f>IF(H903=0,0,V903/H903)</f>
        <v>0</v>
      </c>
      <c r="AO903" s="168">
        <f>IF(H903=0,0,Y903/H903)</f>
        <v>0</v>
      </c>
      <c r="AP903" s="174">
        <f t="shared" ref="AP903:AS903" si="1213">IF(AL903&lt;=50%,5,IF(AL903&lt;=65%,4,IF(AL903&lt;=75%,3,IF(AL903&lt;=90%,2,1))))</f>
        <v>4</v>
      </c>
      <c r="AQ903" s="174">
        <f t="shared" si="1213"/>
        <v>4</v>
      </c>
      <c r="AR903" s="174">
        <f t="shared" si="1213"/>
        <v>5</v>
      </c>
      <c r="AS903" s="174">
        <f t="shared" si="1213"/>
        <v>5</v>
      </c>
      <c r="AT903" s="161"/>
      <c r="AU903" s="163"/>
      <c r="AV903" s="163"/>
      <c r="AW903" s="163"/>
      <c r="AX903" s="163"/>
      <c r="AY903" s="163"/>
    </row>
    <row r="904" spans="1:51" ht="16.5" customHeight="1" outlineLevel="4" x14ac:dyDescent="0.25">
      <c r="A904" s="222" t="s">
        <v>2964</v>
      </c>
      <c r="B904" s="226" t="str">
        <f>Variables!C468</f>
        <v>Jumlah Prasarana Utama dan Penunjang Operasional Terminal Angkutan Barang</v>
      </c>
      <c r="C904" s="223" t="s">
        <v>1660</v>
      </c>
      <c r="D904" s="223">
        <v>1</v>
      </c>
      <c r="E904" s="223">
        <v>2</v>
      </c>
      <c r="F904" s="223">
        <v>2</v>
      </c>
      <c r="G904" s="223">
        <v>3</v>
      </c>
      <c r="H904" s="223"/>
      <c r="I904" s="223"/>
      <c r="J904" s="223"/>
      <c r="K904" s="192">
        <f>Variables!E468</f>
        <v>1</v>
      </c>
      <c r="L904" s="192">
        <f>Variables!F468</f>
        <v>1</v>
      </c>
      <c r="M904" s="192">
        <f>Variables!G468</f>
        <v>2</v>
      </c>
      <c r="N904" s="192">
        <f>Variables!H468</f>
        <v>2</v>
      </c>
      <c r="O904" s="192">
        <f>Variables!I468</f>
        <v>0</v>
      </c>
      <c r="P904" s="192">
        <f>Variables!J468</f>
        <v>2</v>
      </c>
      <c r="Q904" s="192"/>
      <c r="R904" s="192">
        <f>Variables!K468</f>
        <v>0</v>
      </c>
      <c r="S904" s="192">
        <f>Variables!L468</f>
        <v>2</v>
      </c>
      <c r="T904" s="192"/>
      <c r="U904" s="192">
        <f>Variables!M468</f>
        <v>0</v>
      </c>
      <c r="V904" s="192">
        <f>Variables!N468</f>
        <v>0</v>
      </c>
      <c r="W904" s="192"/>
      <c r="X904" s="192"/>
      <c r="Y904" s="192">
        <f>Variables!P468</f>
        <v>0</v>
      </c>
      <c r="Z904" s="269"/>
      <c r="AA904" s="223"/>
      <c r="AB904" s="226"/>
      <c r="AC904" s="157"/>
      <c r="AD904" s="157"/>
      <c r="AE904" s="157"/>
      <c r="AF904" s="157"/>
      <c r="AG904" s="157"/>
      <c r="AH904" s="157"/>
      <c r="AI904" s="157"/>
      <c r="AJ904" s="157"/>
      <c r="AK904" s="227"/>
      <c r="AL904" s="159"/>
      <c r="AM904" s="159"/>
      <c r="AN904" s="159"/>
      <c r="AO904" s="159"/>
      <c r="AP904" s="162"/>
      <c r="AQ904" s="162"/>
      <c r="AR904" s="162"/>
      <c r="AS904" s="162"/>
      <c r="AT904" s="227"/>
      <c r="AU904" s="228"/>
      <c r="AV904" s="228"/>
      <c r="AW904" s="228"/>
      <c r="AX904" s="228"/>
      <c r="AY904" s="228"/>
    </row>
    <row r="905" spans="1:51" ht="16.5" customHeight="1" outlineLevel="4" x14ac:dyDescent="0.25">
      <c r="A905" s="222" t="s">
        <v>2965</v>
      </c>
      <c r="B905" s="226" t="str">
        <f>Variables!C458</f>
        <v>Jumlah Prasarana Standar Pelayanan Minimal Operasional Terminal Angkutan Barang</v>
      </c>
      <c r="C905" s="223" t="s">
        <v>1660</v>
      </c>
      <c r="D905" s="223">
        <v>5</v>
      </c>
      <c r="E905" s="223">
        <v>5</v>
      </c>
      <c r="F905" s="223">
        <v>5</v>
      </c>
      <c r="G905" s="223">
        <v>5</v>
      </c>
      <c r="H905" s="223"/>
      <c r="I905" s="223"/>
      <c r="J905" s="223"/>
      <c r="K905" s="192">
        <f>Variables!E458</f>
        <v>5</v>
      </c>
      <c r="L905" s="192">
        <f>Variables!F458</f>
        <v>5</v>
      </c>
      <c r="M905" s="192">
        <f>Variables!G458</f>
        <v>5</v>
      </c>
      <c r="N905" s="192">
        <f>Variables!H458</f>
        <v>5</v>
      </c>
      <c r="O905" s="192" t="e">
        <f>#REF!</f>
        <v>#REF!</v>
      </c>
      <c r="P905" s="192">
        <f>Variables!J458</f>
        <v>5</v>
      </c>
      <c r="Q905" s="192"/>
      <c r="R905" s="192">
        <f>Variables!K458</f>
        <v>0</v>
      </c>
      <c r="S905" s="192">
        <f>Variables!L458</f>
        <v>5</v>
      </c>
      <c r="T905" s="192"/>
      <c r="U905" s="192">
        <f>Variables!M458</f>
        <v>0</v>
      </c>
      <c r="V905" s="192">
        <f>Variables!N458</f>
        <v>0</v>
      </c>
      <c r="W905" s="192"/>
      <c r="X905" s="192"/>
      <c r="Y905" s="192">
        <f>Variables!P458</f>
        <v>0</v>
      </c>
      <c r="Z905" s="269"/>
      <c r="AA905" s="223"/>
      <c r="AB905" s="226"/>
      <c r="AC905" s="157"/>
      <c r="AD905" s="157"/>
      <c r="AE905" s="157"/>
      <c r="AF905" s="157"/>
      <c r="AG905" s="157"/>
      <c r="AH905" s="157"/>
      <c r="AI905" s="157"/>
      <c r="AJ905" s="157"/>
      <c r="AK905" s="227"/>
      <c r="AL905" s="159"/>
      <c r="AM905" s="159"/>
      <c r="AN905" s="159"/>
      <c r="AO905" s="159"/>
      <c r="AP905" s="162"/>
      <c r="AQ905" s="162"/>
      <c r="AR905" s="162"/>
      <c r="AS905" s="162"/>
      <c r="AT905" s="227"/>
      <c r="AU905" s="228"/>
      <c r="AV905" s="228"/>
      <c r="AW905" s="228"/>
      <c r="AX905" s="228"/>
      <c r="AY905" s="228"/>
    </row>
    <row r="906" spans="1:51" ht="16.5" customHeight="1" outlineLevel="3" x14ac:dyDescent="0.25">
      <c r="A906" s="222" t="s">
        <v>2966</v>
      </c>
      <c r="B906" s="226" t="s">
        <v>2967</v>
      </c>
      <c r="C906" s="223"/>
      <c r="D906" s="223">
        <f t="shared" ref="D906:G906" si="1214">D907</f>
        <v>1</v>
      </c>
      <c r="E906" s="223" t="str">
        <f t="shared" si="1214"/>
        <v>1 </v>
      </c>
      <c r="F906" s="223">
        <f t="shared" si="1214"/>
        <v>1</v>
      </c>
      <c r="G906" s="223">
        <f t="shared" si="1214"/>
        <v>2</v>
      </c>
      <c r="H906" s="223">
        <v>2</v>
      </c>
      <c r="I906" s="223">
        <v>2</v>
      </c>
      <c r="J906" s="304">
        <v>3</v>
      </c>
      <c r="K906" s="192">
        <f t="shared" ref="K906:P906" si="1215">K907</f>
        <v>1</v>
      </c>
      <c r="L906" s="192">
        <f t="shared" si="1215"/>
        <v>1</v>
      </c>
      <c r="M906" s="192">
        <f t="shared" si="1215"/>
        <v>1</v>
      </c>
      <c r="N906" s="192">
        <f t="shared" si="1215"/>
        <v>1</v>
      </c>
      <c r="O906" s="192">
        <f t="shared" si="1215"/>
        <v>0</v>
      </c>
      <c r="P906" s="192">
        <f t="shared" si="1215"/>
        <v>1</v>
      </c>
      <c r="Q906" s="192"/>
      <c r="R906" s="192">
        <f t="shared" ref="R906:S906" si="1216">R907</f>
        <v>0</v>
      </c>
      <c r="S906" s="192">
        <f t="shared" si="1216"/>
        <v>1</v>
      </c>
      <c r="T906" s="192"/>
      <c r="U906" s="192">
        <f t="shared" ref="U906:V906" si="1217">U907</f>
        <v>0</v>
      </c>
      <c r="V906" s="192">
        <f t="shared" si="1217"/>
        <v>0</v>
      </c>
      <c r="W906" s="192"/>
      <c r="X906" s="188">
        <f>H906</f>
        <v>2</v>
      </c>
      <c r="Y906" s="223">
        <f>Y907</f>
        <v>0</v>
      </c>
      <c r="Z906" s="269"/>
      <c r="AA906" s="192">
        <f>Y906/X906</f>
        <v>0</v>
      </c>
      <c r="AB906" s="226"/>
      <c r="AC906" s="170" t="e">
        <f>P906/R906</f>
        <v>#DIV/0!</v>
      </c>
      <c r="AD906" s="170" t="e">
        <f>S906/R906</f>
        <v>#DIV/0!</v>
      </c>
      <c r="AE906" s="170" t="e">
        <f>V906/U906</f>
        <v>#DIV/0!</v>
      </c>
      <c r="AF906" s="170">
        <f>Y906/X906</f>
        <v>0</v>
      </c>
      <c r="AG906" s="170">
        <f>P906/G906</f>
        <v>0.5</v>
      </c>
      <c r="AH906" s="170">
        <f>S906/G906</f>
        <v>0.5</v>
      </c>
      <c r="AI906" s="170">
        <f>V906/G906</f>
        <v>0</v>
      </c>
      <c r="AJ906" s="170">
        <f>Y906/G906</f>
        <v>0</v>
      </c>
      <c r="AK906" s="206"/>
      <c r="AL906" s="168">
        <f>IF(H906=0,0,P906/H906)</f>
        <v>0.5</v>
      </c>
      <c r="AM906" s="168">
        <f>IF(H906=0,0,S906/H906)</f>
        <v>0.5</v>
      </c>
      <c r="AN906" s="168">
        <f>IF(H906=0,0,V906/H906)</f>
        <v>0</v>
      </c>
      <c r="AO906" s="168">
        <f>IF(H906=0,0,Y906/H906)</f>
        <v>0</v>
      </c>
      <c r="AP906" s="174">
        <f t="shared" ref="AP906:AS906" si="1218">IF(AL906&lt;=50%,5,IF(AL906&lt;=65%,4,IF(AL906&lt;=75%,3,IF(AL906&lt;=90%,2,1))))</f>
        <v>5</v>
      </c>
      <c r="AQ906" s="174">
        <f t="shared" si="1218"/>
        <v>5</v>
      </c>
      <c r="AR906" s="174">
        <f t="shared" si="1218"/>
        <v>5</v>
      </c>
      <c r="AS906" s="174">
        <f t="shared" si="1218"/>
        <v>5</v>
      </c>
      <c r="AT906" s="227"/>
      <c r="AU906" s="228"/>
      <c r="AV906" s="228"/>
      <c r="AW906" s="228"/>
      <c r="AX906" s="228"/>
      <c r="AY906" s="228"/>
    </row>
    <row r="907" spans="1:51" ht="16.5" customHeight="1" outlineLevel="4" x14ac:dyDescent="0.25">
      <c r="A907" s="222" t="s">
        <v>2968</v>
      </c>
      <c r="B907" s="226" t="str">
        <f>Variables!C474</f>
        <v>Sub terminal (TERMINAL Tipe C) yang tertata</v>
      </c>
      <c r="C907" s="223" t="s">
        <v>1660</v>
      </c>
      <c r="D907" s="223">
        <v>1</v>
      </c>
      <c r="E907" s="223" t="s">
        <v>2969</v>
      </c>
      <c r="F907" s="223">
        <v>1</v>
      </c>
      <c r="G907" s="223">
        <v>2</v>
      </c>
      <c r="H907" s="223"/>
      <c r="I907" s="223"/>
      <c r="J907" s="223"/>
      <c r="K907" s="192">
        <f>Variables!E474</f>
        <v>1</v>
      </c>
      <c r="L907" s="192">
        <f>Variables!F474</f>
        <v>1</v>
      </c>
      <c r="M907" s="192">
        <f>Variables!G474</f>
        <v>1</v>
      </c>
      <c r="N907" s="192">
        <f>Variables!H474</f>
        <v>1</v>
      </c>
      <c r="O907" s="192">
        <f>Variables!I474</f>
        <v>0</v>
      </c>
      <c r="P907" s="192">
        <f>Variables!J474</f>
        <v>1</v>
      </c>
      <c r="Q907" s="192"/>
      <c r="R907" s="192">
        <f>Variables!K474</f>
        <v>0</v>
      </c>
      <c r="S907" s="192">
        <f>Variables!L474</f>
        <v>1</v>
      </c>
      <c r="T907" s="192"/>
      <c r="U907" s="192">
        <f>Variables!M474</f>
        <v>0</v>
      </c>
      <c r="V907" s="192">
        <f>Variables!N474</f>
        <v>0</v>
      </c>
      <c r="W907" s="192"/>
      <c r="X907" s="192"/>
      <c r="Y907" s="192">
        <f>Variables!P474</f>
        <v>0</v>
      </c>
      <c r="Z907" s="269"/>
      <c r="AA907" s="223"/>
      <c r="AB907" s="226"/>
      <c r="AC907" s="157"/>
      <c r="AD907" s="157"/>
      <c r="AE907" s="157"/>
      <c r="AF907" s="157"/>
      <c r="AG907" s="157"/>
      <c r="AH907" s="157"/>
      <c r="AI907" s="157"/>
      <c r="AJ907" s="157"/>
      <c r="AK907" s="227"/>
      <c r="AL907" s="159"/>
      <c r="AM907" s="159"/>
      <c r="AN907" s="159"/>
      <c r="AO907" s="159"/>
      <c r="AP907" s="162"/>
      <c r="AQ907" s="162"/>
      <c r="AR907" s="162"/>
      <c r="AS907" s="162"/>
      <c r="AT907" s="227"/>
      <c r="AU907" s="228"/>
      <c r="AV907" s="228"/>
      <c r="AW907" s="228"/>
      <c r="AX907" s="228"/>
      <c r="AY907" s="228"/>
    </row>
    <row r="908" spans="1:51" ht="16.5" customHeight="1" outlineLevel="3" x14ac:dyDescent="0.25">
      <c r="A908" s="164" t="s">
        <v>2970</v>
      </c>
      <c r="B908" s="165" t="s">
        <v>2971</v>
      </c>
      <c r="C908" s="166"/>
      <c r="D908" s="221">
        <f t="shared" ref="D908:G908" si="1219">D909/D910</f>
        <v>0.32786885245901637</v>
      </c>
      <c r="E908" s="221">
        <f t="shared" si="1219"/>
        <v>0.44</v>
      </c>
      <c r="F908" s="221">
        <f t="shared" si="1219"/>
        <v>0.55000000000000004</v>
      </c>
      <c r="G908" s="221">
        <f t="shared" si="1219"/>
        <v>0.66</v>
      </c>
      <c r="H908" s="221">
        <v>0.78</v>
      </c>
      <c r="I908" s="221">
        <v>0.88</v>
      </c>
      <c r="J908" s="186">
        <v>1</v>
      </c>
      <c r="K908" s="168">
        <f t="shared" ref="K908:P908" si="1220">IF(K910=0,0,K909/K910)</f>
        <v>0.44999999999999996</v>
      </c>
      <c r="L908" s="168">
        <f t="shared" si="1220"/>
        <v>0.5569945355191257</v>
      </c>
      <c r="M908" s="168">
        <f t="shared" si="1220"/>
        <v>0.66120218579234968</v>
      </c>
      <c r="N908" s="168">
        <f t="shared" si="1220"/>
        <v>0.60109289617486339</v>
      </c>
      <c r="O908" s="168">
        <f t="shared" si="1220"/>
        <v>0</v>
      </c>
      <c r="P908" s="168">
        <f t="shared" si="1220"/>
        <v>0.60109289617486339</v>
      </c>
      <c r="Q908" s="177"/>
      <c r="R908" s="168">
        <f t="shared" ref="R908:S908" si="1221">IF(R910=0,0,R909/R910)</f>
        <v>0</v>
      </c>
      <c r="S908" s="168">
        <f t="shared" si="1221"/>
        <v>0.60109289617486339</v>
      </c>
      <c r="T908" s="181"/>
      <c r="U908" s="168">
        <f t="shared" ref="U908:V908" si="1222">IF(U910=0,0,U909/U910)</f>
        <v>0</v>
      </c>
      <c r="V908" s="168">
        <f t="shared" si="1222"/>
        <v>0</v>
      </c>
      <c r="W908" s="181"/>
      <c r="X908" s="168">
        <f>H908</f>
        <v>0.78</v>
      </c>
      <c r="Y908" s="168">
        <f>IF(Y910=0,0,Y909/Y910)</f>
        <v>0</v>
      </c>
      <c r="Z908" s="182"/>
      <c r="AA908" s="167">
        <f>Y908/X908</f>
        <v>0</v>
      </c>
      <c r="AB908" s="165"/>
      <c r="AC908" s="172" t="e">
        <f>P908/R908</f>
        <v>#DIV/0!</v>
      </c>
      <c r="AD908" s="172" t="e">
        <f>S908/R908</f>
        <v>#DIV/0!</v>
      </c>
      <c r="AE908" s="172" t="e">
        <f>V908/U908</f>
        <v>#DIV/0!</v>
      </c>
      <c r="AF908" s="172">
        <f>Y908/X908</f>
        <v>0</v>
      </c>
      <c r="AG908" s="172">
        <f>P908/G908</f>
        <v>0.91074681238615662</v>
      </c>
      <c r="AH908" s="172">
        <f>S908/G908</f>
        <v>0.91074681238615662</v>
      </c>
      <c r="AI908" s="172">
        <f>V908/G908</f>
        <v>0</v>
      </c>
      <c r="AJ908" s="172">
        <f>Y908/G908</f>
        <v>0</v>
      </c>
      <c r="AK908" s="173"/>
      <c r="AL908" s="168">
        <f>IF(H908=0,0,P908/H908)</f>
        <v>0.77063191817290178</v>
      </c>
      <c r="AM908" s="168">
        <f>IF(H908=0,0,S908/H908)</f>
        <v>0.77063191817290178</v>
      </c>
      <c r="AN908" s="168">
        <f>IF(H908=0,0,V908/H908)</f>
        <v>0</v>
      </c>
      <c r="AO908" s="168">
        <f>IF(H908=0,0,Y908/H908)</f>
        <v>0</v>
      </c>
      <c r="AP908" s="174">
        <f t="shared" ref="AP908:AS908" si="1223">IF(AL908&lt;=50%,5,IF(AL908&lt;=65%,4,IF(AL908&lt;=75%,3,IF(AL908&lt;=90%,2,1))))</f>
        <v>2</v>
      </c>
      <c r="AQ908" s="174">
        <f t="shared" si="1223"/>
        <v>2</v>
      </c>
      <c r="AR908" s="174">
        <f t="shared" si="1223"/>
        <v>5</v>
      </c>
      <c r="AS908" s="174">
        <f t="shared" si="1223"/>
        <v>5</v>
      </c>
      <c r="AT908" s="173"/>
      <c r="AU908" s="175"/>
      <c r="AV908" s="175"/>
      <c r="AW908" s="175"/>
      <c r="AX908" s="175"/>
      <c r="AY908" s="175"/>
    </row>
    <row r="909" spans="1:51" ht="16.5" customHeight="1" outlineLevel="4" x14ac:dyDescent="0.25">
      <c r="A909" s="205" t="s">
        <v>2972</v>
      </c>
      <c r="B909" s="181" t="str">
        <f>Variables!C472</f>
        <v>Jumlah titik parkir yang terfasilitasi sarana prasarana parkir</v>
      </c>
      <c r="C909" s="192" t="s">
        <v>2973</v>
      </c>
      <c r="D909" s="192">
        <v>60</v>
      </c>
      <c r="E909" s="192">
        <v>80.52</v>
      </c>
      <c r="F909" s="192">
        <v>100.65</v>
      </c>
      <c r="G909" s="192">
        <v>120.78</v>
      </c>
      <c r="H909" s="192"/>
      <c r="I909" s="192"/>
      <c r="J909" s="192"/>
      <c r="K909" s="192">
        <f>Variables!E472</f>
        <v>82.35</v>
      </c>
      <c r="L909" s="192">
        <f>Variables!F472</f>
        <v>101.93</v>
      </c>
      <c r="M909" s="192">
        <f>Variables!G472</f>
        <v>121</v>
      </c>
      <c r="N909" s="192">
        <f>Variables!H472</f>
        <v>110</v>
      </c>
      <c r="O909" s="192">
        <f>Variables!I472</f>
        <v>0</v>
      </c>
      <c r="P909" s="192">
        <f>Variables!J472</f>
        <v>110</v>
      </c>
      <c r="Q909" s="192"/>
      <c r="R909" s="192">
        <f>Variables!K472</f>
        <v>0</v>
      </c>
      <c r="S909" s="192">
        <f>Variables!L472</f>
        <v>110</v>
      </c>
      <c r="T909" s="192"/>
      <c r="U909" s="192">
        <f>Variables!M472</f>
        <v>0</v>
      </c>
      <c r="V909" s="192">
        <f>Variables!N472</f>
        <v>0</v>
      </c>
      <c r="W909" s="192"/>
      <c r="X909" s="192"/>
      <c r="Y909" s="192">
        <f>Variables!P472</f>
        <v>0</v>
      </c>
      <c r="Z909" s="182"/>
      <c r="AA909" s="192"/>
      <c r="AB909" s="181"/>
      <c r="AC909" s="170"/>
      <c r="AD909" s="170"/>
      <c r="AE909" s="170"/>
      <c r="AF909" s="170"/>
      <c r="AG909" s="170"/>
      <c r="AH909" s="170"/>
      <c r="AI909" s="170"/>
      <c r="AJ909" s="170"/>
      <c r="AK909" s="206"/>
      <c r="AL909" s="168"/>
      <c r="AM909" s="168"/>
      <c r="AN909" s="168"/>
      <c r="AO909" s="168"/>
      <c r="AP909" s="174"/>
      <c r="AQ909" s="174"/>
      <c r="AR909" s="174"/>
      <c r="AS909" s="174"/>
      <c r="AT909" s="206"/>
      <c r="AU909" s="207"/>
      <c r="AV909" s="207"/>
      <c r="AW909" s="207"/>
      <c r="AX909" s="207"/>
      <c r="AY909" s="207"/>
    </row>
    <row r="910" spans="1:51" ht="16.5" customHeight="1" outlineLevel="4" x14ac:dyDescent="0.25">
      <c r="A910" s="205" t="s">
        <v>2974</v>
      </c>
      <c r="B910" s="181" t="str">
        <f>Variables!C473</f>
        <v>Jumlah titik-titik parkir yang terkelola</v>
      </c>
      <c r="C910" s="192" t="s">
        <v>2973</v>
      </c>
      <c r="D910" s="192">
        <v>183</v>
      </c>
      <c r="E910" s="192">
        <v>183</v>
      </c>
      <c r="F910" s="192">
        <v>183</v>
      </c>
      <c r="G910" s="192">
        <v>183</v>
      </c>
      <c r="H910" s="192"/>
      <c r="I910" s="192"/>
      <c r="J910" s="192"/>
      <c r="K910" s="192">
        <f>Variables!E473</f>
        <v>183</v>
      </c>
      <c r="L910" s="192">
        <f>Variables!F473</f>
        <v>183</v>
      </c>
      <c r="M910" s="192">
        <f>Variables!G473</f>
        <v>183</v>
      </c>
      <c r="N910" s="192">
        <f>Variables!H473</f>
        <v>183</v>
      </c>
      <c r="O910" s="192">
        <f>Variables!I473</f>
        <v>0</v>
      </c>
      <c r="P910" s="192">
        <f>Variables!J473</f>
        <v>183</v>
      </c>
      <c r="Q910" s="192"/>
      <c r="R910" s="192">
        <f>Variables!K473</f>
        <v>0</v>
      </c>
      <c r="S910" s="192">
        <f>Variables!L473</f>
        <v>183</v>
      </c>
      <c r="T910" s="192"/>
      <c r="U910" s="192">
        <f>Variables!M473</f>
        <v>0</v>
      </c>
      <c r="V910" s="192">
        <f>Variables!N473</f>
        <v>0</v>
      </c>
      <c r="W910" s="192"/>
      <c r="X910" s="192"/>
      <c r="Y910" s="192">
        <f>Variables!P473</f>
        <v>0</v>
      </c>
      <c r="Z910" s="182"/>
      <c r="AA910" s="192"/>
      <c r="AB910" s="181"/>
      <c r="AC910" s="170"/>
      <c r="AD910" s="170"/>
      <c r="AE910" s="170"/>
      <c r="AF910" s="170"/>
      <c r="AG910" s="170"/>
      <c r="AH910" s="170"/>
      <c r="AI910" s="170"/>
      <c r="AJ910" s="170"/>
      <c r="AK910" s="206"/>
      <c r="AL910" s="168"/>
      <c r="AM910" s="168"/>
      <c r="AN910" s="168"/>
      <c r="AO910" s="168"/>
      <c r="AP910" s="174"/>
      <c r="AQ910" s="174"/>
      <c r="AR910" s="174"/>
      <c r="AS910" s="174"/>
      <c r="AT910" s="206"/>
      <c r="AU910" s="207"/>
      <c r="AV910" s="207"/>
      <c r="AW910" s="207"/>
      <c r="AX910" s="207"/>
      <c r="AY910" s="207"/>
    </row>
    <row r="911" spans="1:51" ht="16.5" customHeight="1" outlineLevel="3" x14ac:dyDescent="0.25">
      <c r="A911" s="153" t="s">
        <v>2975</v>
      </c>
      <c r="B911" s="219" t="s">
        <v>2976</v>
      </c>
      <c r="C911" s="220"/>
      <c r="D911" s="221">
        <f t="shared" ref="D911:G911" si="1224">D912/D913</f>
        <v>0.8</v>
      </c>
      <c r="E911" s="221">
        <f t="shared" si="1224"/>
        <v>0.83000000000000007</v>
      </c>
      <c r="F911" s="221">
        <f t="shared" si="1224"/>
        <v>0.78181818181818175</v>
      </c>
      <c r="G911" s="221">
        <f t="shared" si="1224"/>
        <v>0.90909090909090906</v>
      </c>
      <c r="H911" s="221">
        <v>0.93</v>
      </c>
      <c r="I911" s="221">
        <v>0.96</v>
      </c>
      <c r="J911" s="186">
        <v>1</v>
      </c>
      <c r="K911" s="168">
        <f t="shared" ref="K911:P911" si="1225">IF(K913=0,0,K912/K913)</f>
        <v>0.85</v>
      </c>
      <c r="L911" s="168">
        <f t="shared" si="1225"/>
        <v>0.90909090909090906</v>
      </c>
      <c r="M911" s="168">
        <f t="shared" si="1225"/>
        <v>0.90909090909090906</v>
      </c>
      <c r="N911" s="168">
        <f t="shared" si="1225"/>
        <v>1</v>
      </c>
      <c r="O911" s="168">
        <f t="shared" si="1225"/>
        <v>0</v>
      </c>
      <c r="P911" s="168">
        <f t="shared" si="1225"/>
        <v>1</v>
      </c>
      <c r="Q911" s="307"/>
      <c r="R911" s="168">
        <f t="shared" ref="R911:S911" si="1226">IF(R913=0,0,R912/R913)</f>
        <v>0</v>
      </c>
      <c r="S911" s="168">
        <f t="shared" si="1226"/>
        <v>1</v>
      </c>
      <c r="T911" s="226"/>
      <c r="U911" s="168">
        <f t="shared" ref="U911:V911" si="1227">IF(U913=0,0,U912/U913)</f>
        <v>0</v>
      </c>
      <c r="V911" s="168">
        <f t="shared" si="1227"/>
        <v>0</v>
      </c>
      <c r="W911" s="226"/>
      <c r="X911" s="168">
        <f>H911</f>
        <v>0.93</v>
      </c>
      <c r="Y911" s="168">
        <f>IF(Y913=0,0,Y912/Y913)</f>
        <v>0</v>
      </c>
      <c r="Z911" s="269"/>
      <c r="AA911" s="167">
        <f>Y911/X911</f>
        <v>0</v>
      </c>
      <c r="AB911" s="219"/>
      <c r="AC911" s="172" t="e">
        <f>P911/R911</f>
        <v>#DIV/0!</v>
      </c>
      <c r="AD911" s="172" t="e">
        <f>S911/R911</f>
        <v>#DIV/0!</v>
      </c>
      <c r="AE911" s="172" t="e">
        <f>V911/U911</f>
        <v>#DIV/0!</v>
      </c>
      <c r="AF911" s="172">
        <f>Y911/X911</f>
        <v>0</v>
      </c>
      <c r="AG911" s="172">
        <f>P911/G911</f>
        <v>1.1000000000000001</v>
      </c>
      <c r="AH911" s="172">
        <f>S911/G911</f>
        <v>1.1000000000000001</v>
      </c>
      <c r="AI911" s="172">
        <f>V911/G911</f>
        <v>0</v>
      </c>
      <c r="AJ911" s="172">
        <f>Y911/G911</f>
        <v>0</v>
      </c>
      <c r="AK911" s="173"/>
      <c r="AL911" s="168">
        <f>IF(H911=0,0,P911/H911)</f>
        <v>1.075268817204301</v>
      </c>
      <c r="AM911" s="168">
        <f>IF(H911=0,0,S911/H911)</f>
        <v>1.075268817204301</v>
      </c>
      <c r="AN911" s="168">
        <f>IF(H911=0,0,V911/H911)</f>
        <v>0</v>
      </c>
      <c r="AO911" s="168">
        <f>IF(H911=0,0,Y911/H911)</f>
        <v>0</v>
      </c>
      <c r="AP911" s="174">
        <f t="shared" ref="AP911:AS911" si="1228">IF(AL911&lt;=50%,5,IF(AL911&lt;=65%,4,IF(AL911&lt;=75%,3,IF(AL911&lt;=90%,2,1))))</f>
        <v>1</v>
      </c>
      <c r="AQ911" s="174">
        <f t="shared" si="1228"/>
        <v>1</v>
      </c>
      <c r="AR911" s="174">
        <f t="shared" si="1228"/>
        <v>5</v>
      </c>
      <c r="AS911" s="174">
        <f t="shared" si="1228"/>
        <v>5</v>
      </c>
      <c r="AT911" s="161"/>
      <c r="AU911" s="163"/>
      <c r="AV911" s="163"/>
      <c r="AW911" s="163"/>
      <c r="AX911" s="163"/>
      <c r="AY911" s="163"/>
    </row>
    <row r="912" spans="1:51" ht="16.5" customHeight="1" outlineLevel="4" x14ac:dyDescent="0.25">
      <c r="A912" s="222" t="s">
        <v>2977</v>
      </c>
      <c r="B912" s="181" t="str">
        <f>Variables!C461</f>
        <v>Jumlah Blok Parkir yang telah dievaluasi dan diawasi</v>
      </c>
      <c r="C912" s="223" t="s">
        <v>2978</v>
      </c>
      <c r="D912" s="223">
        <v>8</v>
      </c>
      <c r="E912" s="223">
        <v>8.3000000000000007</v>
      </c>
      <c r="F912" s="223">
        <v>8.6</v>
      </c>
      <c r="G912" s="223">
        <v>10</v>
      </c>
      <c r="H912" s="223"/>
      <c r="I912" s="223"/>
      <c r="J912" s="223"/>
      <c r="K912" s="192">
        <f>Variables!E461</f>
        <v>8.5</v>
      </c>
      <c r="L912" s="192">
        <f>Variables!F461</f>
        <v>10</v>
      </c>
      <c r="M912" s="192">
        <f>Variables!G461</f>
        <v>10</v>
      </c>
      <c r="N912" s="192">
        <f>Variables!H461</f>
        <v>11</v>
      </c>
      <c r="O912" s="192">
        <f>Variables!I461</f>
        <v>0</v>
      </c>
      <c r="P912" s="192">
        <f>Variables!J461</f>
        <v>11</v>
      </c>
      <c r="Q912" s="192"/>
      <c r="R912" s="192">
        <f>Variables!K461</f>
        <v>0</v>
      </c>
      <c r="S912" s="192">
        <f>Variables!L461</f>
        <v>11</v>
      </c>
      <c r="T912" s="192"/>
      <c r="U912" s="192">
        <f>Variables!M461</f>
        <v>0</v>
      </c>
      <c r="V912" s="192">
        <f>Variables!N461</f>
        <v>0</v>
      </c>
      <c r="W912" s="192"/>
      <c r="X912" s="192"/>
      <c r="Y912" s="192">
        <f>Variables!P461</f>
        <v>0</v>
      </c>
      <c r="Z912" s="269"/>
      <c r="AA912" s="223"/>
      <c r="AB912" s="226"/>
      <c r="AC912" s="157"/>
      <c r="AD912" s="157"/>
      <c r="AE912" s="157"/>
      <c r="AF912" s="157"/>
      <c r="AG912" s="157"/>
      <c r="AH912" s="157"/>
      <c r="AI912" s="157"/>
      <c r="AJ912" s="157"/>
      <c r="AK912" s="227"/>
      <c r="AL912" s="159"/>
      <c r="AM912" s="159"/>
      <c r="AN912" s="159"/>
      <c r="AO912" s="159"/>
      <c r="AP912" s="162"/>
      <c r="AQ912" s="162"/>
      <c r="AR912" s="162"/>
      <c r="AS912" s="162"/>
      <c r="AT912" s="227"/>
      <c r="AU912" s="228"/>
      <c r="AV912" s="228"/>
      <c r="AW912" s="228"/>
      <c r="AX912" s="228"/>
      <c r="AY912" s="228"/>
    </row>
    <row r="913" spans="1:51" ht="16.5" customHeight="1" outlineLevel="4" x14ac:dyDescent="0.25">
      <c r="A913" s="222" t="s">
        <v>2979</v>
      </c>
      <c r="B913" s="181" t="str">
        <f>Variables!C460</f>
        <v>Jumlah Blok Parkir yang dikelola</v>
      </c>
      <c r="C913" s="223" t="s">
        <v>2978</v>
      </c>
      <c r="D913" s="223">
        <v>10</v>
      </c>
      <c r="E913" s="223">
        <v>10</v>
      </c>
      <c r="F913" s="223">
        <v>11</v>
      </c>
      <c r="G913" s="223">
        <v>11</v>
      </c>
      <c r="H913" s="223"/>
      <c r="I913" s="223"/>
      <c r="J913" s="223"/>
      <c r="K913" s="192">
        <f>Variables!E460</f>
        <v>10</v>
      </c>
      <c r="L913" s="192">
        <f>Variables!F460</f>
        <v>11</v>
      </c>
      <c r="M913" s="192">
        <f>Variables!G460</f>
        <v>11</v>
      </c>
      <c r="N913" s="192">
        <f>Variables!H460</f>
        <v>11</v>
      </c>
      <c r="O913" s="192">
        <f>Variables!I460</f>
        <v>0</v>
      </c>
      <c r="P913" s="192">
        <f>Variables!J460</f>
        <v>11</v>
      </c>
      <c r="Q913" s="192"/>
      <c r="R913" s="192">
        <f>Variables!K460</f>
        <v>0</v>
      </c>
      <c r="S913" s="192">
        <f>Variables!L460</f>
        <v>11</v>
      </c>
      <c r="T913" s="192"/>
      <c r="U913" s="192">
        <f>Variables!M460</f>
        <v>0</v>
      </c>
      <c r="V913" s="192">
        <f>Variables!N460</f>
        <v>0</v>
      </c>
      <c r="W913" s="192"/>
      <c r="X913" s="192"/>
      <c r="Y913" s="192">
        <f>Variables!P460</f>
        <v>0</v>
      </c>
      <c r="Z913" s="269"/>
      <c r="AA913" s="223"/>
      <c r="AB913" s="226"/>
      <c r="AC913" s="157"/>
      <c r="AD913" s="157"/>
      <c r="AE913" s="157"/>
      <c r="AF913" s="157"/>
      <c r="AG913" s="157"/>
      <c r="AH913" s="157"/>
      <c r="AI913" s="157"/>
      <c r="AJ913" s="157"/>
      <c r="AK913" s="227"/>
      <c r="AL913" s="159"/>
      <c r="AM913" s="159"/>
      <c r="AN913" s="159"/>
      <c r="AO913" s="159"/>
      <c r="AP913" s="162"/>
      <c r="AQ913" s="162"/>
      <c r="AR913" s="162"/>
      <c r="AS913" s="162"/>
      <c r="AT913" s="227"/>
      <c r="AU913" s="228"/>
      <c r="AV913" s="228"/>
      <c r="AW913" s="228"/>
      <c r="AX913" s="228"/>
      <c r="AY913" s="228"/>
    </row>
    <row r="914" spans="1:51" ht="16.5" customHeight="1" outlineLevel="3" x14ac:dyDescent="0.25">
      <c r="A914" s="222" t="s">
        <v>2980</v>
      </c>
      <c r="B914" s="226" t="s">
        <v>898</v>
      </c>
      <c r="C914" s="223"/>
      <c r="D914" s="223">
        <f t="shared" ref="D914:G914" si="1229">D915</f>
        <v>15</v>
      </c>
      <c r="E914" s="223">
        <f t="shared" si="1229"/>
        <v>16</v>
      </c>
      <c r="F914" s="223">
        <f t="shared" si="1229"/>
        <v>17</v>
      </c>
      <c r="G914" s="223">
        <f t="shared" si="1229"/>
        <v>18</v>
      </c>
      <c r="H914" s="223">
        <v>19</v>
      </c>
      <c r="I914" s="223">
        <v>20</v>
      </c>
      <c r="J914" s="304">
        <v>22</v>
      </c>
      <c r="K914" s="192">
        <f t="shared" ref="K914:P914" si="1230">K915</f>
        <v>17</v>
      </c>
      <c r="L914" s="192">
        <f t="shared" si="1230"/>
        <v>17</v>
      </c>
      <c r="M914" s="192">
        <f t="shared" si="1230"/>
        <v>21</v>
      </c>
      <c r="N914" s="192">
        <f t="shared" si="1230"/>
        <v>21</v>
      </c>
      <c r="O914" s="192">
        <f t="shared" si="1230"/>
        <v>0</v>
      </c>
      <c r="P914" s="192">
        <f t="shared" si="1230"/>
        <v>21</v>
      </c>
      <c r="Q914" s="192"/>
      <c r="R914" s="192">
        <f t="shared" ref="R914:S914" si="1231">R915</f>
        <v>0</v>
      </c>
      <c r="S914" s="192">
        <f t="shared" si="1231"/>
        <v>21</v>
      </c>
      <c r="T914" s="192"/>
      <c r="U914" s="192">
        <f t="shared" ref="U914:V914" si="1232">U915</f>
        <v>0</v>
      </c>
      <c r="V914" s="192">
        <f t="shared" si="1232"/>
        <v>0</v>
      </c>
      <c r="W914" s="192"/>
      <c r="X914" s="188">
        <f>H914</f>
        <v>19</v>
      </c>
      <c r="Y914" s="223">
        <f>Y915</f>
        <v>0</v>
      </c>
      <c r="Z914" s="269"/>
      <c r="AA914" s="192">
        <f>Y914/X914</f>
        <v>0</v>
      </c>
      <c r="AB914" s="226"/>
      <c r="AC914" s="170" t="e">
        <f>P914/R914</f>
        <v>#DIV/0!</v>
      </c>
      <c r="AD914" s="170" t="e">
        <f>S914/R914</f>
        <v>#DIV/0!</v>
      </c>
      <c r="AE914" s="170" t="e">
        <f>V914/U914</f>
        <v>#DIV/0!</v>
      </c>
      <c r="AF914" s="170">
        <f>Y914/X914</f>
        <v>0</v>
      </c>
      <c r="AG914" s="170">
        <f>P914/G914</f>
        <v>1.1666666666666667</v>
      </c>
      <c r="AH914" s="170">
        <f>S914/G914</f>
        <v>1.1666666666666667</v>
      </c>
      <c r="AI914" s="170">
        <f>V914/G914</f>
        <v>0</v>
      </c>
      <c r="AJ914" s="170">
        <f>Y914/G914</f>
        <v>0</v>
      </c>
      <c r="AK914" s="206"/>
      <c r="AL914" s="168">
        <f>IF(H914=0,0,P914/H914)</f>
        <v>1.1052631578947369</v>
      </c>
      <c r="AM914" s="168">
        <f>IF(H914=0,0,S914/H914)</f>
        <v>1.1052631578947369</v>
      </c>
      <c r="AN914" s="168">
        <f>IF(H914=0,0,V914/H914)</f>
        <v>0</v>
      </c>
      <c r="AO914" s="168">
        <f>IF(H914=0,0,Y914/H914)</f>
        <v>0</v>
      </c>
      <c r="AP914" s="174">
        <f t="shared" ref="AP914:AS914" si="1233">IF(AL914&lt;=50%,5,IF(AL914&lt;=65%,4,IF(AL914&lt;=75%,3,IF(AL914&lt;=90%,2,1))))</f>
        <v>1</v>
      </c>
      <c r="AQ914" s="174">
        <f t="shared" si="1233"/>
        <v>1</v>
      </c>
      <c r="AR914" s="174">
        <f t="shared" si="1233"/>
        <v>5</v>
      </c>
      <c r="AS914" s="174">
        <f t="shared" si="1233"/>
        <v>5</v>
      </c>
      <c r="AT914" s="227"/>
      <c r="AU914" s="228"/>
      <c r="AV914" s="228"/>
      <c r="AW914" s="228"/>
      <c r="AX914" s="228"/>
      <c r="AY914" s="228"/>
    </row>
    <row r="915" spans="1:51" ht="16.5" customHeight="1" outlineLevel="4" x14ac:dyDescent="0.25">
      <c r="A915" s="205" t="s">
        <v>2981</v>
      </c>
      <c r="B915" s="181" t="str">
        <f>Variables!C471</f>
        <v>Jumlah tempat-tempat pemberhentian Angkutan Umum (Halte)</v>
      </c>
      <c r="C915" s="192" t="s">
        <v>1660</v>
      </c>
      <c r="D915" s="192">
        <v>15</v>
      </c>
      <c r="E915" s="192">
        <v>16</v>
      </c>
      <c r="F915" s="192">
        <v>17</v>
      </c>
      <c r="G915" s="192">
        <v>18</v>
      </c>
      <c r="H915" s="192"/>
      <c r="I915" s="192"/>
      <c r="J915" s="192"/>
      <c r="K915" s="192">
        <f>Variables!E471</f>
        <v>17</v>
      </c>
      <c r="L915" s="192">
        <f>Variables!F471</f>
        <v>17</v>
      </c>
      <c r="M915" s="192">
        <f>Variables!G471</f>
        <v>21</v>
      </c>
      <c r="N915" s="192">
        <f>Variables!H471</f>
        <v>21</v>
      </c>
      <c r="O915" s="192">
        <f>Variables!I471</f>
        <v>0</v>
      </c>
      <c r="P915" s="192">
        <f>Variables!J471</f>
        <v>21</v>
      </c>
      <c r="Q915" s="192"/>
      <c r="R915" s="192">
        <f>Variables!K471</f>
        <v>0</v>
      </c>
      <c r="S915" s="192">
        <f>Variables!L471</f>
        <v>21</v>
      </c>
      <c r="T915" s="192"/>
      <c r="U915" s="192">
        <f>Variables!M471</f>
        <v>0</v>
      </c>
      <c r="V915" s="192">
        <f>Variables!N471</f>
        <v>0</v>
      </c>
      <c r="W915" s="192"/>
      <c r="X915" s="192"/>
      <c r="Y915" s="192">
        <f>Variables!P471</f>
        <v>0</v>
      </c>
      <c r="Z915" s="182"/>
      <c r="AA915" s="192"/>
      <c r="AB915" s="181"/>
      <c r="AC915" s="170"/>
      <c r="AD915" s="170"/>
      <c r="AE915" s="170"/>
      <c r="AF915" s="170"/>
      <c r="AG915" s="170"/>
      <c r="AH915" s="170"/>
      <c r="AI915" s="170"/>
      <c r="AJ915" s="170"/>
      <c r="AK915" s="206"/>
      <c r="AL915" s="168"/>
      <c r="AM915" s="168"/>
      <c r="AN915" s="168"/>
      <c r="AO915" s="168"/>
      <c r="AP915" s="174"/>
      <c r="AQ915" s="174"/>
      <c r="AR915" s="174"/>
      <c r="AS915" s="174"/>
      <c r="AT915" s="206"/>
      <c r="AU915" s="207"/>
      <c r="AV915" s="207"/>
      <c r="AW915" s="207"/>
      <c r="AX915" s="207"/>
      <c r="AY915" s="207"/>
    </row>
    <row r="916" spans="1:51" ht="16.5" customHeight="1" outlineLevel="2" x14ac:dyDescent="0.25">
      <c r="A916" s="153" t="s">
        <v>2982</v>
      </c>
      <c r="B916" s="154" t="s">
        <v>2983</v>
      </c>
      <c r="C916" s="155"/>
      <c r="D916" s="155"/>
      <c r="E916" s="155"/>
      <c r="F916" s="155"/>
      <c r="G916" s="155"/>
      <c r="H916" s="155"/>
      <c r="I916" s="155"/>
      <c r="J916" s="155"/>
      <c r="K916" s="155"/>
      <c r="L916" s="155"/>
      <c r="M916" s="155"/>
      <c r="N916" s="155"/>
      <c r="O916" s="155"/>
      <c r="P916" s="155"/>
      <c r="Q916" s="156"/>
      <c r="R916" s="155"/>
      <c r="S916" s="155"/>
      <c r="T916" s="157"/>
      <c r="U916" s="155"/>
      <c r="V916" s="155"/>
      <c r="W916" s="157"/>
      <c r="X916" s="155"/>
      <c r="Y916" s="155"/>
      <c r="Z916" s="158"/>
      <c r="AA916" s="159"/>
      <c r="AB916" s="154"/>
      <c r="AC916" s="160"/>
      <c r="AD916" s="160"/>
      <c r="AE916" s="160"/>
      <c r="AF916" s="160"/>
      <c r="AG916" s="160"/>
      <c r="AH916" s="160"/>
      <c r="AI916" s="160"/>
      <c r="AJ916" s="160"/>
      <c r="AK916" s="161"/>
      <c r="AL916" s="159"/>
      <c r="AM916" s="159"/>
      <c r="AN916" s="159"/>
      <c r="AO916" s="159"/>
      <c r="AP916" s="162"/>
      <c r="AQ916" s="162"/>
      <c r="AR916" s="162"/>
      <c r="AS916" s="162"/>
      <c r="AT916" s="161"/>
      <c r="AU916" s="163"/>
      <c r="AV916" s="163"/>
      <c r="AW916" s="163"/>
      <c r="AX916" s="163"/>
      <c r="AY916" s="163"/>
    </row>
    <row r="917" spans="1:51" ht="16.5" customHeight="1" outlineLevel="3" x14ac:dyDescent="0.25">
      <c r="A917" s="153" t="s">
        <v>2984</v>
      </c>
      <c r="B917" s="219" t="s">
        <v>2985</v>
      </c>
      <c r="C917" s="220"/>
      <c r="D917" s="221">
        <v>7.7499999999999999E-2</v>
      </c>
      <c r="E917" s="221">
        <v>0.08</v>
      </c>
      <c r="F917" s="221">
        <v>8.2500000000000004E-2</v>
      </c>
      <c r="G917" s="221">
        <v>8.5000000000000006E-2</v>
      </c>
      <c r="H917" s="221">
        <v>8.5000000000000006E-2</v>
      </c>
      <c r="I917" s="221">
        <v>0.09</v>
      </c>
      <c r="J917" s="221">
        <v>9.2499999999999999E-2</v>
      </c>
      <c r="K917" s="168">
        <f t="shared" ref="K917:P917" si="1234">IF(K919=0,0,K918/K919)</f>
        <v>0.80999999999999994</v>
      </c>
      <c r="L917" s="168">
        <f t="shared" si="1234"/>
        <v>0.84000000000000008</v>
      </c>
      <c r="M917" s="168">
        <f t="shared" si="1234"/>
        <v>0.84899999999999998</v>
      </c>
      <c r="N917" s="168">
        <f t="shared" si="1234"/>
        <v>0.87200000000000011</v>
      </c>
      <c r="O917" s="168">
        <f t="shared" si="1234"/>
        <v>0</v>
      </c>
      <c r="P917" s="168">
        <f t="shared" si="1234"/>
        <v>0</v>
      </c>
      <c r="Q917" s="307"/>
      <c r="R917" s="168">
        <f t="shared" ref="R917:S917" si="1235">IF(R919=0,0,R918/R919)</f>
        <v>0</v>
      </c>
      <c r="S917" s="168">
        <f t="shared" si="1235"/>
        <v>0</v>
      </c>
      <c r="T917" s="226"/>
      <c r="U917" s="168">
        <f t="shared" ref="U917:V917" si="1236">IF(U919=0,0,U918/U919)</f>
        <v>0</v>
      </c>
      <c r="V917" s="168">
        <f t="shared" si="1236"/>
        <v>0</v>
      </c>
      <c r="W917" s="226"/>
      <c r="X917" s="168">
        <f>H917</f>
        <v>8.5000000000000006E-2</v>
      </c>
      <c r="Y917" s="168">
        <f>IF(Y919=0,0,Y918/Y919)</f>
        <v>0</v>
      </c>
      <c r="Z917" s="269"/>
      <c r="AA917" s="167">
        <f>Y917/X917</f>
        <v>0</v>
      </c>
      <c r="AB917" s="219"/>
      <c r="AC917" s="172" t="e">
        <f>P917/R917</f>
        <v>#DIV/0!</v>
      </c>
      <c r="AD917" s="172" t="e">
        <f>S917/R917</f>
        <v>#DIV/0!</v>
      </c>
      <c r="AE917" s="172" t="e">
        <f>V917/U917</f>
        <v>#DIV/0!</v>
      </c>
      <c r="AF917" s="172">
        <f>Y917/X917</f>
        <v>0</v>
      </c>
      <c r="AG917" s="172">
        <f>P917/G917</f>
        <v>0</v>
      </c>
      <c r="AH917" s="172">
        <f>S917/G917</f>
        <v>0</v>
      </c>
      <c r="AI917" s="172">
        <f>V917/G917</f>
        <v>0</v>
      </c>
      <c r="AJ917" s="172">
        <f>Y917/G917</f>
        <v>0</v>
      </c>
      <c r="AK917" s="173"/>
      <c r="AL917" s="168">
        <f>IF(H917=0,0,P917/H917)</f>
        <v>0</v>
      </c>
      <c r="AM917" s="168">
        <f>IF(H917=0,0,S917/H917)</f>
        <v>0</v>
      </c>
      <c r="AN917" s="168">
        <f>IF(H917=0,0,V917/H917)</f>
        <v>0</v>
      </c>
      <c r="AO917" s="168">
        <f>IF(H917=0,0,Y917/H917)</f>
        <v>0</v>
      </c>
      <c r="AP917" s="174">
        <f t="shared" ref="AP917:AS917" si="1237">IF(AL917&lt;=50%,5,IF(AL917&lt;=65%,4,IF(AL917&lt;=75%,3,IF(AL917&lt;=90%,2,1))))</f>
        <v>5</v>
      </c>
      <c r="AQ917" s="174">
        <f t="shared" si="1237"/>
        <v>5</v>
      </c>
      <c r="AR917" s="174">
        <f t="shared" si="1237"/>
        <v>5</v>
      </c>
      <c r="AS917" s="174">
        <f t="shared" si="1237"/>
        <v>5</v>
      </c>
      <c r="AT917" s="161"/>
      <c r="AU917" s="163"/>
      <c r="AV917" s="163"/>
      <c r="AW917" s="163"/>
      <c r="AX917" s="163"/>
      <c r="AY917" s="163"/>
    </row>
    <row r="918" spans="1:51" ht="16.5" customHeight="1" outlineLevel="4" x14ac:dyDescent="0.25">
      <c r="A918" s="222" t="s">
        <v>2986</v>
      </c>
      <c r="B918" s="226" t="str">
        <f>Variables!C456</f>
        <v>capaian indek keselamatan lalu lintas</v>
      </c>
      <c r="C918" s="223" t="s">
        <v>2667</v>
      </c>
      <c r="D918" s="223">
        <v>7.75</v>
      </c>
      <c r="E918" s="223">
        <v>8</v>
      </c>
      <c r="F918" s="223">
        <v>8.25</v>
      </c>
      <c r="G918" s="223">
        <v>8.5</v>
      </c>
      <c r="H918" s="223"/>
      <c r="I918" s="223"/>
      <c r="J918" s="223"/>
      <c r="K918" s="192">
        <f>Variables!E456</f>
        <v>8.1</v>
      </c>
      <c r="L918" s="192">
        <f>Variables!F456</f>
        <v>8.4</v>
      </c>
      <c r="M918" s="192">
        <f>Variables!G456</f>
        <v>8.49</v>
      </c>
      <c r="N918" s="192">
        <f>Variables!H456</f>
        <v>8.7200000000000006</v>
      </c>
      <c r="O918" s="192">
        <f>Variables!I456</f>
        <v>0</v>
      </c>
      <c r="P918" s="192">
        <f>Variables!J456</f>
        <v>0</v>
      </c>
      <c r="Q918" s="192"/>
      <c r="R918" s="192">
        <f>Variables!K456</f>
        <v>0</v>
      </c>
      <c r="S918" s="192">
        <f>Variables!L456</f>
        <v>0</v>
      </c>
      <c r="T918" s="192"/>
      <c r="U918" s="192">
        <f>Variables!M456</f>
        <v>0</v>
      </c>
      <c r="V918" s="192">
        <f>Variables!N456</f>
        <v>0</v>
      </c>
      <c r="W918" s="192"/>
      <c r="X918" s="192"/>
      <c r="Y918" s="192">
        <f>Variables!P456</f>
        <v>0</v>
      </c>
      <c r="Z918" s="269"/>
      <c r="AA918" s="223"/>
      <c r="AB918" s="226"/>
      <c r="AC918" s="157"/>
      <c r="AD918" s="157"/>
      <c r="AE918" s="157"/>
      <c r="AF918" s="157"/>
      <c r="AG918" s="157"/>
      <c r="AH918" s="157"/>
      <c r="AI918" s="157"/>
      <c r="AJ918" s="157"/>
      <c r="AK918" s="227"/>
      <c r="AL918" s="159"/>
      <c r="AM918" s="159"/>
      <c r="AN918" s="159"/>
      <c r="AO918" s="159"/>
      <c r="AP918" s="162"/>
      <c r="AQ918" s="162"/>
      <c r="AR918" s="162"/>
      <c r="AS918" s="162"/>
      <c r="AT918" s="227"/>
      <c r="AU918" s="228"/>
      <c r="AV918" s="228"/>
      <c r="AW918" s="228"/>
      <c r="AX918" s="228"/>
      <c r="AY918" s="228"/>
    </row>
    <row r="919" spans="1:51" ht="16.5" customHeight="1" outlineLevel="4" x14ac:dyDescent="0.25">
      <c r="A919" s="222" t="s">
        <v>2987</v>
      </c>
      <c r="B919" s="226" t="str">
        <f>Variables!C457</f>
        <v>indek keselamatan lalu lintas ideal</v>
      </c>
      <c r="C919" s="223" t="s">
        <v>2667</v>
      </c>
      <c r="D919" s="223">
        <v>10</v>
      </c>
      <c r="E919" s="223">
        <v>10</v>
      </c>
      <c r="F919" s="223">
        <v>10</v>
      </c>
      <c r="G919" s="223">
        <v>10</v>
      </c>
      <c r="H919" s="223"/>
      <c r="I919" s="223"/>
      <c r="J919" s="223"/>
      <c r="K919" s="192">
        <f>Variables!E457</f>
        <v>10</v>
      </c>
      <c r="L919" s="192">
        <f>Variables!F457</f>
        <v>10</v>
      </c>
      <c r="M919" s="192">
        <f>Variables!G457</f>
        <v>10</v>
      </c>
      <c r="N919" s="192">
        <f>Variables!H457</f>
        <v>10</v>
      </c>
      <c r="O919" s="192">
        <f>Variables!I458</f>
        <v>0</v>
      </c>
      <c r="P919" s="192">
        <f>Variables!J457</f>
        <v>0</v>
      </c>
      <c r="Q919" s="192"/>
      <c r="R919" s="192">
        <f>Variables!K457</f>
        <v>0</v>
      </c>
      <c r="S919" s="192">
        <f>Variables!L457</f>
        <v>0</v>
      </c>
      <c r="T919" s="192"/>
      <c r="U919" s="192">
        <f>Variables!M457</f>
        <v>0</v>
      </c>
      <c r="V919" s="192">
        <f>Variables!N457</f>
        <v>0</v>
      </c>
      <c r="W919" s="192"/>
      <c r="X919" s="192"/>
      <c r="Y919" s="192">
        <f>Variables!P457</f>
        <v>0</v>
      </c>
      <c r="Z919" s="269"/>
      <c r="AA919" s="223"/>
      <c r="AB919" s="226"/>
      <c r="AC919" s="157"/>
      <c r="AD919" s="157"/>
      <c r="AE919" s="157"/>
      <c r="AF919" s="157"/>
      <c r="AG919" s="157"/>
      <c r="AH919" s="157"/>
      <c r="AI919" s="157"/>
      <c r="AJ919" s="157"/>
      <c r="AK919" s="227"/>
      <c r="AL919" s="159"/>
      <c r="AM919" s="159"/>
      <c r="AN919" s="159"/>
      <c r="AO919" s="159"/>
      <c r="AP919" s="162"/>
      <c r="AQ919" s="162"/>
      <c r="AR919" s="162"/>
      <c r="AS919" s="162"/>
      <c r="AT919" s="227"/>
      <c r="AU919" s="228"/>
      <c r="AV919" s="228"/>
      <c r="AW919" s="228"/>
      <c r="AX919" s="228"/>
      <c r="AY919" s="228"/>
    </row>
    <row r="920" spans="1:51" ht="16.5" customHeight="1" outlineLevel="3" x14ac:dyDescent="0.25">
      <c r="A920" s="153" t="s">
        <v>2988</v>
      </c>
      <c r="B920" s="219" t="s">
        <v>2989</v>
      </c>
      <c r="C920" s="220"/>
      <c r="D920" s="221">
        <v>7.7399999999999997E-2</v>
      </c>
      <c r="E920" s="221">
        <v>0.3</v>
      </c>
      <c r="F920" s="221">
        <v>0.45</v>
      </c>
      <c r="G920" s="221">
        <v>0.6</v>
      </c>
      <c r="H920" s="221">
        <v>0.75</v>
      </c>
      <c r="I920" s="221">
        <v>0.9</v>
      </c>
      <c r="J920" s="186">
        <v>1</v>
      </c>
      <c r="K920" s="168">
        <f t="shared" ref="K920:P920" si="1238">IF(K922=0,0,K921/K922)</f>
        <v>5.5555555555555552E-2</v>
      </c>
      <c r="L920" s="168">
        <f t="shared" si="1238"/>
        <v>0.44444444444444442</v>
      </c>
      <c r="M920" s="168">
        <f t="shared" si="1238"/>
        <v>0.44444444444444442</v>
      </c>
      <c r="N920" s="168">
        <f t="shared" si="1238"/>
        <v>0.61111111111111116</v>
      </c>
      <c r="O920" s="168">
        <f t="shared" si="1238"/>
        <v>0</v>
      </c>
      <c r="P920" s="168">
        <f t="shared" si="1238"/>
        <v>0.61111111111111116</v>
      </c>
      <c r="Q920" s="307"/>
      <c r="R920" s="168">
        <f t="shared" ref="R920:S920" si="1239">IF(R922=0,0,R921/R922)</f>
        <v>0</v>
      </c>
      <c r="S920" s="168">
        <f t="shared" si="1239"/>
        <v>0.61111111111111116</v>
      </c>
      <c r="T920" s="226"/>
      <c r="U920" s="168">
        <f t="shared" ref="U920:V920" si="1240">IF(U922=0,0,U921/U922)</f>
        <v>0</v>
      </c>
      <c r="V920" s="168">
        <f t="shared" si="1240"/>
        <v>0</v>
      </c>
      <c r="W920" s="226"/>
      <c r="X920" s="168">
        <f>H920</f>
        <v>0.75</v>
      </c>
      <c r="Y920" s="168">
        <f>IF(Y922=0,0,Y921/Y922)</f>
        <v>0</v>
      </c>
      <c r="Z920" s="269"/>
      <c r="AA920" s="167">
        <f>Y920/X920</f>
        <v>0</v>
      </c>
      <c r="AB920" s="219"/>
      <c r="AC920" s="172" t="e">
        <f>P920/R920</f>
        <v>#DIV/0!</v>
      </c>
      <c r="AD920" s="172" t="e">
        <f>S920/R920</f>
        <v>#DIV/0!</v>
      </c>
      <c r="AE920" s="172" t="e">
        <f>V920/U920</f>
        <v>#DIV/0!</v>
      </c>
      <c r="AF920" s="172">
        <f>Y920/X920</f>
        <v>0</v>
      </c>
      <c r="AG920" s="172">
        <f>P920/G920</f>
        <v>1.0185185185185186</v>
      </c>
      <c r="AH920" s="172">
        <f>S920/G920</f>
        <v>1.0185185185185186</v>
      </c>
      <c r="AI920" s="172">
        <f>V920/G920</f>
        <v>0</v>
      </c>
      <c r="AJ920" s="172">
        <f>Y920/G920</f>
        <v>0</v>
      </c>
      <c r="AK920" s="173"/>
      <c r="AL920" s="168">
        <f>IF(H920=0,0,P920/H920)</f>
        <v>0.81481481481481488</v>
      </c>
      <c r="AM920" s="168">
        <f>IF(H920=0,0,S920/H920)</f>
        <v>0.81481481481481488</v>
      </c>
      <c r="AN920" s="168">
        <f>IF(H920=0,0,V920/H920)</f>
        <v>0</v>
      </c>
      <c r="AO920" s="168">
        <f>IF(H920=0,0,Y920/H920)</f>
        <v>0</v>
      </c>
      <c r="AP920" s="174">
        <f t="shared" ref="AP920:AS920" si="1241">IF(AL920&lt;=50%,5,IF(AL920&lt;=65%,4,IF(AL920&lt;=75%,3,IF(AL920&lt;=90%,2,1))))</f>
        <v>2</v>
      </c>
      <c r="AQ920" s="174">
        <f t="shared" si="1241"/>
        <v>2</v>
      </c>
      <c r="AR920" s="174">
        <f t="shared" si="1241"/>
        <v>5</v>
      </c>
      <c r="AS920" s="174">
        <f t="shared" si="1241"/>
        <v>5</v>
      </c>
      <c r="AT920" s="161"/>
      <c r="AU920" s="163"/>
      <c r="AV920" s="163"/>
      <c r="AW920" s="163"/>
      <c r="AX920" s="163"/>
      <c r="AY920" s="163"/>
    </row>
    <row r="921" spans="1:51" ht="16.5" customHeight="1" outlineLevel="4" x14ac:dyDescent="0.25">
      <c r="A921" s="222" t="s">
        <v>2990</v>
      </c>
      <c r="B921" s="226" t="str">
        <f>Variables!C470</f>
        <v>Jumlah Simpang dengan pengendali APILL (alat pemberi isyarat Lalu Lintas) terintegrasi (ATCS)</v>
      </c>
      <c r="C921" s="223" t="s">
        <v>1660</v>
      </c>
      <c r="D921" s="223">
        <v>1</v>
      </c>
      <c r="E921" s="223">
        <v>5</v>
      </c>
      <c r="F921" s="223">
        <v>8</v>
      </c>
      <c r="G921" s="223">
        <v>10</v>
      </c>
      <c r="H921" s="223"/>
      <c r="I921" s="223"/>
      <c r="J921" s="223"/>
      <c r="K921" s="192">
        <f>Variables!E470</f>
        <v>1</v>
      </c>
      <c r="L921" s="192">
        <f>Variables!F470</f>
        <v>8</v>
      </c>
      <c r="M921" s="192">
        <f>Variables!G470</f>
        <v>8</v>
      </c>
      <c r="N921" s="192">
        <f>Variables!H470</f>
        <v>11</v>
      </c>
      <c r="O921" s="192">
        <f>Variables!I470</f>
        <v>0</v>
      </c>
      <c r="P921" s="192">
        <f>Variables!J470</f>
        <v>11</v>
      </c>
      <c r="Q921" s="192"/>
      <c r="R921" s="192">
        <f>Variables!K470</f>
        <v>0</v>
      </c>
      <c r="S921" s="192">
        <f>Variables!L470</f>
        <v>11</v>
      </c>
      <c r="T921" s="192"/>
      <c r="U921" s="192">
        <f>Variables!M470</f>
        <v>0</v>
      </c>
      <c r="V921" s="192">
        <f>Variables!N470</f>
        <v>0</v>
      </c>
      <c r="W921" s="192"/>
      <c r="X921" s="192"/>
      <c r="Y921" s="192">
        <f>Variables!P470</f>
        <v>0</v>
      </c>
      <c r="Z921" s="269"/>
      <c r="AA921" s="223"/>
      <c r="AB921" s="226"/>
      <c r="AC921" s="157"/>
      <c r="AD921" s="157"/>
      <c r="AE921" s="157"/>
      <c r="AF921" s="157"/>
      <c r="AG921" s="157"/>
      <c r="AH921" s="157"/>
      <c r="AI921" s="157"/>
      <c r="AJ921" s="157"/>
      <c r="AK921" s="227"/>
      <c r="AL921" s="159"/>
      <c r="AM921" s="159"/>
      <c r="AN921" s="159"/>
      <c r="AO921" s="159"/>
      <c r="AP921" s="162"/>
      <c r="AQ921" s="162"/>
      <c r="AR921" s="162"/>
      <c r="AS921" s="162"/>
      <c r="AT921" s="227"/>
      <c r="AU921" s="228"/>
      <c r="AV921" s="228"/>
      <c r="AW921" s="228"/>
      <c r="AX921" s="228"/>
      <c r="AY921" s="228"/>
    </row>
    <row r="922" spans="1:51" ht="16.5" customHeight="1" outlineLevel="4" x14ac:dyDescent="0.25">
      <c r="A922" s="222" t="s">
        <v>2991</v>
      </c>
      <c r="B922" s="226" t="str">
        <f>Variables!C469</f>
        <v>Jumlah Simpang dengan pengendali APILL (alat pemberi isyarat Lalu Lintas)</v>
      </c>
      <c r="C922" s="223" t="s">
        <v>1660</v>
      </c>
      <c r="D922" s="223">
        <v>18</v>
      </c>
      <c r="E922" s="223">
        <v>18</v>
      </c>
      <c r="F922" s="223">
        <v>18</v>
      </c>
      <c r="G922" s="223">
        <v>18</v>
      </c>
      <c r="H922" s="223"/>
      <c r="I922" s="223"/>
      <c r="J922" s="223"/>
      <c r="K922" s="192">
        <f>Variables!E469</f>
        <v>18</v>
      </c>
      <c r="L922" s="192">
        <f>Variables!F469</f>
        <v>18</v>
      </c>
      <c r="M922" s="192">
        <f>Variables!G469</f>
        <v>18</v>
      </c>
      <c r="N922" s="192">
        <f>Variables!H469</f>
        <v>18</v>
      </c>
      <c r="O922" s="192">
        <f>Variables!I469</f>
        <v>0</v>
      </c>
      <c r="P922" s="192">
        <f>Variables!J469</f>
        <v>18</v>
      </c>
      <c r="Q922" s="192"/>
      <c r="R922" s="192">
        <f>Variables!K469</f>
        <v>0</v>
      </c>
      <c r="S922" s="192">
        <f>Variables!L469</f>
        <v>18</v>
      </c>
      <c r="T922" s="192"/>
      <c r="U922" s="192">
        <f>Variables!M469</f>
        <v>0</v>
      </c>
      <c r="V922" s="192">
        <f>Variables!N469</f>
        <v>0</v>
      </c>
      <c r="W922" s="192"/>
      <c r="X922" s="192"/>
      <c r="Y922" s="192">
        <f>Variables!P469</f>
        <v>0</v>
      </c>
      <c r="Z922" s="269"/>
      <c r="AA922" s="223"/>
      <c r="AB922" s="226"/>
      <c r="AC922" s="157"/>
      <c r="AD922" s="157"/>
      <c r="AE922" s="157"/>
      <c r="AF922" s="157"/>
      <c r="AG922" s="157"/>
      <c r="AH922" s="157"/>
      <c r="AI922" s="157"/>
      <c r="AJ922" s="157"/>
      <c r="AK922" s="227"/>
      <c r="AL922" s="159"/>
      <c r="AM922" s="159"/>
      <c r="AN922" s="159"/>
      <c r="AO922" s="159"/>
      <c r="AP922" s="162"/>
      <c r="AQ922" s="162"/>
      <c r="AR922" s="162"/>
      <c r="AS922" s="162"/>
      <c r="AT922" s="227"/>
      <c r="AU922" s="228"/>
      <c r="AV922" s="228"/>
      <c r="AW922" s="228"/>
      <c r="AX922" s="228"/>
      <c r="AY922" s="228"/>
    </row>
    <row r="923" spans="1:51" ht="16.5" customHeight="1" outlineLevel="2" x14ac:dyDescent="0.25">
      <c r="A923" s="153" t="s">
        <v>2992</v>
      </c>
      <c r="B923" s="154" t="s">
        <v>2993</v>
      </c>
      <c r="C923" s="155"/>
      <c r="D923" s="155"/>
      <c r="E923" s="155"/>
      <c r="F923" s="155"/>
      <c r="G923" s="155"/>
      <c r="H923" s="155"/>
      <c r="I923" s="155"/>
      <c r="J923" s="155"/>
      <c r="K923" s="155"/>
      <c r="L923" s="155"/>
      <c r="M923" s="155"/>
      <c r="N923" s="155"/>
      <c r="O923" s="155"/>
      <c r="P923" s="155"/>
      <c r="Q923" s="156"/>
      <c r="R923" s="155"/>
      <c r="S923" s="155"/>
      <c r="T923" s="157"/>
      <c r="U923" s="155"/>
      <c r="V923" s="155"/>
      <c r="W923" s="157"/>
      <c r="X923" s="155"/>
      <c r="Y923" s="155"/>
      <c r="Z923" s="158"/>
      <c r="AA923" s="159"/>
      <c r="AB923" s="154"/>
      <c r="AC923" s="160"/>
      <c r="AD923" s="160"/>
      <c r="AE923" s="160"/>
      <c r="AF923" s="160"/>
      <c r="AG923" s="160"/>
      <c r="AH923" s="160"/>
      <c r="AI923" s="160"/>
      <c r="AJ923" s="160"/>
      <c r="AK923" s="161"/>
      <c r="AL923" s="159"/>
      <c r="AM923" s="159"/>
      <c r="AN923" s="159"/>
      <c r="AO923" s="159"/>
      <c r="AP923" s="162"/>
      <c r="AQ923" s="162"/>
      <c r="AR923" s="162"/>
      <c r="AS923" s="162"/>
      <c r="AT923" s="161"/>
      <c r="AU923" s="163"/>
      <c r="AV923" s="163"/>
      <c r="AW923" s="163"/>
      <c r="AX923" s="163"/>
      <c r="AY923" s="163"/>
    </row>
    <row r="924" spans="1:51" ht="16.5" customHeight="1" outlineLevel="3" x14ac:dyDescent="0.25">
      <c r="A924" s="222" t="s">
        <v>2994</v>
      </c>
      <c r="B924" s="226" t="s">
        <v>884</v>
      </c>
      <c r="C924" s="223"/>
      <c r="D924" s="223">
        <f t="shared" ref="D924:G924" si="1242">D925</f>
        <v>11327</v>
      </c>
      <c r="E924" s="223">
        <f t="shared" si="1242"/>
        <v>7886</v>
      </c>
      <c r="F924" s="223">
        <f t="shared" si="1242"/>
        <v>7936</v>
      </c>
      <c r="G924" s="223">
        <f t="shared" si="1242"/>
        <v>7986</v>
      </c>
      <c r="H924" s="223">
        <v>8036</v>
      </c>
      <c r="I924" s="223">
        <v>8086</v>
      </c>
      <c r="J924" s="223">
        <v>8136</v>
      </c>
      <c r="K924" s="192">
        <f t="shared" ref="K924:P924" si="1243">K925</f>
        <v>11229</v>
      </c>
      <c r="L924" s="192">
        <f t="shared" si="1243"/>
        <v>8216</v>
      </c>
      <c r="M924" s="192">
        <f t="shared" si="1243"/>
        <v>7021</v>
      </c>
      <c r="N924" s="192">
        <f t="shared" si="1243"/>
        <v>3626</v>
      </c>
      <c r="O924" s="192">
        <f t="shared" si="1243"/>
        <v>0</v>
      </c>
      <c r="P924" s="192">
        <f t="shared" si="1243"/>
        <v>0</v>
      </c>
      <c r="Q924" s="192"/>
      <c r="R924" s="192">
        <f t="shared" ref="R924:S924" si="1244">R925</f>
        <v>0</v>
      </c>
      <c r="S924" s="192">
        <f t="shared" si="1244"/>
        <v>0</v>
      </c>
      <c r="T924" s="192"/>
      <c r="U924" s="192">
        <f t="shared" ref="U924:V924" si="1245">U925</f>
        <v>0</v>
      </c>
      <c r="V924" s="192">
        <f t="shared" si="1245"/>
        <v>0</v>
      </c>
      <c r="W924" s="192"/>
      <c r="X924" s="188">
        <f>H924</f>
        <v>8036</v>
      </c>
      <c r="Y924" s="223">
        <f>Y925</f>
        <v>0</v>
      </c>
      <c r="Z924" s="269"/>
      <c r="AA924" s="192">
        <f>Y924/X924</f>
        <v>0</v>
      </c>
      <c r="AB924" s="226"/>
      <c r="AC924" s="170" t="e">
        <f>P924/R924</f>
        <v>#DIV/0!</v>
      </c>
      <c r="AD924" s="170" t="e">
        <f>S924/R924</f>
        <v>#DIV/0!</v>
      </c>
      <c r="AE924" s="170" t="e">
        <f>V924/U924</f>
        <v>#DIV/0!</v>
      </c>
      <c r="AF924" s="170">
        <f>Y924/X924</f>
        <v>0</v>
      </c>
      <c r="AG924" s="170">
        <f>P924/G924</f>
        <v>0</v>
      </c>
      <c r="AH924" s="170">
        <f>S924/G924</f>
        <v>0</v>
      </c>
      <c r="AI924" s="170">
        <f>V924/G924</f>
        <v>0</v>
      </c>
      <c r="AJ924" s="170">
        <f>Y924/G924</f>
        <v>0</v>
      </c>
      <c r="AK924" s="206"/>
      <c r="AL924" s="168">
        <f>IF(H924=0,0,P924/H924)</f>
        <v>0</v>
      </c>
      <c r="AM924" s="168">
        <f>IF(H924=0,0,S924/H924)</f>
        <v>0</v>
      </c>
      <c r="AN924" s="168">
        <f>IF(H924=0,0,V924/H924)</f>
        <v>0</v>
      </c>
      <c r="AO924" s="168">
        <f>IF(H924=0,0,Y924/H924)</f>
        <v>0</v>
      </c>
      <c r="AP924" s="174">
        <f t="shared" ref="AP924:AS924" si="1246">IF(AL924&lt;=50%,5,IF(AL924&lt;=65%,4,IF(AL924&lt;=75%,3,IF(AL924&lt;=90%,2,1))))</f>
        <v>5</v>
      </c>
      <c r="AQ924" s="174">
        <f t="shared" si="1246"/>
        <v>5</v>
      </c>
      <c r="AR924" s="174">
        <f t="shared" si="1246"/>
        <v>5</v>
      </c>
      <c r="AS924" s="174">
        <f t="shared" si="1246"/>
        <v>5</v>
      </c>
      <c r="AT924" s="227"/>
      <c r="AU924" s="228"/>
      <c r="AV924" s="228"/>
      <c r="AW924" s="228"/>
      <c r="AX924" s="228"/>
      <c r="AY924" s="228"/>
    </row>
    <row r="925" spans="1:51" ht="16.5" customHeight="1" outlineLevel="4" x14ac:dyDescent="0.25">
      <c r="A925" s="222" t="s">
        <v>2995</v>
      </c>
      <c r="B925" s="226" t="str">
        <f>Variables!C464</f>
        <v>Jumlah kendaraan bermotor wajib uji yang laik jalan</v>
      </c>
      <c r="C925" s="223" t="s">
        <v>1660</v>
      </c>
      <c r="D925" s="223">
        <v>11327</v>
      </c>
      <c r="E925" s="223">
        <v>7886</v>
      </c>
      <c r="F925" s="223">
        <v>7936</v>
      </c>
      <c r="G925" s="223">
        <v>7986</v>
      </c>
      <c r="H925" s="223"/>
      <c r="I925" s="223"/>
      <c r="J925" s="223"/>
      <c r="K925" s="192">
        <f>Variables!E464</f>
        <v>11229</v>
      </c>
      <c r="L925" s="192">
        <f>Variables!F464</f>
        <v>8216</v>
      </c>
      <c r="M925" s="192">
        <f>Variables!G464</f>
        <v>7021</v>
      </c>
      <c r="N925" s="192">
        <f>Variables!H464</f>
        <v>3626</v>
      </c>
      <c r="O925" s="192">
        <f>Variables!I464</f>
        <v>0</v>
      </c>
      <c r="P925" s="192">
        <f>Variables!J464</f>
        <v>0</v>
      </c>
      <c r="Q925" s="192"/>
      <c r="R925" s="192">
        <f>Variables!K464</f>
        <v>0</v>
      </c>
      <c r="S925" s="192">
        <f>Variables!L464</f>
        <v>0</v>
      </c>
      <c r="T925" s="192"/>
      <c r="U925" s="192">
        <f>Variables!M464</f>
        <v>0</v>
      </c>
      <c r="V925" s="192">
        <f>Variables!N464</f>
        <v>0</v>
      </c>
      <c r="W925" s="192"/>
      <c r="X925" s="192"/>
      <c r="Y925" s="192">
        <f>Variables!P464</f>
        <v>0</v>
      </c>
      <c r="Z925" s="269"/>
      <c r="AA925" s="223"/>
      <c r="AB925" s="226"/>
      <c r="AC925" s="157"/>
      <c r="AD925" s="157"/>
      <c r="AE925" s="157"/>
      <c r="AF925" s="157"/>
      <c r="AG925" s="157"/>
      <c r="AH925" s="157"/>
      <c r="AI925" s="157"/>
      <c r="AJ925" s="157"/>
      <c r="AK925" s="227"/>
      <c r="AL925" s="159"/>
      <c r="AM925" s="159"/>
      <c r="AN925" s="159"/>
      <c r="AO925" s="159"/>
      <c r="AP925" s="162"/>
      <c r="AQ925" s="162"/>
      <c r="AR925" s="162"/>
      <c r="AS925" s="162"/>
      <c r="AT925" s="227"/>
      <c r="AU925" s="228"/>
      <c r="AV925" s="228"/>
      <c r="AW925" s="228"/>
      <c r="AX925" s="228"/>
      <c r="AY925" s="228"/>
    </row>
    <row r="926" spans="1:51" ht="16.5" customHeight="1" outlineLevel="3" x14ac:dyDescent="0.25">
      <c r="A926" s="164" t="s">
        <v>2996</v>
      </c>
      <c r="B926" s="165" t="s">
        <v>2997</v>
      </c>
      <c r="C926" s="166"/>
      <c r="D926" s="167">
        <v>3.7999999999999999E-2</v>
      </c>
      <c r="E926" s="167">
        <v>0.04</v>
      </c>
      <c r="F926" s="167">
        <v>0.04</v>
      </c>
      <c r="G926" s="167">
        <v>0.04</v>
      </c>
      <c r="H926" s="167">
        <v>0.04</v>
      </c>
      <c r="I926" s="167">
        <v>0.04</v>
      </c>
      <c r="J926" s="167">
        <v>0.04</v>
      </c>
      <c r="K926" s="168">
        <f t="shared" ref="K926:P926" si="1247">IF(K928=0,0,K927/K928)</f>
        <v>3.7955465587044532E-2</v>
      </c>
      <c r="L926" s="168">
        <f t="shared" si="1247"/>
        <v>0</v>
      </c>
      <c r="M926" s="168">
        <f t="shared" si="1247"/>
        <v>0</v>
      </c>
      <c r="N926" s="168">
        <f t="shared" si="1247"/>
        <v>7.8874793160507453E-2</v>
      </c>
      <c r="O926" s="168">
        <f t="shared" si="1247"/>
        <v>0</v>
      </c>
      <c r="P926" s="168">
        <f t="shared" si="1247"/>
        <v>0</v>
      </c>
      <c r="Q926" s="177"/>
      <c r="R926" s="168">
        <f t="shared" ref="R926:S926" si="1248">IF(R928=0,0,R927/R928)</f>
        <v>0</v>
      </c>
      <c r="S926" s="168">
        <f t="shared" si="1248"/>
        <v>0</v>
      </c>
      <c r="T926" s="181"/>
      <c r="U926" s="168">
        <f t="shared" ref="U926:V926" si="1249">IF(U928=0,0,U927/U928)</f>
        <v>0</v>
      </c>
      <c r="V926" s="168">
        <f t="shared" si="1249"/>
        <v>0</v>
      </c>
      <c r="W926" s="181"/>
      <c r="X926" s="168">
        <f>H926</f>
        <v>0.04</v>
      </c>
      <c r="Y926" s="168">
        <f>IF(Y928=0,0,Y927/Y928)</f>
        <v>0</v>
      </c>
      <c r="Z926" s="182"/>
      <c r="AA926" s="167">
        <f>Y926/X926</f>
        <v>0</v>
      </c>
      <c r="AB926" s="165"/>
      <c r="AC926" s="172" t="e">
        <f>P926/R926</f>
        <v>#DIV/0!</v>
      </c>
      <c r="AD926" s="172" t="e">
        <f>S926/R926</f>
        <v>#DIV/0!</v>
      </c>
      <c r="AE926" s="172" t="e">
        <f>V926/U926</f>
        <v>#DIV/0!</v>
      </c>
      <c r="AF926" s="172">
        <f>Y926/X926</f>
        <v>0</v>
      </c>
      <c r="AG926" s="172">
        <f>P926/G926</f>
        <v>0</v>
      </c>
      <c r="AH926" s="172">
        <f>S926/G926</f>
        <v>0</v>
      </c>
      <c r="AI926" s="172">
        <f>V926/G926</f>
        <v>0</v>
      </c>
      <c r="AJ926" s="172">
        <f>Y926/G926</f>
        <v>0</v>
      </c>
      <c r="AK926" s="173"/>
      <c r="AL926" s="168">
        <f>(2*H926-P926)/H926</f>
        <v>2</v>
      </c>
      <c r="AM926" s="186">
        <f>(2*H926-S926)/H926</f>
        <v>2</v>
      </c>
      <c r="AN926" s="168">
        <f>(2*H926-V926)/H926</f>
        <v>2</v>
      </c>
      <c r="AO926" s="168">
        <f>(2*H926-Y926)/H926</f>
        <v>2</v>
      </c>
      <c r="AP926" s="174">
        <f t="shared" ref="AP926:AS926" si="1250">IF(AL926&lt;=50%,5,IF(AL926&lt;=65%,4,IF(AL926&lt;=75%,3,IF(AL926&lt;=90%,2,1))))</f>
        <v>1</v>
      </c>
      <c r="AQ926" s="174">
        <f t="shared" si="1250"/>
        <v>1</v>
      </c>
      <c r="AR926" s="174">
        <f t="shared" si="1250"/>
        <v>1</v>
      </c>
      <c r="AS926" s="174">
        <f t="shared" si="1250"/>
        <v>1</v>
      </c>
      <c r="AT926" s="173"/>
      <c r="AU926" s="175"/>
      <c r="AV926" s="175"/>
      <c r="AW926" s="175"/>
      <c r="AX926" s="175"/>
      <c r="AY926" s="175"/>
    </row>
    <row r="927" spans="1:51" ht="16.5" customHeight="1" outlineLevel="4" x14ac:dyDescent="0.25">
      <c r="A927" s="205" t="s">
        <v>2998</v>
      </c>
      <c r="B927" s="226" t="str">
        <f>Variables!C463</f>
        <v>Jumlah KBWU yang tidak melakukan Uji pada periode triwulan tersebut</v>
      </c>
      <c r="C927" s="192" t="s">
        <v>1660</v>
      </c>
      <c r="D927" s="192">
        <v>150</v>
      </c>
      <c r="E927" s="192">
        <v>158</v>
      </c>
      <c r="F927" s="192">
        <v>150</v>
      </c>
      <c r="G927" s="192">
        <v>147</v>
      </c>
      <c r="H927" s="192"/>
      <c r="I927" s="192"/>
      <c r="J927" s="192"/>
      <c r="K927" s="192">
        <f>Variables!E463</f>
        <v>150</v>
      </c>
      <c r="L927" s="192">
        <f>Variables!F463</f>
        <v>0</v>
      </c>
      <c r="M927" s="192">
        <f>Variables!G463</f>
        <v>0</v>
      </c>
      <c r="N927" s="192">
        <f>Variables!H463</f>
        <v>286</v>
      </c>
      <c r="O927" s="192">
        <f>Variables!I463</f>
        <v>0</v>
      </c>
      <c r="P927" s="192">
        <f>Variables!J463</f>
        <v>0</v>
      </c>
      <c r="Q927" s="192"/>
      <c r="R927" s="192">
        <f>Variables!K463</f>
        <v>0</v>
      </c>
      <c r="S927" s="192">
        <f>Variables!L463</f>
        <v>0</v>
      </c>
      <c r="T927" s="192"/>
      <c r="U927" s="192">
        <f>Variables!M463</f>
        <v>0</v>
      </c>
      <c r="V927" s="192">
        <f>Variables!N463</f>
        <v>0</v>
      </c>
      <c r="W927" s="192"/>
      <c r="X927" s="192"/>
      <c r="Y927" s="192">
        <f>Variables!P463</f>
        <v>0</v>
      </c>
      <c r="Z927" s="182"/>
      <c r="AA927" s="192"/>
      <c r="AB927" s="181"/>
      <c r="AC927" s="170"/>
      <c r="AD927" s="170"/>
      <c r="AE927" s="170"/>
      <c r="AF927" s="170"/>
      <c r="AG927" s="170"/>
      <c r="AH927" s="170"/>
      <c r="AI927" s="170"/>
      <c r="AJ927" s="170"/>
      <c r="AK927" s="206"/>
      <c r="AL927" s="168"/>
      <c r="AM927" s="168"/>
      <c r="AN927" s="168"/>
      <c r="AO927" s="168"/>
      <c r="AP927" s="174"/>
      <c r="AQ927" s="174"/>
      <c r="AR927" s="174"/>
      <c r="AS927" s="174"/>
      <c r="AT927" s="206"/>
      <c r="AU927" s="207"/>
      <c r="AV927" s="207"/>
      <c r="AW927" s="207"/>
      <c r="AX927" s="207"/>
      <c r="AY927" s="207"/>
    </row>
    <row r="928" spans="1:51" ht="16.5" customHeight="1" outlineLevel="4" x14ac:dyDescent="0.25">
      <c r="A928" s="205" t="s">
        <v>2999</v>
      </c>
      <c r="B928" s="226" t="str">
        <f>Variables!C462</f>
        <v>Jumlah KBWU pada periode triwulan tersebut</v>
      </c>
      <c r="C928" s="192" t="s">
        <v>1660</v>
      </c>
      <c r="D928" s="192">
        <v>3952</v>
      </c>
      <c r="E928" s="192">
        <v>3952</v>
      </c>
      <c r="F928" s="192">
        <v>3737</v>
      </c>
      <c r="G928" s="192">
        <v>3694</v>
      </c>
      <c r="H928" s="192"/>
      <c r="I928" s="192"/>
      <c r="J928" s="192"/>
      <c r="K928" s="192">
        <f>Variables!E462</f>
        <v>3952</v>
      </c>
      <c r="L928" s="192">
        <f>Variables!F462</f>
        <v>3737</v>
      </c>
      <c r="M928" s="192">
        <f>Variables!G462</f>
        <v>3602</v>
      </c>
      <c r="N928" s="192">
        <f>Variables!H462</f>
        <v>3626</v>
      </c>
      <c r="O928" s="192">
        <f>Variables!I462</f>
        <v>0</v>
      </c>
      <c r="P928" s="192">
        <f>Variables!J462</f>
        <v>0</v>
      </c>
      <c r="Q928" s="192"/>
      <c r="R928" s="192">
        <f>Variables!K462</f>
        <v>0</v>
      </c>
      <c r="S928" s="192">
        <f>Variables!L462</f>
        <v>0</v>
      </c>
      <c r="T928" s="192"/>
      <c r="U928" s="192">
        <f>Variables!M462</f>
        <v>0</v>
      </c>
      <c r="V928" s="192">
        <f>Variables!N462</f>
        <v>0</v>
      </c>
      <c r="W928" s="192"/>
      <c r="X928" s="192"/>
      <c r="Y928" s="192">
        <f>Variables!P462</f>
        <v>0</v>
      </c>
      <c r="Z928" s="182"/>
      <c r="AA928" s="192"/>
      <c r="AB928" s="181"/>
      <c r="AC928" s="170"/>
      <c r="AD928" s="170"/>
      <c r="AE928" s="170"/>
      <c r="AF928" s="170"/>
      <c r="AG928" s="170"/>
      <c r="AH928" s="170"/>
      <c r="AI928" s="170"/>
      <c r="AJ928" s="170"/>
      <c r="AK928" s="206"/>
      <c r="AL928" s="168"/>
      <c r="AM928" s="168"/>
      <c r="AN928" s="168"/>
      <c r="AO928" s="168"/>
      <c r="AP928" s="174"/>
      <c r="AQ928" s="174"/>
      <c r="AR928" s="174"/>
      <c r="AS928" s="174"/>
      <c r="AT928" s="206"/>
      <c r="AU928" s="207"/>
      <c r="AV928" s="207"/>
      <c r="AW928" s="207"/>
      <c r="AX928" s="207"/>
      <c r="AY928" s="207"/>
    </row>
    <row r="929" spans="1:51" ht="16.5" customHeight="1" outlineLevel="2" x14ac:dyDescent="0.25">
      <c r="A929" s="153" t="s">
        <v>3000</v>
      </c>
      <c r="B929" s="154" t="s">
        <v>3001</v>
      </c>
      <c r="C929" s="155"/>
      <c r="D929" s="155"/>
      <c r="E929" s="155"/>
      <c r="F929" s="155"/>
      <c r="G929" s="155"/>
      <c r="H929" s="155"/>
      <c r="I929" s="155"/>
      <c r="J929" s="155"/>
      <c r="K929" s="155"/>
      <c r="L929" s="155"/>
      <c r="M929" s="155"/>
      <c r="N929" s="155"/>
      <c r="O929" s="155"/>
      <c r="P929" s="155"/>
      <c r="Q929" s="156"/>
      <c r="R929" s="155"/>
      <c r="S929" s="155"/>
      <c r="T929" s="157"/>
      <c r="U929" s="155"/>
      <c r="V929" s="155"/>
      <c r="W929" s="157"/>
      <c r="X929" s="155"/>
      <c r="Y929" s="155"/>
      <c r="Z929" s="158"/>
      <c r="AA929" s="159"/>
      <c r="AB929" s="154"/>
      <c r="AC929" s="160"/>
      <c r="AD929" s="160"/>
      <c r="AE929" s="160"/>
      <c r="AF929" s="160"/>
      <c r="AG929" s="160"/>
      <c r="AH929" s="160"/>
      <c r="AI929" s="160"/>
      <c r="AJ929" s="160"/>
      <c r="AK929" s="161"/>
      <c r="AL929" s="159"/>
      <c r="AM929" s="159"/>
      <c r="AN929" s="159"/>
      <c r="AO929" s="159"/>
      <c r="AP929" s="162"/>
      <c r="AQ929" s="162"/>
      <c r="AR929" s="162"/>
      <c r="AS929" s="162"/>
      <c r="AT929" s="161"/>
      <c r="AU929" s="163"/>
      <c r="AV929" s="163"/>
      <c r="AW929" s="163"/>
      <c r="AX929" s="163"/>
      <c r="AY929" s="163"/>
    </row>
    <row r="930" spans="1:51" ht="16.5" customHeight="1" outlineLevel="3" x14ac:dyDescent="0.25">
      <c r="A930" s="222" t="s">
        <v>3002</v>
      </c>
      <c r="B930" s="226" t="s">
        <v>874</v>
      </c>
      <c r="C930" s="223"/>
      <c r="D930" s="223">
        <f t="shared" ref="D930:G930" si="1251">D931</f>
        <v>2962423</v>
      </c>
      <c r="E930" s="223">
        <f t="shared" si="1251"/>
        <v>2900000</v>
      </c>
      <c r="F930" s="223">
        <f t="shared" si="1251"/>
        <v>2900000</v>
      </c>
      <c r="G930" s="223">
        <f t="shared" si="1251"/>
        <v>2900000</v>
      </c>
      <c r="H930" s="223">
        <f t="shared" ref="H930:I930" si="1252">G930</f>
        <v>2900000</v>
      </c>
      <c r="I930" s="223">
        <f t="shared" si="1252"/>
        <v>2900000</v>
      </c>
      <c r="J930" s="223">
        <v>2900000</v>
      </c>
      <c r="K930" s="192">
        <f t="shared" ref="K930:P930" si="1253">K931</f>
        <v>2954846</v>
      </c>
      <c r="L930" s="192">
        <f t="shared" si="1253"/>
        <v>3039336</v>
      </c>
      <c r="M930" s="192">
        <f t="shared" si="1253"/>
        <v>2805438</v>
      </c>
      <c r="N930" s="192">
        <f t="shared" si="1253"/>
        <v>2614881</v>
      </c>
      <c r="O930" s="192">
        <f t="shared" si="1253"/>
        <v>0</v>
      </c>
      <c r="P930" s="192">
        <f t="shared" si="1253"/>
        <v>2885000</v>
      </c>
      <c r="Q930" s="192"/>
      <c r="R930" s="192">
        <f t="shared" ref="R930:S930" si="1254">R931</f>
        <v>0</v>
      </c>
      <c r="S930" s="192">
        <f t="shared" si="1254"/>
        <v>0</v>
      </c>
      <c r="T930" s="192"/>
      <c r="U930" s="192">
        <f t="shared" ref="U930:V930" si="1255">U931</f>
        <v>0</v>
      </c>
      <c r="V930" s="192">
        <f t="shared" si="1255"/>
        <v>0</v>
      </c>
      <c r="W930" s="192"/>
      <c r="X930" s="188">
        <f>H930</f>
        <v>2900000</v>
      </c>
      <c r="Y930" s="223">
        <f>Y931</f>
        <v>0</v>
      </c>
      <c r="Z930" s="269"/>
      <c r="AA930" s="192">
        <f>Y930/X930</f>
        <v>0</v>
      </c>
      <c r="AB930" s="226"/>
      <c r="AC930" s="170" t="e">
        <f>P930/R930</f>
        <v>#DIV/0!</v>
      </c>
      <c r="AD930" s="170" t="e">
        <f>S930/R930</f>
        <v>#DIV/0!</v>
      </c>
      <c r="AE930" s="170" t="e">
        <f>V930/U930</f>
        <v>#DIV/0!</v>
      </c>
      <c r="AF930" s="170">
        <f>Y930/X930</f>
        <v>0</v>
      </c>
      <c r="AG930" s="170">
        <f>P930/G930</f>
        <v>0.9948275862068966</v>
      </c>
      <c r="AH930" s="170">
        <f>S930/G930</f>
        <v>0</v>
      </c>
      <c r="AI930" s="170">
        <f>V930/G930</f>
        <v>0</v>
      </c>
      <c r="AJ930" s="170">
        <f>Y930/G930</f>
        <v>0</v>
      </c>
      <c r="AK930" s="206"/>
      <c r="AL930" s="168">
        <f>IF(H930=0,0,P930/H930)</f>
        <v>0.9948275862068966</v>
      </c>
      <c r="AM930" s="168">
        <f>IF(H930=0,0,S930/H930)</f>
        <v>0</v>
      </c>
      <c r="AN930" s="168">
        <f>IF(H930=0,0,V930/H930)</f>
        <v>0</v>
      </c>
      <c r="AO930" s="168">
        <f>IF(H930=0,0,Y930/H930)</f>
        <v>0</v>
      </c>
      <c r="AP930" s="174">
        <f t="shared" ref="AP930:AS930" si="1256">IF(AL930&lt;=50%,5,IF(AL930&lt;=65%,4,IF(AL930&lt;=75%,3,IF(AL930&lt;=90%,2,1))))</f>
        <v>1</v>
      </c>
      <c r="AQ930" s="174">
        <f t="shared" si="1256"/>
        <v>5</v>
      </c>
      <c r="AR930" s="174">
        <f t="shared" si="1256"/>
        <v>5</v>
      </c>
      <c r="AS930" s="174">
        <f t="shared" si="1256"/>
        <v>5</v>
      </c>
      <c r="AT930" s="227"/>
      <c r="AU930" s="228"/>
      <c r="AV930" s="228"/>
      <c r="AW930" s="228"/>
      <c r="AX930" s="228"/>
      <c r="AY930" s="228"/>
    </row>
    <row r="931" spans="1:51" ht="16.5" customHeight="1" outlineLevel="4" x14ac:dyDescent="0.25">
      <c r="A931" s="222" t="s">
        <v>3003</v>
      </c>
      <c r="B931" s="226" t="str">
        <f>Variables!C459</f>
        <v xml:space="preserve">Jumlah arus penumpang angkutan umum </v>
      </c>
      <c r="C931" s="223" t="s">
        <v>1632</v>
      </c>
      <c r="D931" s="223">
        <v>2962423</v>
      </c>
      <c r="E931" s="223">
        <v>2900000</v>
      </c>
      <c r="F931" s="223">
        <v>2900000</v>
      </c>
      <c r="G931" s="223">
        <v>2900000</v>
      </c>
      <c r="H931" s="223"/>
      <c r="I931" s="223"/>
      <c r="J931" s="223"/>
      <c r="K931" s="192">
        <f>Variables!E459</f>
        <v>2954846</v>
      </c>
      <c r="L931" s="192">
        <f>Variables!F459</f>
        <v>3039336</v>
      </c>
      <c r="M931" s="192">
        <f>Variables!G459</f>
        <v>2805438</v>
      </c>
      <c r="N931" s="192">
        <f>Variables!H459</f>
        <v>2614881</v>
      </c>
      <c r="O931" s="192">
        <f>Variables!I459</f>
        <v>0</v>
      </c>
      <c r="P931" s="192">
        <f>Variables!J459</f>
        <v>2885000</v>
      </c>
      <c r="Q931" s="192"/>
      <c r="R931" s="192">
        <f>Variables!K459</f>
        <v>0</v>
      </c>
      <c r="S931" s="192">
        <f>Variables!L459</f>
        <v>0</v>
      </c>
      <c r="T931" s="192"/>
      <c r="U931" s="192">
        <f>Variables!M459</f>
        <v>0</v>
      </c>
      <c r="V931" s="192">
        <f>Variables!N459</f>
        <v>0</v>
      </c>
      <c r="W931" s="192"/>
      <c r="X931" s="192"/>
      <c r="Y931" s="192">
        <f>Variables!P459</f>
        <v>0</v>
      </c>
      <c r="Z931" s="269"/>
      <c r="AA931" s="223"/>
      <c r="AB931" s="226"/>
      <c r="AC931" s="157"/>
      <c r="AD931" s="157"/>
      <c r="AE931" s="157"/>
      <c r="AF931" s="157"/>
      <c r="AG931" s="157"/>
      <c r="AH931" s="157"/>
      <c r="AI931" s="157"/>
      <c r="AJ931" s="157"/>
      <c r="AK931" s="227"/>
      <c r="AL931" s="159"/>
      <c r="AM931" s="159"/>
      <c r="AN931" s="159"/>
      <c r="AO931" s="159"/>
      <c r="AP931" s="162"/>
      <c r="AQ931" s="162"/>
      <c r="AR931" s="162"/>
      <c r="AS931" s="162"/>
      <c r="AT931" s="227"/>
      <c r="AU931" s="228"/>
      <c r="AV931" s="228"/>
      <c r="AW931" s="228"/>
      <c r="AX931" s="228"/>
      <c r="AY931" s="228"/>
    </row>
    <row r="932" spans="1:51" ht="16.5" customHeight="1" outlineLevel="3" x14ac:dyDescent="0.25">
      <c r="A932" s="164" t="s">
        <v>3004</v>
      </c>
      <c r="B932" s="165" t="s">
        <v>3005</v>
      </c>
      <c r="C932" s="166"/>
      <c r="D932" s="167">
        <f t="shared" ref="D932:G932" si="1257">D933/D934</f>
        <v>4.7600000000000003E-2</v>
      </c>
      <c r="E932" s="167">
        <f t="shared" si="1257"/>
        <v>0.05</v>
      </c>
      <c r="F932" s="167">
        <f t="shared" si="1257"/>
        <v>0.05</v>
      </c>
      <c r="G932" s="167">
        <f t="shared" si="1257"/>
        <v>0.05</v>
      </c>
      <c r="H932" s="167">
        <v>0.05</v>
      </c>
      <c r="I932" s="167">
        <v>0.05</v>
      </c>
      <c r="J932" s="167">
        <v>0.05</v>
      </c>
      <c r="K932" s="168">
        <f t="shared" ref="K932:P932" si="1258">IF(K934=0,0,K933/K934)</f>
        <v>5.2398689455248212E-2</v>
      </c>
      <c r="L932" s="168">
        <f t="shared" si="1258"/>
        <v>4.759997291420575E-2</v>
      </c>
      <c r="M932" s="168">
        <f t="shared" si="1258"/>
        <v>4.8588787202953163E-2</v>
      </c>
      <c r="N932" s="168">
        <f t="shared" si="1258"/>
        <v>4.7494416259239079E-2</v>
      </c>
      <c r="O932" s="168">
        <f t="shared" si="1258"/>
        <v>0</v>
      </c>
      <c r="P932" s="168">
        <f t="shared" si="1258"/>
        <v>0</v>
      </c>
      <c r="Q932" s="177"/>
      <c r="R932" s="168">
        <f t="shared" ref="R932:S932" si="1259">IF(R934=0,0,R933/R934)</f>
        <v>0</v>
      </c>
      <c r="S932" s="168">
        <f t="shared" si="1259"/>
        <v>0</v>
      </c>
      <c r="T932" s="181"/>
      <c r="U932" s="168">
        <f t="shared" ref="U932:V932" si="1260">IF(U934=0,0,U933/U934)</f>
        <v>0</v>
      </c>
      <c r="V932" s="168">
        <f t="shared" si="1260"/>
        <v>0</v>
      </c>
      <c r="W932" s="181"/>
      <c r="X932" s="168">
        <f>H932</f>
        <v>0.05</v>
      </c>
      <c r="Y932" s="168">
        <f>IF(Y934=0,0,Y933/Y934)</f>
        <v>0</v>
      </c>
      <c r="Z932" s="182"/>
      <c r="AA932" s="167">
        <f>Y932/X932</f>
        <v>0</v>
      </c>
      <c r="AB932" s="165"/>
      <c r="AC932" s="172" t="e">
        <f>P932/R932</f>
        <v>#DIV/0!</v>
      </c>
      <c r="AD932" s="172" t="e">
        <f>S932/R932</f>
        <v>#DIV/0!</v>
      </c>
      <c r="AE932" s="172" t="e">
        <f>V932/U932</f>
        <v>#DIV/0!</v>
      </c>
      <c r="AF932" s="172">
        <f>Y932/X932</f>
        <v>0</v>
      </c>
      <c r="AG932" s="172">
        <f>P932/G932</f>
        <v>0</v>
      </c>
      <c r="AH932" s="172">
        <f>S932/G932</f>
        <v>0</v>
      </c>
      <c r="AI932" s="172">
        <f>V932/G932</f>
        <v>0</v>
      </c>
      <c r="AJ932" s="172">
        <f>Y932/G932</f>
        <v>0</v>
      </c>
      <c r="AK932" s="173"/>
      <c r="AL932" s="168">
        <f>IF(H932=0,0,P932/H932)</f>
        <v>0</v>
      </c>
      <c r="AM932" s="168">
        <f>IF(H932=0,0,S932/H932)</f>
        <v>0</v>
      </c>
      <c r="AN932" s="168">
        <f>IF(H932=0,0,V932/H932)</f>
        <v>0</v>
      </c>
      <c r="AO932" s="168">
        <f>IF(H932=0,0,Y932/H932)</f>
        <v>0</v>
      </c>
      <c r="AP932" s="174">
        <f t="shared" ref="AP932:AS932" si="1261">IF(AL932&lt;=50%,5,IF(AL932&lt;=65%,4,IF(AL932&lt;=75%,3,IF(AL932&lt;=90%,2,1))))</f>
        <v>5</v>
      </c>
      <c r="AQ932" s="174">
        <f t="shared" si="1261"/>
        <v>5</v>
      </c>
      <c r="AR932" s="174">
        <f t="shared" si="1261"/>
        <v>5</v>
      </c>
      <c r="AS932" s="174">
        <f t="shared" si="1261"/>
        <v>5</v>
      </c>
      <c r="AT932" s="173"/>
      <c r="AU932" s="175"/>
      <c r="AV932" s="175"/>
      <c r="AW932" s="175"/>
      <c r="AX932" s="175"/>
      <c r="AY932" s="175"/>
    </row>
    <row r="933" spans="1:51" ht="16.5" customHeight="1" outlineLevel="4" x14ac:dyDescent="0.25">
      <c r="A933" s="205" t="s">
        <v>3006</v>
      </c>
      <c r="B933" s="226" t="str">
        <f>Variables!C465</f>
        <v>Jumlah ketersediaan seat penumpang angkutan umum</v>
      </c>
      <c r="C933" s="192" t="s">
        <v>3007</v>
      </c>
      <c r="D933" s="192">
        <v>6940.9368000000004</v>
      </c>
      <c r="E933" s="192">
        <v>7290.9000000000005</v>
      </c>
      <c r="F933" s="192">
        <v>6645.55</v>
      </c>
      <c r="G933" s="192">
        <v>6499.75</v>
      </c>
      <c r="H933" s="192"/>
      <c r="I933" s="192"/>
      <c r="J933" s="192"/>
      <c r="K933" s="192">
        <f>Variables!E465</f>
        <v>6940.94</v>
      </c>
      <c r="L933" s="192">
        <f>Variables!F465</f>
        <v>6326.56</v>
      </c>
      <c r="M933" s="192">
        <f>Variables!G465</f>
        <v>6318</v>
      </c>
      <c r="N933" s="192">
        <f>Variables!H465</f>
        <v>6188</v>
      </c>
      <c r="O933" s="192">
        <f>Variables!I465</f>
        <v>0</v>
      </c>
      <c r="P933" s="192">
        <f>Variables!J465</f>
        <v>5604</v>
      </c>
      <c r="Q933" s="192"/>
      <c r="R933" s="192">
        <f>Variables!K465</f>
        <v>0</v>
      </c>
      <c r="S933" s="192">
        <f>Variables!L465</f>
        <v>0</v>
      </c>
      <c r="T933" s="192"/>
      <c r="U933" s="192">
        <f>Variables!M465</f>
        <v>0</v>
      </c>
      <c r="V933" s="192">
        <f>Variables!N465</f>
        <v>0</v>
      </c>
      <c r="W933" s="192"/>
      <c r="X933" s="192"/>
      <c r="Y933" s="192">
        <f>Variables!P465</f>
        <v>0</v>
      </c>
      <c r="Z933" s="182"/>
      <c r="AA933" s="192"/>
      <c r="AB933" s="181"/>
      <c r="AC933" s="170"/>
      <c r="AD933" s="170"/>
      <c r="AE933" s="170"/>
      <c r="AF933" s="170"/>
      <c r="AG933" s="170"/>
      <c r="AH933" s="170"/>
      <c r="AI933" s="170"/>
      <c r="AJ933" s="170"/>
      <c r="AK933" s="206"/>
      <c r="AL933" s="168"/>
      <c r="AM933" s="168"/>
      <c r="AN933" s="168"/>
      <c r="AO933" s="168"/>
      <c r="AP933" s="174"/>
      <c r="AQ933" s="174"/>
      <c r="AR933" s="174"/>
      <c r="AS933" s="174"/>
      <c r="AT933" s="206"/>
      <c r="AU933" s="207"/>
      <c r="AV933" s="207"/>
      <c r="AW933" s="207"/>
      <c r="AX933" s="207"/>
      <c r="AY933" s="207"/>
    </row>
    <row r="934" spans="1:51" ht="16.5" customHeight="1" outlineLevel="4" x14ac:dyDescent="0.25">
      <c r="A934" s="205" t="s">
        <v>3008</v>
      </c>
      <c r="B934" s="226" t="str">
        <f>Variables!C438</f>
        <v>Jumlah penduduk</v>
      </c>
      <c r="C934" s="192" t="s">
        <v>1632</v>
      </c>
      <c r="D934" s="192">
        <v>145818</v>
      </c>
      <c r="E934" s="192">
        <v>145818</v>
      </c>
      <c r="F934" s="192">
        <v>132911</v>
      </c>
      <c r="G934" s="192">
        <v>129995</v>
      </c>
      <c r="H934" s="192"/>
      <c r="I934" s="192"/>
      <c r="J934" s="192"/>
      <c r="K934" s="192">
        <f>Variables!E438</f>
        <v>132464</v>
      </c>
      <c r="L934" s="192">
        <f>Variables!F438</f>
        <v>132911</v>
      </c>
      <c r="M934" s="192">
        <f>Variables!G438</f>
        <v>130030</v>
      </c>
      <c r="N934" s="192">
        <f>Variables!H438</f>
        <v>130289</v>
      </c>
      <c r="O934" s="192">
        <f>Variables!I438</f>
        <v>0</v>
      </c>
      <c r="P934" s="192">
        <f>Variables!J438</f>
        <v>0</v>
      </c>
      <c r="Q934" s="192"/>
      <c r="R934" s="192">
        <f>Variables!K438</f>
        <v>0</v>
      </c>
      <c r="S934" s="192">
        <f>Variables!L438</f>
        <v>0</v>
      </c>
      <c r="T934" s="192"/>
      <c r="U934" s="192">
        <f>Variables!M438</f>
        <v>0</v>
      </c>
      <c r="V934" s="192">
        <f>Variables!N438</f>
        <v>0</v>
      </c>
      <c r="W934" s="192"/>
      <c r="X934" s="192"/>
      <c r="Y934" s="192">
        <f>Variables!P438</f>
        <v>0</v>
      </c>
      <c r="Z934" s="182"/>
      <c r="AA934" s="192"/>
      <c r="AB934" s="181"/>
      <c r="AC934" s="170"/>
      <c r="AD934" s="170"/>
      <c r="AE934" s="170"/>
      <c r="AF934" s="170"/>
      <c r="AG934" s="170"/>
      <c r="AH934" s="170"/>
      <c r="AI934" s="170"/>
      <c r="AJ934" s="170"/>
      <c r="AK934" s="206"/>
      <c r="AL934" s="168"/>
      <c r="AM934" s="168"/>
      <c r="AN934" s="168"/>
      <c r="AO934" s="168"/>
      <c r="AP934" s="174"/>
      <c r="AQ934" s="174"/>
      <c r="AR934" s="174"/>
      <c r="AS934" s="174"/>
      <c r="AT934" s="206"/>
      <c r="AU934" s="207"/>
      <c r="AV934" s="207"/>
      <c r="AW934" s="207"/>
      <c r="AX934" s="207"/>
      <c r="AY934" s="207"/>
    </row>
    <row r="935" spans="1:51" ht="16.5" customHeight="1" outlineLevel="2" x14ac:dyDescent="0.25">
      <c r="A935" s="153" t="s">
        <v>3009</v>
      </c>
      <c r="B935" s="154" t="s">
        <v>3010</v>
      </c>
      <c r="C935" s="155"/>
      <c r="D935" s="155"/>
      <c r="E935" s="155"/>
      <c r="F935" s="155"/>
      <c r="G935" s="155"/>
      <c r="H935" s="155"/>
      <c r="I935" s="155"/>
      <c r="J935" s="155"/>
      <c r="K935" s="155"/>
      <c r="L935" s="155"/>
      <c r="M935" s="155"/>
      <c r="N935" s="155"/>
      <c r="O935" s="155"/>
      <c r="P935" s="155"/>
      <c r="Q935" s="156"/>
      <c r="R935" s="155"/>
      <c r="S935" s="155"/>
      <c r="T935" s="157"/>
      <c r="U935" s="155"/>
      <c r="V935" s="155"/>
      <c r="W935" s="157"/>
      <c r="X935" s="155"/>
      <c r="Y935" s="155"/>
      <c r="Z935" s="158"/>
      <c r="AA935" s="159"/>
      <c r="AB935" s="154"/>
      <c r="AC935" s="160"/>
      <c r="AD935" s="160"/>
      <c r="AE935" s="160"/>
      <c r="AF935" s="160"/>
      <c r="AG935" s="160"/>
      <c r="AH935" s="160"/>
      <c r="AI935" s="160"/>
      <c r="AJ935" s="160"/>
      <c r="AK935" s="161"/>
      <c r="AL935" s="159"/>
      <c r="AM935" s="159"/>
      <c r="AN935" s="159"/>
      <c r="AO935" s="159"/>
      <c r="AP935" s="162"/>
      <c r="AQ935" s="162"/>
      <c r="AR935" s="162"/>
      <c r="AS935" s="162"/>
      <c r="AT935" s="161"/>
      <c r="AU935" s="163"/>
      <c r="AV935" s="163"/>
      <c r="AW935" s="163"/>
      <c r="AX935" s="163"/>
      <c r="AY935" s="163"/>
    </row>
    <row r="936" spans="1:51" ht="16.5" customHeight="1" outlineLevel="3" x14ac:dyDescent="0.25">
      <c r="A936" s="222" t="s">
        <v>3011</v>
      </c>
      <c r="B936" s="226" t="s">
        <v>890</v>
      </c>
      <c r="C936" s="223"/>
      <c r="D936" s="223">
        <f t="shared" ref="D936:G936" si="1262">D937</f>
        <v>7</v>
      </c>
      <c r="E936" s="223">
        <f t="shared" si="1262"/>
        <v>7</v>
      </c>
      <c r="F936" s="223">
        <f t="shared" si="1262"/>
        <v>7</v>
      </c>
      <c r="G936" s="223">
        <f t="shared" si="1262"/>
        <v>7</v>
      </c>
      <c r="H936" s="223">
        <v>7</v>
      </c>
      <c r="I936" s="223">
        <v>7</v>
      </c>
      <c r="J936" s="223">
        <v>7</v>
      </c>
      <c r="K936" s="192">
        <f t="shared" ref="K936:P936" si="1263">K937</f>
        <v>7</v>
      </c>
      <c r="L936" s="192">
        <f t="shared" si="1263"/>
        <v>7</v>
      </c>
      <c r="M936" s="192">
        <f t="shared" si="1263"/>
        <v>7</v>
      </c>
      <c r="N936" s="192">
        <f t="shared" si="1263"/>
        <v>7</v>
      </c>
      <c r="O936" s="192">
        <f t="shared" si="1263"/>
        <v>0</v>
      </c>
      <c r="P936" s="192">
        <f t="shared" si="1263"/>
        <v>7</v>
      </c>
      <c r="Q936" s="192"/>
      <c r="R936" s="192">
        <f t="shared" ref="R936:S936" si="1264">R937</f>
        <v>0</v>
      </c>
      <c r="S936" s="192">
        <f t="shared" si="1264"/>
        <v>7</v>
      </c>
      <c r="T936" s="192"/>
      <c r="U936" s="192">
        <f t="shared" ref="U936:V936" si="1265">U937</f>
        <v>0</v>
      </c>
      <c r="V936" s="192">
        <f t="shared" si="1265"/>
        <v>0</v>
      </c>
      <c r="W936" s="192"/>
      <c r="X936" s="188">
        <f>H936</f>
        <v>7</v>
      </c>
      <c r="Y936" s="223">
        <f>Y937</f>
        <v>0</v>
      </c>
      <c r="Z936" s="269"/>
      <c r="AA936" s="192">
        <f>Y936/X936</f>
        <v>0</v>
      </c>
      <c r="AB936" s="226"/>
      <c r="AC936" s="170" t="e">
        <f>P936/R936</f>
        <v>#DIV/0!</v>
      </c>
      <c r="AD936" s="170" t="e">
        <f>S936/R936</f>
        <v>#DIV/0!</v>
      </c>
      <c r="AE936" s="170" t="e">
        <f>V936/U936</f>
        <v>#DIV/0!</v>
      </c>
      <c r="AF936" s="170">
        <f>Y936/X936</f>
        <v>0</v>
      </c>
      <c r="AG936" s="170">
        <f>P936/G936</f>
        <v>1</v>
      </c>
      <c r="AH936" s="170">
        <f>S936/G936</f>
        <v>1</v>
      </c>
      <c r="AI936" s="170">
        <f>V936/G936</f>
        <v>0</v>
      </c>
      <c r="AJ936" s="170">
        <f>Y936/G936</f>
        <v>0</v>
      </c>
      <c r="AK936" s="206"/>
      <c r="AL936" s="168">
        <f>IF(H936=0,0,P936/H936)</f>
        <v>1</v>
      </c>
      <c r="AM936" s="168">
        <f>IF(H936=0,0,S936/H936)</f>
        <v>1</v>
      </c>
      <c r="AN936" s="168">
        <f>IF(H936=0,0,V936/H936)</f>
        <v>0</v>
      </c>
      <c r="AO936" s="168">
        <f>IF(H936=0,0,Y936/H936)</f>
        <v>0</v>
      </c>
      <c r="AP936" s="174">
        <f t="shared" ref="AP936:AS936" si="1266">IF(AL936&lt;=50%,5,IF(AL936&lt;=65%,4,IF(AL936&lt;=75%,3,IF(AL936&lt;=90%,2,1))))</f>
        <v>1</v>
      </c>
      <c r="AQ936" s="174">
        <f t="shared" si="1266"/>
        <v>1</v>
      </c>
      <c r="AR936" s="174">
        <f t="shared" si="1266"/>
        <v>5</v>
      </c>
      <c r="AS936" s="174">
        <f t="shared" si="1266"/>
        <v>5</v>
      </c>
      <c r="AT936" s="227"/>
      <c r="AU936" s="228"/>
      <c r="AV936" s="228"/>
      <c r="AW936" s="228"/>
      <c r="AX936" s="228"/>
      <c r="AY936" s="228"/>
    </row>
    <row r="937" spans="1:51" ht="16.5" customHeight="1" outlineLevel="4" x14ac:dyDescent="0.25">
      <c r="A937" s="222" t="s">
        <v>3012</v>
      </c>
      <c r="B937" s="226" t="str">
        <f>Variables!C467</f>
        <v>Jumlah prasarana dan fasilitas LLAJ yang terpelihara</v>
      </c>
      <c r="C937" s="223" t="s">
        <v>1660</v>
      </c>
      <c r="D937" s="223">
        <v>7</v>
      </c>
      <c r="E937" s="223">
        <v>7</v>
      </c>
      <c r="F937" s="223">
        <v>7</v>
      </c>
      <c r="G937" s="223">
        <v>7</v>
      </c>
      <c r="H937" s="223"/>
      <c r="I937" s="223"/>
      <c r="J937" s="223"/>
      <c r="K937" s="192">
        <f>Variables!E467</f>
        <v>7</v>
      </c>
      <c r="L937" s="192">
        <f>Variables!F467</f>
        <v>7</v>
      </c>
      <c r="M937" s="192">
        <f>Variables!G467</f>
        <v>7</v>
      </c>
      <c r="N937" s="192">
        <f>Variables!H467</f>
        <v>7</v>
      </c>
      <c r="O937" s="192">
        <f>Variables!I467</f>
        <v>0</v>
      </c>
      <c r="P937" s="192">
        <f>Variables!J467</f>
        <v>7</v>
      </c>
      <c r="Q937" s="192"/>
      <c r="R937" s="192">
        <f>Variables!K467</f>
        <v>0</v>
      </c>
      <c r="S937" s="192">
        <f>Variables!L467</f>
        <v>7</v>
      </c>
      <c r="T937" s="192"/>
      <c r="U937" s="192">
        <f>Variables!M467</f>
        <v>0</v>
      </c>
      <c r="V937" s="192">
        <f>Variables!N467</f>
        <v>0</v>
      </c>
      <c r="W937" s="192"/>
      <c r="X937" s="192"/>
      <c r="Y937" s="192">
        <f>Variables!P467</f>
        <v>0</v>
      </c>
      <c r="Z937" s="269"/>
      <c r="AA937" s="223"/>
      <c r="AB937" s="226"/>
      <c r="AC937" s="157"/>
      <c r="AD937" s="157"/>
      <c r="AE937" s="157"/>
      <c r="AF937" s="157"/>
      <c r="AG937" s="157"/>
      <c r="AH937" s="157"/>
      <c r="AI937" s="157"/>
      <c r="AJ937" s="157"/>
      <c r="AK937" s="227"/>
      <c r="AL937" s="159"/>
      <c r="AM937" s="159"/>
      <c r="AN937" s="159"/>
      <c r="AO937" s="159"/>
      <c r="AP937" s="162"/>
      <c r="AQ937" s="162"/>
      <c r="AR937" s="162"/>
      <c r="AS937" s="162"/>
      <c r="AT937" s="227"/>
      <c r="AU937" s="228"/>
      <c r="AV937" s="228"/>
      <c r="AW937" s="228"/>
      <c r="AX937" s="228"/>
      <c r="AY937" s="228"/>
    </row>
    <row r="938" spans="1:51" ht="16.5" customHeight="1" outlineLevel="1" x14ac:dyDescent="0.25">
      <c r="A938" s="140" t="s">
        <v>207</v>
      </c>
      <c r="B938" s="146" t="s">
        <v>3013</v>
      </c>
      <c r="C938" s="142"/>
      <c r="D938" s="142"/>
      <c r="E938" s="142"/>
      <c r="F938" s="142"/>
      <c r="G938" s="142"/>
      <c r="H938" s="142"/>
      <c r="I938" s="142"/>
      <c r="J938" s="142"/>
      <c r="K938" s="142"/>
      <c r="L938" s="142"/>
      <c r="M938" s="142"/>
      <c r="N938" s="142"/>
      <c r="O938" s="142"/>
      <c r="P938" s="142"/>
      <c r="Q938" s="284">
        <f>SUBTOTAL(9,Q939:Q971)</f>
        <v>371742562</v>
      </c>
      <c r="R938" s="142"/>
      <c r="S938" s="142"/>
      <c r="T938" s="143">
        <f>SUBTOTAL(9,T939:T971)</f>
        <v>0</v>
      </c>
      <c r="U938" s="142"/>
      <c r="V938" s="142"/>
      <c r="W938" s="143">
        <f>SUBTOTAL(9,W939:W971)</f>
        <v>1524802591</v>
      </c>
      <c r="X938" s="142"/>
      <c r="Y938" s="142"/>
      <c r="Z938" s="143">
        <f>SUBTOTAL(9,Z939:Z971)</f>
        <v>6799132171</v>
      </c>
      <c r="AA938" s="145"/>
      <c r="AB938" s="146"/>
      <c r="AC938" s="147" t="e">
        <f t="shared" ref="AC938:AJ938" si="1267">SUBTOTAL(1,AC939:AC971)</f>
        <v>#DIV/0!</v>
      </c>
      <c r="AD938" s="147" t="e">
        <f t="shared" si="1267"/>
        <v>#DIV/0!</v>
      </c>
      <c r="AE938" s="147" t="e">
        <f t="shared" si="1267"/>
        <v>#DIV/0!</v>
      </c>
      <c r="AF938" s="147" t="e">
        <f t="shared" si="1267"/>
        <v>#DIV/0!</v>
      </c>
      <c r="AG938" s="147">
        <f t="shared" si="1267"/>
        <v>7.2231191563383348</v>
      </c>
      <c r="AH938" s="147">
        <f t="shared" si="1267"/>
        <v>7.2299684714068277</v>
      </c>
      <c r="AI938" s="147">
        <f t="shared" si="1267"/>
        <v>6.2442922374429229E-2</v>
      </c>
      <c r="AJ938" s="147">
        <f t="shared" si="1267"/>
        <v>8.3333333333333329E-2</v>
      </c>
      <c r="AK938" s="148"/>
      <c r="AL938" s="149"/>
      <c r="AM938" s="149"/>
      <c r="AN938" s="149"/>
      <c r="AO938" s="149"/>
      <c r="AP938" s="150"/>
      <c r="AQ938" s="150"/>
      <c r="AR938" s="150"/>
      <c r="AS938" s="150"/>
      <c r="AT938" s="151"/>
      <c r="AU938" s="152">
        <f>COUNTIF(AS939:AS971,5)</f>
        <v>11</v>
      </c>
      <c r="AV938" s="152">
        <f>COUNTIF(AS939:AS971,4)</f>
        <v>0</v>
      </c>
      <c r="AW938" s="152">
        <f>COUNTIF(AS939:AS971,3)</f>
        <v>0</v>
      </c>
      <c r="AX938" s="152">
        <f>COUNTIF(AS939:AS971,2)</f>
        <v>0</v>
      </c>
      <c r="AY938" s="152">
        <f>COUNTIF(AS939:AS971,1)</f>
        <v>1</v>
      </c>
    </row>
    <row r="939" spans="1:51" ht="16.5" customHeight="1" outlineLevel="2" x14ac:dyDescent="0.25">
      <c r="A939" s="153" t="s">
        <v>3014</v>
      </c>
      <c r="B939" s="154" t="s">
        <v>3015</v>
      </c>
      <c r="C939" s="155"/>
      <c r="D939" s="155"/>
      <c r="E939" s="155"/>
      <c r="F939" s="155"/>
      <c r="G939" s="155"/>
      <c r="H939" s="155"/>
      <c r="I939" s="155"/>
      <c r="J939" s="155"/>
      <c r="K939" s="155"/>
      <c r="L939" s="155"/>
      <c r="M939" s="155"/>
      <c r="N939" s="155"/>
      <c r="O939" s="155"/>
      <c r="P939" s="155"/>
      <c r="Q939" s="310">
        <v>6388000</v>
      </c>
      <c r="R939" s="155"/>
      <c r="S939" s="155"/>
      <c r="T939" s="157"/>
      <c r="U939" s="311"/>
      <c r="V939" s="311"/>
      <c r="W939" s="157"/>
      <c r="X939" s="155"/>
      <c r="Y939" s="155"/>
      <c r="Z939" s="299">
        <v>263736300</v>
      </c>
      <c r="AA939" s="159"/>
      <c r="AB939" s="154"/>
      <c r="AC939" s="160"/>
      <c r="AD939" s="160"/>
      <c r="AE939" s="160"/>
      <c r="AF939" s="160"/>
      <c r="AG939" s="160"/>
      <c r="AH939" s="160"/>
      <c r="AI939" s="160"/>
      <c r="AJ939" s="160"/>
      <c r="AK939" s="161"/>
      <c r="AL939" s="159"/>
      <c r="AM939" s="159"/>
      <c r="AN939" s="159"/>
      <c r="AO939" s="159"/>
      <c r="AP939" s="162"/>
      <c r="AQ939" s="162"/>
      <c r="AR939" s="162"/>
      <c r="AS939" s="162"/>
      <c r="AT939" s="161"/>
      <c r="AU939" s="163"/>
      <c r="AV939" s="163"/>
      <c r="AW939" s="163"/>
      <c r="AX939" s="163"/>
      <c r="AY939" s="163"/>
    </row>
    <row r="940" spans="1:51" ht="16.5" customHeight="1" outlineLevel="3" x14ac:dyDescent="0.25">
      <c r="A940" s="164" t="s">
        <v>3016</v>
      </c>
      <c r="B940" s="165" t="s">
        <v>3017</v>
      </c>
      <c r="C940" s="166"/>
      <c r="D940" s="167">
        <v>0.6</v>
      </c>
      <c r="E940" s="167">
        <v>0.6</v>
      </c>
      <c r="F940" s="167">
        <v>0.7</v>
      </c>
      <c r="G940" s="167">
        <v>0.8</v>
      </c>
      <c r="H940" s="167">
        <v>0.9</v>
      </c>
      <c r="I940" s="167">
        <v>0.9</v>
      </c>
      <c r="J940" s="167">
        <v>0.9</v>
      </c>
      <c r="K940" s="168" t="e">
        <f t="shared" ref="K940:P940" si="1268">IF(K942=0,0,K941/K942)</f>
        <v>#N/A</v>
      </c>
      <c r="L940" s="168" t="e">
        <f t="shared" si="1268"/>
        <v>#N/A</v>
      </c>
      <c r="M940" s="168">
        <f t="shared" si="1268"/>
        <v>1</v>
      </c>
      <c r="N940" s="168">
        <f t="shared" si="1268"/>
        <v>1</v>
      </c>
      <c r="O940" s="168">
        <f t="shared" si="1268"/>
        <v>0</v>
      </c>
      <c r="P940" s="168">
        <f t="shared" si="1268"/>
        <v>0</v>
      </c>
      <c r="Q940" s="177"/>
      <c r="R940" s="168">
        <f t="shared" ref="R940:S940" si="1269">IF(R942=0,0,R941/R942)</f>
        <v>0</v>
      </c>
      <c r="S940" s="168">
        <f t="shared" si="1269"/>
        <v>0</v>
      </c>
      <c r="T940" s="181"/>
      <c r="U940" s="312">
        <f t="shared" ref="U940:V940" si="1270">IF(U942=0,0,U941/U942)</f>
        <v>0</v>
      </c>
      <c r="V940" s="312">
        <f t="shared" si="1270"/>
        <v>0</v>
      </c>
      <c r="W940" s="181"/>
      <c r="X940" s="168">
        <f>H940</f>
        <v>0.9</v>
      </c>
      <c r="Y940" s="168">
        <f>IF(Y942=0,0,Y941/Y942)</f>
        <v>0</v>
      </c>
      <c r="Z940" s="313"/>
      <c r="AA940" s="167">
        <f>Y940/X940</f>
        <v>0</v>
      </c>
      <c r="AB940" s="165"/>
      <c r="AC940" s="172" t="e">
        <f>P940/R940</f>
        <v>#DIV/0!</v>
      </c>
      <c r="AD940" s="172" t="e">
        <f>S940/R940</f>
        <v>#DIV/0!</v>
      </c>
      <c r="AE940" s="172" t="e">
        <f>V940/U940</f>
        <v>#DIV/0!</v>
      </c>
      <c r="AF940" s="172">
        <f>Y940/X940</f>
        <v>0</v>
      </c>
      <c r="AG940" s="172">
        <f>P940/G940</f>
        <v>0</v>
      </c>
      <c r="AH940" s="172">
        <f>S940/G940</f>
        <v>0</v>
      </c>
      <c r="AI940" s="172">
        <f>V940/G940</f>
        <v>0</v>
      </c>
      <c r="AJ940" s="172">
        <f>Y940/G940</f>
        <v>0</v>
      </c>
      <c r="AK940" s="173"/>
      <c r="AL940" s="168">
        <f>IF(H940=0,0,P940/H940)</f>
        <v>0</v>
      </c>
      <c r="AM940" s="168">
        <f>IF(H940=0,0,S940/H940)</f>
        <v>0</v>
      </c>
      <c r="AN940" s="168">
        <f>IF(H940=0,0,V940/H940)</f>
        <v>0</v>
      </c>
      <c r="AO940" s="168">
        <f>IF(H940=0,0,Y940/H940)</f>
        <v>0</v>
      </c>
      <c r="AP940" s="174">
        <f t="shared" ref="AP940:AS940" si="1271">IF(AL940&lt;=50%,5,IF(AL940&lt;=65%,4,IF(AL940&lt;=75%,3,IF(AL940&lt;=90%,2,1))))</f>
        <v>5</v>
      </c>
      <c r="AQ940" s="174">
        <f t="shared" si="1271"/>
        <v>5</v>
      </c>
      <c r="AR940" s="174">
        <f t="shared" si="1271"/>
        <v>5</v>
      </c>
      <c r="AS940" s="174">
        <f t="shared" si="1271"/>
        <v>5</v>
      </c>
      <c r="AT940" s="173"/>
      <c r="AU940" s="175"/>
      <c r="AV940" s="175"/>
      <c r="AW940" s="175"/>
      <c r="AX940" s="175"/>
      <c r="AY940" s="175"/>
    </row>
    <row r="941" spans="1:51" ht="16.5" customHeight="1" outlineLevel="4" x14ac:dyDescent="0.25">
      <c r="A941" s="205" t="s">
        <v>3018</v>
      </c>
      <c r="B941" s="226" t="str">
        <f>Variables!C703</f>
        <v>Jumlah informasi hasil kegiatan dewan yang disebarluaskan</v>
      </c>
      <c r="C941" s="192" t="s">
        <v>2952</v>
      </c>
      <c r="D941" s="192"/>
      <c r="E941" s="192"/>
      <c r="F941" s="192"/>
      <c r="G941" s="192"/>
      <c r="H941" s="192"/>
      <c r="I941" s="192"/>
      <c r="J941" s="192"/>
      <c r="K941" s="192">
        <f>Variables!E703</f>
        <v>0.6</v>
      </c>
      <c r="L941" s="192">
        <f>Variables!F703</f>
        <v>0.7</v>
      </c>
      <c r="M941" s="192">
        <f>Variables!G703</f>
        <v>7</v>
      </c>
      <c r="N941" s="192">
        <f>Variables!H703</f>
        <v>6</v>
      </c>
      <c r="O941" s="192">
        <f>Variables!I703</f>
        <v>0</v>
      </c>
      <c r="P941" s="192">
        <f>Variables!J703</f>
        <v>0</v>
      </c>
      <c r="Q941" s="192"/>
      <c r="R941" s="192">
        <f>Variables!K703</f>
        <v>0</v>
      </c>
      <c r="S941" s="192">
        <f>Variables!L703</f>
        <v>0</v>
      </c>
      <c r="T941" s="192"/>
      <c r="U941" s="192">
        <f>Variables!M703</f>
        <v>0</v>
      </c>
      <c r="V941" s="192">
        <f>Variables!N703</f>
        <v>0</v>
      </c>
      <c r="W941" s="192"/>
      <c r="X941" s="192"/>
      <c r="Y941" s="192">
        <f>Variables!P703</f>
        <v>0</v>
      </c>
      <c r="Z941" s="182"/>
      <c r="AA941" s="192"/>
      <c r="AB941" s="181"/>
      <c r="AC941" s="170"/>
      <c r="AD941" s="170"/>
      <c r="AE941" s="170"/>
      <c r="AF941" s="170"/>
      <c r="AG941" s="170"/>
      <c r="AH941" s="170"/>
      <c r="AI941" s="170"/>
      <c r="AJ941" s="170"/>
      <c r="AK941" s="206"/>
      <c r="AL941" s="168"/>
      <c r="AM941" s="168"/>
      <c r="AN941" s="168"/>
      <c r="AO941" s="168"/>
      <c r="AP941" s="174"/>
      <c r="AQ941" s="174"/>
      <c r="AR941" s="174"/>
      <c r="AS941" s="174"/>
      <c r="AT941" s="206"/>
      <c r="AU941" s="207"/>
      <c r="AV941" s="207"/>
      <c r="AW941" s="207"/>
      <c r="AX941" s="207"/>
      <c r="AY941" s="207"/>
    </row>
    <row r="942" spans="1:51" ht="16.5" customHeight="1" outlineLevel="4" x14ac:dyDescent="0.25">
      <c r="A942" s="205" t="s">
        <v>3019</v>
      </c>
      <c r="B942" s="226" t="str">
        <f>Variables!C704</f>
        <v>Jumlah seluruh kegiatan dewan</v>
      </c>
      <c r="C942" s="192" t="s">
        <v>2952</v>
      </c>
      <c r="D942" s="192"/>
      <c r="E942" s="192"/>
      <c r="F942" s="192"/>
      <c r="G942" s="192"/>
      <c r="H942" s="192"/>
      <c r="I942" s="192"/>
      <c r="J942" s="192"/>
      <c r="K942" s="192" t="e">
        <f>Variables!E704</f>
        <v>#N/A</v>
      </c>
      <c r="L942" s="192" t="e">
        <f>Variables!F704</f>
        <v>#N/A</v>
      </c>
      <c r="M942" s="192">
        <f>Variables!G704</f>
        <v>7</v>
      </c>
      <c r="N942" s="192">
        <f>Variables!H704</f>
        <v>6</v>
      </c>
      <c r="O942" s="192">
        <f>Variables!I704</f>
        <v>0</v>
      </c>
      <c r="P942" s="192">
        <f>Variables!J704</f>
        <v>0</v>
      </c>
      <c r="Q942" s="192"/>
      <c r="R942" s="192">
        <f>Variables!K704</f>
        <v>0</v>
      </c>
      <c r="S942" s="192">
        <f>Variables!L704</f>
        <v>0</v>
      </c>
      <c r="T942" s="192"/>
      <c r="U942" s="192">
        <f>Variables!M704</f>
        <v>0</v>
      </c>
      <c r="V942" s="192">
        <f>Variables!N704</f>
        <v>0</v>
      </c>
      <c r="W942" s="192"/>
      <c r="X942" s="192"/>
      <c r="Y942" s="192">
        <f>Variables!P704</f>
        <v>0</v>
      </c>
      <c r="Z942" s="182"/>
      <c r="AA942" s="192"/>
      <c r="AB942" s="181"/>
      <c r="AC942" s="170"/>
      <c r="AD942" s="170"/>
      <c r="AE942" s="170"/>
      <c r="AF942" s="170"/>
      <c r="AG942" s="170"/>
      <c r="AH942" s="170"/>
      <c r="AI942" s="170"/>
      <c r="AJ942" s="170"/>
      <c r="AK942" s="206"/>
      <c r="AL942" s="168"/>
      <c r="AM942" s="168"/>
      <c r="AN942" s="168"/>
      <c r="AO942" s="168"/>
      <c r="AP942" s="174"/>
      <c r="AQ942" s="174"/>
      <c r="AR942" s="174"/>
      <c r="AS942" s="174"/>
      <c r="AT942" s="206"/>
      <c r="AU942" s="207"/>
      <c r="AV942" s="207"/>
      <c r="AW942" s="207"/>
      <c r="AX942" s="207"/>
      <c r="AY942" s="207"/>
    </row>
    <row r="943" spans="1:51" ht="16.5" customHeight="1" outlineLevel="2" x14ac:dyDescent="0.25">
      <c r="A943" s="153" t="s">
        <v>3020</v>
      </c>
      <c r="B943" s="154" t="s">
        <v>3021</v>
      </c>
      <c r="C943" s="155"/>
      <c r="D943" s="155"/>
      <c r="E943" s="155"/>
      <c r="F943" s="155"/>
      <c r="G943" s="155"/>
      <c r="H943" s="155"/>
      <c r="I943" s="155"/>
      <c r="J943" s="155"/>
      <c r="K943" s="155"/>
      <c r="L943" s="155"/>
      <c r="M943" s="155"/>
      <c r="N943" s="155"/>
      <c r="O943" s="155"/>
      <c r="P943" s="155"/>
      <c r="Q943" s="310">
        <f>99821035+330000+29730000</f>
        <v>129881035</v>
      </c>
      <c r="R943" s="155"/>
      <c r="S943" s="155"/>
      <c r="T943" s="157"/>
      <c r="U943" s="311"/>
      <c r="V943" s="311"/>
      <c r="W943" s="157"/>
      <c r="X943" s="155"/>
      <c r="Y943" s="155"/>
      <c r="Z943" s="314">
        <v>1339270417</v>
      </c>
      <c r="AA943" s="159"/>
      <c r="AB943" s="154"/>
      <c r="AC943" s="160"/>
      <c r="AD943" s="160"/>
      <c r="AE943" s="160"/>
      <c r="AF943" s="160"/>
      <c r="AG943" s="160"/>
      <c r="AH943" s="160"/>
      <c r="AI943" s="160"/>
      <c r="AJ943" s="160"/>
      <c r="AK943" s="161"/>
      <c r="AL943" s="159"/>
      <c r="AM943" s="159"/>
      <c r="AN943" s="159"/>
      <c r="AO943" s="159"/>
      <c r="AP943" s="162"/>
      <c r="AQ943" s="162"/>
      <c r="AR943" s="162"/>
      <c r="AS943" s="162"/>
      <c r="AT943" s="161"/>
      <c r="AU943" s="163"/>
      <c r="AV943" s="163"/>
      <c r="AW943" s="163"/>
      <c r="AX943" s="163"/>
      <c r="AY943" s="163"/>
    </row>
    <row r="944" spans="1:51" ht="16.5" customHeight="1" outlineLevel="3" x14ac:dyDescent="0.25">
      <c r="A944" s="164" t="s">
        <v>3022</v>
      </c>
      <c r="B944" s="165" t="s">
        <v>3023</v>
      </c>
      <c r="C944" s="166"/>
      <c r="D944" s="167"/>
      <c r="E944" s="167"/>
      <c r="F944" s="167"/>
      <c r="G944" s="167">
        <v>1</v>
      </c>
      <c r="H944" s="240">
        <v>1</v>
      </c>
      <c r="I944" s="240">
        <v>1</v>
      </c>
      <c r="J944" s="167">
        <v>1</v>
      </c>
      <c r="K944" s="240">
        <v>1</v>
      </c>
      <c r="L944" s="240">
        <v>1</v>
      </c>
      <c r="M944" s="240">
        <v>1</v>
      </c>
      <c r="N944" s="240">
        <v>1</v>
      </c>
      <c r="O944" s="240">
        <v>1</v>
      </c>
      <c r="P944" s="167">
        <f>AVERAGE(90/365,5/5,1/4)</f>
        <v>0.49885844748858449</v>
      </c>
      <c r="Q944" s="177"/>
      <c r="R944" s="240">
        <v>1</v>
      </c>
      <c r="S944" s="167">
        <f>AVERAGE(180/365,5/5,1/4)</f>
        <v>0.58105022831050224</v>
      </c>
      <c r="T944" s="181"/>
      <c r="U944" s="315">
        <v>1</v>
      </c>
      <c r="V944" s="167">
        <f>AVERAGE(273/365,5/5,2/4)</f>
        <v>0.74931506849315077</v>
      </c>
      <c r="W944" s="181"/>
      <c r="X944" s="168">
        <f>H944</f>
        <v>1</v>
      </c>
      <c r="Y944" s="277">
        <v>1</v>
      </c>
      <c r="Z944" s="182"/>
      <c r="AA944" s="167"/>
      <c r="AB944" s="165"/>
      <c r="AC944" s="172">
        <f>P944/R944</f>
        <v>0.49885844748858449</v>
      </c>
      <c r="AD944" s="172">
        <f>S944/R944</f>
        <v>0.58105022831050224</v>
      </c>
      <c r="AE944" s="172">
        <f>V944/U944</f>
        <v>0.74931506849315077</v>
      </c>
      <c r="AF944" s="172">
        <f>Y944/X944</f>
        <v>1</v>
      </c>
      <c r="AG944" s="172">
        <f>P944/G944</f>
        <v>0.49885844748858449</v>
      </c>
      <c r="AH944" s="172">
        <f>S944/G944</f>
        <v>0.58105022831050224</v>
      </c>
      <c r="AI944" s="172">
        <f>V944/G944</f>
        <v>0.74931506849315077</v>
      </c>
      <c r="AJ944" s="172">
        <f>Y944/G944</f>
        <v>1</v>
      </c>
      <c r="AK944" s="173"/>
      <c r="AL944" s="168">
        <f>IF(H944=0,0,P944/H944)</f>
        <v>0.49885844748858449</v>
      </c>
      <c r="AM944" s="168">
        <f>IF(H944=0,0,S944/H944)</f>
        <v>0.58105022831050224</v>
      </c>
      <c r="AN944" s="168">
        <f>IF(H944=0,0,V944/H944)</f>
        <v>0.74931506849315077</v>
      </c>
      <c r="AO944" s="168">
        <f>IF(H944=0,0,Y944/H944)</f>
        <v>1</v>
      </c>
      <c r="AP944" s="174">
        <f t="shared" ref="AP944:AS944" si="1272">IF(AL944&lt;=50%,5,IF(AL944&lt;=65%,4,IF(AL944&lt;=75%,3,IF(AL944&lt;=90%,2,1))))</f>
        <v>5</v>
      </c>
      <c r="AQ944" s="174">
        <f t="shared" si="1272"/>
        <v>4</v>
      </c>
      <c r="AR944" s="174">
        <f t="shared" si="1272"/>
        <v>3</v>
      </c>
      <c r="AS944" s="174">
        <f t="shared" si="1272"/>
        <v>1</v>
      </c>
      <c r="AT944" s="173"/>
      <c r="AU944" s="175"/>
      <c r="AV944" s="175"/>
      <c r="AW944" s="175"/>
      <c r="AX944" s="175"/>
      <c r="AY944" s="175"/>
    </row>
    <row r="945" spans="1:51" ht="16.5" customHeight="1" outlineLevel="4" x14ac:dyDescent="0.25">
      <c r="A945" s="164" t="s">
        <v>3024</v>
      </c>
      <c r="B945" s="214" t="str">
        <f>Variables!C492</f>
        <v>Publikasi materi keagamaan melalui media massa milik pemerintah: Materi dan informasi keagamaan yang terpublikasi oleh pemerintah secara rutin di masyarakat melalui media: Radio</v>
      </c>
      <c r="C945" s="166" t="s">
        <v>3025</v>
      </c>
      <c r="D945" s="166" t="e">
        <f t="shared" ref="D945:D946" si="1273">NA()</f>
        <v>#N/A</v>
      </c>
      <c r="E945" s="166" t="s">
        <v>3026</v>
      </c>
      <c r="F945" s="166" t="s">
        <v>3026</v>
      </c>
      <c r="G945" s="166" t="s">
        <v>3026</v>
      </c>
      <c r="H945" s="166" t="s">
        <v>3026</v>
      </c>
      <c r="I945" s="166" t="s">
        <v>3026</v>
      </c>
      <c r="J945" s="166" t="s">
        <v>3026</v>
      </c>
      <c r="K945" s="167" t="str">
        <f>Variables!E492</f>
        <v>61 kali siar/ 5 agama dan kepercayaan (100%)</v>
      </c>
      <c r="L945" s="167" t="str">
        <f>Variables!F492</f>
        <v>79 x / 3 agama</v>
      </c>
      <c r="M945" s="167" t="str">
        <f>Variables!G492</f>
        <v>365 kali siar/ 5 agama dan kepercayaan (100%)</v>
      </c>
      <c r="N945" s="167" t="str">
        <f>Variables!H492</f>
        <v>365 kali siar/ 5 agama dan kepercayaan (100%)</v>
      </c>
      <c r="O945" s="167">
        <f>Variables!I492</f>
        <v>0</v>
      </c>
      <c r="P945" s="167" t="str">
        <f>Variables!J492</f>
        <v>91 kali siar/ 5 agama dan kepercayaan (100%)</v>
      </c>
      <c r="Q945" s="275">
        <v>99821035</v>
      </c>
      <c r="R945" s="167">
        <f>Variables!K492</f>
        <v>0</v>
      </c>
      <c r="S945" s="167" t="str">
        <f>Variables!L492</f>
        <v>182 kali siar/ 5 agama dan kepercayaan (100%)</v>
      </c>
      <c r="T945" s="215"/>
      <c r="U945" s="316">
        <f>Variables!M492</f>
        <v>0</v>
      </c>
      <c r="V945" s="316">
        <f>Variables!N492</f>
        <v>0</v>
      </c>
      <c r="W945" s="274">
        <v>321843935</v>
      </c>
      <c r="X945" s="166"/>
      <c r="Y945" s="316">
        <f>Variables!P492</f>
        <v>0</v>
      </c>
      <c r="Z945" s="313"/>
      <c r="AA945" s="167"/>
      <c r="AB945" s="165"/>
      <c r="AC945" s="172"/>
      <c r="AD945" s="172"/>
      <c r="AE945" s="172"/>
      <c r="AF945" s="172"/>
      <c r="AG945" s="172"/>
      <c r="AH945" s="172"/>
      <c r="AI945" s="172"/>
      <c r="AJ945" s="172"/>
      <c r="AK945" s="173"/>
      <c r="AL945" s="168"/>
      <c r="AM945" s="168"/>
      <c r="AN945" s="168"/>
      <c r="AO945" s="168"/>
      <c r="AP945" s="174"/>
      <c r="AQ945" s="174"/>
      <c r="AR945" s="174"/>
      <c r="AS945" s="174"/>
      <c r="AT945" s="173"/>
      <c r="AU945" s="175"/>
      <c r="AV945" s="175"/>
      <c r="AW945" s="175"/>
      <c r="AX945" s="175"/>
      <c r="AY945" s="175"/>
    </row>
    <row r="946" spans="1:51" ht="16.5" customHeight="1" outlineLevel="4" x14ac:dyDescent="0.25">
      <c r="A946" s="164" t="s">
        <v>3027</v>
      </c>
      <c r="B946" s="214" t="str">
        <f>Variables!C491</f>
        <v>Publikasi materi keagamaan melalui media massa milik pemerintah: Materi dan informasi keagamaan yang terpublikasi oleh pemerintah secara rutin di masyarakat melalui media: Media Cetak</v>
      </c>
      <c r="C946" s="166" t="s">
        <v>3028</v>
      </c>
      <c r="D946" s="166" t="e">
        <f t="shared" si="1273"/>
        <v>#N/A</v>
      </c>
      <c r="E946" s="166" t="s">
        <v>3029</v>
      </c>
      <c r="F946" s="166" t="s">
        <v>3029</v>
      </c>
      <c r="G946" s="166" t="s">
        <v>3029</v>
      </c>
      <c r="H946" s="166" t="s">
        <v>3029</v>
      </c>
      <c r="I946" s="166" t="s">
        <v>3029</v>
      </c>
      <c r="J946" s="166" t="s">
        <v>3029</v>
      </c>
      <c r="K946" s="167" t="str">
        <f>Variables!E491</f>
        <v>1 leaflet agama Islam</v>
      </c>
      <c r="L946" s="167">
        <f>Variables!F491</f>
        <v>4</v>
      </c>
      <c r="M946" s="167" t="str">
        <f>Variables!G491</f>
        <v>6 kali/ 3 agama dan kepercayaan (100%)</v>
      </c>
      <c r="N946" s="167" t="str">
        <f>Variables!H491</f>
        <v>4 edisi dengan 3 materi keagamaan</v>
      </c>
      <c r="O946" s="167">
        <f>Variables!I491</f>
        <v>0</v>
      </c>
      <c r="P946" s="167" t="str">
        <f>Variables!J491</f>
        <v>1 edisi dengan 1 materi keagamaan</v>
      </c>
      <c r="Q946" s="275">
        <v>330000</v>
      </c>
      <c r="R946" s="167">
        <f>Variables!K491</f>
        <v>0</v>
      </c>
      <c r="S946" s="167" t="str">
        <f>Variables!L491</f>
        <v>1 edisi dengan 1 materi keagamaan</v>
      </c>
      <c r="T946" s="215"/>
      <c r="U946" s="316">
        <f>Variables!M491</f>
        <v>0</v>
      </c>
      <c r="V946" s="316">
        <f>Variables!N491</f>
        <v>0</v>
      </c>
      <c r="W946" s="274">
        <v>53945000</v>
      </c>
      <c r="X946" s="166"/>
      <c r="Y946" s="316">
        <f>Variables!P491</f>
        <v>0</v>
      </c>
      <c r="Z946" s="313"/>
      <c r="AA946" s="167"/>
      <c r="AB946" s="167"/>
      <c r="AC946" s="172"/>
      <c r="AD946" s="172"/>
      <c r="AE946" s="172"/>
      <c r="AF946" s="172"/>
      <c r="AG946" s="172"/>
      <c r="AH946" s="172"/>
      <c r="AI946" s="172"/>
      <c r="AJ946" s="172"/>
      <c r="AK946" s="173"/>
      <c r="AL946" s="168"/>
      <c r="AM946" s="168"/>
      <c r="AN946" s="168"/>
      <c r="AO946" s="168"/>
      <c r="AP946" s="174"/>
      <c r="AQ946" s="174"/>
      <c r="AR946" s="174"/>
      <c r="AS946" s="174"/>
      <c r="AT946" s="173"/>
      <c r="AU946" s="175"/>
      <c r="AV946" s="175"/>
      <c r="AW946" s="175"/>
      <c r="AX946" s="175"/>
      <c r="AY946" s="175"/>
    </row>
    <row r="947" spans="1:51" ht="16.5" customHeight="1" outlineLevel="3" x14ac:dyDescent="0.25">
      <c r="A947" s="205" t="s">
        <v>3030</v>
      </c>
      <c r="B947" s="181" t="s">
        <v>910</v>
      </c>
      <c r="C947" s="192"/>
      <c r="D947" s="192">
        <f t="shared" ref="D947:G947" si="1274">D948</f>
        <v>3</v>
      </c>
      <c r="E947" s="192">
        <f t="shared" si="1274"/>
        <v>3</v>
      </c>
      <c r="F947" s="192">
        <f t="shared" si="1274"/>
        <v>3</v>
      </c>
      <c r="G947" s="192">
        <f t="shared" si="1274"/>
        <v>3</v>
      </c>
      <c r="H947" s="192">
        <v>3</v>
      </c>
      <c r="I947" s="192">
        <v>3</v>
      </c>
      <c r="J947" s="192">
        <f t="shared" ref="J947:P947" si="1275">J948</f>
        <v>3</v>
      </c>
      <c r="K947" s="192" t="e">
        <f t="shared" si="1275"/>
        <v>#N/A</v>
      </c>
      <c r="L947" s="192">
        <f t="shared" si="1275"/>
        <v>6</v>
      </c>
      <c r="M947" s="192">
        <f t="shared" si="1275"/>
        <v>6</v>
      </c>
      <c r="N947" s="192">
        <f t="shared" si="1275"/>
        <v>6</v>
      </c>
      <c r="O947" s="192">
        <f t="shared" si="1275"/>
        <v>0</v>
      </c>
      <c r="P947" s="192">
        <f t="shared" si="1275"/>
        <v>6</v>
      </c>
      <c r="Q947" s="192"/>
      <c r="R947" s="192">
        <f t="shared" ref="R947:S947" si="1276">R948</f>
        <v>0</v>
      </c>
      <c r="S947" s="192">
        <f t="shared" si="1276"/>
        <v>6</v>
      </c>
      <c r="T947" s="192"/>
      <c r="U947" s="182">
        <f t="shared" ref="U947:V947" si="1277">U948</f>
        <v>0</v>
      </c>
      <c r="V947" s="182">
        <f t="shared" si="1277"/>
        <v>0</v>
      </c>
      <c r="W947" s="192"/>
      <c r="X947" s="188">
        <f>H947</f>
        <v>3</v>
      </c>
      <c r="Y947" s="192">
        <f>Y948</f>
        <v>0</v>
      </c>
      <c r="Z947" s="182"/>
      <c r="AA947" s="192">
        <f>Y947/X947</f>
        <v>0</v>
      </c>
      <c r="AB947" s="181"/>
      <c r="AC947" s="170" t="e">
        <f>P947/R947</f>
        <v>#DIV/0!</v>
      </c>
      <c r="AD947" s="170" t="e">
        <f>S947/R947</f>
        <v>#DIV/0!</v>
      </c>
      <c r="AE947" s="170" t="e">
        <f>V947/U947</f>
        <v>#DIV/0!</v>
      </c>
      <c r="AF947" s="170">
        <f>Y947/X947</f>
        <v>0</v>
      </c>
      <c r="AG947" s="170">
        <f>P947/G947</f>
        <v>2</v>
      </c>
      <c r="AH947" s="170">
        <f>S947/G947</f>
        <v>2</v>
      </c>
      <c r="AI947" s="170">
        <f>V947/G947</f>
        <v>0</v>
      </c>
      <c r="AJ947" s="170">
        <f>Y947/G947</f>
        <v>0</v>
      </c>
      <c r="AK947" s="206"/>
      <c r="AL947" s="168">
        <f>IF(H947=0,0,P947/H947)</f>
        <v>2</v>
      </c>
      <c r="AM947" s="168">
        <f>IF(H947=0,0,S947/H947)</f>
        <v>2</v>
      </c>
      <c r="AN947" s="168">
        <f>IF(H947=0,0,V947/H947)</f>
        <v>0</v>
      </c>
      <c r="AO947" s="168">
        <f>IF(H947=0,0,Y947/H947)</f>
        <v>0</v>
      </c>
      <c r="AP947" s="174">
        <f t="shared" ref="AP947:AS947" si="1278">IF(AL947&lt;=50%,5,IF(AL947&lt;=65%,4,IF(AL947&lt;=75%,3,IF(AL947&lt;=90%,2,1))))</f>
        <v>1</v>
      </c>
      <c r="AQ947" s="174">
        <f t="shared" si="1278"/>
        <v>1</v>
      </c>
      <c r="AR947" s="174">
        <f t="shared" si="1278"/>
        <v>5</v>
      </c>
      <c r="AS947" s="174">
        <f t="shared" si="1278"/>
        <v>5</v>
      </c>
      <c r="AT947" s="206"/>
      <c r="AU947" s="207"/>
      <c r="AV947" s="207"/>
      <c r="AW947" s="207"/>
      <c r="AX947" s="207"/>
      <c r="AY947" s="207"/>
    </row>
    <row r="948" spans="1:51" ht="16.5" customHeight="1" outlineLevel="4" x14ac:dyDescent="0.25">
      <c r="A948" s="205" t="s">
        <v>3031</v>
      </c>
      <c r="B948" s="215" t="str">
        <f>Variables!C479</f>
        <v>Jumlah kemitraan dan kerjasama lintas sektor yang terjalin</v>
      </c>
      <c r="C948" s="192" t="s">
        <v>1706</v>
      </c>
      <c r="D948" s="192">
        <v>3</v>
      </c>
      <c r="E948" s="192">
        <v>3</v>
      </c>
      <c r="F948" s="192">
        <v>3</v>
      </c>
      <c r="G948" s="192">
        <v>3</v>
      </c>
      <c r="H948" s="192"/>
      <c r="I948" s="192"/>
      <c r="J948" s="192">
        <v>3</v>
      </c>
      <c r="K948" s="192" t="e">
        <f>Variables!E479</f>
        <v>#N/A</v>
      </c>
      <c r="L948" s="192">
        <f>Variables!F479</f>
        <v>6</v>
      </c>
      <c r="M948" s="192">
        <f>Variables!G479</f>
        <v>6</v>
      </c>
      <c r="N948" s="192">
        <f>Variables!H479</f>
        <v>6</v>
      </c>
      <c r="O948" s="192">
        <f>Variables!I479</f>
        <v>0</v>
      </c>
      <c r="P948" s="192">
        <f>Variables!J479</f>
        <v>6</v>
      </c>
      <c r="Q948" s="192"/>
      <c r="R948" s="192">
        <f>Variables!K479</f>
        <v>0</v>
      </c>
      <c r="S948" s="192">
        <f>Variables!L479</f>
        <v>6</v>
      </c>
      <c r="T948" s="192"/>
      <c r="U948" s="182">
        <f>Variables!M479</f>
        <v>0</v>
      </c>
      <c r="V948" s="182">
        <f>Variables!N479</f>
        <v>0</v>
      </c>
      <c r="W948" s="192"/>
      <c r="X948" s="192"/>
      <c r="Y948" s="192">
        <f>Variables!P479</f>
        <v>0</v>
      </c>
      <c r="Z948" s="182"/>
      <c r="AA948" s="192"/>
      <c r="AB948" s="192"/>
      <c r="AC948" s="170"/>
      <c r="AD948" s="170"/>
      <c r="AE948" s="170"/>
      <c r="AF948" s="170"/>
      <c r="AG948" s="170"/>
      <c r="AH948" s="170"/>
      <c r="AI948" s="170"/>
      <c r="AJ948" s="170"/>
      <c r="AK948" s="206"/>
      <c r="AL948" s="168"/>
      <c r="AM948" s="168"/>
      <c r="AN948" s="168"/>
      <c r="AO948" s="168"/>
      <c r="AP948" s="174"/>
      <c r="AQ948" s="174"/>
      <c r="AR948" s="174"/>
      <c r="AS948" s="174"/>
      <c r="AT948" s="206"/>
      <c r="AU948" s="207"/>
      <c r="AV948" s="207"/>
      <c r="AW948" s="207"/>
      <c r="AX948" s="207"/>
      <c r="AY948" s="207"/>
    </row>
    <row r="949" spans="1:51" ht="16.5" customHeight="1" outlineLevel="3" x14ac:dyDescent="0.25">
      <c r="A949" s="153" t="s">
        <v>3032</v>
      </c>
      <c r="B949" s="219" t="s">
        <v>3033</v>
      </c>
      <c r="C949" s="220"/>
      <c r="D949" s="221">
        <f t="shared" ref="D949:G949" si="1279">D950/D951</f>
        <v>0.82352941176470584</v>
      </c>
      <c r="E949" s="221">
        <f t="shared" si="1279"/>
        <v>1</v>
      </c>
      <c r="F949" s="221">
        <f t="shared" si="1279"/>
        <v>1</v>
      </c>
      <c r="G949" s="221">
        <f t="shared" si="1279"/>
        <v>1</v>
      </c>
      <c r="H949" s="221">
        <v>1</v>
      </c>
      <c r="I949" s="221">
        <v>1</v>
      </c>
      <c r="J949" s="221">
        <f>J950/J951</f>
        <v>1</v>
      </c>
      <c r="K949" s="168" t="e">
        <f t="shared" ref="K949:P949" si="1280">IF(K951=0,0,K950/K951)</f>
        <v>#N/A</v>
      </c>
      <c r="L949" s="168">
        <f t="shared" si="1280"/>
        <v>1.2352941176470589</v>
      </c>
      <c r="M949" s="168">
        <f t="shared" si="1280"/>
        <v>1.2352941176470589</v>
      </c>
      <c r="N949" s="168">
        <f t="shared" si="1280"/>
        <v>1.2352941176470589</v>
      </c>
      <c r="O949" s="168">
        <f t="shared" si="1280"/>
        <v>0</v>
      </c>
      <c r="P949" s="168">
        <f t="shared" si="1280"/>
        <v>0</v>
      </c>
      <c r="Q949" s="280">
        <v>29730000</v>
      </c>
      <c r="R949" s="168">
        <f t="shared" ref="R949:S949" si="1281">IF(R951=0,0,R950/R951)</f>
        <v>0</v>
      </c>
      <c r="S949" s="168">
        <f t="shared" si="1281"/>
        <v>0</v>
      </c>
      <c r="T949" s="226"/>
      <c r="U949" s="221">
        <f t="shared" ref="U949:V949" si="1282">IF(U951=0,0,U950/U951)</f>
        <v>0</v>
      </c>
      <c r="V949" s="221">
        <f t="shared" si="1282"/>
        <v>0</v>
      </c>
      <c r="W949" s="317">
        <v>47155000</v>
      </c>
      <c r="X949" s="168">
        <f>H949</f>
        <v>1</v>
      </c>
      <c r="Y949" s="168">
        <f>IF(Y951=0,0,Y950/Y951)</f>
        <v>0</v>
      </c>
      <c r="Z949" s="318"/>
      <c r="AA949" s="167">
        <f>Y949/X949</f>
        <v>0</v>
      </c>
      <c r="AB949" s="167"/>
      <c r="AC949" s="160" t="e">
        <f>P949/R949</f>
        <v>#DIV/0!</v>
      </c>
      <c r="AD949" s="160" t="e">
        <f>S949/R949</f>
        <v>#DIV/0!</v>
      </c>
      <c r="AE949" s="160" t="e">
        <f>V949/U949</f>
        <v>#DIV/0!</v>
      </c>
      <c r="AF949" s="160">
        <f>Y949/X949</f>
        <v>0</v>
      </c>
      <c r="AG949" s="160">
        <f>P949/G949</f>
        <v>0</v>
      </c>
      <c r="AH949" s="160">
        <f>S949/G949</f>
        <v>0</v>
      </c>
      <c r="AI949" s="160">
        <f>V949/G949</f>
        <v>0</v>
      </c>
      <c r="AJ949" s="160">
        <f>Y949/G949</f>
        <v>0</v>
      </c>
      <c r="AK949" s="161"/>
      <c r="AL949" s="168">
        <f>IF(H949=0,0,P949/H949)</f>
        <v>0</v>
      </c>
      <c r="AM949" s="168">
        <f>IF(H949=0,0,S949/H949)</f>
        <v>0</v>
      </c>
      <c r="AN949" s="168">
        <f>IF(H949=0,0,V949/H949)</f>
        <v>0</v>
      </c>
      <c r="AO949" s="168">
        <f>IF(H949=0,0,Y949/H949)</f>
        <v>0</v>
      </c>
      <c r="AP949" s="174">
        <f t="shared" ref="AP949:AS949" si="1283">IF(AL949&lt;=50%,5,IF(AL949&lt;=65%,4,IF(AL949&lt;=75%,3,IF(AL949&lt;=90%,2,1))))</f>
        <v>5</v>
      </c>
      <c r="AQ949" s="174">
        <f t="shared" si="1283"/>
        <v>5</v>
      </c>
      <c r="AR949" s="174">
        <f t="shared" si="1283"/>
        <v>5</v>
      </c>
      <c r="AS949" s="174">
        <f t="shared" si="1283"/>
        <v>5</v>
      </c>
      <c r="AT949" s="161"/>
      <c r="AU949" s="163"/>
      <c r="AV949" s="163"/>
      <c r="AW949" s="163"/>
      <c r="AX949" s="163"/>
      <c r="AY949" s="163"/>
    </row>
    <row r="950" spans="1:51" ht="16.5" customHeight="1" outlineLevel="4" x14ac:dyDescent="0.25">
      <c r="A950" s="222" t="s">
        <v>3034</v>
      </c>
      <c r="B950" s="215" t="str">
        <f>Variables!C480</f>
        <v>Jumlah KIM</v>
      </c>
      <c r="C950" s="223" t="s">
        <v>649</v>
      </c>
      <c r="D950" s="223">
        <v>14</v>
      </c>
      <c r="E950" s="223">
        <v>17</v>
      </c>
      <c r="F950" s="223">
        <v>17</v>
      </c>
      <c r="G950" s="223">
        <v>17</v>
      </c>
      <c r="H950" s="223"/>
      <c r="I950" s="223"/>
      <c r="J950" s="223">
        <v>17</v>
      </c>
      <c r="K950" s="192" t="e">
        <f>Variables!E480</f>
        <v>#N/A</v>
      </c>
      <c r="L950" s="192">
        <f>Variables!F480</f>
        <v>21</v>
      </c>
      <c r="M950" s="192">
        <f>Variables!G480</f>
        <v>21</v>
      </c>
      <c r="N950" s="192">
        <f>Variables!H480</f>
        <v>21</v>
      </c>
      <c r="O950" s="192">
        <f>Variables!I480</f>
        <v>0</v>
      </c>
      <c r="P950" s="192">
        <f>Variables!J480</f>
        <v>21</v>
      </c>
      <c r="Q950" s="192"/>
      <c r="R950" s="192">
        <f>Variables!K480</f>
        <v>0</v>
      </c>
      <c r="S950" s="192">
        <f>Variables!L480</f>
        <v>21</v>
      </c>
      <c r="T950" s="192"/>
      <c r="U950" s="192">
        <f>Variables!M480</f>
        <v>0</v>
      </c>
      <c r="V950" s="192">
        <f>Variables!N480</f>
        <v>0</v>
      </c>
      <c r="W950" s="192"/>
      <c r="X950" s="192"/>
      <c r="Y950" s="192">
        <f>Variables!P480</f>
        <v>0</v>
      </c>
      <c r="Z950" s="269"/>
      <c r="AA950" s="223"/>
      <c r="AB950" s="226"/>
      <c r="AC950" s="157"/>
      <c r="AD950" s="157"/>
      <c r="AE950" s="157"/>
      <c r="AF950" s="157"/>
      <c r="AG950" s="157"/>
      <c r="AH950" s="157"/>
      <c r="AI950" s="157"/>
      <c r="AJ950" s="157"/>
      <c r="AK950" s="227"/>
      <c r="AL950" s="159"/>
      <c r="AM950" s="159"/>
      <c r="AN950" s="159"/>
      <c r="AO950" s="159"/>
      <c r="AP950" s="162"/>
      <c r="AQ950" s="162"/>
      <c r="AR950" s="162"/>
      <c r="AS950" s="162"/>
      <c r="AT950" s="227"/>
      <c r="AU950" s="228"/>
      <c r="AV950" s="228"/>
      <c r="AW950" s="228"/>
      <c r="AX950" s="228"/>
      <c r="AY950" s="228"/>
    </row>
    <row r="951" spans="1:51" ht="16.5" customHeight="1" outlineLevel="4" x14ac:dyDescent="0.25">
      <c r="A951" s="222" t="s">
        <v>3035</v>
      </c>
      <c r="B951" s="215" t="str">
        <f>Variables!C658</f>
        <v>Jumlah kelurahan</v>
      </c>
      <c r="C951" s="223" t="s">
        <v>649</v>
      </c>
      <c r="D951" s="223">
        <v>17</v>
      </c>
      <c r="E951" s="223">
        <v>17</v>
      </c>
      <c r="F951" s="223">
        <v>17</v>
      </c>
      <c r="G951" s="223">
        <v>17</v>
      </c>
      <c r="H951" s="223"/>
      <c r="I951" s="223"/>
      <c r="J951" s="223">
        <v>17</v>
      </c>
      <c r="K951" s="192">
        <f>Variables!E658</f>
        <v>17</v>
      </c>
      <c r="L951" s="192">
        <f>Variables!F658</f>
        <v>17</v>
      </c>
      <c r="M951" s="192">
        <f>Variables!G658</f>
        <v>17</v>
      </c>
      <c r="N951" s="192">
        <f>Variables!H658</f>
        <v>17</v>
      </c>
      <c r="O951" s="192">
        <f>Variables!I658</f>
        <v>0</v>
      </c>
      <c r="P951" s="192">
        <f>Variables!J658</f>
        <v>0</v>
      </c>
      <c r="Q951" s="192"/>
      <c r="R951" s="192">
        <f>Variables!K658</f>
        <v>0</v>
      </c>
      <c r="S951" s="192">
        <f>Variables!L658</f>
        <v>0</v>
      </c>
      <c r="T951" s="192"/>
      <c r="U951" s="192">
        <f>Variables!M658</f>
        <v>0</v>
      </c>
      <c r="V951" s="192">
        <f>Variables!N658</f>
        <v>0</v>
      </c>
      <c r="W951" s="192"/>
      <c r="X951" s="192"/>
      <c r="Y951" s="192">
        <f>Variables!P658</f>
        <v>0</v>
      </c>
      <c r="Z951" s="269"/>
      <c r="AA951" s="223"/>
      <c r="AB951" s="226"/>
      <c r="AC951" s="157"/>
      <c r="AD951" s="157"/>
      <c r="AE951" s="157"/>
      <c r="AF951" s="157"/>
      <c r="AG951" s="157"/>
      <c r="AH951" s="157"/>
      <c r="AI951" s="157"/>
      <c r="AJ951" s="157"/>
      <c r="AK951" s="227"/>
      <c r="AL951" s="159"/>
      <c r="AM951" s="159"/>
      <c r="AN951" s="159"/>
      <c r="AO951" s="159"/>
      <c r="AP951" s="162"/>
      <c r="AQ951" s="162"/>
      <c r="AR951" s="162"/>
      <c r="AS951" s="162"/>
      <c r="AT951" s="227"/>
      <c r="AU951" s="228"/>
      <c r="AV951" s="228"/>
      <c r="AW951" s="228"/>
      <c r="AX951" s="228"/>
      <c r="AY951" s="228"/>
    </row>
    <row r="952" spans="1:51" ht="16.5" customHeight="1" outlineLevel="3" x14ac:dyDescent="0.25">
      <c r="A952" s="205" t="s">
        <v>3036</v>
      </c>
      <c r="B952" s="181" t="s">
        <v>922</v>
      </c>
      <c r="C952" s="192"/>
      <c r="D952" s="192">
        <f t="shared" ref="D952:G952" si="1284">D953</f>
        <v>6</v>
      </c>
      <c r="E952" s="192">
        <f t="shared" si="1284"/>
        <v>6</v>
      </c>
      <c r="F952" s="192">
        <f t="shared" si="1284"/>
        <v>6</v>
      </c>
      <c r="G952" s="192">
        <f t="shared" si="1284"/>
        <v>7</v>
      </c>
      <c r="H952" s="192">
        <v>7</v>
      </c>
      <c r="I952" s="192">
        <v>7</v>
      </c>
      <c r="J952" s="192">
        <f t="shared" ref="J952:P952" si="1285">J953</f>
        <v>7</v>
      </c>
      <c r="K952" s="192" t="e">
        <f t="shared" si="1285"/>
        <v>#N/A</v>
      </c>
      <c r="L952" s="192">
        <f t="shared" si="1285"/>
        <v>6</v>
      </c>
      <c r="M952" s="192">
        <f t="shared" si="1285"/>
        <v>7</v>
      </c>
      <c r="N952" s="192">
        <f t="shared" si="1285"/>
        <v>7</v>
      </c>
      <c r="O952" s="192">
        <f t="shared" si="1285"/>
        <v>0</v>
      </c>
      <c r="P952" s="192">
        <f t="shared" si="1285"/>
        <v>7</v>
      </c>
      <c r="Q952" s="181"/>
      <c r="R952" s="192">
        <f t="shared" ref="R952:S952" si="1286">R953</f>
        <v>0</v>
      </c>
      <c r="S952" s="192">
        <f t="shared" si="1286"/>
        <v>7</v>
      </c>
      <c r="T952" s="181"/>
      <c r="U952" s="192">
        <f t="shared" ref="U952:V952" si="1287">U953</f>
        <v>0</v>
      </c>
      <c r="V952" s="192">
        <f t="shared" si="1287"/>
        <v>0</v>
      </c>
      <c r="W952" s="181"/>
      <c r="X952" s="188">
        <f>H952</f>
        <v>7</v>
      </c>
      <c r="Y952" s="192">
        <f>Y953</f>
        <v>0</v>
      </c>
      <c r="Z952" s="182"/>
      <c r="AA952" s="192">
        <f>Y952/X952</f>
        <v>0</v>
      </c>
      <c r="AB952" s="192"/>
      <c r="AC952" s="170" t="e">
        <f>P952/R952</f>
        <v>#DIV/0!</v>
      </c>
      <c r="AD952" s="170" t="e">
        <f>S952/R952</f>
        <v>#DIV/0!</v>
      </c>
      <c r="AE952" s="170" t="e">
        <f>V952/U952</f>
        <v>#DIV/0!</v>
      </c>
      <c r="AF952" s="170">
        <f>Y952/X952</f>
        <v>0</v>
      </c>
      <c r="AG952" s="170">
        <f>P952/G952</f>
        <v>1</v>
      </c>
      <c r="AH952" s="170">
        <f>S952/G952</f>
        <v>1</v>
      </c>
      <c r="AI952" s="170">
        <f>V952/G952</f>
        <v>0</v>
      </c>
      <c r="AJ952" s="170">
        <f>Y952/G952</f>
        <v>0</v>
      </c>
      <c r="AK952" s="206"/>
      <c r="AL952" s="168">
        <f>IF(H952=0,0,P952/H952)</f>
        <v>1</v>
      </c>
      <c r="AM952" s="168">
        <f>IF(H952=0,0,S952/H952)</f>
        <v>1</v>
      </c>
      <c r="AN952" s="168">
        <f>IF(H952=0,0,V952/H952)</f>
        <v>0</v>
      </c>
      <c r="AO952" s="168">
        <f>IF(H952=0,0,Y952/H952)</f>
        <v>0</v>
      </c>
      <c r="AP952" s="174">
        <f t="shared" ref="AP952:AS952" si="1288">IF(AL952&lt;=50%,5,IF(AL952&lt;=65%,4,IF(AL952&lt;=75%,3,IF(AL952&lt;=90%,2,1))))</f>
        <v>1</v>
      </c>
      <c r="AQ952" s="174">
        <f t="shared" si="1288"/>
        <v>1</v>
      </c>
      <c r="AR952" s="174">
        <f t="shared" si="1288"/>
        <v>5</v>
      </c>
      <c r="AS952" s="174">
        <f t="shared" si="1288"/>
        <v>5</v>
      </c>
      <c r="AT952" s="206"/>
      <c r="AU952" s="207"/>
      <c r="AV952" s="207"/>
      <c r="AW952" s="207"/>
      <c r="AX952" s="207"/>
      <c r="AY952" s="207"/>
    </row>
    <row r="953" spans="1:51" ht="16.5" customHeight="1" outlineLevel="4" x14ac:dyDescent="0.25">
      <c r="A953" s="205" t="s">
        <v>3037</v>
      </c>
      <c r="B953" s="181" t="str">
        <f>Variables!C485</f>
        <v>Jumlah ruang media distribusi informasi pembangunan dan penyelenggaraan pemerintahan</v>
      </c>
      <c r="C953" s="192" t="s">
        <v>1706</v>
      </c>
      <c r="D953" s="192">
        <v>6</v>
      </c>
      <c r="E953" s="192">
        <v>6</v>
      </c>
      <c r="F953" s="192">
        <v>6</v>
      </c>
      <c r="G953" s="192">
        <v>7</v>
      </c>
      <c r="H953" s="192"/>
      <c r="I953" s="192"/>
      <c r="J953" s="192">
        <v>7</v>
      </c>
      <c r="K953" s="192" t="e">
        <f>Variables!E485</f>
        <v>#N/A</v>
      </c>
      <c r="L953" s="192">
        <f>Variables!F485</f>
        <v>6</v>
      </c>
      <c r="M953" s="192">
        <f>Variables!G485</f>
        <v>7</v>
      </c>
      <c r="N953" s="192">
        <f>Variables!H485</f>
        <v>7</v>
      </c>
      <c r="O953" s="192">
        <f>Variables!I485</f>
        <v>0</v>
      </c>
      <c r="P953" s="192">
        <f>Variables!J485</f>
        <v>7</v>
      </c>
      <c r="Q953" s="181"/>
      <c r="R953" s="192">
        <f>Variables!K485</f>
        <v>0</v>
      </c>
      <c r="S953" s="192">
        <f>Variables!L485</f>
        <v>7</v>
      </c>
      <c r="T953" s="181"/>
      <c r="U953" s="192">
        <f>Variables!M485</f>
        <v>0</v>
      </c>
      <c r="V953" s="192">
        <f>Variables!N485</f>
        <v>0</v>
      </c>
      <c r="W953" s="181"/>
      <c r="X953" s="192"/>
      <c r="Y953" s="192">
        <f>Variables!P485</f>
        <v>0</v>
      </c>
      <c r="Z953" s="182"/>
      <c r="AA953" s="192"/>
      <c r="AB953" s="181"/>
      <c r="AC953" s="170"/>
      <c r="AD953" s="170"/>
      <c r="AE953" s="170"/>
      <c r="AF953" s="170"/>
      <c r="AG953" s="170"/>
      <c r="AH953" s="170"/>
      <c r="AI953" s="170"/>
      <c r="AJ953" s="170"/>
      <c r="AK953" s="206"/>
      <c r="AL953" s="168"/>
      <c r="AM953" s="168"/>
      <c r="AN953" s="168"/>
      <c r="AO953" s="168"/>
      <c r="AP953" s="174"/>
      <c r="AQ953" s="174"/>
      <c r="AR953" s="174"/>
      <c r="AS953" s="174"/>
      <c r="AT953" s="206"/>
      <c r="AU953" s="207"/>
      <c r="AV953" s="207"/>
      <c r="AW953" s="207"/>
      <c r="AX953" s="207"/>
      <c r="AY953" s="207"/>
    </row>
    <row r="954" spans="1:51" ht="16.5" customHeight="1" outlineLevel="3" x14ac:dyDescent="0.25">
      <c r="A954" s="205" t="s">
        <v>3038</v>
      </c>
      <c r="B954" s="181" t="s">
        <v>908</v>
      </c>
      <c r="C954" s="192"/>
      <c r="D954" s="192">
        <f t="shared" ref="D954:G954" si="1289">D955</f>
        <v>0</v>
      </c>
      <c r="E954" s="192">
        <f t="shared" si="1289"/>
        <v>0</v>
      </c>
      <c r="F954" s="192">
        <f t="shared" si="1289"/>
        <v>6</v>
      </c>
      <c r="G954" s="192">
        <f t="shared" si="1289"/>
        <v>1</v>
      </c>
      <c r="H954" s="192">
        <v>0</v>
      </c>
      <c r="I954" s="192">
        <v>0</v>
      </c>
      <c r="J954" s="279">
        <v>0</v>
      </c>
      <c r="K954" s="192">
        <f t="shared" ref="K954:P954" si="1290">K955</f>
        <v>0</v>
      </c>
      <c r="L954" s="192">
        <f t="shared" si="1290"/>
        <v>0</v>
      </c>
      <c r="M954" s="192">
        <f t="shared" si="1290"/>
        <v>6</v>
      </c>
      <c r="N954" s="192">
        <f t="shared" si="1290"/>
        <v>6</v>
      </c>
      <c r="O954" s="192">
        <f t="shared" si="1290"/>
        <v>0</v>
      </c>
      <c r="P954" s="192">
        <f t="shared" si="1290"/>
        <v>6</v>
      </c>
      <c r="Q954" s="181"/>
      <c r="R954" s="192">
        <f t="shared" ref="R954:S954" si="1291">R955</f>
        <v>0</v>
      </c>
      <c r="S954" s="192">
        <f t="shared" si="1291"/>
        <v>6</v>
      </c>
      <c r="T954" s="181"/>
      <c r="U954" s="192">
        <f t="shared" ref="U954:V954" si="1292">U955</f>
        <v>0</v>
      </c>
      <c r="V954" s="192">
        <f t="shared" si="1292"/>
        <v>0</v>
      </c>
      <c r="W954" s="181"/>
      <c r="X954" s="188">
        <f>H954</f>
        <v>0</v>
      </c>
      <c r="Y954" s="192">
        <f>Y955</f>
        <v>0</v>
      </c>
      <c r="Z954" s="182"/>
      <c r="AA954" s="192" t="e">
        <f>Y954/X954</f>
        <v>#DIV/0!</v>
      </c>
      <c r="AB954" s="192"/>
      <c r="AC954" s="170" t="e">
        <f>P954/R954</f>
        <v>#DIV/0!</v>
      </c>
      <c r="AD954" s="170" t="e">
        <f>S954/R954</f>
        <v>#DIV/0!</v>
      </c>
      <c r="AE954" s="170" t="e">
        <f>V954/U954</f>
        <v>#DIV/0!</v>
      </c>
      <c r="AF954" s="170" t="e">
        <f>Y954/X954</f>
        <v>#DIV/0!</v>
      </c>
      <c r="AG954" s="170">
        <f>P954/G954</f>
        <v>6</v>
      </c>
      <c r="AH954" s="170">
        <f>S954/G954</f>
        <v>6</v>
      </c>
      <c r="AI954" s="170">
        <f>V954/G954</f>
        <v>0</v>
      </c>
      <c r="AJ954" s="170">
        <f>Y954/G954</f>
        <v>0</v>
      </c>
      <c r="AK954" s="206"/>
      <c r="AL954" s="168">
        <f>IF(H954=0,0,P954/H954)</f>
        <v>0</v>
      </c>
      <c r="AM954" s="168">
        <f>IF(H954=0,0,S954/H954)</f>
        <v>0</v>
      </c>
      <c r="AN954" s="168">
        <f>IF(H954=0,0,V954/H954)</f>
        <v>0</v>
      </c>
      <c r="AO954" s="168">
        <f>IF(H954=0,0,Y954/H954)</f>
        <v>0</v>
      </c>
      <c r="AP954" s="174">
        <f t="shared" ref="AP954:AS954" si="1293">IF(AL954&lt;=50%,5,IF(AL954&lt;=65%,4,IF(AL954&lt;=75%,3,IF(AL954&lt;=90%,2,1))))</f>
        <v>5</v>
      </c>
      <c r="AQ954" s="174">
        <f t="shared" si="1293"/>
        <v>5</v>
      </c>
      <c r="AR954" s="174">
        <f t="shared" si="1293"/>
        <v>5</v>
      </c>
      <c r="AS954" s="174">
        <f t="shared" si="1293"/>
        <v>5</v>
      </c>
      <c r="AT954" s="206"/>
      <c r="AU954" s="207"/>
      <c r="AV954" s="207"/>
      <c r="AW954" s="207"/>
      <c r="AX954" s="207"/>
      <c r="AY954" s="207"/>
    </row>
    <row r="955" spans="1:51" ht="16.5" customHeight="1" outlineLevel="4" x14ac:dyDescent="0.25">
      <c r="A955" s="205" t="s">
        <v>3039</v>
      </c>
      <c r="B955" s="181" t="str">
        <f>Variables!C478</f>
        <v>Jumlah kebijakan terkait kontrol arus informasi media massa</v>
      </c>
      <c r="C955" s="192" t="s">
        <v>2379</v>
      </c>
      <c r="D955" s="192">
        <v>0</v>
      </c>
      <c r="E955" s="192">
        <v>0</v>
      </c>
      <c r="F955" s="192">
        <v>6</v>
      </c>
      <c r="G955" s="192">
        <v>1</v>
      </c>
      <c r="H955" s="192"/>
      <c r="I955" s="192"/>
      <c r="J955" s="192"/>
      <c r="K955" s="192">
        <f>Variables!E478</f>
        <v>0</v>
      </c>
      <c r="L955" s="192">
        <f>Variables!F478</f>
        <v>0</v>
      </c>
      <c r="M955" s="192">
        <f>Variables!G478</f>
        <v>6</v>
      </c>
      <c r="N955" s="192">
        <f>Variables!H478</f>
        <v>6</v>
      </c>
      <c r="O955" s="192">
        <f>Variables!I478</f>
        <v>0</v>
      </c>
      <c r="P955" s="192">
        <f>Variables!J478</f>
        <v>6</v>
      </c>
      <c r="Q955" s="181"/>
      <c r="R955" s="192">
        <f>Variables!K478</f>
        <v>0</v>
      </c>
      <c r="S955" s="192">
        <f>Variables!L478</f>
        <v>6</v>
      </c>
      <c r="T955" s="181"/>
      <c r="U955" s="192">
        <f>Variables!M478</f>
        <v>0</v>
      </c>
      <c r="V955" s="192">
        <f>Variables!N478</f>
        <v>0</v>
      </c>
      <c r="W955" s="181"/>
      <c r="X955" s="192"/>
      <c r="Y955" s="192">
        <f>Variables!P478</f>
        <v>0</v>
      </c>
      <c r="Z955" s="182"/>
      <c r="AA955" s="192"/>
      <c r="AB955" s="181"/>
      <c r="AC955" s="170"/>
      <c r="AD955" s="170"/>
      <c r="AE955" s="170"/>
      <c r="AF955" s="170"/>
      <c r="AG955" s="170"/>
      <c r="AH955" s="170"/>
      <c r="AI955" s="170"/>
      <c r="AJ955" s="170"/>
      <c r="AK955" s="206"/>
      <c r="AL955" s="168"/>
      <c r="AM955" s="168"/>
      <c r="AN955" s="168"/>
      <c r="AO955" s="168"/>
      <c r="AP955" s="174"/>
      <c r="AQ955" s="174"/>
      <c r="AR955" s="174"/>
      <c r="AS955" s="174"/>
      <c r="AT955" s="206"/>
      <c r="AU955" s="207"/>
      <c r="AV955" s="207"/>
      <c r="AW955" s="207"/>
      <c r="AX955" s="207"/>
      <c r="AY955" s="207"/>
    </row>
    <row r="956" spans="1:51" ht="16.5" customHeight="1" outlineLevel="2" x14ac:dyDescent="0.25">
      <c r="A956" s="153" t="s">
        <v>3040</v>
      </c>
      <c r="B956" s="154" t="s">
        <v>3041</v>
      </c>
      <c r="C956" s="155"/>
      <c r="D956" s="155"/>
      <c r="E956" s="155"/>
      <c r="F956" s="155"/>
      <c r="G956" s="155"/>
      <c r="H956" s="155"/>
      <c r="I956" s="155"/>
      <c r="J956" s="155"/>
      <c r="K956" s="155"/>
      <c r="L956" s="155"/>
      <c r="M956" s="155"/>
      <c r="N956" s="155"/>
      <c r="O956" s="155"/>
      <c r="P956" s="155"/>
      <c r="Q956" s="310">
        <f>990000</f>
        <v>990000</v>
      </c>
      <c r="R956" s="155"/>
      <c r="S956" s="155"/>
      <c r="T956" s="157"/>
      <c r="U956" s="192"/>
      <c r="V956" s="192"/>
      <c r="W956" s="157">
        <v>47285000</v>
      </c>
      <c r="X956" s="155"/>
      <c r="Y956" s="155"/>
      <c r="Z956" s="299">
        <v>351915000</v>
      </c>
      <c r="AA956" s="159"/>
      <c r="AB956" s="154"/>
      <c r="AC956" s="160"/>
      <c r="AD956" s="160"/>
      <c r="AE956" s="160"/>
      <c r="AF956" s="160"/>
      <c r="AG956" s="160"/>
      <c r="AH956" s="160"/>
      <c r="AI956" s="160"/>
      <c r="AJ956" s="160"/>
      <c r="AK956" s="161"/>
      <c r="AL956" s="159"/>
      <c r="AM956" s="159"/>
      <c r="AN956" s="159"/>
      <c r="AO956" s="159"/>
      <c r="AP956" s="162"/>
      <c r="AQ956" s="162"/>
      <c r="AR956" s="162"/>
      <c r="AS956" s="162"/>
      <c r="AT956" s="161"/>
      <c r="AU956" s="163"/>
      <c r="AV956" s="163"/>
      <c r="AW956" s="163"/>
      <c r="AX956" s="163"/>
      <c r="AY956" s="163"/>
    </row>
    <row r="957" spans="1:51" ht="16.5" customHeight="1" outlineLevel="3" x14ac:dyDescent="0.25">
      <c r="A957" s="153" t="s">
        <v>3042</v>
      </c>
      <c r="B957" s="219" t="s">
        <v>907</v>
      </c>
      <c r="C957" s="220"/>
      <c r="D957" s="220">
        <f t="shared" ref="D957:G957" si="1294">D958</f>
        <v>0</v>
      </c>
      <c r="E957" s="220">
        <f t="shared" si="1294"/>
        <v>1</v>
      </c>
      <c r="F957" s="220">
        <f t="shared" si="1294"/>
        <v>1</v>
      </c>
      <c r="G957" s="220">
        <f t="shared" si="1294"/>
        <v>1</v>
      </c>
      <c r="H957" s="220">
        <v>1</v>
      </c>
      <c r="I957" s="220">
        <v>1</v>
      </c>
      <c r="J957" s="319">
        <v>1</v>
      </c>
      <c r="K957" s="234" t="e">
        <f t="shared" ref="K957:P957" si="1295">K958</f>
        <v>#N/A</v>
      </c>
      <c r="L957" s="234">
        <f t="shared" si="1295"/>
        <v>4</v>
      </c>
      <c r="M957" s="234">
        <f t="shared" si="1295"/>
        <v>2</v>
      </c>
      <c r="N957" s="234">
        <f t="shared" si="1295"/>
        <v>6</v>
      </c>
      <c r="O957" s="234">
        <f t="shared" si="1295"/>
        <v>0</v>
      </c>
      <c r="P957" s="234">
        <f t="shared" si="1295"/>
        <v>0</v>
      </c>
      <c r="Q957" s="280">
        <v>990000</v>
      </c>
      <c r="R957" s="234">
        <f t="shared" ref="R957:S957" si="1296">R958</f>
        <v>0</v>
      </c>
      <c r="S957" s="234">
        <f t="shared" si="1296"/>
        <v>0</v>
      </c>
      <c r="T957" s="226"/>
      <c r="U957" s="192">
        <f t="shared" ref="U957:V957" si="1297">U958</f>
        <v>0</v>
      </c>
      <c r="V957" s="192">
        <f t="shared" si="1297"/>
        <v>0</v>
      </c>
      <c r="W957" s="226"/>
      <c r="X957" s="188">
        <f>H957</f>
        <v>1</v>
      </c>
      <c r="Y957" s="223">
        <f>Y958</f>
        <v>0</v>
      </c>
      <c r="Z957" s="318"/>
      <c r="AA957" s="167">
        <f>Y957/X957</f>
        <v>0</v>
      </c>
      <c r="AB957" s="219"/>
      <c r="AC957" s="172" t="e">
        <f>P957/R957</f>
        <v>#DIV/0!</v>
      </c>
      <c r="AD957" s="172" t="e">
        <f>S957/R957</f>
        <v>#DIV/0!</v>
      </c>
      <c r="AE957" s="172" t="e">
        <f>V957/U957</f>
        <v>#DIV/0!</v>
      </c>
      <c r="AF957" s="172">
        <f>Y957/X957</f>
        <v>0</v>
      </c>
      <c r="AG957" s="172">
        <f>P957/G957</f>
        <v>0</v>
      </c>
      <c r="AH957" s="172">
        <f>S957/G957</f>
        <v>0</v>
      </c>
      <c r="AI957" s="172">
        <f>V957/G957</f>
        <v>0</v>
      </c>
      <c r="AJ957" s="172">
        <f>Y957/G957</f>
        <v>0</v>
      </c>
      <c r="AK957" s="173"/>
      <c r="AL957" s="168">
        <f>IF(H957=0,0,P957/H957)</f>
        <v>0</v>
      </c>
      <c r="AM957" s="168">
        <f>IF(H957=0,0,S957/H957)</f>
        <v>0</v>
      </c>
      <c r="AN957" s="168">
        <f>IF(H957=0,0,V957/H957)</f>
        <v>0</v>
      </c>
      <c r="AO957" s="168">
        <f>IF(H957=0,0,Y957/H957)</f>
        <v>0</v>
      </c>
      <c r="AP957" s="174">
        <f t="shared" ref="AP957:AS957" si="1298">IF(AL957&lt;=50%,5,IF(AL957&lt;=65%,4,IF(AL957&lt;=75%,3,IF(AL957&lt;=90%,2,1))))</f>
        <v>5</v>
      </c>
      <c r="AQ957" s="174">
        <f t="shared" si="1298"/>
        <v>5</v>
      </c>
      <c r="AR957" s="174">
        <f t="shared" si="1298"/>
        <v>5</v>
      </c>
      <c r="AS957" s="174">
        <f t="shared" si="1298"/>
        <v>5</v>
      </c>
      <c r="AT957" s="161"/>
      <c r="AU957" s="163"/>
      <c r="AV957" s="163"/>
      <c r="AW957" s="163"/>
      <c r="AX957" s="163"/>
      <c r="AY957" s="163"/>
    </row>
    <row r="958" spans="1:51" ht="16.5" customHeight="1" outlineLevel="4" x14ac:dyDescent="0.25">
      <c r="A958" s="153" t="s">
        <v>3043</v>
      </c>
      <c r="B958" s="219" t="str">
        <f>Variables!C477</f>
        <v>Jumlah dan penelitian bidang komunikasi dan informasi</v>
      </c>
      <c r="C958" s="220" t="s">
        <v>2697</v>
      </c>
      <c r="D958" s="220">
        <v>0</v>
      </c>
      <c r="E958" s="220">
        <v>1</v>
      </c>
      <c r="F958" s="220">
        <v>1</v>
      </c>
      <c r="G958" s="220">
        <v>1</v>
      </c>
      <c r="H958" s="220"/>
      <c r="I958" s="220"/>
      <c r="J958" s="220"/>
      <c r="K958" s="234" t="e">
        <f>Variables!E477</f>
        <v>#N/A</v>
      </c>
      <c r="L958" s="234">
        <f>Variables!F477</f>
        <v>4</v>
      </c>
      <c r="M958" s="234">
        <f>Variables!G477</f>
        <v>2</v>
      </c>
      <c r="N958" s="234">
        <f>Variables!H477</f>
        <v>6</v>
      </c>
      <c r="O958" s="234">
        <f>Variables!I477</f>
        <v>0</v>
      </c>
      <c r="P958" s="234">
        <f>Variables!J477</f>
        <v>0</v>
      </c>
      <c r="Q958" s="307"/>
      <c r="R958" s="234">
        <f>Variables!K477</f>
        <v>0</v>
      </c>
      <c r="S958" s="234">
        <f>Variables!L477</f>
        <v>0</v>
      </c>
      <c r="T958" s="226"/>
      <c r="U958" s="192">
        <f>Variables!M477</f>
        <v>0</v>
      </c>
      <c r="V958" s="192">
        <f>Variables!N477</f>
        <v>0</v>
      </c>
      <c r="W958" s="226"/>
      <c r="X958" s="220"/>
      <c r="Y958" s="192">
        <f>Variables!P477</f>
        <v>0</v>
      </c>
      <c r="Z958" s="269"/>
      <c r="AA958" s="221"/>
      <c r="AB958" s="219"/>
      <c r="AC958" s="160"/>
      <c r="AD958" s="160"/>
      <c r="AE958" s="160"/>
      <c r="AF958" s="160"/>
      <c r="AG958" s="160"/>
      <c r="AH958" s="160"/>
      <c r="AI958" s="160"/>
      <c r="AJ958" s="160"/>
      <c r="AK958" s="161"/>
      <c r="AL958" s="159"/>
      <c r="AM958" s="159"/>
      <c r="AN958" s="159"/>
      <c r="AO958" s="159"/>
      <c r="AP958" s="162"/>
      <c r="AQ958" s="162"/>
      <c r="AR958" s="162"/>
      <c r="AS958" s="162"/>
      <c r="AT958" s="161"/>
      <c r="AU958" s="163"/>
      <c r="AV958" s="163"/>
      <c r="AW958" s="163"/>
      <c r="AX958" s="163"/>
      <c r="AY958" s="163"/>
    </row>
    <row r="959" spans="1:51" ht="16.5" customHeight="1" outlineLevel="2" x14ac:dyDescent="0.25">
      <c r="A959" s="222" t="s">
        <v>3044</v>
      </c>
      <c r="B959" s="157" t="s">
        <v>3045</v>
      </c>
      <c r="C959" s="224"/>
      <c r="D959" s="224"/>
      <c r="E959" s="224"/>
      <c r="F959" s="224"/>
      <c r="G959" s="224"/>
      <c r="H959" s="224"/>
      <c r="I959" s="224"/>
      <c r="J959" s="224"/>
      <c r="K959" s="224"/>
      <c r="L959" s="224"/>
      <c r="M959" s="224"/>
      <c r="N959" s="224"/>
      <c r="O959" s="224"/>
      <c r="P959" s="224"/>
      <c r="Q959" s="320">
        <f>18561246+1815000+31430000</f>
        <v>51806246</v>
      </c>
      <c r="R959" s="224"/>
      <c r="S959" s="224"/>
      <c r="T959" s="157"/>
      <c r="U959" s="192"/>
      <c r="V959" s="192"/>
      <c r="W959" s="157"/>
      <c r="X959" s="224"/>
      <c r="Y959" s="224"/>
      <c r="Z959" s="314">
        <v>4844210454</v>
      </c>
      <c r="AA959" s="224"/>
      <c r="AB959" s="157"/>
      <c r="AC959" s="157"/>
      <c r="AD959" s="157"/>
      <c r="AE959" s="157"/>
      <c r="AF959" s="157"/>
      <c r="AG959" s="157"/>
      <c r="AH959" s="157"/>
      <c r="AI959" s="157"/>
      <c r="AJ959" s="157"/>
      <c r="AK959" s="227"/>
      <c r="AL959" s="159"/>
      <c r="AM959" s="159"/>
      <c r="AN959" s="159"/>
      <c r="AO959" s="159"/>
      <c r="AP959" s="162"/>
      <c r="AQ959" s="162"/>
      <c r="AR959" s="162"/>
      <c r="AS959" s="162"/>
      <c r="AT959" s="227"/>
      <c r="AU959" s="228"/>
      <c r="AV959" s="228"/>
      <c r="AW959" s="228"/>
      <c r="AX959" s="228"/>
      <c r="AY959" s="228"/>
    </row>
    <row r="960" spans="1:51" ht="16.5" customHeight="1" outlineLevel="3" x14ac:dyDescent="0.25">
      <c r="A960" s="222" t="s">
        <v>3046</v>
      </c>
      <c r="B960" s="226" t="s">
        <v>3047</v>
      </c>
      <c r="C960" s="223"/>
      <c r="D960" s="223">
        <f t="shared" ref="D960:G960" si="1299">D961</f>
        <v>0</v>
      </c>
      <c r="E960" s="223">
        <f t="shared" si="1299"/>
        <v>0</v>
      </c>
      <c r="F960" s="223">
        <f t="shared" si="1299"/>
        <v>0</v>
      </c>
      <c r="G960" s="223">
        <f t="shared" si="1299"/>
        <v>2</v>
      </c>
      <c r="H960" s="223">
        <v>4</v>
      </c>
      <c r="I960" s="223">
        <v>4</v>
      </c>
      <c r="J960" s="223">
        <v>4</v>
      </c>
      <c r="K960" s="223" t="e">
        <f t="shared" ref="K960:P960" si="1300">K961</f>
        <v>#N/A</v>
      </c>
      <c r="L960" s="223">
        <f t="shared" si="1300"/>
        <v>2</v>
      </c>
      <c r="M960" s="223">
        <f t="shared" si="1300"/>
        <v>4</v>
      </c>
      <c r="N960" s="223">
        <f t="shared" si="1300"/>
        <v>8</v>
      </c>
      <c r="O960" s="223">
        <f t="shared" si="1300"/>
        <v>0</v>
      </c>
      <c r="P960" s="223">
        <f t="shared" si="1300"/>
        <v>0</v>
      </c>
      <c r="Q960" s="281">
        <v>18561246</v>
      </c>
      <c r="R960" s="223">
        <f t="shared" ref="R960:S960" si="1301">R961</f>
        <v>0</v>
      </c>
      <c r="S960" s="223">
        <f t="shared" si="1301"/>
        <v>0</v>
      </c>
      <c r="T960" s="226"/>
      <c r="U960" s="192">
        <f t="shared" ref="U960:V960" si="1302">U961</f>
        <v>0</v>
      </c>
      <c r="V960" s="192">
        <f t="shared" si="1302"/>
        <v>0</v>
      </c>
      <c r="W960" s="226"/>
      <c r="X960" s="188">
        <f>H960</f>
        <v>4</v>
      </c>
      <c r="Y960" s="223">
        <f>Y961</f>
        <v>0</v>
      </c>
      <c r="Z960" s="318"/>
      <c r="AA960" s="192">
        <f>Y960/X960</f>
        <v>0</v>
      </c>
      <c r="AB960" s="226"/>
      <c r="AC960" s="157" t="e">
        <f>P960/R960</f>
        <v>#DIV/0!</v>
      </c>
      <c r="AD960" s="157" t="e">
        <f>S960/R960</f>
        <v>#DIV/0!</v>
      </c>
      <c r="AE960" s="157" t="e">
        <f>V960/U960</f>
        <v>#DIV/0!</v>
      </c>
      <c r="AF960" s="157">
        <f>Y960/X960</f>
        <v>0</v>
      </c>
      <c r="AG960" s="157">
        <f>P960/G960</f>
        <v>0</v>
      </c>
      <c r="AH960" s="157">
        <f>S960/G960</f>
        <v>0</v>
      </c>
      <c r="AI960" s="157">
        <f>V960/G960</f>
        <v>0</v>
      </c>
      <c r="AJ960" s="157">
        <f>Y960/G960</f>
        <v>0</v>
      </c>
      <c r="AK960" s="227"/>
      <c r="AL960" s="168">
        <f>IF(H960=0,0,P960/H960)</f>
        <v>0</v>
      </c>
      <c r="AM960" s="168">
        <f>IF(H960=0,0,S960/H960)</f>
        <v>0</v>
      </c>
      <c r="AN960" s="168">
        <f>IF(H960=0,0,V960/H960)</f>
        <v>0</v>
      </c>
      <c r="AO960" s="168">
        <f>IF(H960=0,0,Y960/H960)</f>
        <v>0</v>
      </c>
      <c r="AP960" s="174">
        <f t="shared" ref="AP960:AS960" si="1303">IF(AL960&lt;=50%,5,IF(AL960&lt;=65%,4,IF(AL960&lt;=75%,3,IF(AL960&lt;=90%,2,1))))</f>
        <v>5</v>
      </c>
      <c r="AQ960" s="174">
        <f t="shared" si="1303"/>
        <v>5</v>
      </c>
      <c r="AR960" s="174">
        <f t="shared" si="1303"/>
        <v>5</v>
      </c>
      <c r="AS960" s="174">
        <f t="shared" si="1303"/>
        <v>5</v>
      </c>
      <c r="AT960" s="227"/>
      <c r="AU960" s="228"/>
      <c r="AV960" s="228"/>
      <c r="AW960" s="228"/>
      <c r="AX960" s="228"/>
      <c r="AY960" s="228"/>
    </row>
    <row r="961" spans="1:51" ht="16.5" customHeight="1" outlineLevel="4" x14ac:dyDescent="0.25">
      <c r="A961" s="222" t="s">
        <v>3048</v>
      </c>
      <c r="B961" s="226" t="str">
        <f>Variables!C487</f>
        <v>Jumlah sistem informasi yang terinteroperablitas</v>
      </c>
      <c r="C961" s="223" t="s">
        <v>649</v>
      </c>
      <c r="D961" s="223">
        <v>0</v>
      </c>
      <c r="E961" s="223">
        <v>0</v>
      </c>
      <c r="F961" s="223">
        <v>0</v>
      </c>
      <c r="G961" s="223">
        <v>2</v>
      </c>
      <c r="H961" s="223"/>
      <c r="I961" s="223"/>
      <c r="J961" s="223"/>
      <c r="K961" s="223" t="e">
        <f>Variables!E487</f>
        <v>#N/A</v>
      </c>
      <c r="L961" s="223">
        <f>Variables!F487</f>
        <v>2</v>
      </c>
      <c r="M961" s="223">
        <f>Variables!G487</f>
        <v>4</v>
      </c>
      <c r="N961" s="223">
        <f>Variables!H487</f>
        <v>8</v>
      </c>
      <c r="O961" s="223">
        <f>Variables!I487</f>
        <v>0</v>
      </c>
      <c r="P961" s="223">
        <f>Variables!J487</f>
        <v>0</v>
      </c>
      <c r="Q961" s="226"/>
      <c r="R961" s="223">
        <f>Variables!K487</f>
        <v>0</v>
      </c>
      <c r="S961" s="223">
        <f>Variables!L487</f>
        <v>0</v>
      </c>
      <c r="T961" s="226"/>
      <c r="U961" s="192">
        <f>Variables!M487</f>
        <v>0</v>
      </c>
      <c r="V961" s="192">
        <f>Variables!N487</f>
        <v>0</v>
      </c>
      <c r="W961" s="226"/>
      <c r="X961" s="223"/>
      <c r="Y961" s="192">
        <f>Variables!P487</f>
        <v>0</v>
      </c>
      <c r="Z961" s="269"/>
      <c r="AA961" s="223"/>
      <c r="AB961" s="226"/>
      <c r="AC961" s="157"/>
      <c r="AD961" s="157"/>
      <c r="AE961" s="157"/>
      <c r="AF961" s="157"/>
      <c r="AG961" s="157"/>
      <c r="AH961" s="157"/>
      <c r="AI961" s="157"/>
      <c r="AJ961" s="157"/>
      <c r="AK961" s="227"/>
      <c r="AL961" s="159"/>
      <c r="AM961" s="159"/>
      <c r="AN961" s="159"/>
      <c r="AO961" s="159"/>
      <c r="AP961" s="162"/>
      <c r="AQ961" s="162"/>
      <c r="AR961" s="162"/>
      <c r="AS961" s="162"/>
      <c r="AT961" s="227"/>
      <c r="AU961" s="228"/>
      <c r="AV961" s="228"/>
      <c r="AW961" s="228"/>
      <c r="AX961" s="228"/>
      <c r="AY961" s="228"/>
    </row>
    <row r="962" spans="1:51" ht="16.5" customHeight="1" outlineLevel="3" x14ac:dyDescent="0.25">
      <c r="A962" s="153" t="s">
        <v>3049</v>
      </c>
      <c r="B962" s="219" t="s">
        <v>3050</v>
      </c>
      <c r="C962" s="220"/>
      <c r="D962" s="221">
        <f t="shared" ref="D962:G962" si="1304">D963</f>
        <v>0.125</v>
      </c>
      <c r="E962" s="221">
        <f t="shared" si="1304"/>
        <v>0.1681</v>
      </c>
      <c r="F962" s="221">
        <f t="shared" si="1304"/>
        <v>0.3</v>
      </c>
      <c r="G962" s="221">
        <f t="shared" si="1304"/>
        <v>0.5</v>
      </c>
      <c r="H962" s="221">
        <v>0.75</v>
      </c>
      <c r="I962" s="221">
        <v>1</v>
      </c>
      <c r="J962" s="221">
        <v>1</v>
      </c>
      <c r="K962" s="221" t="e">
        <f t="shared" ref="K962:P962" si="1305">K963</f>
        <v>#N/A</v>
      </c>
      <c r="L962" s="221">
        <f t="shared" si="1305"/>
        <v>0.3584</v>
      </c>
      <c r="M962" s="221">
        <f t="shared" si="1305"/>
        <v>0.63749999999999996</v>
      </c>
      <c r="N962" s="221">
        <f t="shared" si="1305"/>
        <v>0.875</v>
      </c>
      <c r="O962" s="221">
        <f t="shared" si="1305"/>
        <v>0</v>
      </c>
      <c r="P962" s="221">
        <f t="shared" si="1305"/>
        <v>0.875</v>
      </c>
      <c r="Q962" s="280">
        <v>1815000</v>
      </c>
      <c r="R962" s="221">
        <f t="shared" ref="R962:S962" si="1306">R963</f>
        <v>0</v>
      </c>
      <c r="S962" s="221">
        <f t="shared" si="1306"/>
        <v>0.875</v>
      </c>
      <c r="T962" s="226"/>
      <c r="U962" s="221">
        <f t="shared" ref="U962:V962" si="1307">U963</f>
        <v>0</v>
      </c>
      <c r="V962" s="221">
        <f t="shared" si="1307"/>
        <v>0</v>
      </c>
      <c r="W962" s="281">
        <v>870340156</v>
      </c>
      <c r="X962" s="168">
        <f>H962</f>
        <v>0.75</v>
      </c>
      <c r="Y962" s="221">
        <f>Y963</f>
        <v>0</v>
      </c>
      <c r="Z962" s="318"/>
      <c r="AA962" s="167">
        <f>Y962/X962</f>
        <v>0</v>
      </c>
      <c r="AB962" s="219"/>
      <c r="AC962" s="160" t="e">
        <f>P962/R962</f>
        <v>#DIV/0!</v>
      </c>
      <c r="AD962" s="160" t="e">
        <f>S962/R962</f>
        <v>#DIV/0!</v>
      </c>
      <c r="AE962" s="160" t="e">
        <f>V962/U962</f>
        <v>#DIV/0!</v>
      </c>
      <c r="AF962" s="160">
        <f>Y962/X962</f>
        <v>0</v>
      </c>
      <c r="AG962" s="160">
        <f>P962/G962</f>
        <v>1.75</v>
      </c>
      <c r="AH962" s="160">
        <f>S962/G962</f>
        <v>1.75</v>
      </c>
      <c r="AI962" s="160">
        <f>V962/G962</f>
        <v>0</v>
      </c>
      <c r="AJ962" s="160">
        <f>Y962/G962</f>
        <v>0</v>
      </c>
      <c r="AK962" s="161"/>
      <c r="AL962" s="168">
        <f>IF(H962=0,0,P962/H962)</f>
        <v>1.1666666666666667</v>
      </c>
      <c r="AM962" s="168">
        <f>IF(H962=0,0,S962/H962)</f>
        <v>1.1666666666666667</v>
      </c>
      <c r="AN962" s="168">
        <f>IF(H962=0,0,V962/H962)</f>
        <v>0</v>
      </c>
      <c r="AO962" s="168">
        <f>IF(H962=0,0,Y962/H962)</f>
        <v>0</v>
      </c>
      <c r="AP962" s="174">
        <f t="shared" ref="AP962:AS962" si="1308">IF(AL962&lt;=50%,5,IF(AL962&lt;=65%,4,IF(AL962&lt;=75%,3,IF(AL962&lt;=90%,2,1))))</f>
        <v>1</v>
      </c>
      <c r="AQ962" s="174">
        <f t="shared" si="1308"/>
        <v>1</v>
      </c>
      <c r="AR962" s="174">
        <f t="shared" si="1308"/>
        <v>5</v>
      </c>
      <c r="AS962" s="174">
        <f t="shared" si="1308"/>
        <v>5</v>
      </c>
      <c r="AT962" s="161"/>
      <c r="AU962" s="163"/>
      <c r="AV962" s="163"/>
      <c r="AW962" s="163"/>
      <c r="AX962" s="163"/>
      <c r="AY962" s="163"/>
    </row>
    <row r="963" spans="1:51" ht="16.5" customHeight="1" outlineLevel="4" x14ac:dyDescent="0.25">
      <c r="A963" s="267" t="s">
        <v>3051</v>
      </c>
      <c r="B963" s="268" t="str">
        <f>Variables!C481</f>
        <v>Jumlah lokasi yang terkoneksi fiber optic / rencana lokasi yang terkoneksi fiber optic (160)</v>
      </c>
      <c r="C963" s="221" t="s">
        <v>2973</v>
      </c>
      <c r="D963" s="221">
        <v>0.125</v>
      </c>
      <c r="E963" s="221">
        <v>0.1681</v>
      </c>
      <c r="F963" s="221">
        <v>0.3</v>
      </c>
      <c r="G963" s="221">
        <v>0.5</v>
      </c>
      <c r="H963" s="221"/>
      <c r="I963" s="221"/>
      <c r="J963" s="221"/>
      <c r="K963" s="221" t="e">
        <f>Variables!E481</f>
        <v>#N/A</v>
      </c>
      <c r="L963" s="221">
        <f>Variables!F481</f>
        <v>0.3584</v>
      </c>
      <c r="M963" s="221">
        <f>Variables!G481</f>
        <v>0.63749999999999996</v>
      </c>
      <c r="N963" s="221">
        <f>Variables!H481</f>
        <v>0.875</v>
      </c>
      <c r="O963" s="221">
        <f>Variables!I481</f>
        <v>0</v>
      </c>
      <c r="P963" s="221">
        <f>Variables!J481</f>
        <v>0.875</v>
      </c>
      <c r="Q963" s="268"/>
      <c r="R963" s="221">
        <f>Variables!K481</f>
        <v>0</v>
      </c>
      <c r="S963" s="221">
        <f>Variables!L481</f>
        <v>0.875</v>
      </c>
      <c r="T963" s="268"/>
      <c r="U963" s="221">
        <f>Variables!M481</f>
        <v>0</v>
      </c>
      <c r="V963" s="221">
        <f>Variables!N481</f>
        <v>0</v>
      </c>
      <c r="W963" s="268"/>
      <c r="X963" s="221"/>
      <c r="Y963" s="221">
        <f>Variables!P481</f>
        <v>0</v>
      </c>
      <c r="Z963" s="321"/>
      <c r="AA963" s="221"/>
      <c r="AB963" s="268"/>
      <c r="AC963" s="160"/>
      <c r="AD963" s="160"/>
      <c r="AE963" s="160"/>
      <c r="AF963" s="160"/>
      <c r="AG963" s="160"/>
      <c r="AH963" s="160"/>
      <c r="AI963" s="160"/>
      <c r="AJ963" s="160"/>
      <c r="AK963" s="270"/>
      <c r="AL963" s="159"/>
      <c r="AM963" s="159"/>
      <c r="AN963" s="159"/>
      <c r="AO963" s="159"/>
      <c r="AP963" s="162"/>
      <c r="AQ963" s="162"/>
      <c r="AR963" s="162"/>
      <c r="AS963" s="162"/>
      <c r="AT963" s="270"/>
      <c r="AU963" s="271"/>
      <c r="AV963" s="271"/>
      <c r="AW963" s="271"/>
      <c r="AX963" s="271"/>
      <c r="AY963" s="271"/>
    </row>
    <row r="964" spans="1:51" ht="16.5" customHeight="1" outlineLevel="3" x14ac:dyDescent="0.25">
      <c r="A964" s="153" t="s">
        <v>3052</v>
      </c>
      <c r="B964" s="219" t="s">
        <v>3053</v>
      </c>
      <c r="C964" s="220"/>
      <c r="D964" s="221">
        <f t="shared" ref="D964:G964" si="1309">D965</f>
        <v>0.4</v>
      </c>
      <c r="E964" s="221">
        <f t="shared" si="1309"/>
        <v>0.5</v>
      </c>
      <c r="F964" s="221">
        <f t="shared" si="1309"/>
        <v>0.6</v>
      </c>
      <c r="G964" s="221">
        <f t="shared" si="1309"/>
        <v>0.7</v>
      </c>
      <c r="H964" s="221">
        <v>0.8</v>
      </c>
      <c r="I964" s="221">
        <v>1</v>
      </c>
      <c r="J964" s="221">
        <v>1</v>
      </c>
      <c r="K964" s="221" t="e">
        <f t="shared" ref="K964:P964" si="1310">K965</f>
        <v>#N/A</v>
      </c>
      <c r="L964" s="221">
        <f t="shared" si="1310"/>
        <v>0.5</v>
      </c>
      <c r="M964" s="221">
        <f t="shared" si="1310"/>
        <v>0.69</v>
      </c>
      <c r="N964" s="221">
        <f t="shared" si="1310"/>
        <v>1</v>
      </c>
      <c r="O964" s="221">
        <f t="shared" si="1310"/>
        <v>0</v>
      </c>
      <c r="P964" s="221">
        <f t="shared" si="1310"/>
        <v>1</v>
      </c>
      <c r="Q964" s="307"/>
      <c r="R964" s="221">
        <f t="shared" ref="R964:S964" si="1311">R965</f>
        <v>0</v>
      </c>
      <c r="S964" s="221">
        <f t="shared" si="1311"/>
        <v>1</v>
      </c>
      <c r="T964" s="226"/>
      <c r="U964" s="221">
        <f t="shared" ref="U964:V964" si="1312">U965</f>
        <v>0</v>
      </c>
      <c r="V964" s="221">
        <f t="shared" si="1312"/>
        <v>0</v>
      </c>
      <c r="W964" s="281">
        <v>184233500</v>
      </c>
      <c r="X964" s="168">
        <f>H964</f>
        <v>0.8</v>
      </c>
      <c r="Y964" s="221">
        <f>Y965</f>
        <v>0</v>
      </c>
      <c r="Z964" s="318"/>
      <c r="AA964" s="167">
        <f>Y964/X964</f>
        <v>0</v>
      </c>
      <c r="AB964" s="221"/>
      <c r="AC964" s="160" t="e">
        <f>P964/R964</f>
        <v>#DIV/0!</v>
      </c>
      <c r="AD964" s="160" t="e">
        <f>S964/R964</f>
        <v>#DIV/0!</v>
      </c>
      <c r="AE964" s="160" t="e">
        <f>V964/U964</f>
        <v>#DIV/0!</v>
      </c>
      <c r="AF964" s="160">
        <f>Y964/X964</f>
        <v>0</v>
      </c>
      <c r="AG964" s="160">
        <f>P964/G964</f>
        <v>1.4285714285714286</v>
      </c>
      <c r="AH964" s="160">
        <f>S964/G964</f>
        <v>1.4285714285714286</v>
      </c>
      <c r="AI964" s="160">
        <f>V964/G964</f>
        <v>0</v>
      </c>
      <c r="AJ964" s="160">
        <f>Y964/G964</f>
        <v>0</v>
      </c>
      <c r="AK964" s="161"/>
      <c r="AL964" s="168">
        <f>IF(H964=0,0,P964/H964)</f>
        <v>1.25</v>
      </c>
      <c r="AM964" s="168">
        <f>IF(H964=0,0,S964/H964)</f>
        <v>1.25</v>
      </c>
      <c r="AN964" s="168">
        <f>IF(H964=0,0,V964/H964)</f>
        <v>0</v>
      </c>
      <c r="AO964" s="168">
        <f>IF(H964=0,0,Y964/H964)</f>
        <v>0</v>
      </c>
      <c r="AP964" s="174">
        <f t="shared" ref="AP964:AS964" si="1313">IF(AL964&lt;=50%,5,IF(AL964&lt;=65%,4,IF(AL964&lt;=75%,3,IF(AL964&lt;=90%,2,1))))</f>
        <v>1</v>
      </c>
      <c r="AQ964" s="174">
        <f t="shared" si="1313"/>
        <v>1</v>
      </c>
      <c r="AR964" s="174">
        <f t="shared" si="1313"/>
        <v>5</v>
      </c>
      <c r="AS964" s="174">
        <f t="shared" si="1313"/>
        <v>5</v>
      </c>
      <c r="AT964" s="161"/>
      <c r="AU964" s="163"/>
      <c r="AV964" s="163"/>
      <c r="AW964" s="163"/>
      <c r="AX964" s="163"/>
      <c r="AY964" s="163"/>
    </row>
    <row r="965" spans="1:51" ht="16.5" customHeight="1" outlineLevel="4" x14ac:dyDescent="0.25">
      <c r="A965" s="267" t="s">
        <v>3054</v>
      </c>
      <c r="B965" s="268" t="str">
        <f>Variables!C490</f>
        <v>Persentase infrastruktur dan sistem data command center</v>
      </c>
      <c r="C965" s="221" t="s">
        <v>649</v>
      </c>
      <c r="D965" s="221">
        <v>0.4</v>
      </c>
      <c r="E965" s="221">
        <v>0.5</v>
      </c>
      <c r="F965" s="221">
        <v>0.6</v>
      </c>
      <c r="G965" s="221">
        <v>0.7</v>
      </c>
      <c r="H965" s="221"/>
      <c r="I965" s="221"/>
      <c r="J965" s="221"/>
      <c r="K965" s="221" t="e">
        <f>Variables!E490</f>
        <v>#N/A</v>
      </c>
      <c r="L965" s="221">
        <f>Variables!F490</f>
        <v>0.5</v>
      </c>
      <c r="M965" s="221">
        <f>Variables!G490</f>
        <v>0.69</v>
      </c>
      <c r="N965" s="221">
        <f>Variables!H490</f>
        <v>1</v>
      </c>
      <c r="O965" s="221">
        <f>Variables!I490</f>
        <v>0</v>
      </c>
      <c r="P965" s="221">
        <f>Variables!J490</f>
        <v>1</v>
      </c>
      <c r="Q965" s="268"/>
      <c r="R965" s="221">
        <f>Variables!K490</f>
        <v>0</v>
      </c>
      <c r="S965" s="221">
        <f>Variables!L490</f>
        <v>1</v>
      </c>
      <c r="T965" s="226"/>
      <c r="U965" s="221">
        <f>Variables!M490</f>
        <v>0</v>
      </c>
      <c r="V965" s="221">
        <f>Variables!N490</f>
        <v>0</v>
      </c>
      <c r="W965" s="226"/>
      <c r="X965" s="221"/>
      <c r="Y965" s="221">
        <f>Variables!P490</f>
        <v>0</v>
      </c>
      <c r="Z965" s="318"/>
      <c r="AA965" s="221"/>
      <c r="AB965" s="268"/>
      <c r="AC965" s="160"/>
      <c r="AD965" s="160"/>
      <c r="AE965" s="160"/>
      <c r="AF965" s="160"/>
      <c r="AG965" s="160"/>
      <c r="AH965" s="160"/>
      <c r="AI965" s="160"/>
      <c r="AJ965" s="160"/>
      <c r="AK965" s="270"/>
      <c r="AL965" s="159"/>
      <c r="AM965" s="159"/>
      <c r="AN965" s="159"/>
      <c r="AO965" s="159"/>
      <c r="AP965" s="162"/>
      <c r="AQ965" s="162"/>
      <c r="AR965" s="162"/>
      <c r="AS965" s="162"/>
      <c r="AT965" s="270"/>
      <c r="AU965" s="271"/>
      <c r="AV965" s="271"/>
      <c r="AW965" s="271"/>
      <c r="AX965" s="271"/>
      <c r="AY965" s="271"/>
    </row>
    <row r="966" spans="1:51" ht="16.5" customHeight="1" outlineLevel="3" x14ac:dyDescent="0.25">
      <c r="A966" s="153" t="s">
        <v>3055</v>
      </c>
      <c r="B966" s="219" t="s">
        <v>3056</v>
      </c>
      <c r="C966" s="220"/>
      <c r="D966" s="221">
        <v>1</v>
      </c>
      <c r="E966" s="221">
        <v>1</v>
      </c>
      <c r="F966" s="221">
        <v>1</v>
      </c>
      <c r="G966" s="221">
        <v>1</v>
      </c>
      <c r="H966" s="221">
        <v>1</v>
      </c>
      <c r="I966" s="221">
        <v>1</v>
      </c>
      <c r="J966" s="221">
        <v>1</v>
      </c>
      <c r="K966" s="168" t="e">
        <f t="shared" ref="K966:P966" si="1314">IF(K968=0,0,K967/K968)</f>
        <v>#N/A</v>
      </c>
      <c r="L966" s="168">
        <f t="shared" si="1314"/>
        <v>1</v>
      </c>
      <c r="M966" s="168">
        <f t="shared" si="1314"/>
        <v>1</v>
      </c>
      <c r="N966" s="168">
        <f t="shared" si="1314"/>
        <v>1</v>
      </c>
      <c r="O966" s="168">
        <f t="shared" si="1314"/>
        <v>0</v>
      </c>
      <c r="P966" s="168">
        <f t="shared" si="1314"/>
        <v>0</v>
      </c>
      <c r="Q966" s="280">
        <v>31430000</v>
      </c>
      <c r="R966" s="168">
        <f t="shared" ref="R966:S966" si="1315">IF(R968=0,0,R967/R968)</f>
        <v>0</v>
      </c>
      <c r="S966" s="168">
        <f t="shared" si="1315"/>
        <v>0</v>
      </c>
      <c r="T966" s="226"/>
      <c r="U966" s="221">
        <f t="shared" ref="U966:V966" si="1316">IF(U968=0,0,U967/U968)</f>
        <v>0</v>
      </c>
      <c r="V966" s="221">
        <f t="shared" si="1316"/>
        <v>0</v>
      </c>
      <c r="W966" s="226"/>
      <c r="X966" s="168">
        <f>H966</f>
        <v>1</v>
      </c>
      <c r="Y966" s="168">
        <f>IF(Y968=0,0,Y967/Y968)</f>
        <v>0</v>
      </c>
      <c r="Z966" s="318"/>
      <c r="AA966" s="167">
        <f>Y966/X966</f>
        <v>0</v>
      </c>
      <c r="AB966" s="219"/>
      <c r="AC966" s="160" t="e">
        <f>P966/R966</f>
        <v>#DIV/0!</v>
      </c>
      <c r="AD966" s="160" t="e">
        <f>S966/R966</f>
        <v>#DIV/0!</v>
      </c>
      <c r="AE966" s="160" t="e">
        <f>V966/U966</f>
        <v>#DIV/0!</v>
      </c>
      <c r="AF966" s="160">
        <f>Y966/X966</f>
        <v>0</v>
      </c>
      <c r="AG966" s="160">
        <f>P966/G966</f>
        <v>0</v>
      </c>
      <c r="AH966" s="160">
        <f>S966/G966</f>
        <v>0</v>
      </c>
      <c r="AI966" s="160">
        <f>V966/G966</f>
        <v>0</v>
      </c>
      <c r="AJ966" s="160">
        <f>Y966/G966</f>
        <v>0</v>
      </c>
      <c r="AK966" s="161"/>
      <c r="AL966" s="168">
        <f>IF(H966=0,0,P966/H966)</f>
        <v>0</v>
      </c>
      <c r="AM966" s="168">
        <f>IF(H966=0,0,S966/H966)</f>
        <v>0</v>
      </c>
      <c r="AN966" s="168">
        <f>IF(H966=0,0,V966/H966)</f>
        <v>0</v>
      </c>
      <c r="AO966" s="168">
        <f>IF(H966=0,0,Y966/H966)</f>
        <v>0</v>
      </c>
      <c r="AP966" s="174">
        <f t="shared" ref="AP966:AS966" si="1317">IF(AL966&lt;=50%,5,IF(AL966&lt;=65%,4,IF(AL966&lt;=75%,3,IF(AL966&lt;=90%,2,1))))</f>
        <v>5</v>
      </c>
      <c r="AQ966" s="174">
        <f t="shared" si="1317"/>
        <v>5</v>
      </c>
      <c r="AR966" s="174">
        <f t="shared" si="1317"/>
        <v>5</v>
      </c>
      <c r="AS966" s="174">
        <f t="shared" si="1317"/>
        <v>5</v>
      </c>
      <c r="AT966" s="161"/>
      <c r="AU966" s="163"/>
      <c r="AV966" s="163"/>
      <c r="AW966" s="163"/>
      <c r="AX966" s="163"/>
      <c r="AY966" s="163"/>
    </row>
    <row r="967" spans="1:51" ht="16.5" customHeight="1" outlineLevel="4" x14ac:dyDescent="0.25">
      <c r="A967" s="205" t="s">
        <v>3057</v>
      </c>
      <c r="B967" s="226" t="str">
        <f>Variables!C482</f>
        <v xml:space="preserve">Jumlah PD yang menerapkan e-government </v>
      </c>
      <c r="C967" s="192" t="s">
        <v>2456</v>
      </c>
      <c r="D967" s="192"/>
      <c r="E967" s="192"/>
      <c r="F967" s="192"/>
      <c r="G967" s="192"/>
      <c r="H967" s="192"/>
      <c r="I967" s="192"/>
      <c r="J967" s="192"/>
      <c r="K967" s="223" t="e">
        <f>Variables!E482</f>
        <v>#N/A</v>
      </c>
      <c r="L967" s="223">
        <f>Variables!F482</f>
        <v>29</v>
      </c>
      <c r="M967" s="223">
        <f>Variables!G482</f>
        <v>29</v>
      </c>
      <c r="N967" s="223">
        <f>Variables!H482</f>
        <v>29</v>
      </c>
      <c r="O967" s="223">
        <f>Variables!I482</f>
        <v>0</v>
      </c>
      <c r="P967" s="223">
        <f>Variables!J482</f>
        <v>29</v>
      </c>
      <c r="Q967" s="223"/>
      <c r="R967" s="223">
        <f>Variables!K482</f>
        <v>0</v>
      </c>
      <c r="S967" s="223">
        <f>Variables!L482</f>
        <v>29</v>
      </c>
      <c r="T967" s="223"/>
      <c r="U967" s="192">
        <f>Variables!M482</f>
        <v>0</v>
      </c>
      <c r="V967" s="192">
        <f>Variables!N482</f>
        <v>0</v>
      </c>
      <c r="W967" s="223"/>
      <c r="X967" s="223"/>
      <c r="Y967" s="192">
        <f>Variables!P482</f>
        <v>0</v>
      </c>
      <c r="Z967" s="182"/>
      <c r="AA967" s="192"/>
      <c r="AB967" s="181"/>
      <c r="AC967" s="170"/>
      <c r="AD967" s="170"/>
      <c r="AE967" s="170"/>
      <c r="AF967" s="170"/>
      <c r="AG967" s="170"/>
      <c r="AH967" s="170"/>
      <c r="AI967" s="170"/>
      <c r="AJ967" s="170"/>
      <c r="AK967" s="206"/>
      <c r="AL967" s="168"/>
      <c r="AM967" s="168"/>
      <c r="AN967" s="168"/>
      <c r="AO967" s="168"/>
      <c r="AP967" s="174"/>
      <c r="AQ967" s="174"/>
      <c r="AR967" s="174"/>
      <c r="AS967" s="174"/>
      <c r="AT967" s="206"/>
      <c r="AU967" s="207"/>
      <c r="AV967" s="207"/>
      <c r="AW967" s="207"/>
      <c r="AX967" s="207"/>
      <c r="AY967" s="207"/>
    </row>
    <row r="968" spans="1:51" ht="16.5" customHeight="1" outlineLevel="4" x14ac:dyDescent="0.25">
      <c r="A968" s="205" t="s">
        <v>3058</v>
      </c>
      <c r="B968" s="226" t="str">
        <f>Variables!C671</f>
        <v>Jumlah SKPD</v>
      </c>
      <c r="C968" s="192" t="s">
        <v>2456</v>
      </c>
      <c r="D968" s="192"/>
      <c r="E968" s="192"/>
      <c r="F968" s="192"/>
      <c r="G968" s="192"/>
      <c r="H968" s="192"/>
      <c r="I968" s="192"/>
      <c r="J968" s="192"/>
      <c r="K968" s="223">
        <f>Variables!E671</f>
        <v>46</v>
      </c>
      <c r="L968" s="223">
        <f>Variables!F671</f>
        <v>29</v>
      </c>
      <c r="M968" s="223">
        <f>Variables!G671</f>
        <v>29</v>
      </c>
      <c r="N968" s="223">
        <f>Variables!H671</f>
        <v>29</v>
      </c>
      <c r="O968" s="223">
        <f>Variables!I671</f>
        <v>0</v>
      </c>
      <c r="P968" s="223">
        <f>Variables!J671</f>
        <v>0</v>
      </c>
      <c r="Q968" s="223"/>
      <c r="R968" s="223">
        <f>Variables!K671</f>
        <v>0</v>
      </c>
      <c r="S968" s="223">
        <f>Variables!L671</f>
        <v>0</v>
      </c>
      <c r="T968" s="223"/>
      <c r="U968" s="192">
        <f>Variables!M671</f>
        <v>0</v>
      </c>
      <c r="V968" s="192">
        <f>Variables!N671</f>
        <v>0</v>
      </c>
      <c r="W968" s="223"/>
      <c r="X968" s="223"/>
      <c r="Y968" s="192">
        <f>Variables!P671</f>
        <v>0</v>
      </c>
      <c r="Z968" s="182"/>
      <c r="AA968" s="192"/>
      <c r="AB968" s="181"/>
      <c r="AC968" s="170"/>
      <c r="AD968" s="170"/>
      <c r="AE968" s="170"/>
      <c r="AF968" s="170"/>
      <c r="AG968" s="170"/>
      <c r="AH968" s="170"/>
      <c r="AI968" s="170"/>
      <c r="AJ968" s="170"/>
      <c r="AK968" s="206"/>
      <c r="AL968" s="168"/>
      <c r="AM968" s="168"/>
      <c r="AN968" s="168"/>
      <c r="AO968" s="168"/>
      <c r="AP968" s="174"/>
      <c r="AQ968" s="174"/>
      <c r="AR968" s="174"/>
      <c r="AS968" s="174"/>
      <c r="AT968" s="206"/>
      <c r="AU968" s="207"/>
      <c r="AV968" s="207"/>
      <c r="AW968" s="207"/>
      <c r="AX968" s="207"/>
      <c r="AY968" s="207"/>
    </row>
    <row r="969" spans="1:51" ht="16.5" customHeight="1" outlineLevel="2" x14ac:dyDescent="0.25">
      <c r="A969" s="153" t="s">
        <v>3059</v>
      </c>
      <c r="B969" s="154" t="s">
        <v>3060</v>
      </c>
      <c r="C969" s="155"/>
      <c r="D969" s="155"/>
      <c r="E969" s="155"/>
      <c r="F969" s="155"/>
      <c r="G969" s="155"/>
      <c r="H969" s="155"/>
      <c r="I969" s="155"/>
      <c r="J969" s="155"/>
      <c r="K969" s="155"/>
      <c r="L969" s="155"/>
      <c r="M969" s="155"/>
      <c r="N969" s="155"/>
      <c r="O969" s="155"/>
      <c r="P969" s="155"/>
      <c r="Q969" s="156"/>
      <c r="R969" s="155"/>
      <c r="S969" s="155"/>
      <c r="T969" s="157"/>
      <c r="U969" s="192"/>
      <c r="V969" s="192"/>
      <c r="W969" s="157"/>
      <c r="X969" s="155"/>
      <c r="Y969" s="155"/>
      <c r="Z969" s="158"/>
      <c r="AA969" s="159"/>
      <c r="AB969" s="154"/>
      <c r="AC969" s="160"/>
      <c r="AD969" s="160"/>
      <c r="AE969" s="160"/>
      <c r="AF969" s="160"/>
      <c r="AG969" s="160"/>
      <c r="AH969" s="160"/>
      <c r="AI969" s="160"/>
      <c r="AJ969" s="160"/>
      <c r="AK969" s="161"/>
      <c r="AL969" s="159"/>
      <c r="AM969" s="159"/>
      <c r="AN969" s="159"/>
      <c r="AO969" s="159"/>
      <c r="AP969" s="162"/>
      <c r="AQ969" s="162"/>
      <c r="AR969" s="162"/>
      <c r="AS969" s="162"/>
      <c r="AT969" s="161"/>
      <c r="AU969" s="163"/>
      <c r="AV969" s="163"/>
      <c r="AW969" s="163"/>
      <c r="AX969" s="163"/>
      <c r="AY969" s="163"/>
    </row>
    <row r="970" spans="1:51" ht="16.5" customHeight="1" outlineLevel="3" x14ac:dyDescent="0.25">
      <c r="A970" s="222" t="s">
        <v>3061</v>
      </c>
      <c r="B970" s="226" t="s">
        <v>3062</v>
      </c>
      <c r="C970" s="223"/>
      <c r="D970" s="223">
        <f t="shared" ref="D970:G970" si="1318">D971</f>
        <v>1</v>
      </c>
      <c r="E970" s="223">
        <f t="shared" si="1318"/>
        <v>1</v>
      </c>
      <c r="F970" s="223">
        <f t="shared" si="1318"/>
        <v>1</v>
      </c>
      <c r="G970" s="223">
        <f t="shared" si="1318"/>
        <v>1</v>
      </c>
      <c r="H970" s="223">
        <v>1</v>
      </c>
      <c r="I970" s="223">
        <v>1</v>
      </c>
      <c r="J970" s="304">
        <v>1</v>
      </c>
      <c r="K970" s="223" t="e">
        <f t="shared" ref="K970:P970" si="1319">K971</f>
        <v>#N/A</v>
      </c>
      <c r="L970" s="223">
        <f t="shared" si="1319"/>
        <v>1</v>
      </c>
      <c r="M970" s="223">
        <f t="shared" si="1319"/>
        <v>74</v>
      </c>
      <c r="N970" s="223">
        <f t="shared" si="1319"/>
        <v>74</v>
      </c>
      <c r="O970" s="223">
        <f t="shared" si="1319"/>
        <v>0</v>
      </c>
      <c r="P970" s="223">
        <f t="shared" si="1319"/>
        <v>74</v>
      </c>
      <c r="Q970" s="226"/>
      <c r="R970" s="223">
        <f t="shared" ref="R970:S970" si="1320">R971</f>
        <v>0</v>
      </c>
      <c r="S970" s="223">
        <f t="shared" si="1320"/>
        <v>74</v>
      </c>
      <c r="T970" s="223"/>
      <c r="U970" s="192">
        <f t="shared" ref="U970:V970" si="1321">U971</f>
        <v>0</v>
      </c>
      <c r="V970" s="192">
        <f t="shared" si="1321"/>
        <v>0</v>
      </c>
      <c r="W970" s="223"/>
      <c r="X970" s="188">
        <f>H970</f>
        <v>1</v>
      </c>
      <c r="Y970" s="223">
        <f>Y971</f>
        <v>0</v>
      </c>
      <c r="Z970" s="269"/>
      <c r="AA970" s="223"/>
      <c r="AB970" s="226"/>
      <c r="AC970" s="157" t="e">
        <f>P970/R970</f>
        <v>#DIV/0!</v>
      </c>
      <c r="AD970" s="157" t="e">
        <f>S970/R970</f>
        <v>#DIV/0!</v>
      </c>
      <c r="AE970" s="157" t="e">
        <f>V970/U970</f>
        <v>#DIV/0!</v>
      </c>
      <c r="AF970" s="157">
        <f>Y970/X970</f>
        <v>0</v>
      </c>
      <c r="AG970" s="157">
        <f>P970/G970</f>
        <v>74</v>
      </c>
      <c r="AH970" s="157">
        <f>S970/G970</f>
        <v>74</v>
      </c>
      <c r="AI970" s="157">
        <f>V970/G970</f>
        <v>0</v>
      </c>
      <c r="AJ970" s="157">
        <f>Y970/G970</f>
        <v>0</v>
      </c>
      <c r="AK970" s="227" t="s">
        <v>1427</v>
      </c>
      <c r="AL970" s="168">
        <f>IF(H970=0,0,P970/H970)</f>
        <v>74</v>
      </c>
      <c r="AM970" s="168">
        <f>IF(H970=0,0,S970/H970)</f>
        <v>74</v>
      </c>
      <c r="AN970" s="168">
        <f>IF(H970=0,0,V970/H970)</f>
        <v>0</v>
      </c>
      <c r="AO970" s="168">
        <f>IF(H970=0,0,Y970/H970)</f>
        <v>0</v>
      </c>
      <c r="AP970" s="174">
        <f t="shared" ref="AP970:AS970" si="1322">IF(AL970&lt;=50%,5,IF(AL970&lt;=65%,4,IF(AL970&lt;=75%,3,IF(AL970&lt;=90%,2,1))))</f>
        <v>1</v>
      </c>
      <c r="AQ970" s="174">
        <f t="shared" si="1322"/>
        <v>1</v>
      </c>
      <c r="AR970" s="174">
        <f t="shared" si="1322"/>
        <v>5</v>
      </c>
      <c r="AS970" s="174">
        <f t="shared" si="1322"/>
        <v>5</v>
      </c>
      <c r="AT970" s="227"/>
      <c r="AU970" s="228"/>
      <c r="AV970" s="228"/>
      <c r="AW970" s="228"/>
      <c r="AX970" s="228"/>
      <c r="AY970" s="228"/>
    </row>
    <row r="971" spans="1:51" ht="16.5" customHeight="1" outlineLevel="4" x14ac:dyDescent="0.25">
      <c r="A971" s="222" t="s">
        <v>3063</v>
      </c>
      <c r="B971" s="226" t="str">
        <f>Variables!C486</f>
        <v>Jumlah SDM pada PD yang memiliki kecakapan di bidang teknologi informasi</v>
      </c>
      <c r="C971" s="223" t="s">
        <v>649</v>
      </c>
      <c r="D971" s="223">
        <v>1</v>
      </c>
      <c r="E971" s="223">
        <v>1</v>
      </c>
      <c r="F971" s="223">
        <v>1</v>
      </c>
      <c r="G971" s="223">
        <v>1</v>
      </c>
      <c r="H971" s="223"/>
      <c r="I971" s="223"/>
      <c r="J971" s="223"/>
      <c r="K971" s="223" t="e">
        <f>Variables!E486</f>
        <v>#N/A</v>
      </c>
      <c r="L971" s="223">
        <f>Variables!F486</f>
        <v>1</v>
      </c>
      <c r="M971" s="223">
        <f>Variables!G486</f>
        <v>74</v>
      </c>
      <c r="N971" s="223">
        <f>Variables!H486</f>
        <v>74</v>
      </c>
      <c r="O971" s="223">
        <f>Variables!I486</f>
        <v>0</v>
      </c>
      <c r="P971" s="223">
        <f>Variables!J486</f>
        <v>74</v>
      </c>
      <c r="Q971" s="226"/>
      <c r="R971" s="223">
        <f>Variables!K486</f>
        <v>0</v>
      </c>
      <c r="S971" s="223">
        <f>Variables!L486</f>
        <v>74</v>
      </c>
      <c r="T971" s="226"/>
      <c r="U971" s="192">
        <f>Variables!M486</f>
        <v>0</v>
      </c>
      <c r="V971" s="192">
        <f>Variables!N486</f>
        <v>0</v>
      </c>
      <c r="W971" s="226"/>
      <c r="X971" s="223"/>
      <c r="Y971" s="192">
        <f>Variables!P486</f>
        <v>0</v>
      </c>
      <c r="Z971" s="269"/>
      <c r="AA971" s="223"/>
      <c r="AB971" s="226"/>
      <c r="AC971" s="157"/>
      <c r="AD971" s="157"/>
      <c r="AE971" s="157"/>
      <c r="AF971" s="157"/>
      <c r="AG971" s="157"/>
      <c r="AH971" s="157"/>
      <c r="AI971" s="157"/>
      <c r="AJ971" s="157"/>
      <c r="AK971" s="227"/>
      <c r="AL971" s="159"/>
      <c r="AM971" s="159"/>
      <c r="AN971" s="159"/>
      <c r="AO971" s="159"/>
      <c r="AP971" s="162"/>
      <c r="AQ971" s="162"/>
      <c r="AR971" s="162"/>
      <c r="AS971" s="162"/>
      <c r="AT971" s="227"/>
      <c r="AU971" s="228"/>
      <c r="AV971" s="228"/>
      <c r="AW971" s="228"/>
      <c r="AX971" s="228"/>
      <c r="AY971" s="228"/>
    </row>
    <row r="972" spans="1:51" ht="16.5" customHeight="1" outlineLevel="1" x14ac:dyDescent="0.25">
      <c r="A972" s="140" t="s">
        <v>209</v>
      </c>
      <c r="B972" s="322" t="s">
        <v>3064</v>
      </c>
      <c r="C972" s="142"/>
      <c r="D972" s="142"/>
      <c r="E972" s="142"/>
      <c r="F972" s="142"/>
      <c r="G972" s="142"/>
      <c r="H972" s="142"/>
      <c r="I972" s="142"/>
      <c r="J972" s="142"/>
      <c r="K972" s="142"/>
      <c r="L972" s="142"/>
      <c r="M972" s="142"/>
      <c r="N972" s="142"/>
      <c r="O972" s="142"/>
      <c r="P972" s="142"/>
      <c r="Q972" s="323">
        <f>SUBTOTAL(9,Q973:Q997)</f>
        <v>0</v>
      </c>
      <c r="R972" s="142"/>
      <c r="S972" s="142"/>
      <c r="T972" s="144">
        <f>SUBTOTAL(9,T973:T997)</f>
        <v>0</v>
      </c>
      <c r="U972" s="142"/>
      <c r="V972" s="142"/>
      <c r="W972" s="144">
        <f>SUBTOTAL(9,W973:W997)</f>
        <v>0</v>
      </c>
      <c r="X972" s="142"/>
      <c r="Y972" s="142"/>
      <c r="Z972" s="144">
        <f>SUBTOTAL(9,Z973:Z997)</f>
        <v>0</v>
      </c>
      <c r="AA972" s="145"/>
      <c r="AB972" s="146"/>
      <c r="AC972" s="147" t="e">
        <f t="shared" ref="AC972:AJ972" si="1323">SUBTOTAL(1,AC973:AC997)</f>
        <v>#DIV/0!</v>
      </c>
      <c r="AD972" s="147" t="e">
        <f t="shared" si="1323"/>
        <v>#DIV/0!</v>
      </c>
      <c r="AE972" s="147" t="e">
        <f t="shared" si="1323"/>
        <v>#DIV/0!</v>
      </c>
      <c r="AF972" s="147">
        <f t="shared" si="1323"/>
        <v>0</v>
      </c>
      <c r="AG972" s="147">
        <f t="shared" si="1323"/>
        <v>-0.49217118145901601</v>
      </c>
      <c r="AH972" s="147">
        <f t="shared" si="1323"/>
        <v>0.14474999999999999</v>
      </c>
      <c r="AI972" s="147">
        <f t="shared" si="1323"/>
        <v>0</v>
      </c>
      <c r="AJ972" s="147">
        <f t="shared" si="1323"/>
        <v>0</v>
      </c>
      <c r="AK972" s="148"/>
      <c r="AL972" s="149"/>
      <c r="AM972" s="149"/>
      <c r="AN972" s="149"/>
      <c r="AO972" s="149"/>
      <c r="AP972" s="150"/>
      <c r="AQ972" s="150"/>
      <c r="AR972" s="150"/>
      <c r="AS972" s="150"/>
      <c r="AT972" s="151"/>
      <c r="AU972" s="152">
        <f>COUNTIF(AS973:AS997,5)</f>
        <v>8</v>
      </c>
      <c r="AV972" s="152">
        <f>COUNTIF(AS973:AS997,4)</f>
        <v>0</v>
      </c>
      <c r="AW972" s="152">
        <f>COUNTIF(AS973:AS997,3)</f>
        <v>0</v>
      </c>
      <c r="AX972" s="152">
        <f>COUNTIF(AS973:AS997,2)</f>
        <v>0</v>
      </c>
      <c r="AY972" s="152">
        <f>COUNTIF(AS973:AS997,1)</f>
        <v>0</v>
      </c>
    </row>
    <row r="973" spans="1:51" ht="16.5" customHeight="1" outlineLevel="2" x14ac:dyDescent="0.25">
      <c r="A973" s="153" t="s">
        <v>3065</v>
      </c>
      <c r="B973" s="154" t="s">
        <v>3066</v>
      </c>
      <c r="C973" s="155"/>
      <c r="D973" s="155"/>
      <c r="E973" s="155"/>
      <c r="F973" s="155"/>
      <c r="G973" s="155"/>
      <c r="H973" s="155"/>
      <c r="I973" s="155"/>
      <c r="J973" s="155"/>
      <c r="K973" s="155"/>
      <c r="L973" s="155"/>
      <c r="M973" s="155"/>
      <c r="N973" s="155"/>
      <c r="O973" s="155"/>
      <c r="P973" s="155"/>
      <c r="Q973" s="156"/>
      <c r="R973" s="155"/>
      <c r="S973" s="155"/>
      <c r="T973" s="157"/>
      <c r="U973" s="155"/>
      <c r="V973" s="155"/>
      <c r="W973" s="157"/>
      <c r="X973" s="155"/>
      <c r="Y973" s="155"/>
      <c r="Z973" s="158"/>
      <c r="AA973" s="159"/>
      <c r="AB973" s="154"/>
      <c r="AC973" s="160"/>
      <c r="AD973" s="160"/>
      <c r="AE973" s="160"/>
      <c r="AF973" s="160"/>
      <c r="AG973" s="160"/>
      <c r="AH973" s="160"/>
      <c r="AI973" s="160"/>
      <c r="AJ973" s="160"/>
      <c r="AK973" s="161"/>
      <c r="AL973" s="159"/>
      <c r="AM973" s="159"/>
      <c r="AN973" s="159"/>
      <c r="AO973" s="159"/>
      <c r="AP973" s="162"/>
      <c r="AQ973" s="162"/>
      <c r="AR973" s="162"/>
      <c r="AS973" s="162"/>
      <c r="AT973" s="161"/>
      <c r="AU973" s="163"/>
      <c r="AV973" s="163"/>
      <c r="AW973" s="163"/>
      <c r="AX973" s="163"/>
      <c r="AY973" s="163"/>
    </row>
    <row r="974" spans="1:51" ht="16.5" customHeight="1" outlineLevel="3" x14ac:dyDescent="0.25">
      <c r="A974" s="164" t="s">
        <v>3067</v>
      </c>
      <c r="B974" s="165" t="s">
        <v>3068</v>
      </c>
      <c r="C974" s="166"/>
      <c r="D974" s="167">
        <v>0</v>
      </c>
      <c r="E974" s="167">
        <v>0.02</v>
      </c>
      <c r="F974" s="167">
        <v>0.03</v>
      </c>
      <c r="G974" s="167">
        <f>(G975-G976)/G976</f>
        <v>4.0000000000000049E-2</v>
      </c>
      <c r="H974" s="167">
        <v>0.05</v>
      </c>
      <c r="I974" s="167">
        <v>0.06</v>
      </c>
      <c r="J974" s="167">
        <v>7.0000000000000007E-2</v>
      </c>
      <c r="K974" s="167" t="e">
        <f t="shared" ref="K974:P974" si="1324">IF(K976=0,0,(K975-K976)/K976)</f>
        <v>#N/A</v>
      </c>
      <c r="L974" s="167">
        <f t="shared" si="1324"/>
        <v>8.8904899135446691E-2</v>
      </c>
      <c r="M974" s="167">
        <f t="shared" si="1324"/>
        <v>8.8904899135446691E-2</v>
      </c>
      <c r="N974" s="167">
        <f t="shared" si="1324"/>
        <v>-0.12174143178509991</v>
      </c>
      <c r="O974" s="167">
        <f t="shared" si="1324"/>
        <v>0</v>
      </c>
      <c r="P974" s="167">
        <f t="shared" si="1324"/>
        <v>0</v>
      </c>
      <c r="Q974" s="177"/>
      <c r="R974" s="167">
        <f t="shared" ref="R974:S974" si="1325">IF(R976=0,0,(R975-R976)/R976)</f>
        <v>0</v>
      </c>
      <c r="S974" s="167">
        <f t="shared" si="1325"/>
        <v>0</v>
      </c>
      <c r="T974" s="181"/>
      <c r="U974" s="167">
        <f t="shared" ref="U974:V974" si="1326">IF(U976=0,0,(U975-U976)/U976)</f>
        <v>0</v>
      </c>
      <c r="V974" s="167">
        <f t="shared" si="1326"/>
        <v>0</v>
      </c>
      <c r="W974" s="181"/>
      <c r="X974" s="168">
        <f>H974</f>
        <v>0.05</v>
      </c>
      <c r="Y974" s="167">
        <f>IF(Y976=0,0,(Y975-Y976)/Y976)</f>
        <v>0</v>
      </c>
      <c r="Z974" s="182"/>
      <c r="AA974" s="167">
        <f>Y974/X974</f>
        <v>0</v>
      </c>
      <c r="AB974" s="165"/>
      <c r="AC974" s="172" t="e">
        <f>P974/R974</f>
        <v>#DIV/0!</v>
      </c>
      <c r="AD974" s="172" t="e">
        <f>S974/R974</f>
        <v>#DIV/0!</v>
      </c>
      <c r="AE974" s="172" t="e">
        <f>V974/U974</f>
        <v>#DIV/0!</v>
      </c>
      <c r="AF974" s="172">
        <f>Y974/X974</f>
        <v>0</v>
      </c>
      <c r="AG974" s="172">
        <f>P974/G974</f>
        <v>0</v>
      </c>
      <c r="AH974" s="172">
        <f>S974/G974</f>
        <v>0</v>
      </c>
      <c r="AI974" s="172">
        <f>V974/G974</f>
        <v>0</v>
      </c>
      <c r="AJ974" s="172">
        <f>Y974/G974</f>
        <v>0</v>
      </c>
      <c r="AK974" s="173"/>
      <c r="AL974" s="168">
        <f>IF(H974=0,0,P974/H974)</f>
        <v>0</v>
      </c>
      <c r="AM974" s="168">
        <f>IF(H974=0,0,S974/H974)</f>
        <v>0</v>
      </c>
      <c r="AN974" s="168">
        <f>IF(H974=0,0,V974/H974)</f>
        <v>0</v>
      </c>
      <c r="AO974" s="168">
        <f>IF(H974=0,0,Y974/H974)</f>
        <v>0</v>
      </c>
      <c r="AP974" s="174">
        <f t="shared" ref="AP974:AS974" si="1327">IF(AL974&lt;=50%,5,IF(AL974&lt;=65%,4,IF(AL974&lt;=75%,3,IF(AL974&lt;=90%,2,1))))</f>
        <v>5</v>
      </c>
      <c r="AQ974" s="174">
        <f t="shared" si="1327"/>
        <v>5</v>
      </c>
      <c r="AR974" s="174">
        <f t="shared" si="1327"/>
        <v>5</v>
      </c>
      <c r="AS974" s="174">
        <f t="shared" si="1327"/>
        <v>5</v>
      </c>
      <c r="AT974" s="173"/>
      <c r="AU974" s="175"/>
      <c r="AV974" s="175"/>
      <c r="AW974" s="175"/>
      <c r="AX974" s="175"/>
      <c r="AY974" s="175"/>
    </row>
    <row r="975" spans="1:51" ht="16.5" customHeight="1" outlineLevel="4" x14ac:dyDescent="0.25">
      <c r="A975" s="205" t="s">
        <v>3069</v>
      </c>
      <c r="B975" s="226" t="str">
        <f>Variables!C525</f>
        <v>Jumlah UMKMK yg meningkat omzetnya tahun N</v>
      </c>
      <c r="C975" s="192" t="s">
        <v>3070</v>
      </c>
      <c r="D975" s="192"/>
      <c r="E975" s="192"/>
      <c r="F975" s="192"/>
      <c r="G975" s="192">
        <f>G976*104%</f>
        <v>7217.6</v>
      </c>
      <c r="H975" s="192"/>
      <c r="I975" s="192"/>
      <c r="J975" s="192"/>
      <c r="K975" s="192" t="e">
        <f>Variables!E525</f>
        <v>#N/A</v>
      </c>
      <c r="L975" s="192">
        <f>Variables!F525</f>
        <v>7557</v>
      </c>
      <c r="M975" s="192">
        <f>Variables!G525</f>
        <v>7557</v>
      </c>
      <c r="N975" s="192">
        <f>Variables!H525</f>
        <v>6637</v>
      </c>
      <c r="O975" s="192">
        <f>Variables!I525</f>
        <v>0</v>
      </c>
      <c r="P975" s="192">
        <f>Variables!J525</f>
        <v>0</v>
      </c>
      <c r="Q975" s="192"/>
      <c r="R975" s="192">
        <f>Variables!K525</f>
        <v>0</v>
      </c>
      <c r="S975" s="192">
        <f>Variables!L525</f>
        <v>0</v>
      </c>
      <c r="T975" s="192"/>
      <c r="U975" s="192">
        <f>Variables!M525</f>
        <v>0</v>
      </c>
      <c r="V975" s="192">
        <f>Variables!N525</f>
        <v>0</v>
      </c>
      <c r="W975" s="192"/>
      <c r="X975" s="192"/>
      <c r="Y975" s="192">
        <f>Variables!P525</f>
        <v>0</v>
      </c>
      <c r="Z975" s="182"/>
      <c r="AA975" s="192"/>
      <c r="AB975" s="181"/>
      <c r="AC975" s="170"/>
      <c r="AD975" s="170"/>
      <c r="AE975" s="170"/>
      <c r="AF975" s="170"/>
      <c r="AG975" s="170"/>
      <c r="AH975" s="170"/>
      <c r="AI975" s="170"/>
      <c r="AJ975" s="170"/>
      <c r="AK975" s="206"/>
      <c r="AL975" s="168"/>
      <c r="AM975" s="168"/>
      <c r="AN975" s="168"/>
      <c r="AO975" s="168"/>
      <c r="AP975" s="174"/>
      <c r="AQ975" s="174"/>
      <c r="AR975" s="174"/>
      <c r="AS975" s="174"/>
      <c r="AT975" s="206"/>
      <c r="AU975" s="207"/>
      <c r="AV975" s="207"/>
      <c r="AW975" s="207"/>
      <c r="AX975" s="207"/>
      <c r="AY975" s="207"/>
    </row>
    <row r="976" spans="1:51" ht="16.5" customHeight="1" outlineLevel="4" x14ac:dyDescent="0.25">
      <c r="A976" s="205" t="s">
        <v>3071</v>
      </c>
      <c r="B976" s="226" t="str">
        <f>Variables!C526</f>
        <v>Jumlah UMKMK yg meningkat omzetnya tahun N-1</v>
      </c>
      <c r="C976" s="192" t="s">
        <v>3070</v>
      </c>
      <c r="D976" s="192"/>
      <c r="E976" s="192"/>
      <c r="F976" s="192"/>
      <c r="G976" s="192">
        <v>6940</v>
      </c>
      <c r="H976" s="192"/>
      <c r="I976" s="192"/>
      <c r="J976" s="192"/>
      <c r="K976" s="192" t="e">
        <f>Variables!E526</f>
        <v>#N/A</v>
      </c>
      <c r="L976" s="192">
        <f>Variables!F526</f>
        <v>6940</v>
      </c>
      <c r="M976" s="192">
        <f>Variables!G526</f>
        <v>6940</v>
      </c>
      <c r="N976" s="192">
        <f>Variables!H526</f>
        <v>7557</v>
      </c>
      <c r="O976" s="192">
        <f>Variables!I526</f>
        <v>0</v>
      </c>
      <c r="P976" s="192">
        <f>Variables!J526</f>
        <v>0</v>
      </c>
      <c r="Q976" s="192"/>
      <c r="R976" s="192">
        <f>Variables!K526</f>
        <v>0</v>
      </c>
      <c r="S976" s="192">
        <f>Variables!L526</f>
        <v>0</v>
      </c>
      <c r="T976" s="192"/>
      <c r="U976" s="192">
        <f>Variables!M526</f>
        <v>0</v>
      </c>
      <c r="V976" s="192">
        <f>Variables!N526</f>
        <v>0</v>
      </c>
      <c r="W976" s="192"/>
      <c r="X976" s="192"/>
      <c r="Y976" s="192">
        <f>Variables!P526</f>
        <v>0</v>
      </c>
      <c r="Z976" s="182"/>
      <c r="AA976" s="192"/>
      <c r="AB976" s="181"/>
      <c r="AC976" s="170"/>
      <c r="AD976" s="170"/>
      <c r="AE976" s="170"/>
      <c r="AF976" s="170"/>
      <c r="AG976" s="170"/>
      <c r="AH976" s="170"/>
      <c r="AI976" s="170"/>
      <c r="AJ976" s="170"/>
      <c r="AK976" s="206"/>
      <c r="AL976" s="168"/>
      <c r="AM976" s="168"/>
      <c r="AN976" s="168"/>
      <c r="AO976" s="168"/>
      <c r="AP976" s="174"/>
      <c r="AQ976" s="174"/>
      <c r="AR976" s="174"/>
      <c r="AS976" s="174"/>
      <c r="AT976" s="206"/>
      <c r="AU976" s="207"/>
      <c r="AV976" s="207"/>
      <c r="AW976" s="207"/>
      <c r="AX976" s="207"/>
      <c r="AY976" s="207"/>
    </row>
    <row r="977" spans="1:51" ht="16.5" customHeight="1" outlineLevel="3" x14ac:dyDescent="0.25">
      <c r="A977" s="164" t="s">
        <v>3072</v>
      </c>
      <c r="B977" s="165" t="s">
        <v>3073</v>
      </c>
      <c r="C977" s="166"/>
      <c r="D977" s="167">
        <v>0.1</v>
      </c>
      <c r="E977" s="167">
        <v>0.1</v>
      </c>
      <c r="F977" s="167">
        <v>0.1</v>
      </c>
      <c r="G977" s="167">
        <v>0.1</v>
      </c>
      <c r="H977" s="167">
        <v>0.1</v>
      </c>
      <c r="I977" s="167">
        <v>0.1</v>
      </c>
      <c r="J977" s="167">
        <v>0.1</v>
      </c>
      <c r="K977" s="167" t="e">
        <f t="shared" ref="K977:P977" si="1328">IF(K979=0,0,(K978-K979)/K979)</f>
        <v>#N/A</v>
      </c>
      <c r="L977" s="167">
        <f t="shared" si="1328"/>
        <v>10.052132701421801</v>
      </c>
      <c r="M977" s="167">
        <f t="shared" si="1328"/>
        <v>0.15165876777251186</v>
      </c>
      <c r="N977" s="167">
        <f t="shared" si="1328"/>
        <v>0.12345679012345678</v>
      </c>
      <c r="O977" s="167">
        <f t="shared" si="1328"/>
        <v>0</v>
      </c>
      <c r="P977" s="167">
        <f t="shared" si="1328"/>
        <v>-1</v>
      </c>
      <c r="Q977" s="177"/>
      <c r="R977" s="167">
        <f>IF(R979=0,0,(R978-R979)/R979)</f>
        <v>0</v>
      </c>
      <c r="S977" s="167">
        <v>0.1158</v>
      </c>
      <c r="T977" s="181"/>
      <c r="U977" s="167">
        <f t="shared" ref="U977:V977" si="1329">IF(U979=0,0,(U978-U979)/U979)</f>
        <v>0</v>
      </c>
      <c r="V977" s="167">
        <f t="shared" si="1329"/>
        <v>0</v>
      </c>
      <c r="W977" s="181"/>
      <c r="X977" s="168">
        <f>H977</f>
        <v>0.1</v>
      </c>
      <c r="Y977" s="167">
        <f>IF(Y979=0,0,(Y978-Y979)/Y979)</f>
        <v>0</v>
      </c>
      <c r="Z977" s="182"/>
      <c r="AA977" s="167">
        <f>Y977/X977</f>
        <v>0</v>
      </c>
      <c r="AB977" s="165"/>
      <c r="AC977" s="172" t="e">
        <f>P977/R977</f>
        <v>#DIV/0!</v>
      </c>
      <c r="AD977" s="172" t="e">
        <f>S977/R977</f>
        <v>#DIV/0!</v>
      </c>
      <c r="AE977" s="172" t="e">
        <f>V977/U977</f>
        <v>#DIV/0!</v>
      </c>
      <c r="AF977" s="172">
        <f>Y977/X977</f>
        <v>0</v>
      </c>
      <c r="AG977" s="172">
        <f>P977/G977</f>
        <v>-10</v>
      </c>
      <c r="AH977" s="172">
        <f>S977/G977</f>
        <v>1.1579999999999999</v>
      </c>
      <c r="AI977" s="172">
        <f>V977/G977</f>
        <v>0</v>
      </c>
      <c r="AJ977" s="172">
        <f>Y977/G977</f>
        <v>0</v>
      </c>
      <c r="AK977" s="173"/>
      <c r="AL977" s="168">
        <f>IF(H977=0,0,P977/H977)</f>
        <v>-10</v>
      </c>
      <c r="AM977" s="168">
        <f>IF(H977=0,0,S977/H977)</f>
        <v>1.1579999999999999</v>
      </c>
      <c r="AN977" s="168">
        <f>IF(H977=0,0,V977/H977)</f>
        <v>0</v>
      </c>
      <c r="AO977" s="168">
        <f>IF(H977=0,0,Y977/H977)</f>
        <v>0</v>
      </c>
      <c r="AP977" s="174">
        <f t="shared" ref="AP977:AS977" si="1330">IF(AL977&lt;=50%,5,IF(AL977&lt;=65%,4,IF(AL977&lt;=75%,3,IF(AL977&lt;=90%,2,1))))</f>
        <v>5</v>
      </c>
      <c r="AQ977" s="174">
        <f t="shared" si="1330"/>
        <v>1</v>
      </c>
      <c r="AR977" s="174">
        <f t="shared" si="1330"/>
        <v>5</v>
      </c>
      <c r="AS977" s="174">
        <f t="shared" si="1330"/>
        <v>5</v>
      </c>
      <c r="AT977" s="173"/>
      <c r="AU977" s="175"/>
      <c r="AV977" s="175"/>
      <c r="AW977" s="175"/>
      <c r="AX977" s="175"/>
      <c r="AY977" s="175"/>
    </row>
    <row r="978" spans="1:51" ht="16.5" customHeight="1" outlineLevel="4" x14ac:dyDescent="0.25">
      <c r="A978" s="205" t="s">
        <v>3074</v>
      </c>
      <c r="B978" s="226" t="str">
        <f>Variables!C514</f>
        <v>Jumlah KUM yg terfasilitasi HKI dan SNI tahun N</v>
      </c>
      <c r="C978" s="192" t="s">
        <v>3075</v>
      </c>
      <c r="D978" s="192"/>
      <c r="E978" s="192"/>
      <c r="F978" s="192"/>
      <c r="G978" s="192"/>
      <c r="H978" s="192"/>
      <c r="I978" s="192"/>
      <c r="J978" s="192"/>
      <c r="K978" s="192" t="e">
        <f>Variables!E514</f>
        <v>#N/A</v>
      </c>
      <c r="L978" s="192">
        <f>Variables!F514</f>
        <v>2332</v>
      </c>
      <c r="M978" s="192">
        <f>Variables!G514</f>
        <v>243</v>
      </c>
      <c r="N978" s="192">
        <f>Variables!H514</f>
        <v>273</v>
      </c>
      <c r="O978" s="192">
        <f>Variables!I514</f>
        <v>7</v>
      </c>
      <c r="P978" s="192">
        <f>Variables!J514</f>
        <v>0</v>
      </c>
      <c r="Q978" s="192"/>
      <c r="R978" s="192">
        <f>Variables!K514</f>
        <v>0</v>
      </c>
      <c r="S978" s="192">
        <f>Variables!L514</f>
        <v>0</v>
      </c>
      <c r="T978" s="192"/>
      <c r="U978" s="192">
        <f>Variables!M514</f>
        <v>0</v>
      </c>
      <c r="V978" s="192">
        <f>Variables!N514</f>
        <v>0</v>
      </c>
      <c r="W978" s="192"/>
      <c r="X978" s="192"/>
      <c r="Y978" s="192">
        <f>Variables!P514</f>
        <v>0</v>
      </c>
      <c r="Z978" s="182"/>
      <c r="AA978" s="192"/>
      <c r="AB978" s="181"/>
      <c r="AC978" s="170"/>
      <c r="AD978" s="170"/>
      <c r="AE978" s="170"/>
      <c r="AF978" s="170"/>
      <c r="AG978" s="170"/>
      <c r="AH978" s="170"/>
      <c r="AI978" s="170"/>
      <c r="AJ978" s="170"/>
      <c r="AK978" s="206"/>
      <c r="AL978" s="168"/>
      <c r="AM978" s="168"/>
      <c r="AN978" s="168"/>
      <c r="AO978" s="168"/>
      <c r="AP978" s="174"/>
      <c r="AQ978" s="174"/>
      <c r="AR978" s="174"/>
      <c r="AS978" s="174"/>
      <c r="AT978" s="206"/>
      <c r="AU978" s="207"/>
      <c r="AV978" s="207"/>
      <c r="AW978" s="207"/>
      <c r="AX978" s="207"/>
      <c r="AY978" s="207"/>
    </row>
    <row r="979" spans="1:51" ht="16.5" customHeight="1" outlineLevel="4" x14ac:dyDescent="0.25">
      <c r="A979" s="205" t="s">
        <v>3076</v>
      </c>
      <c r="B979" s="226" t="str">
        <f>Variables!C515</f>
        <v>Jumlah KUM yg terfasilitasi HKI dan SNI tahun N-1</v>
      </c>
      <c r="C979" s="192" t="s">
        <v>3075</v>
      </c>
      <c r="D979" s="192"/>
      <c r="E979" s="192"/>
      <c r="F979" s="192"/>
      <c r="G979" s="192"/>
      <c r="H979" s="192"/>
      <c r="I979" s="192"/>
      <c r="J979" s="192"/>
      <c r="K979" s="192" t="e">
        <f>Variables!E515</f>
        <v>#N/A</v>
      </c>
      <c r="L979" s="192">
        <f>Variables!F515</f>
        <v>211</v>
      </c>
      <c r="M979" s="192">
        <f>Variables!G515</f>
        <v>211</v>
      </c>
      <c r="N979" s="192">
        <f>Variables!H515</f>
        <v>243</v>
      </c>
      <c r="O979" s="192">
        <f>Variables!I515</f>
        <v>0</v>
      </c>
      <c r="P979" s="192">
        <f>Variables!J515</f>
        <v>273</v>
      </c>
      <c r="Q979" s="192"/>
      <c r="R979" s="192">
        <f>Variables!K515</f>
        <v>0</v>
      </c>
      <c r="S979" s="192">
        <f>Variables!L515</f>
        <v>0</v>
      </c>
      <c r="T979" s="192"/>
      <c r="U979" s="192">
        <f>Variables!M515</f>
        <v>0</v>
      </c>
      <c r="V979" s="192">
        <f>Variables!N515</f>
        <v>0</v>
      </c>
      <c r="W979" s="192"/>
      <c r="X979" s="192"/>
      <c r="Y979" s="192">
        <f>Variables!P515</f>
        <v>0</v>
      </c>
      <c r="Z979" s="182"/>
      <c r="AA979" s="192"/>
      <c r="AB979" s="181"/>
      <c r="AC979" s="170"/>
      <c r="AD979" s="170"/>
      <c r="AE979" s="170"/>
      <c r="AF979" s="170"/>
      <c r="AG979" s="170"/>
      <c r="AH979" s="170"/>
      <c r="AI979" s="170"/>
      <c r="AJ979" s="170"/>
      <c r="AK979" s="206"/>
      <c r="AL979" s="168"/>
      <c r="AM979" s="168"/>
      <c r="AN979" s="168"/>
      <c r="AO979" s="168"/>
      <c r="AP979" s="174"/>
      <c r="AQ979" s="174"/>
      <c r="AR979" s="174"/>
      <c r="AS979" s="174"/>
      <c r="AT979" s="206"/>
      <c r="AU979" s="207"/>
      <c r="AV979" s="207"/>
      <c r="AW979" s="207"/>
      <c r="AX979" s="207"/>
      <c r="AY979" s="207"/>
    </row>
    <row r="980" spans="1:51" ht="16.5" customHeight="1" outlineLevel="2" x14ac:dyDescent="0.25">
      <c r="A980" s="153" t="s">
        <v>3077</v>
      </c>
      <c r="B980" s="154" t="s">
        <v>3078</v>
      </c>
      <c r="C980" s="155"/>
      <c r="D980" s="155"/>
      <c r="E980" s="155"/>
      <c r="F980" s="155"/>
      <c r="G980" s="155"/>
      <c r="H980" s="155"/>
      <c r="I980" s="155"/>
      <c r="J980" s="155"/>
      <c r="K980" s="155"/>
      <c r="L980" s="155"/>
      <c r="M980" s="155"/>
      <c r="N980" s="155"/>
      <c r="O980" s="155"/>
      <c r="P980" s="155"/>
      <c r="Q980" s="156"/>
      <c r="R980" s="155"/>
      <c r="S980" s="155"/>
      <c r="T980" s="157"/>
      <c r="U980" s="155"/>
      <c r="V980" s="155"/>
      <c r="W980" s="157"/>
      <c r="X980" s="155"/>
      <c r="Y980" s="155"/>
      <c r="Z980" s="158"/>
      <c r="AA980" s="159"/>
      <c r="AB980" s="154"/>
      <c r="AC980" s="160"/>
      <c r="AD980" s="160"/>
      <c r="AE980" s="160"/>
      <c r="AF980" s="160"/>
      <c r="AG980" s="160"/>
      <c r="AH980" s="160"/>
      <c r="AI980" s="160"/>
      <c r="AJ980" s="160"/>
      <c r="AK980" s="161"/>
      <c r="AL980" s="159"/>
      <c r="AM980" s="159"/>
      <c r="AN980" s="159"/>
      <c r="AO980" s="159"/>
      <c r="AP980" s="162"/>
      <c r="AQ980" s="162"/>
      <c r="AR980" s="162"/>
      <c r="AS980" s="162"/>
      <c r="AT980" s="161"/>
      <c r="AU980" s="163"/>
      <c r="AV980" s="163"/>
      <c r="AW980" s="163"/>
      <c r="AX980" s="163"/>
      <c r="AY980" s="163"/>
    </row>
    <row r="981" spans="1:51" ht="16.5" customHeight="1" outlineLevel="3" x14ac:dyDescent="0.25">
      <c r="A981" s="205" t="s">
        <v>3079</v>
      </c>
      <c r="B981" s="181" t="s">
        <v>1010</v>
      </c>
      <c r="C981" s="192"/>
      <c r="D981" s="192">
        <f t="shared" ref="D981:G981" si="1331">D982</f>
        <v>50</v>
      </c>
      <c r="E981" s="192">
        <f t="shared" si="1331"/>
        <v>50</v>
      </c>
      <c r="F981" s="192">
        <f t="shared" si="1331"/>
        <v>75</v>
      </c>
      <c r="G981" s="192">
        <f t="shared" si="1331"/>
        <v>100</v>
      </c>
      <c r="H981" s="192">
        <v>100</v>
      </c>
      <c r="I981" s="192">
        <v>100</v>
      </c>
      <c r="J981" s="192">
        <f t="shared" ref="J981:P981" si="1332">J982</f>
        <v>100</v>
      </c>
      <c r="K981" s="192" t="e">
        <f t="shared" si="1332"/>
        <v>#N/A</v>
      </c>
      <c r="L981" s="192">
        <f t="shared" si="1332"/>
        <v>79</v>
      </c>
      <c r="M981" s="192">
        <f t="shared" si="1332"/>
        <v>617</v>
      </c>
      <c r="N981" s="192">
        <f t="shared" si="1332"/>
        <v>294</v>
      </c>
      <c r="O981" s="192">
        <f t="shared" si="1332"/>
        <v>25</v>
      </c>
      <c r="P981" s="192">
        <f t="shared" si="1332"/>
        <v>22</v>
      </c>
      <c r="Q981" s="192"/>
      <c r="R981" s="192">
        <f t="shared" ref="R981:S981" si="1333">R982</f>
        <v>0</v>
      </c>
      <c r="S981" s="192">
        <f t="shared" si="1333"/>
        <v>0</v>
      </c>
      <c r="T981" s="192"/>
      <c r="U981" s="192">
        <f t="shared" ref="U981:V981" si="1334">U982</f>
        <v>0</v>
      </c>
      <c r="V981" s="192">
        <f t="shared" si="1334"/>
        <v>0</v>
      </c>
      <c r="W981" s="192"/>
      <c r="X981" s="188">
        <f>H981</f>
        <v>100</v>
      </c>
      <c r="Y981" s="192">
        <f>Y982</f>
        <v>0</v>
      </c>
      <c r="Z981" s="182"/>
      <c r="AA981" s="192"/>
      <c r="AB981" s="181"/>
      <c r="AC981" s="170" t="e">
        <f>P981/R981</f>
        <v>#DIV/0!</v>
      </c>
      <c r="AD981" s="170" t="e">
        <f>S981/R981</f>
        <v>#DIV/0!</v>
      </c>
      <c r="AE981" s="170" t="e">
        <f>V981/U981</f>
        <v>#DIV/0!</v>
      </c>
      <c r="AF981" s="170">
        <f>Y981/X981</f>
        <v>0</v>
      </c>
      <c r="AG981" s="170">
        <f>P981/G981</f>
        <v>0.22</v>
      </c>
      <c r="AH981" s="170">
        <f>S981/G981</f>
        <v>0</v>
      </c>
      <c r="AI981" s="170">
        <f>V981/G981</f>
        <v>0</v>
      </c>
      <c r="AJ981" s="170">
        <f>Y981/G981</f>
        <v>0</v>
      </c>
      <c r="AK981" s="206"/>
      <c r="AL981" s="168">
        <f>IF(H981=0,0,P981/H981)</f>
        <v>0.22</v>
      </c>
      <c r="AM981" s="168">
        <f>IF(H981=0,0,S981/H981)</f>
        <v>0</v>
      </c>
      <c r="AN981" s="168">
        <f>IF(H981=0,0,V981/H981)</f>
        <v>0</v>
      </c>
      <c r="AO981" s="168">
        <f>IF(H981=0,0,Y981/H981)</f>
        <v>0</v>
      </c>
      <c r="AP981" s="174">
        <f t="shared" ref="AP981:AS981" si="1335">IF(AL981&lt;=50%,5,IF(AL981&lt;=65%,4,IF(AL981&lt;=75%,3,IF(AL981&lt;=90%,2,1))))</f>
        <v>5</v>
      </c>
      <c r="AQ981" s="174">
        <f t="shared" si="1335"/>
        <v>5</v>
      </c>
      <c r="AR981" s="174">
        <f t="shared" si="1335"/>
        <v>5</v>
      </c>
      <c r="AS981" s="174">
        <f t="shared" si="1335"/>
        <v>5</v>
      </c>
      <c r="AT981" s="206"/>
      <c r="AU981" s="207"/>
      <c r="AV981" s="207"/>
      <c r="AW981" s="207"/>
      <c r="AX981" s="207"/>
      <c r="AY981" s="207"/>
    </row>
    <row r="982" spans="1:51" ht="16.5" customHeight="1" outlineLevel="4" x14ac:dyDescent="0.25">
      <c r="A982" s="205" t="s">
        <v>3080</v>
      </c>
      <c r="B982" s="226" t="str">
        <f>Variables!C527</f>
        <v>Jumlah wirausaha baru (UMKM)</v>
      </c>
      <c r="C982" s="192" t="s">
        <v>1632</v>
      </c>
      <c r="D982" s="192">
        <v>50</v>
      </c>
      <c r="E982" s="192">
        <v>50</v>
      </c>
      <c r="F982" s="192">
        <v>75</v>
      </c>
      <c r="G982" s="192">
        <v>100</v>
      </c>
      <c r="H982" s="192"/>
      <c r="I982" s="192"/>
      <c r="J982" s="192">
        <v>100</v>
      </c>
      <c r="K982" s="192" t="e">
        <f>Variables!E527</f>
        <v>#N/A</v>
      </c>
      <c r="L982" s="192">
        <f>Variables!F527</f>
        <v>79</v>
      </c>
      <c r="M982" s="192">
        <f>Variables!G527</f>
        <v>617</v>
      </c>
      <c r="N982" s="192">
        <f>Variables!H527</f>
        <v>294</v>
      </c>
      <c r="O982" s="192">
        <f>Variables!I527</f>
        <v>25</v>
      </c>
      <c r="P982" s="192">
        <f>Variables!J527</f>
        <v>22</v>
      </c>
      <c r="Q982" s="192"/>
      <c r="R982" s="192">
        <f>Variables!K527</f>
        <v>0</v>
      </c>
      <c r="S982" s="192">
        <f>Variables!L527</f>
        <v>0</v>
      </c>
      <c r="T982" s="192"/>
      <c r="U982" s="192">
        <f>Variables!M527</f>
        <v>0</v>
      </c>
      <c r="V982" s="192">
        <f>Variables!N527</f>
        <v>0</v>
      </c>
      <c r="W982" s="192"/>
      <c r="X982" s="192"/>
      <c r="Y982" s="192">
        <f>Variables!P527</f>
        <v>0</v>
      </c>
      <c r="Z982" s="182"/>
      <c r="AA982" s="192"/>
      <c r="AB982" s="181"/>
      <c r="AC982" s="170"/>
      <c r="AD982" s="170"/>
      <c r="AE982" s="170"/>
      <c r="AF982" s="170"/>
      <c r="AG982" s="170"/>
      <c r="AH982" s="170"/>
      <c r="AI982" s="170"/>
      <c r="AJ982" s="170"/>
      <c r="AK982" s="206"/>
      <c r="AL982" s="168"/>
      <c r="AM982" s="168"/>
      <c r="AN982" s="168"/>
      <c r="AO982" s="168"/>
      <c r="AP982" s="174"/>
      <c r="AQ982" s="174"/>
      <c r="AR982" s="174"/>
      <c r="AS982" s="174"/>
      <c r="AT982" s="206"/>
      <c r="AU982" s="207"/>
      <c r="AV982" s="207"/>
      <c r="AW982" s="207"/>
      <c r="AX982" s="207"/>
      <c r="AY982" s="207"/>
    </row>
    <row r="983" spans="1:51" ht="16.5" customHeight="1" outlineLevel="2" x14ac:dyDescent="0.25">
      <c r="A983" s="153" t="s">
        <v>3081</v>
      </c>
      <c r="B983" s="154" t="s">
        <v>3082</v>
      </c>
      <c r="C983" s="155"/>
      <c r="D983" s="155"/>
      <c r="E983" s="155"/>
      <c r="F983" s="155"/>
      <c r="G983" s="155"/>
      <c r="H983" s="155"/>
      <c r="I983" s="155"/>
      <c r="J983" s="155"/>
      <c r="K983" s="155"/>
      <c r="L983" s="155"/>
      <c r="M983" s="155"/>
      <c r="N983" s="155"/>
      <c r="O983" s="155"/>
      <c r="P983" s="155"/>
      <c r="Q983" s="156"/>
      <c r="R983" s="155"/>
      <c r="S983" s="155"/>
      <c r="T983" s="157"/>
      <c r="U983" s="155"/>
      <c r="V983" s="155"/>
      <c r="W983" s="157"/>
      <c r="X983" s="155"/>
      <c r="Y983" s="155"/>
      <c r="Z983" s="158"/>
      <c r="AA983" s="159"/>
      <c r="AB983" s="154"/>
      <c r="AC983" s="160"/>
      <c r="AD983" s="160"/>
      <c r="AE983" s="160"/>
      <c r="AF983" s="160"/>
      <c r="AG983" s="160"/>
      <c r="AH983" s="160"/>
      <c r="AI983" s="160"/>
      <c r="AJ983" s="160"/>
      <c r="AK983" s="161"/>
      <c r="AL983" s="159"/>
      <c r="AM983" s="159"/>
      <c r="AN983" s="159"/>
      <c r="AO983" s="159"/>
      <c r="AP983" s="162"/>
      <c r="AQ983" s="162"/>
      <c r="AR983" s="162"/>
      <c r="AS983" s="162"/>
      <c r="AT983" s="161"/>
      <c r="AU983" s="163"/>
      <c r="AV983" s="163"/>
      <c r="AW983" s="163"/>
      <c r="AX983" s="163"/>
      <c r="AY983" s="163"/>
    </row>
    <row r="984" spans="1:51" ht="16.5" customHeight="1" outlineLevel="3" x14ac:dyDescent="0.25">
      <c r="A984" s="164" t="s">
        <v>3083</v>
      </c>
      <c r="B984" s="165" t="s">
        <v>3084</v>
      </c>
      <c r="C984" s="166"/>
      <c r="D984" s="167">
        <v>0</v>
      </c>
      <c r="E984" s="167">
        <v>0.02</v>
      </c>
      <c r="F984" s="167">
        <v>0.03</v>
      </c>
      <c r="G984" s="167">
        <v>0.03</v>
      </c>
      <c r="H984" s="167">
        <v>0.04</v>
      </c>
      <c r="I984" s="167">
        <v>0.05</v>
      </c>
      <c r="J984" s="167">
        <v>7.0000000000000007E-2</v>
      </c>
      <c r="K984" s="168" t="e">
        <f t="shared" ref="K984:P984" si="1336">IF(K986=0,0,K985/K986)</f>
        <v>#N/A</v>
      </c>
      <c r="L984" s="168">
        <f t="shared" si="1336"/>
        <v>0.18414985590778099</v>
      </c>
      <c r="M984" s="168">
        <f t="shared" si="1336"/>
        <v>0.36720921000396983</v>
      </c>
      <c r="N984" s="168">
        <f t="shared" si="1336"/>
        <v>0.42032862055789072</v>
      </c>
      <c r="O984" s="168">
        <f t="shared" si="1336"/>
        <v>1.2482486307476755E-2</v>
      </c>
      <c r="P984" s="168">
        <f t="shared" si="1336"/>
        <v>0.14161285478300045</v>
      </c>
      <c r="Q984" s="177"/>
      <c r="R984" s="168">
        <f t="shared" ref="R984:S984" si="1337">IF(R986=0,0,R985/R986)</f>
        <v>0</v>
      </c>
      <c r="S984" s="168">
        <f t="shared" si="1337"/>
        <v>0</v>
      </c>
      <c r="T984" s="181"/>
      <c r="U984" s="168">
        <f t="shared" ref="U984:V984" si="1338">IF(U986=0,0,U985/U986)</f>
        <v>0</v>
      </c>
      <c r="V984" s="168">
        <f t="shared" si="1338"/>
        <v>0</v>
      </c>
      <c r="W984" s="181"/>
      <c r="X984" s="168">
        <f>H984</f>
        <v>0.04</v>
      </c>
      <c r="Y984" s="168">
        <f>IF(Y986=0,0,Y985/Y986)</f>
        <v>0</v>
      </c>
      <c r="Z984" s="182"/>
      <c r="AA984" s="167">
        <f>Y984/X984</f>
        <v>0</v>
      </c>
      <c r="AB984" s="165"/>
      <c r="AC984" s="172" t="e">
        <f>P984/R984</f>
        <v>#DIV/0!</v>
      </c>
      <c r="AD984" s="172" t="e">
        <f>S984/R984</f>
        <v>#DIV/0!</v>
      </c>
      <c r="AE984" s="172" t="e">
        <f>V984/U984</f>
        <v>#DIV/0!</v>
      </c>
      <c r="AF984" s="172">
        <f>Y984/X984</f>
        <v>0</v>
      </c>
      <c r="AG984" s="172">
        <f>P984/G984</f>
        <v>4.7204284927666817</v>
      </c>
      <c r="AH984" s="172">
        <f>S984/G984</f>
        <v>0</v>
      </c>
      <c r="AI984" s="172">
        <f>V984/G984</f>
        <v>0</v>
      </c>
      <c r="AJ984" s="172">
        <f>Y984/G984</f>
        <v>0</v>
      </c>
      <c r="AK984" s="173"/>
      <c r="AL984" s="168">
        <f>IF(H984=0,0,P984/H984)</f>
        <v>3.5403213695750111</v>
      </c>
      <c r="AM984" s="168">
        <f>IF(H984=0,0,S984/H984)</f>
        <v>0</v>
      </c>
      <c r="AN984" s="168">
        <f>IF(H984=0,0,V984/H984)</f>
        <v>0</v>
      </c>
      <c r="AO984" s="168">
        <f>IF(H984=0,0,Y984/H984)</f>
        <v>0</v>
      </c>
      <c r="AP984" s="174">
        <f t="shared" ref="AP984:AS984" si="1339">IF(AL984&lt;=50%,5,IF(AL984&lt;=65%,4,IF(AL984&lt;=75%,3,IF(AL984&lt;=90%,2,1))))</f>
        <v>1</v>
      </c>
      <c r="AQ984" s="174">
        <f t="shared" si="1339"/>
        <v>5</v>
      </c>
      <c r="AR984" s="174">
        <f t="shared" si="1339"/>
        <v>5</v>
      </c>
      <c r="AS984" s="174">
        <f t="shared" si="1339"/>
        <v>5</v>
      </c>
      <c r="AT984" s="173"/>
      <c r="AU984" s="175"/>
      <c r="AV984" s="175"/>
      <c r="AW984" s="175"/>
      <c r="AX984" s="175"/>
      <c r="AY984" s="175"/>
    </row>
    <row r="985" spans="1:51" ht="16.5" customHeight="1" outlineLevel="4" x14ac:dyDescent="0.25">
      <c r="A985" s="205" t="s">
        <v>3085</v>
      </c>
      <c r="B985" s="226" t="str">
        <f>Variables!C513</f>
        <v>Jumlah KUM yg menerima akses permodalan</v>
      </c>
      <c r="C985" s="192" t="s">
        <v>3075</v>
      </c>
      <c r="D985" s="192"/>
      <c r="E985" s="192"/>
      <c r="F985" s="192"/>
      <c r="G985" s="192"/>
      <c r="H985" s="192"/>
      <c r="I985" s="192"/>
      <c r="J985" s="192"/>
      <c r="K985" s="192" t="e">
        <f>Variables!E513</f>
        <v>#N/A</v>
      </c>
      <c r="L985" s="192">
        <f>Variables!F513</f>
        <v>1278</v>
      </c>
      <c r="M985" s="192">
        <f>Variables!G513</f>
        <v>2775</v>
      </c>
      <c r="N985" s="192">
        <f>Variables!H513</f>
        <v>3300</v>
      </c>
      <c r="O985" s="192">
        <f>Variables!I513</f>
        <v>98</v>
      </c>
      <c r="P985" s="192">
        <f>Variables!J513</f>
        <v>943</v>
      </c>
      <c r="Q985" s="192"/>
      <c r="R985" s="192">
        <f>Variables!K513</f>
        <v>0</v>
      </c>
      <c r="S985" s="192">
        <f>Variables!L513</f>
        <v>0</v>
      </c>
      <c r="T985" s="192"/>
      <c r="U985" s="192">
        <f>Variables!M513</f>
        <v>0</v>
      </c>
      <c r="V985" s="192">
        <f>Variables!N513</f>
        <v>0</v>
      </c>
      <c r="W985" s="192"/>
      <c r="X985" s="168"/>
      <c r="Y985" s="192">
        <f>Variables!P513</f>
        <v>0</v>
      </c>
      <c r="Z985" s="182"/>
      <c r="AA985" s="192"/>
      <c r="AB985" s="181"/>
      <c r="AC985" s="170"/>
      <c r="AD985" s="170"/>
      <c r="AE985" s="170"/>
      <c r="AF985" s="170"/>
      <c r="AG985" s="170"/>
      <c r="AH985" s="170"/>
      <c r="AI985" s="170"/>
      <c r="AJ985" s="170"/>
      <c r="AK985" s="206"/>
      <c r="AL985" s="168"/>
      <c r="AM985" s="168"/>
      <c r="AN985" s="168"/>
      <c r="AO985" s="168"/>
      <c r="AP985" s="174"/>
      <c r="AQ985" s="174"/>
      <c r="AR985" s="174"/>
      <c r="AS985" s="174"/>
      <c r="AT985" s="206"/>
      <c r="AU985" s="207"/>
      <c r="AV985" s="207"/>
      <c r="AW985" s="207"/>
      <c r="AX985" s="207"/>
      <c r="AY985" s="207"/>
    </row>
    <row r="986" spans="1:51" ht="16.5" customHeight="1" outlineLevel="4" x14ac:dyDescent="0.25">
      <c r="A986" s="205" t="s">
        <v>3086</v>
      </c>
      <c r="B986" s="226" t="str">
        <f>Variables!C512</f>
        <v>Jumlah KUM</v>
      </c>
      <c r="C986" s="192" t="s">
        <v>3075</v>
      </c>
      <c r="D986" s="192"/>
      <c r="E986" s="192"/>
      <c r="F986" s="192"/>
      <c r="G986" s="192"/>
      <c r="H986" s="192"/>
      <c r="I986" s="192"/>
      <c r="J986" s="192"/>
      <c r="K986" s="192" t="e">
        <f>Variables!E512</f>
        <v>#N/A</v>
      </c>
      <c r="L986" s="192">
        <f>Variables!F512</f>
        <v>6940</v>
      </c>
      <c r="M986" s="192">
        <f>Variables!G512</f>
        <v>7557</v>
      </c>
      <c r="N986" s="192">
        <f>Variables!H512</f>
        <v>7851</v>
      </c>
      <c r="O986" s="192">
        <f>Variables!I512</f>
        <v>7851</v>
      </c>
      <c r="P986" s="192">
        <f>Variables!J512</f>
        <v>6659</v>
      </c>
      <c r="Q986" s="192"/>
      <c r="R986" s="192">
        <f>Variables!K512</f>
        <v>0</v>
      </c>
      <c r="S986" s="192">
        <f>Variables!L512</f>
        <v>0</v>
      </c>
      <c r="T986" s="192"/>
      <c r="U986" s="192">
        <f>Variables!M512</f>
        <v>0</v>
      </c>
      <c r="V986" s="192">
        <f>Variables!N512</f>
        <v>0</v>
      </c>
      <c r="W986" s="192"/>
      <c r="X986" s="192"/>
      <c r="Y986" s="192">
        <f>Variables!P512</f>
        <v>0</v>
      </c>
      <c r="Z986" s="182"/>
      <c r="AA986" s="192"/>
      <c r="AB986" s="181"/>
      <c r="AC986" s="170"/>
      <c r="AD986" s="170"/>
      <c r="AE986" s="170"/>
      <c r="AF986" s="170"/>
      <c r="AG986" s="170"/>
      <c r="AH986" s="170"/>
      <c r="AI986" s="170"/>
      <c r="AJ986" s="170"/>
      <c r="AK986" s="206"/>
      <c r="AL986" s="168"/>
      <c r="AM986" s="168"/>
      <c r="AN986" s="168"/>
      <c r="AO986" s="168"/>
      <c r="AP986" s="174"/>
      <c r="AQ986" s="174"/>
      <c r="AR986" s="174"/>
      <c r="AS986" s="174"/>
      <c r="AT986" s="206"/>
      <c r="AU986" s="207"/>
      <c r="AV986" s="207"/>
      <c r="AW986" s="207"/>
      <c r="AX986" s="207"/>
      <c r="AY986" s="207"/>
    </row>
    <row r="987" spans="1:51" ht="16.5" customHeight="1" outlineLevel="2" x14ac:dyDescent="0.25">
      <c r="A987" s="153" t="s">
        <v>3087</v>
      </c>
      <c r="B987" s="154" t="s">
        <v>3088</v>
      </c>
      <c r="C987" s="155"/>
      <c r="D987" s="155"/>
      <c r="E987" s="155"/>
      <c r="F987" s="155"/>
      <c r="G987" s="155"/>
      <c r="H987" s="155"/>
      <c r="I987" s="155"/>
      <c r="J987" s="155"/>
      <c r="K987" s="155"/>
      <c r="L987" s="155"/>
      <c r="M987" s="155"/>
      <c r="N987" s="155"/>
      <c r="O987" s="155"/>
      <c r="P987" s="155"/>
      <c r="Q987" s="156"/>
      <c r="R987" s="155"/>
      <c r="S987" s="155"/>
      <c r="T987" s="157"/>
      <c r="U987" s="155"/>
      <c r="V987" s="155"/>
      <c r="W987" s="157"/>
      <c r="X987" s="155"/>
      <c r="Y987" s="155"/>
      <c r="Z987" s="158"/>
      <c r="AA987" s="159"/>
      <c r="AB987" s="154"/>
      <c r="AC987" s="160"/>
      <c r="AD987" s="160"/>
      <c r="AE987" s="160"/>
      <c r="AF987" s="160"/>
      <c r="AG987" s="160"/>
      <c r="AH987" s="160"/>
      <c r="AI987" s="160"/>
      <c r="AJ987" s="160"/>
      <c r="AK987" s="161"/>
      <c r="AL987" s="159"/>
      <c r="AM987" s="159"/>
      <c r="AN987" s="159"/>
      <c r="AO987" s="159"/>
      <c r="AP987" s="162"/>
      <c r="AQ987" s="162"/>
      <c r="AR987" s="162"/>
      <c r="AS987" s="162"/>
      <c r="AT987" s="161"/>
      <c r="AU987" s="163"/>
      <c r="AV987" s="163"/>
      <c r="AW987" s="163"/>
      <c r="AX987" s="163"/>
      <c r="AY987" s="163"/>
    </row>
    <row r="988" spans="1:51" ht="16.5" customHeight="1" outlineLevel="3" x14ac:dyDescent="0.25">
      <c r="A988" s="164" t="s">
        <v>3089</v>
      </c>
      <c r="B988" s="165" t="s">
        <v>3090</v>
      </c>
      <c r="C988" s="166"/>
      <c r="D988" s="167">
        <v>0.93089999999999995</v>
      </c>
      <c r="E988" s="167">
        <v>0.93149999999999999</v>
      </c>
      <c r="F988" s="167">
        <v>0.9325</v>
      </c>
      <c r="G988" s="167">
        <v>0.93400000000000005</v>
      </c>
      <c r="H988" s="167">
        <v>0.93600000000000005</v>
      </c>
      <c r="I988" s="167">
        <v>0.93899999999999995</v>
      </c>
      <c r="J988" s="167">
        <v>0.94</v>
      </c>
      <c r="K988" s="168">
        <f t="shared" ref="K988:P988" si="1340">IF(K990=0,0,K989/K990)</f>
        <v>0.93069306930693074</v>
      </c>
      <c r="L988" s="168">
        <f t="shared" si="1340"/>
        <v>0.95391705069124422</v>
      </c>
      <c r="M988" s="168">
        <f t="shared" si="1340"/>
        <v>0.93243243243243246</v>
      </c>
      <c r="N988" s="168">
        <f t="shared" si="1340"/>
        <v>0.93133047210300424</v>
      </c>
      <c r="O988" s="168">
        <f t="shared" si="1340"/>
        <v>0</v>
      </c>
      <c r="P988" s="168">
        <f t="shared" si="1340"/>
        <v>1</v>
      </c>
      <c r="Q988" s="177"/>
      <c r="R988" s="168">
        <f t="shared" ref="R988:S988" si="1341">IF(R990=0,0,R989/R990)</f>
        <v>0</v>
      </c>
      <c r="S988" s="168">
        <f t="shared" si="1341"/>
        <v>0</v>
      </c>
      <c r="T988" s="181"/>
      <c r="U988" s="168">
        <f t="shared" ref="U988:V988" si="1342">IF(U990=0,0,U989/U990)</f>
        <v>0</v>
      </c>
      <c r="V988" s="168">
        <f t="shared" si="1342"/>
        <v>0</v>
      </c>
      <c r="W988" s="181"/>
      <c r="X988" s="168">
        <f>H988</f>
        <v>0.93600000000000005</v>
      </c>
      <c r="Y988" s="168">
        <f>IF(Y990=0,0,Y989/Y990)</f>
        <v>0</v>
      </c>
      <c r="Z988" s="182"/>
      <c r="AA988" s="167">
        <f>Y988/X988</f>
        <v>0</v>
      </c>
      <c r="AB988" s="165"/>
      <c r="AC988" s="172" t="e">
        <f>P988/R988</f>
        <v>#DIV/0!</v>
      </c>
      <c r="AD988" s="172" t="e">
        <f>S988/R988</f>
        <v>#DIV/0!</v>
      </c>
      <c r="AE988" s="172" t="e">
        <f>V988/U988</f>
        <v>#DIV/0!</v>
      </c>
      <c r="AF988" s="172">
        <f>Y988/X988</f>
        <v>0</v>
      </c>
      <c r="AG988" s="172">
        <f>P988/G988</f>
        <v>1.070663811563169</v>
      </c>
      <c r="AH988" s="172">
        <f>S988/G988</f>
        <v>0</v>
      </c>
      <c r="AI988" s="172">
        <f>V988/G988</f>
        <v>0</v>
      </c>
      <c r="AJ988" s="172">
        <f>Y988/G988</f>
        <v>0</v>
      </c>
      <c r="AK988" s="173"/>
      <c r="AL988" s="168">
        <f>IF(H988=0,0,P988/H988)</f>
        <v>1.0683760683760684</v>
      </c>
      <c r="AM988" s="168">
        <f>IF(H988=0,0,S988/H988)</f>
        <v>0</v>
      </c>
      <c r="AN988" s="168">
        <f>IF(H988=0,0,V988/H988)</f>
        <v>0</v>
      </c>
      <c r="AO988" s="168">
        <f>IF(H988=0,0,Y988/H988)</f>
        <v>0</v>
      </c>
      <c r="AP988" s="174">
        <f t="shared" ref="AP988:AS988" si="1343">IF(AL988&lt;=50%,5,IF(AL988&lt;=65%,4,IF(AL988&lt;=75%,3,IF(AL988&lt;=90%,2,1))))</f>
        <v>1</v>
      </c>
      <c r="AQ988" s="174">
        <f t="shared" si="1343"/>
        <v>5</v>
      </c>
      <c r="AR988" s="174">
        <f t="shared" si="1343"/>
        <v>5</v>
      </c>
      <c r="AS988" s="174">
        <f t="shared" si="1343"/>
        <v>5</v>
      </c>
      <c r="AT988" s="173"/>
      <c r="AU988" s="175"/>
      <c r="AV988" s="175"/>
      <c r="AW988" s="175"/>
      <c r="AX988" s="175"/>
      <c r="AY988" s="175"/>
    </row>
    <row r="989" spans="1:51" ht="16.5" customHeight="1" outlineLevel="4" x14ac:dyDescent="0.25">
      <c r="A989" s="205" t="s">
        <v>3091</v>
      </c>
      <c r="B989" s="226" t="str">
        <f>Variables!C507</f>
        <v>Jumlah koperasi aktif</v>
      </c>
      <c r="C989" s="192" t="s">
        <v>3092</v>
      </c>
      <c r="D989" s="192"/>
      <c r="E989" s="192"/>
      <c r="F989" s="192"/>
      <c r="G989" s="192"/>
      <c r="H989" s="192"/>
      <c r="I989" s="192"/>
      <c r="J989" s="192"/>
      <c r="K989" s="192">
        <f>Variables!E507</f>
        <v>188</v>
      </c>
      <c r="L989" s="192">
        <f>Variables!F507</f>
        <v>207</v>
      </c>
      <c r="M989" s="192">
        <f>Variables!G507</f>
        <v>207</v>
      </c>
      <c r="N989" s="192">
        <f>Variables!H507</f>
        <v>217</v>
      </c>
      <c r="O989" s="192">
        <f>Variables!I507</f>
        <v>0</v>
      </c>
      <c r="P989" s="192">
        <f>Variables!J507</f>
        <v>3</v>
      </c>
      <c r="Q989" s="192"/>
      <c r="R989" s="192">
        <f>Variables!K507</f>
        <v>0</v>
      </c>
      <c r="S989" s="192">
        <f>Variables!L507</f>
        <v>0</v>
      </c>
      <c r="T989" s="192"/>
      <c r="U989" s="192">
        <f>Variables!M507</f>
        <v>0</v>
      </c>
      <c r="V989" s="192">
        <f>Variables!N507</f>
        <v>0</v>
      </c>
      <c r="W989" s="192"/>
      <c r="X989" s="192"/>
      <c r="Y989" s="192">
        <f>Variables!P507</f>
        <v>0</v>
      </c>
      <c r="Z989" s="182"/>
      <c r="AA989" s="192"/>
      <c r="AB989" s="181"/>
      <c r="AC989" s="170"/>
      <c r="AD989" s="170"/>
      <c r="AE989" s="170"/>
      <c r="AF989" s="170"/>
      <c r="AG989" s="170"/>
      <c r="AH989" s="170"/>
      <c r="AI989" s="170"/>
      <c r="AJ989" s="170"/>
      <c r="AK989" s="206"/>
      <c r="AL989" s="168"/>
      <c r="AM989" s="168"/>
      <c r="AN989" s="168"/>
      <c r="AO989" s="168"/>
      <c r="AP989" s="174"/>
      <c r="AQ989" s="174"/>
      <c r="AR989" s="174"/>
      <c r="AS989" s="174"/>
      <c r="AT989" s="206"/>
      <c r="AU989" s="207"/>
      <c r="AV989" s="207"/>
      <c r="AW989" s="207"/>
      <c r="AX989" s="207"/>
      <c r="AY989" s="207"/>
    </row>
    <row r="990" spans="1:51" ht="16.5" customHeight="1" outlineLevel="4" x14ac:dyDescent="0.25">
      <c r="A990" s="205" t="s">
        <v>3093</v>
      </c>
      <c r="B990" s="226" t="str">
        <f>Variables!C509</f>
        <v>Jumlah koperasi seluruhnya</v>
      </c>
      <c r="C990" s="192" t="s">
        <v>3092</v>
      </c>
      <c r="D990" s="192"/>
      <c r="E990" s="192"/>
      <c r="F990" s="192"/>
      <c r="G990" s="192"/>
      <c r="H990" s="192"/>
      <c r="I990" s="192"/>
      <c r="J990" s="192"/>
      <c r="K990" s="192">
        <f>Variables!E509</f>
        <v>202</v>
      </c>
      <c r="L990" s="192">
        <f>Variables!F509</f>
        <v>217</v>
      </c>
      <c r="M990" s="192">
        <f>Variables!G509</f>
        <v>222</v>
      </c>
      <c r="N990" s="192">
        <f>Variables!H509</f>
        <v>233</v>
      </c>
      <c r="O990" s="192">
        <f>Variables!I509</f>
        <v>0</v>
      </c>
      <c r="P990" s="192">
        <f>Variables!J509</f>
        <v>3</v>
      </c>
      <c r="Q990" s="192"/>
      <c r="R990" s="192">
        <f>Variables!K509</f>
        <v>0</v>
      </c>
      <c r="S990" s="192">
        <f>Variables!L509</f>
        <v>0</v>
      </c>
      <c r="T990" s="192"/>
      <c r="U990" s="192">
        <f>Variables!M509</f>
        <v>0</v>
      </c>
      <c r="V990" s="192">
        <f>Variables!N509</f>
        <v>0</v>
      </c>
      <c r="W990" s="192"/>
      <c r="X990" s="192"/>
      <c r="Y990" s="192">
        <f>Variables!P509</f>
        <v>0</v>
      </c>
      <c r="Z990" s="182"/>
      <c r="AA990" s="192"/>
      <c r="AB990" s="181"/>
      <c r="AC990" s="170"/>
      <c r="AD990" s="170"/>
      <c r="AE990" s="170"/>
      <c r="AF990" s="170"/>
      <c r="AG990" s="170"/>
      <c r="AH990" s="170"/>
      <c r="AI990" s="170"/>
      <c r="AJ990" s="170"/>
      <c r="AK990" s="206"/>
      <c r="AL990" s="168"/>
      <c r="AM990" s="168"/>
      <c r="AN990" s="168"/>
      <c r="AO990" s="168"/>
      <c r="AP990" s="174"/>
      <c r="AQ990" s="174"/>
      <c r="AR990" s="174"/>
      <c r="AS990" s="174"/>
      <c r="AT990" s="206"/>
      <c r="AU990" s="207"/>
      <c r="AV990" s="207"/>
      <c r="AW990" s="207"/>
      <c r="AX990" s="207"/>
      <c r="AY990" s="207"/>
    </row>
    <row r="991" spans="1:51" ht="16.5" customHeight="1" outlineLevel="3" x14ac:dyDescent="0.25">
      <c r="A991" s="164" t="s">
        <v>3094</v>
      </c>
      <c r="B991" s="165" t="s">
        <v>3095</v>
      </c>
      <c r="C991" s="166"/>
      <c r="D991" s="167">
        <v>0</v>
      </c>
      <c r="E991" s="167">
        <v>0</v>
      </c>
      <c r="F991" s="167">
        <v>0.25</v>
      </c>
      <c r="G991" s="167">
        <v>0.27</v>
      </c>
      <c r="H991" s="167">
        <v>0.3</v>
      </c>
      <c r="I991" s="167">
        <v>0.35</v>
      </c>
      <c r="J991" s="167">
        <v>0.4</v>
      </c>
      <c r="K991" s="168" t="e">
        <f t="shared" ref="K991:P991" si="1344">IF(K993=0,0,K992/K993)</f>
        <v>#N/A</v>
      </c>
      <c r="L991" s="168">
        <f t="shared" si="1344"/>
        <v>0.26041666666666669</v>
      </c>
      <c r="M991" s="168">
        <f t="shared" si="1344"/>
        <v>0.27461139896373055</v>
      </c>
      <c r="N991" s="168">
        <f t="shared" si="1344"/>
        <v>0.29081632653061223</v>
      </c>
      <c r="O991" s="168">
        <f t="shared" si="1344"/>
        <v>0</v>
      </c>
      <c r="P991" s="168">
        <f t="shared" si="1344"/>
        <v>1.0362694300518135E-2</v>
      </c>
      <c r="Q991" s="177"/>
      <c r="R991" s="168">
        <f t="shared" ref="R991:S991" si="1345">IF(R993=0,0,R992/R993)</f>
        <v>0</v>
      </c>
      <c r="S991" s="168">
        <f t="shared" si="1345"/>
        <v>0</v>
      </c>
      <c r="T991" s="181"/>
      <c r="U991" s="168">
        <f t="shared" ref="U991:V991" si="1346">IF(U993=0,0,U992/U993)</f>
        <v>0</v>
      </c>
      <c r="V991" s="168">
        <f t="shared" si="1346"/>
        <v>0</v>
      </c>
      <c r="W991" s="181"/>
      <c r="X991" s="168">
        <f>H991</f>
        <v>0.3</v>
      </c>
      <c r="Y991" s="168">
        <f>IF(Y993=0,0,Y992/Y993)</f>
        <v>0</v>
      </c>
      <c r="Z991" s="182"/>
      <c r="AA991" s="167">
        <f>Y991/X991</f>
        <v>0</v>
      </c>
      <c r="AB991" s="165"/>
      <c r="AC991" s="172" t="e">
        <f>P991/R991</f>
        <v>#DIV/0!</v>
      </c>
      <c r="AD991" s="172" t="e">
        <f>S991/R991</f>
        <v>#DIV/0!</v>
      </c>
      <c r="AE991" s="172" t="e">
        <f>V991/U991</f>
        <v>#DIV/0!</v>
      </c>
      <c r="AF991" s="172">
        <f>Y991/X991</f>
        <v>0</v>
      </c>
      <c r="AG991" s="172">
        <f>P991/G991</f>
        <v>3.8380349261178275E-2</v>
      </c>
      <c r="AH991" s="172">
        <f>S991/G991</f>
        <v>0</v>
      </c>
      <c r="AI991" s="172">
        <f>V991/G991</f>
        <v>0</v>
      </c>
      <c r="AJ991" s="172">
        <f>Y991/G991</f>
        <v>0</v>
      </c>
      <c r="AK991" s="173"/>
      <c r="AL991" s="168">
        <f>IF(H991=0,0,P991/H991)</f>
        <v>3.4542314335060449E-2</v>
      </c>
      <c r="AM991" s="168">
        <f>IF(H991=0,0,S991/H991)</f>
        <v>0</v>
      </c>
      <c r="AN991" s="168">
        <f>IF(H991=0,0,V991/H991)</f>
        <v>0</v>
      </c>
      <c r="AO991" s="168">
        <f>IF(H991=0,0,Y991/H991)</f>
        <v>0</v>
      </c>
      <c r="AP991" s="174">
        <f t="shared" ref="AP991:AS991" si="1347">IF(AL991&lt;=50%,5,IF(AL991&lt;=65%,4,IF(AL991&lt;=75%,3,IF(AL991&lt;=90%,2,1))))</f>
        <v>5</v>
      </c>
      <c r="AQ991" s="174">
        <f t="shared" si="1347"/>
        <v>5</v>
      </c>
      <c r="AR991" s="174">
        <f t="shared" si="1347"/>
        <v>5</v>
      </c>
      <c r="AS991" s="174">
        <f t="shared" si="1347"/>
        <v>5</v>
      </c>
      <c r="AT991" s="173"/>
      <c r="AU991" s="175"/>
      <c r="AV991" s="175"/>
      <c r="AW991" s="175"/>
      <c r="AX991" s="175"/>
      <c r="AY991" s="175"/>
    </row>
    <row r="992" spans="1:51" ht="16.5" customHeight="1" outlineLevel="4" x14ac:dyDescent="0.25">
      <c r="A992" s="205" t="s">
        <v>3096</v>
      </c>
      <c r="B992" s="226" t="str">
        <f>Variables!C508</f>
        <v>Jumlah koperasi sehat</v>
      </c>
      <c r="C992" s="192" t="s">
        <v>3092</v>
      </c>
      <c r="D992" s="192"/>
      <c r="E992" s="192"/>
      <c r="F992" s="192"/>
      <c r="G992" s="192"/>
      <c r="H992" s="192"/>
      <c r="I992" s="192"/>
      <c r="J992" s="192"/>
      <c r="K992" s="192" t="e">
        <f>Variables!E508</f>
        <v>#N/A</v>
      </c>
      <c r="L992" s="192">
        <f>Variables!F508</f>
        <v>50</v>
      </c>
      <c r="M992" s="192">
        <f>Variables!G508</f>
        <v>53</v>
      </c>
      <c r="N992" s="192">
        <f>Variables!H508</f>
        <v>57</v>
      </c>
      <c r="O992" s="192">
        <f>Variables!I508</f>
        <v>0</v>
      </c>
      <c r="P992" s="192">
        <f>Variables!J508</f>
        <v>2</v>
      </c>
      <c r="Q992" s="192"/>
      <c r="R992" s="192">
        <f>Variables!K508</f>
        <v>0</v>
      </c>
      <c r="S992" s="192">
        <f>Variables!L508</f>
        <v>0</v>
      </c>
      <c r="T992" s="192"/>
      <c r="U992" s="192">
        <f>Variables!M508</f>
        <v>0</v>
      </c>
      <c r="V992" s="192">
        <f>Variables!N508</f>
        <v>0</v>
      </c>
      <c r="W992" s="192"/>
      <c r="X992" s="192"/>
      <c r="Y992" s="192">
        <f>Variables!P508</f>
        <v>0</v>
      </c>
      <c r="Z992" s="182"/>
      <c r="AA992" s="192"/>
      <c r="AB992" s="181"/>
      <c r="AC992" s="170"/>
      <c r="AD992" s="170"/>
      <c r="AE992" s="170"/>
      <c r="AF992" s="170"/>
      <c r="AG992" s="170"/>
      <c r="AH992" s="170"/>
      <c r="AI992" s="170"/>
      <c r="AJ992" s="170"/>
      <c r="AK992" s="206"/>
      <c r="AL992" s="168"/>
      <c r="AM992" s="168"/>
      <c r="AN992" s="168"/>
      <c r="AO992" s="168"/>
      <c r="AP992" s="174"/>
      <c r="AQ992" s="174"/>
      <c r="AR992" s="174"/>
      <c r="AS992" s="174"/>
      <c r="AT992" s="206"/>
      <c r="AU992" s="207"/>
      <c r="AV992" s="207"/>
      <c r="AW992" s="207"/>
      <c r="AX992" s="207"/>
      <c r="AY992" s="207"/>
    </row>
    <row r="993" spans="1:51" ht="16.5" customHeight="1" outlineLevel="4" x14ac:dyDescent="0.25">
      <c r="A993" s="205" t="s">
        <v>3097</v>
      </c>
      <c r="B993" s="226" t="str">
        <f>Variables!C512</f>
        <v>Jumlah KUM</v>
      </c>
      <c r="C993" s="192" t="s">
        <v>3092</v>
      </c>
      <c r="D993" s="192"/>
      <c r="E993" s="192"/>
      <c r="F993" s="192"/>
      <c r="G993" s="192">
        <v>192</v>
      </c>
      <c r="H993" s="192"/>
      <c r="I993" s="192"/>
      <c r="J993" s="192"/>
      <c r="K993" s="192" t="e">
        <f>Variables!E511</f>
        <v>#N/A</v>
      </c>
      <c r="L993" s="192">
        <f>Variables!F511</f>
        <v>192</v>
      </c>
      <c r="M993" s="192">
        <f>Variables!G511</f>
        <v>193</v>
      </c>
      <c r="N993" s="192">
        <f>Variables!H511</f>
        <v>196</v>
      </c>
      <c r="O993" s="192">
        <f>Variables!I511</f>
        <v>196</v>
      </c>
      <c r="P993" s="192">
        <f>Variables!J511</f>
        <v>193</v>
      </c>
      <c r="Q993" s="192"/>
      <c r="R993" s="192">
        <f>Variables!K511</f>
        <v>0</v>
      </c>
      <c r="S993" s="192">
        <f>Variables!L511</f>
        <v>0</v>
      </c>
      <c r="T993" s="192"/>
      <c r="U993" s="192">
        <f>Variables!M511</f>
        <v>0</v>
      </c>
      <c r="V993" s="192">
        <f>Variables!N511</f>
        <v>0</v>
      </c>
      <c r="W993" s="192"/>
      <c r="X993" s="192"/>
      <c r="Y993" s="192">
        <f>Variables!P511</f>
        <v>0</v>
      </c>
      <c r="Z993" s="182"/>
      <c r="AA993" s="192"/>
      <c r="AB993" s="181"/>
      <c r="AC993" s="170"/>
      <c r="AD993" s="170"/>
      <c r="AE993" s="170"/>
      <c r="AF993" s="170"/>
      <c r="AG993" s="170"/>
      <c r="AH993" s="170"/>
      <c r="AI993" s="170"/>
      <c r="AJ993" s="170"/>
      <c r="AK993" s="206"/>
      <c r="AL993" s="168"/>
      <c r="AM993" s="168"/>
      <c r="AN993" s="168"/>
      <c r="AO993" s="168"/>
      <c r="AP993" s="174"/>
      <c r="AQ993" s="174"/>
      <c r="AR993" s="174"/>
      <c r="AS993" s="174"/>
      <c r="AT993" s="206"/>
      <c r="AU993" s="207"/>
      <c r="AV993" s="207"/>
      <c r="AW993" s="207"/>
      <c r="AX993" s="207"/>
      <c r="AY993" s="207"/>
    </row>
    <row r="994" spans="1:51" ht="16.5" customHeight="1" outlineLevel="3" x14ac:dyDescent="0.25">
      <c r="A994" s="222" t="s">
        <v>3098</v>
      </c>
      <c r="B994" s="226" t="s">
        <v>3099</v>
      </c>
      <c r="C994" s="223"/>
      <c r="D994" s="223">
        <f t="shared" ref="D994:G994" si="1348">D995</f>
        <v>217</v>
      </c>
      <c r="E994" s="223">
        <f t="shared" si="1348"/>
        <v>220</v>
      </c>
      <c r="F994" s="223">
        <f t="shared" si="1348"/>
        <v>225</v>
      </c>
      <c r="G994" s="223">
        <f t="shared" si="1348"/>
        <v>228</v>
      </c>
      <c r="H994" s="223">
        <v>230</v>
      </c>
      <c r="I994" s="223">
        <v>233</v>
      </c>
      <c r="J994" s="223">
        <f t="shared" ref="J994:P994" si="1349">J995</f>
        <v>235</v>
      </c>
      <c r="K994" s="192">
        <f t="shared" si="1349"/>
        <v>202</v>
      </c>
      <c r="L994" s="192">
        <f t="shared" si="1349"/>
        <v>217</v>
      </c>
      <c r="M994" s="192">
        <f t="shared" si="1349"/>
        <v>222</v>
      </c>
      <c r="N994" s="192">
        <f t="shared" si="1349"/>
        <v>233</v>
      </c>
      <c r="O994" s="192">
        <f t="shared" si="1349"/>
        <v>0</v>
      </c>
      <c r="P994" s="192">
        <f t="shared" si="1349"/>
        <v>3</v>
      </c>
      <c r="Q994" s="192"/>
      <c r="R994" s="192">
        <f t="shared" ref="R994:S994" si="1350">R995</f>
        <v>0</v>
      </c>
      <c r="S994" s="192">
        <f t="shared" si="1350"/>
        <v>0</v>
      </c>
      <c r="T994" s="192"/>
      <c r="U994" s="192">
        <f t="shared" ref="U994:V994" si="1351">U995</f>
        <v>0</v>
      </c>
      <c r="V994" s="192">
        <f t="shared" si="1351"/>
        <v>0</v>
      </c>
      <c r="W994" s="192"/>
      <c r="X994" s="188">
        <f>H994</f>
        <v>230</v>
      </c>
      <c r="Y994" s="223">
        <f>Y995</f>
        <v>0</v>
      </c>
      <c r="Z994" s="269"/>
      <c r="AA994" s="192">
        <f>Y994/X994</f>
        <v>0</v>
      </c>
      <c r="AB994" s="226"/>
      <c r="AC994" s="170" t="e">
        <f>P994/R994</f>
        <v>#DIV/0!</v>
      </c>
      <c r="AD994" s="170" t="e">
        <f>S994/R994</f>
        <v>#DIV/0!</v>
      </c>
      <c r="AE994" s="170" t="e">
        <f>V994/U994</f>
        <v>#DIV/0!</v>
      </c>
      <c r="AF994" s="170">
        <f>Y994/X994</f>
        <v>0</v>
      </c>
      <c r="AG994" s="170">
        <f>P994/G994</f>
        <v>1.3157894736842105E-2</v>
      </c>
      <c r="AH994" s="170">
        <f>S994/G994</f>
        <v>0</v>
      </c>
      <c r="AI994" s="170">
        <f>V994/G994</f>
        <v>0</v>
      </c>
      <c r="AJ994" s="170">
        <f>Y994/G994</f>
        <v>0</v>
      </c>
      <c r="AK994" s="206"/>
      <c r="AL994" s="168">
        <f>IF(H994=0,0,P994/H994)</f>
        <v>1.3043478260869565E-2</v>
      </c>
      <c r="AM994" s="168">
        <f>IF(H994=0,0,S994/H994)</f>
        <v>0</v>
      </c>
      <c r="AN994" s="168">
        <f>IF(H994=0,0,V994/H994)</f>
        <v>0</v>
      </c>
      <c r="AO994" s="168">
        <f>IF(H994=0,0,Y994/H994)</f>
        <v>0</v>
      </c>
      <c r="AP994" s="174">
        <f t="shared" ref="AP994:AS994" si="1352">IF(AL994&lt;=50%,5,IF(AL994&lt;=65%,4,IF(AL994&lt;=75%,3,IF(AL994&lt;=90%,2,1))))</f>
        <v>5</v>
      </c>
      <c r="AQ994" s="174">
        <f t="shared" si="1352"/>
        <v>5</v>
      </c>
      <c r="AR994" s="174">
        <f t="shared" si="1352"/>
        <v>5</v>
      </c>
      <c r="AS994" s="174">
        <f t="shared" si="1352"/>
        <v>5</v>
      </c>
      <c r="AT994" s="227"/>
      <c r="AU994" s="228"/>
      <c r="AV994" s="228"/>
      <c r="AW994" s="228"/>
      <c r="AX994" s="228"/>
      <c r="AY994" s="228"/>
    </row>
    <row r="995" spans="1:51" ht="16.5" customHeight="1" outlineLevel="4" x14ac:dyDescent="0.25">
      <c r="A995" s="222" t="s">
        <v>3100</v>
      </c>
      <c r="B995" s="226" t="str">
        <f>Variables!C509</f>
        <v>Jumlah koperasi seluruhnya</v>
      </c>
      <c r="C995" s="223" t="s">
        <v>3092</v>
      </c>
      <c r="D995" s="223">
        <v>217</v>
      </c>
      <c r="E995" s="223">
        <v>220</v>
      </c>
      <c r="F995" s="223">
        <v>225</v>
      </c>
      <c r="G995" s="223">
        <v>228</v>
      </c>
      <c r="H995" s="223"/>
      <c r="I995" s="223"/>
      <c r="J995" s="223">
        <v>235</v>
      </c>
      <c r="K995" s="192">
        <f>Variables!E509</f>
        <v>202</v>
      </c>
      <c r="L995" s="192">
        <f>Variables!F509</f>
        <v>217</v>
      </c>
      <c r="M995" s="192">
        <f>Variables!G509</f>
        <v>222</v>
      </c>
      <c r="N995" s="192">
        <f>Variables!H509</f>
        <v>233</v>
      </c>
      <c r="O995" s="192">
        <f>Variables!I509</f>
        <v>0</v>
      </c>
      <c r="P995" s="192">
        <f>Variables!J509</f>
        <v>3</v>
      </c>
      <c r="Q995" s="192"/>
      <c r="R995" s="192">
        <f>Variables!K509</f>
        <v>0</v>
      </c>
      <c r="S995" s="192">
        <f>Variables!L509</f>
        <v>0</v>
      </c>
      <c r="T995" s="192"/>
      <c r="U995" s="192">
        <f>Variables!M509</f>
        <v>0</v>
      </c>
      <c r="V995" s="192">
        <f>Variables!N509</f>
        <v>0</v>
      </c>
      <c r="W995" s="192"/>
      <c r="X995" s="192"/>
      <c r="Y995" s="192">
        <f>Variables!P509</f>
        <v>0</v>
      </c>
      <c r="Z995" s="269"/>
      <c r="AA995" s="223"/>
      <c r="AB995" s="226"/>
      <c r="AC995" s="157"/>
      <c r="AD995" s="157"/>
      <c r="AE995" s="157"/>
      <c r="AF995" s="157"/>
      <c r="AG995" s="157"/>
      <c r="AH995" s="157"/>
      <c r="AI995" s="157"/>
      <c r="AJ995" s="157"/>
      <c r="AK995" s="227"/>
      <c r="AL995" s="159"/>
      <c r="AM995" s="159"/>
      <c r="AN995" s="159"/>
      <c r="AO995" s="159"/>
      <c r="AP995" s="162"/>
      <c r="AQ995" s="162"/>
      <c r="AR995" s="162"/>
      <c r="AS995" s="162"/>
      <c r="AT995" s="227"/>
      <c r="AU995" s="228"/>
      <c r="AV995" s="228"/>
      <c r="AW995" s="228"/>
      <c r="AX995" s="228"/>
      <c r="AY995" s="228"/>
    </row>
    <row r="996" spans="1:51" ht="16.5" customHeight="1" outlineLevel="3" x14ac:dyDescent="0.25">
      <c r="A996" s="222" t="s">
        <v>3101</v>
      </c>
      <c r="B996" s="226" t="s">
        <v>976</v>
      </c>
      <c r="C996" s="223"/>
      <c r="D996" s="223">
        <f t="shared" ref="D996:G996" si="1353">D997</f>
        <v>12</v>
      </c>
      <c r="E996" s="223">
        <f t="shared" si="1353"/>
        <v>14</v>
      </c>
      <c r="F996" s="223">
        <f t="shared" si="1353"/>
        <v>16</v>
      </c>
      <c r="G996" s="223">
        <f t="shared" si="1353"/>
        <v>18</v>
      </c>
      <c r="H996" s="223">
        <v>20</v>
      </c>
      <c r="I996" s="223">
        <v>22</v>
      </c>
      <c r="J996" s="223">
        <f t="shared" ref="J996:P996" si="1354">J997</f>
        <v>24</v>
      </c>
      <c r="K996" s="192" t="e">
        <f t="shared" si="1354"/>
        <v>#N/A</v>
      </c>
      <c r="L996" s="192">
        <f t="shared" si="1354"/>
        <v>14</v>
      </c>
      <c r="M996" s="192">
        <f t="shared" si="1354"/>
        <v>16</v>
      </c>
      <c r="N996" s="192">
        <f t="shared" si="1354"/>
        <v>18</v>
      </c>
      <c r="O996" s="192">
        <f t="shared" si="1354"/>
        <v>1</v>
      </c>
      <c r="P996" s="192">
        <f t="shared" si="1354"/>
        <v>0</v>
      </c>
      <c r="Q996" s="192"/>
      <c r="R996" s="192">
        <f t="shared" ref="R996:S996" si="1355">R997</f>
        <v>0</v>
      </c>
      <c r="S996" s="192">
        <f t="shared" si="1355"/>
        <v>0</v>
      </c>
      <c r="T996" s="192"/>
      <c r="U996" s="192">
        <f t="shared" ref="U996:V996" si="1356">U997</f>
        <v>0</v>
      </c>
      <c r="V996" s="192">
        <f t="shared" si="1356"/>
        <v>0</v>
      </c>
      <c r="W996" s="192"/>
      <c r="X996" s="188">
        <f>H996</f>
        <v>20</v>
      </c>
      <c r="Y996" s="223">
        <f>Y997</f>
        <v>0</v>
      </c>
      <c r="Z996" s="269"/>
      <c r="AA996" s="192">
        <f>Y996/X996</f>
        <v>0</v>
      </c>
      <c r="AB996" s="226"/>
      <c r="AC996" s="170" t="e">
        <f>P996/R996</f>
        <v>#DIV/0!</v>
      </c>
      <c r="AD996" s="170" t="e">
        <f>S996/R996</f>
        <v>#DIV/0!</v>
      </c>
      <c r="AE996" s="170" t="e">
        <f>V996/U996</f>
        <v>#DIV/0!</v>
      </c>
      <c r="AF996" s="170">
        <f>Y996/X996</f>
        <v>0</v>
      </c>
      <c r="AG996" s="170">
        <f>P996/G996</f>
        <v>0</v>
      </c>
      <c r="AH996" s="170">
        <f>S996/G996</f>
        <v>0</v>
      </c>
      <c r="AI996" s="170">
        <f>V996/G996</f>
        <v>0</v>
      </c>
      <c r="AJ996" s="170">
        <f>Y996/G996</f>
        <v>0</v>
      </c>
      <c r="AK996" s="206"/>
      <c r="AL996" s="168">
        <f>IF(H996=0,0,P996/H996)</f>
        <v>0</v>
      </c>
      <c r="AM996" s="168">
        <f>IF(H996=0,0,S996/H996)</f>
        <v>0</v>
      </c>
      <c r="AN996" s="168">
        <f>IF(H996=0,0,V996/H996)</f>
        <v>0</v>
      </c>
      <c r="AO996" s="168">
        <f>IF(H996=0,0,Y996/H996)</f>
        <v>0</v>
      </c>
      <c r="AP996" s="174">
        <f t="shared" ref="AP996:AS996" si="1357">IF(AL996&lt;=50%,5,IF(AL996&lt;=65%,4,IF(AL996&lt;=75%,3,IF(AL996&lt;=90%,2,1))))</f>
        <v>5</v>
      </c>
      <c r="AQ996" s="174">
        <f t="shared" si="1357"/>
        <v>5</v>
      </c>
      <c r="AR996" s="174">
        <f t="shared" si="1357"/>
        <v>5</v>
      </c>
      <c r="AS996" s="174">
        <f t="shared" si="1357"/>
        <v>5</v>
      </c>
      <c r="AT996" s="227"/>
      <c r="AU996" s="228"/>
      <c r="AV996" s="228"/>
      <c r="AW996" s="228"/>
      <c r="AX996" s="228"/>
      <c r="AY996" s="228"/>
    </row>
    <row r="997" spans="1:51" ht="16.5" customHeight="1" outlineLevel="4" x14ac:dyDescent="0.25">
      <c r="A997" s="222" t="s">
        <v>3102</v>
      </c>
      <c r="B997" s="226" t="str">
        <f>Variables!C510</f>
        <v>Jumlah koperasi syariah</v>
      </c>
      <c r="C997" s="223" t="s">
        <v>3092</v>
      </c>
      <c r="D997" s="223">
        <v>12</v>
      </c>
      <c r="E997" s="223">
        <v>14</v>
      </c>
      <c r="F997" s="223">
        <v>16</v>
      </c>
      <c r="G997" s="223">
        <v>18</v>
      </c>
      <c r="H997" s="223"/>
      <c r="I997" s="223"/>
      <c r="J997" s="223">
        <v>24</v>
      </c>
      <c r="K997" s="192" t="e">
        <f>Variables!E510</f>
        <v>#N/A</v>
      </c>
      <c r="L997" s="192">
        <f>Variables!F510</f>
        <v>14</v>
      </c>
      <c r="M997" s="192">
        <f>Variables!G510</f>
        <v>16</v>
      </c>
      <c r="N997" s="192">
        <f>Variables!H510</f>
        <v>18</v>
      </c>
      <c r="O997" s="192">
        <f>Variables!I510</f>
        <v>1</v>
      </c>
      <c r="P997" s="192">
        <f>Variables!J510</f>
        <v>0</v>
      </c>
      <c r="Q997" s="192"/>
      <c r="R997" s="192">
        <f>Variables!K510</f>
        <v>0</v>
      </c>
      <c r="S997" s="192">
        <f>Variables!L510</f>
        <v>0</v>
      </c>
      <c r="T997" s="192"/>
      <c r="U997" s="192">
        <f>Variables!M510</f>
        <v>0</v>
      </c>
      <c r="V997" s="192">
        <f>Variables!N510</f>
        <v>0</v>
      </c>
      <c r="W997" s="192"/>
      <c r="X997" s="192"/>
      <c r="Y997" s="192">
        <f>Variables!P510</f>
        <v>0</v>
      </c>
      <c r="Z997" s="269"/>
      <c r="AA997" s="223"/>
      <c r="AB997" s="226"/>
      <c r="AC997" s="157"/>
      <c r="AD997" s="157"/>
      <c r="AE997" s="157"/>
      <c r="AF997" s="157"/>
      <c r="AG997" s="157"/>
      <c r="AH997" s="157"/>
      <c r="AI997" s="157"/>
      <c r="AJ997" s="157"/>
      <c r="AK997" s="227"/>
      <c r="AL997" s="159"/>
      <c r="AM997" s="159"/>
      <c r="AN997" s="159"/>
      <c r="AO997" s="159"/>
      <c r="AP997" s="162"/>
      <c r="AQ997" s="162"/>
      <c r="AR997" s="162"/>
      <c r="AS997" s="162"/>
      <c r="AT997" s="227"/>
      <c r="AU997" s="228"/>
      <c r="AV997" s="228"/>
      <c r="AW997" s="228"/>
      <c r="AX997" s="228"/>
      <c r="AY997" s="228"/>
    </row>
    <row r="998" spans="1:51" ht="16.5" customHeight="1" outlineLevel="1" x14ac:dyDescent="0.25">
      <c r="A998" s="140" t="s">
        <v>211</v>
      </c>
      <c r="B998" s="146" t="s">
        <v>3103</v>
      </c>
      <c r="C998" s="142"/>
      <c r="D998" s="142"/>
      <c r="E998" s="142"/>
      <c r="F998" s="142"/>
      <c r="G998" s="142"/>
      <c r="H998" s="142"/>
      <c r="I998" s="142"/>
      <c r="J998" s="142"/>
      <c r="K998" s="142"/>
      <c r="L998" s="142"/>
      <c r="M998" s="142"/>
      <c r="N998" s="142"/>
      <c r="O998" s="142"/>
      <c r="P998" s="142"/>
      <c r="Q998" s="284">
        <f>SUBTOTAL(9,Q999:Q1010)</f>
        <v>218181501</v>
      </c>
      <c r="R998" s="142"/>
      <c r="S998" s="142"/>
      <c r="T998" s="143">
        <f>SUBTOTAL(9,T999:T1010)</f>
        <v>136434459</v>
      </c>
      <c r="U998" s="142"/>
      <c r="V998" s="142"/>
      <c r="W998" s="143">
        <f>SUBTOTAL(9,W999:W1010)</f>
        <v>727003330</v>
      </c>
      <c r="X998" s="142"/>
      <c r="Y998" s="142"/>
      <c r="Z998" s="143">
        <f>SUBTOTAL(9,Z999:Z1010)</f>
        <v>0</v>
      </c>
      <c r="AA998" s="145"/>
      <c r="AB998" s="146"/>
      <c r="AC998" s="147" t="e">
        <f t="shared" ref="AC998:AJ998" si="1358">SUBTOTAL(1,AC999:AC1010)</f>
        <v>#DIV/0!</v>
      </c>
      <c r="AD998" s="147" t="e">
        <f t="shared" si="1358"/>
        <v>#DIV/0!</v>
      </c>
      <c r="AE998" s="147" t="e">
        <f t="shared" si="1358"/>
        <v>#DIV/0!</v>
      </c>
      <c r="AF998" s="147">
        <f t="shared" si="1358"/>
        <v>0</v>
      </c>
      <c r="AG998" s="147">
        <f t="shared" si="1358"/>
        <v>5.309935310790185</v>
      </c>
      <c r="AH998" s="147">
        <f t="shared" si="1358"/>
        <v>0</v>
      </c>
      <c r="AI998" s="147">
        <f t="shared" si="1358"/>
        <v>0</v>
      </c>
      <c r="AJ998" s="147">
        <f t="shared" si="1358"/>
        <v>0</v>
      </c>
      <c r="AK998" s="148"/>
      <c r="AL998" s="149"/>
      <c r="AM998" s="149"/>
      <c r="AN998" s="149"/>
      <c r="AO998" s="149"/>
      <c r="AP998" s="150"/>
      <c r="AQ998" s="150"/>
      <c r="AR998" s="150"/>
      <c r="AS998" s="150"/>
      <c r="AT998" s="151"/>
      <c r="AU998" s="152">
        <f>COUNTIF(AS999:AS1010,5)</f>
        <v>4</v>
      </c>
      <c r="AV998" s="152">
        <f>COUNTIF(AS999:AS1010,4)</f>
        <v>0</v>
      </c>
      <c r="AW998" s="152">
        <f>COUNTIF(AS999:AS1010,3)</f>
        <v>0</v>
      </c>
      <c r="AX998" s="152">
        <f>COUNTIF(AS999:AS1010,2)</f>
        <v>0</v>
      </c>
      <c r="AY998" s="152">
        <f>COUNTIF(AS999:AS1010,1)</f>
        <v>0</v>
      </c>
    </row>
    <row r="999" spans="1:51" ht="16.5" customHeight="1" outlineLevel="2" x14ac:dyDescent="0.25">
      <c r="A999" s="153" t="s">
        <v>3104</v>
      </c>
      <c r="B999" s="153" t="s">
        <v>3105</v>
      </c>
      <c r="C999" s="155"/>
      <c r="D999" s="155"/>
      <c r="E999" s="155"/>
      <c r="F999" s="155"/>
      <c r="G999" s="155"/>
      <c r="H999" s="155"/>
      <c r="I999" s="155"/>
      <c r="J999" s="155"/>
      <c r="K999" s="155"/>
      <c r="L999" s="155"/>
      <c r="M999" s="155"/>
      <c r="N999" s="155"/>
      <c r="O999" s="155"/>
      <c r="P999" s="155"/>
      <c r="Q999" s="169">
        <v>205546101</v>
      </c>
      <c r="R999" s="155"/>
      <c r="S999" s="155"/>
      <c r="T999" s="236">
        <v>82397219</v>
      </c>
      <c r="U999" s="155"/>
      <c r="V999" s="155"/>
      <c r="W999" s="158">
        <v>605450630</v>
      </c>
      <c r="X999" s="155"/>
      <c r="Y999" s="155"/>
      <c r="Z999" s="158"/>
      <c r="AA999" s="159"/>
      <c r="AB999" s="154"/>
      <c r="AC999" s="160"/>
      <c r="AD999" s="160"/>
      <c r="AE999" s="160"/>
      <c r="AF999" s="160"/>
      <c r="AG999" s="160"/>
      <c r="AH999" s="160"/>
      <c r="AI999" s="160"/>
      <c r="AJ999" s="160"/>
      <c r="AK999" s="161"/>
      <c r="AL999" s="159"/>
      <c r="AM999" s="159"/>
      <c r="AN999" s="159"/>
      <c r="AO999" s="159"/>
      <c r="AP999" s="162"/>
      <c r="AQ999" s="162"/>
      <c r="AR999" s="162"/>
      <c r="AS999" s="162"/>
      <c r="AT999" s="161"/>
      <c r="AU999" s="163"/>
      <c r="AV999" s="163"/>
      <c r="AW999" s="163"/>
      <c r="AX999" s="163"/>
      <c r="AY999" s="163"/>
    </row>
    <row r="1000" spans="1:51" ht="16.5" customHeight="1" outlineLevel="3" x14ac:dyDescent="0.25">
      <c r="A1000" s="205" t="s">
        <v>3106</v>
      </c>
      <c r="B1000" s="181" t="s">
        <v>1025</v>
      </c>
      <c r="C1000" s="192"/>
      <c r="D1000" s="192">
        <f t="shared" ref="D1000:G1000" si="1359">D1001</f>
        <v>1</v>
      </c>
      <c r="E1000" s="192">
        <f t="shared" si="1359"/>
        <v>1</v>
      </c>
      <c r="F1000" s="192">
        <f t="shared" si="1359"/>
        <v>2</v>
      </c>
      <c r="G1000" s="192">
        <f t="shared" si="1359"/>
        <v>3</v>
      </c>
      <c r="H1000" s="192">
        <v>4</v>
      </c>
      <c r="I1000" s="192">
        <v>4</v>
      </c>
      <c r="J1000" s="192">
        <f t="shared" ref="J1000:P1000" si="1360">J1001</f>
        <v>4</v>
      </c>
      <c r="K1000" s="192">
        <f t="shared" si="1360"/>
        <v>1</v>
      </c>
      <c r="L1000" s="192">
        <f t="shared" si="1360"/>
        <v>2</v>
      </c>
      <c r="M1000" s="192">
        <f t="shared" si="1360"/>
        <v>3</v>
      </c>
      <c r="N1000" s="192">
        <f t="shared" si="1360"/>
        <v>4</v>
      </c>
      <c r="O1000" s="192">
        <f t="shared" si="1360"/>
        <v>4</v>
      </c>
      <c r="P1000" s="192">
        <f t="shared" si="1360"/>
        <v>4</v>
      </c>
      <c r="Q1000" s="192"/>
      <c r="R1000" s="192">
        <f t="shared" ref="R1000:S1000" si="1361">R1001</f>
        <v>0</v>
      </c>
      <c r="S1000" s="192">
        <f t="shared" si="1361"/>
        <v>0</v>
      </c>
      <c r="T1000" s="192"/>
      <c r="U1000" s="192">
        <f t="shared" ref="U1000:V1000" si="1362">U1001</f>
        <v>0</v>
      </c>
      <c r="V1000" s="192">
        <f t="shared" si="1362"/>
        <v>0</v>
      </c>
      <c r="W1000" s="192"/>
      <c r="X1000" s="188">
        <f>H1000</f>
        <v>4</v>
      </c>
      <c r="Y1000" s="192">
        <f>Y1001</f>
        <v>0</v>
      </c>
      <c r="Z1000" s="182"/>
      <c r="AA1000" s="192">
        <f>Y1000/X1000</f>
        <v>0</v>
      </c>
      <c r="AB1000" s="181"/>
      <c r="AC1000" s="170" t="e">
        <f>P1000/R1000</f>
        <v>#DIV/0!</v>
      </c>
      <c r="AD1000" s="170" t="e">
        <f>S1000/R1000</f>
        <v>#DIV/0!</v>
      </c>
      <c r="AE1000" s="170" t="e">
        <f>V1000/U1000</f>
        <v>#DIV/0!</v>
      </c>
      <c r="AF1000" s="170">
        <f>Y1000/X1000</f>
        <v>0</v>
      </c>
      <c r="AG1000" s="170">
        <f>P1000/G1000</f>
        <v>1.3333333333333333</v>
      </c>
      <c r="AH1000" s="170">
        <f>S1000/G1000</f>
        <v>0</v>
      </c>
      <c r="AI1000" s="170">
        <f>V1000/G1000</f>
        <v>0</v>
      </c>
      <c r="AJ1000" s="170">
        <f>Y1000/G1000</f>
        <v>0</v>
      </c>
      <c r="AK1000" s="206"/>
      <c r="AL1000" s="168">
        <f>IF(H1000=0,0,P1000/H1000)</f>
        <v>1</v>
      </c>
      <c r="AM1000" s="168">
        <f>IF(H1000=0,0,S1000/H1000)</f>
        <v>0</v>
      </c>
      <c r="AN1000" s="168">
        <f>IF(H1000=0,0,V1000/H1000)</f>
        <v>0</v>
      </c>
      <c r="AO1000" s="168">
        <f>IF(H1000=0,0,Y1000/H1000)</f>
        <v>0</v>
      </c>
      <c r="AP1000" s="174">
        <f t="shared" ref="AP1000:AS1000" si="1363">IF(AL1000&lt;=50%,5,IF(AL1000&lt;=65%,4,IF(AL1000&lt;=75%,3,IF(AL1000&lt;=90%,2,1))))</f>
        <v>1</v>
      </c>
      <c r="AQ1000" s="174">
        <f t="shared" si="1363"/>
        <v>5</v>
      </c>
      <c r="AR1000" s="174">
        <f t="shared" si="1363"/>
        <v>5</v>
      </c>
      <c r="AS1000" s="174">
        <f t="shared" si="1363"/>
        <v>5</v>
      </c>
      <c r="AT1000" s="206"/>
      <c r="AU1000" s="207"/>
      <c r="AV1000" s="207"/>
      <c r="AW1000" s="207"/>
      <c r="AX1000" s="207"/>
      <c r="AY1000" s="207"/>
    </row>
    <row r="1001" spans="1:51" ht="16.5" customHeight="1" outlineLevel="4" x14ac:dyDescent="0.25">
      <c r="A1001" s="205" t="s">
        <v>3107</v>
      </c>
      <c r="B1001" s="226" t="str">
        <f>Variables!C536</f>
        <v>Jumlah kerjasama pemerintah dan investor</v>
      </c>
      <c r="C1001" s="192" t="s">
        <v>2952</v>
      </c>
      <c r="D1001" s="192">
        <v>1</v>
      </c>
      <c r="E1001" s="192">
        <v>1</v>
      </c>
      <c r="F1001" s="192">
        <v>2</v>
      </c>
      <c r="G1001" s="192">
        <v>3</v>
      </c>
      <c r="H1001" s="192"/>
      <c r="I1001" s="192"/>
      <c r="J1001" s="192">
        <v>4</v>
      </c>
      <c r="K1001" s="192">
        <f>Variables!E536</f>
        <v>1</v>
      </c>
      <c r="L1001" s="192">
        <f>Variables!F536</f>
        <v>2</v>
      </c>
      <c r="M1001" s="192">
        <f>Variables!G536</f>
        <v>3</v>
      </c>
      <c r="N1001" s="192">
        <f>Variables!H536</f>
        <v>4</v>
      </c>
      <c r="O1001" s="192">
        <f>Variables!I536</f>
        <v>4</v>
      </c>
      <c r="P1001" s="192">
        <f>Variables!J536</f>
        <v>4</v>
      </c>
      <c r="Q1001" s="192"/>
      <c r="R1001" s="192">
        <f>Variables!K536</f>
        <v>0</v>
      </c>
      <c r="S1001" s="192">
        <f>Variables!L536</f>
        <v>0</v>
      </c>
      <c r="T1001" s="192"/>
      <c r="U1001" s="192">
        <f>Variables!M536</f>
        <v>0</v>
      </c>
      <c r="V1001" s="192">
        <f>Variables!N536</f>
        <v>0</v>
      </c>
      <c r="W1001" s="192"/>
      <c r="X1001" s="192"/>
      <c r="Y1001" s="192">
        <f>Variables!P536</f>
        <v>0</v>
      </c>
      <c r="Z1001" s="182"/>
      <c r="AA1001" s="192"/>
      <c r="AB1001" s="181"/>
      <c r="AC1001" s="170"/>
      <c r="AD1001" s="170"/>
      <c r="AE1001" s="170"/>
      <c r="AF1001" s="170"/>
      <c r="AG1001" s="170"/>
      <c r="AH1001" s="170"/>
      <c r="AI1001" s="170"/>
      <c r="AJ1001" s="170"/>
      <c r="AK1001" s="206"/>
      <c r="AL1001" s="168"/>
      <c r="AM1001" s="168"/>
      <c r="AN1001" s="168"/>
      <c r="AO1001" s="168"/>
      <c r="AP1001" s="174"/>
      <c r="AQ1001" s="174"/>
      <c r="AR1001" s="174"/>
      <c r="AS1001" s="174"/>
      <c r="AT1001" s="206"/>
      <c r="AU1001" s="207"/>
      <c r="AV1001" s="207"/>
      <c r="AW1001" s="207"/>
      <c r="AX1001" s="207"/>
      <c r="AY1001" s="207"/>
    </row>
    <row r="1002" spans="1:51" ht="16.5" customHeight="1" outlineLevel="2" x14ac:dyDescent="0.25">
      <c r="A1002" s="153" t="s">
        <v>3108</v>
      </c>
      <c r="B1002" s="154" t="s">
        <v>3109</v>
      </c>
      <c r="C1002" s="155"/>
      <c r="D1002" s="155"/>
      <c r="E1002" s="155"/>
      <c r="F1002" s="155"/>
      <c r="G1002" s="155"/>
      <c r="H1002" s="155"/>
      <c r="I1002" s="155"/>
      <c r="J1002" s="155"/>
      <c r="K1002" s="155"/>
      <c r="L1002" s="155"/>
      <c r="M1002" s="155"/>
      <c r="N1002" s="155"/>
      <c r="O1002" s="155"/>
      <c r="P1002" s="155"/>
      <c r="Q1002" s="156">
        <v>12635400</v>
      </c>
      <c r="R1002" s="155"/>
      <c r="S1002" s="155"/>
      <c r="T1002" s="236">
        <v>54037240</v>
      </c>
      <c r="U1002" s="155"/>
      <c r="V1002" s="155"/>
      <c r="W1002" s="158">
        <v>121552700</v>
      </c>
      <c r="X1002" s="155"/>
      <c r="Y1002" s="155"/>
      <c r="Z1002" s="158"/>
      <c r="AA1002" s="159"/>
      <c r="AB1002" s="154"/>
      <c r="AC1002" s="160"/>
      <c r="AD1002" s="160"/>
      <c r="AE1002" s="160"/>
      <c r="AF1002" s="160"/>
      <c r="AG1002" s="160"/>
      <c r="AH1002" s="160"/>
      <c r="AI1002" s="160"/>
      <c r="AJ1002" s="160"/>
      <c r="AK1002" s="161"/>
      <c r="AL1002" s="159"/>
      <c r="AM1002" s="159"/>
      <c r="AN1002" s="159"/>
      <c r="AO1002" s="159"/>
      <c r="AP1002" s="162"/>
      <c r="AQ1002" s="162"/>
      <c r="AR1002" s="162"/>
      <c r="AS1002" s="162"/>
      <c r="AT1002" s="161"/>
      <c r="AU1002" s="163"/>
      <c r="AV1002" s="163"/>
      <c r="AW1002" s="163"/>
      <c r="AX1002" s="163"/>
      <c r="AY1002" s="163"/>
    </row>
    <row r="1003" spans="1:51" ht="16.5" customHeight="1" outlineLevel="3" x14ac:dyDescent="0.25">
      <c r="A1003" s="164" t="s">
        <v>3110</v>
      </c>
      <c r="B1003" s="165" t="s">
        <v>3111</v>
      </c>
      <c r="C1003" s="166"/>
      <c r="D1003" s="167">
        <v>0</v>
      </c>
      <c r="E1003" s="167">
        <v>0.05</v>
      </c>
      <c r="F1003" s="167">
        <v>0.05</v>
      </c>
      <c r="G1003" s="167">
        <v>0.05</v>
      </c>
      <c r="H1003" s="167">
        <v>0.1</v>
      </c>
      <c r="I1003" s="167">
        <v>0.1</v>
      </c>
      <c r="J1003" s="167">
        <v>0.15</v>
      </c>
      <c r="K1003" s="167">
        <f t="shared" ref="K1003:P1003" si="1364">IF(K1005=0,0,(K1004-K1005)/K1005)</f>
        <v>0</v>
      </c>
      <c r="L1003" s="167">
        <f t="shared" si="1364"/>
        <v>1.9347748695961737E-3</v>
      </c>
      <c r="M1003" s="167">
        <f t="shared" si="1364"/>
        <v>5.8998429685121839E-2</v>
      </c>
      <c r="N1003" s="167">
        <f t="shared" si="1364"/>
        <v>0.1699255222086358</v>
      </c>
      <c r="O1003" s="167">
        <f t="shared" si="1364"/>
        <v>0.1929770251933485</v>
      </c>
      <c r="P1003" s="167">
        <f t="shared" si="1364"/>
        <v>0.1929770251933485</v>
      </c>
      <c r="Q1003" s="177"/>
      <c r="R1003" s="167">
        <f t="shared" ref="R1003:S1003" si="1365">IF(R1005=0,0,(R1004-R1005)/R1005)</f>
        <v>0</v>
      </c>
      <c r="S1003" s="167">
        <f t="shared" si="1365"/>
        <v>0</v>
      </c>
      <c r="T1003" s="181"/>
      <c r="U1003" s="167">
        <f t="shared" ref="U1003:V1003" si="1366">IF(U1005=0,0,(U1004-U1005)/U1005)</f>
        <v>0</v>
      </c>
      <c r="V1003" s="167">
        <f t="shared" si="1366"/>
        <v>0</v>
      </c>
      <c r="W1003" s="182"/>
      <c r="X1003" s="168">
        <f>H1003</f>
        <v>0.1</v>
      </c>
      <c r="Y1003" s="167">
        <f>IF(Y1005=0,0,(Y1004-Y1005)/Y1005)</f>
        <v>0</v>
      </c>
      <c r="Z1003" s="182"/>
      <c r="AA1003" s="167">
        <f>Y1003/X1003</f>
        <v>0</v>
      </c>
      <c r="AB1003" s="165"/>
      <c r="AC1003" s="172" t="e">
        <f>P1003/R1003</f>
        <v>#DIV/0!</v>
      </c>
      <c r="AD1003" s="172" t="e">
        <f>S1003/R1003</f>
        <v>#DIV/0!</v>
      </c>
      <c r="AE1003" s="172" t="e">
        <f>V1003/U1003</f>
        <v>#DIV/0!</v>
      </c>
      <c r="AF1003" s="172">
        <f>Y1003/X1003</f>
        <v>0</v>
      </c>
      <c r="AG1003" s="172">
        <f>P1003/G1003</f>
        <v>3.8595405038669699</v>
      </c>
      <c r="AH1003" s="172">
        <f>S1003/G1003</f>
        <v>0</v>
      </c>
      <c r="AI1003" s="172">
        <f>V1003/G1003</f>
        <v>0</v>
      </c>
      <c r="AJ1003" s="172">
        <f>Y1003/G1003</f>
        <v>0</v>
      </c>
      <c r="AK1003" s="173"/>
      <c r="AL1003" s="168">
        <f>IF(H1003=0,0,P1003/H1003)</f>
        <v>1.9297702519334849</v>
      </c>
      <c r="AM1003" s="168">
        <f>IF(H1003=0,0,S1003/H1003)</f>
        <v>0</v>
      </c>
      <c r="AN1003" s="168">
        <f>IF(H1003=0,0,V1003/H1003)</f>
        <v>0</v>
      </c>
      <c r="AO1003" s="168">
        <f>IF(H1003=0,0,Y1003/H1003)</f>
        <v>0</v>
      </c>
      <c r="AP1003" s="174">
        <f t="shared" ref="AP1003:AS1003" si="1367">IF(AL1003&lt;=50%,5,IF(AL1003&lt;=65%,4,IF(AL1003&lt;=75%,3,IF(AL1003&lt;=90%,2,1))))</f>
        <v>1</v>
      </c>
      <c r="AQ1003" s="174">
        <f t="shared" si="1367"/>
        <v>5</v>
      </c>
      <c r="AR1003" s="174">
        <f t="shared" si="1367"/>
        <v>5</v>
      </c>
      <c r="AS1003" s="174">
        <f t="shared" si="1367"/>
        <v>5</v>
      </c>
      <c r="AT1003" s="173"/>
      <c r="AU1003" s="175"/>
      <c r="AV1003" s="175"/>
      <c r="AW1003" s="175"/>
      <c r="AX1003" s="175"/>
      <c r="AY1003" s="175"/>
    </row>
    <row r="1004" spans="1:51" ht="16.5" customHeight="1" outlineLevel="4" x14ac:dyDescent="0.25">
      <c r="A1004" s="205" t="s">
        <v>3112</v>
      </c>
      <c r="B1004" s="226" t="str">
        <f>Variables!C542</f>
        <v>Nilai investasi PMA tahun N</v>
      </c>
      <c r="C1004" s="192" t="s">
        <v>1620</v>
      </c>
      <c r="D1004" s="192"/>
      <c r="E1004" s="192"/>
      <c r="F1004" s="192"/>
      <c r="G1004" s="192">
        <v>203500000000</v>
      </c>
      <c r="H1004" s="192"/>
      <c r="I1004" s="192"/>
      <c r="J1004" s="192">
        <v>222120199999.99997</v>
      </c>
      <c r="K1004" s="192">
        <f>Variables!E542</f>
        <v>193821000000</v>
      </c>
      <c r="L1004" s="192">
        <f>Variables!F542</f>
        <v>194196000000</v>
      </c>
      <c r="M1004" s="192">
        <f>Variables!G542</f>
        <v>205256134640</v>
      </c>
      <c r="N1004" s="192">
        <f>Variables!H542</f>
        <v>226756134640</v>
      </c>
      <c r="O1004" s="192">
        <f>Variables!I542</f>
        <v>231224000000</v>
      </c>
      <c r="P1004" s="192">
        <f>Variables!J542</f>
        <v>231224000000</v>
      </c>
      <c r="Q1004" s="192"/>
      <c r="R1004" s="192">
        <f>Variables!K542</f>
        <v>0</v>
      </c>
      <c r="S1004" s="192">
        <f>Variables!L542</f>
        <v>0</v>
      </c>
      <c r="T1004" s="192"/>
      <c r="U1004" s="192">
        <f>Variables!M542</f>
        <v>0</v>
      </c>
      <c r="V1004" s="192">
        <f>Variables!N542</f>
        <v>0</v>
      </c>
      <c r="W1004" s="192"/>
      <c r="X1004" s="192"/>
      <c r="Y1004" s="192">
        <f>Variables!P542</f>
        <v>0</v>
      </c>
      <c r="Z1004" s="182"/>
      <c r="AA1004" s="192"/>
      <c r="AB1004" s="181"/>
      <c r="AC1004" s="170"/>
      <c r="AD1004" s="170"/>
      <c r="AE1004" s="170"/>
      <c r="AF1004" s="170"/>
      <c r="AG1004" s="170"/>
      <c r="AH1004" s="170"/>
      <c r="AI1004" s="170"/>
      <c r="AJ1004" s="170"/>
      <c r="AK1004" s="206"/>
      <c r="AL1004" s="168"/>
      <c r="AM1004" s="168"/>
      <c r="AN1004" s="168"/>
      <c r="AO1004" s="168"/>
      <c r="AP1004" s="174"/>
      <c r="AQ1004" s="174"/>
      <c r="AR1004" s="174"/>
      <c r="AS1004" s="174"/>
      <c r="AT1004" s="206"/>
      <c r="AU1004" s="207"/>
      <c r="AV1004" s="207"/>
      <c r="AW1004" s="207"/>
      <c r="AX1004" s="207"/>
      <c r="AY1004" s="207"/>
    </row>
    <row r="1005" spans="1:51" ht="16.5" customHeight="1" outlineLevel="4" x14ac:dyDescent="0.25">
      <c r="A1005" s="205" t="s">
        <v>3113</v>
      </c>
      <c r="B1005" s="226" t="str">
        <f>Variables!C543</f>
        <v>Nilai investasi PMA tahun N-1</v>
      </c>
      <c r="C1005" s="192" t="s">
        <v>1620</v>
      </c>
      <c r="D1005" s="192"/>
      <c r="E1005" s="192"/>
      <c r="F1005" s="192"/>
      <c r="G1005" s="192">
        <v>203500000000</v>
      </c>
      <c r="H1005" s="192"/>
      <c r="I1005" s="192"/>
      <c r="J1005" s="192">
        <v>193148000000</v>
      </c>
      <c r="K1005" s="192">
        <f>Variables!E543</f>
        <v>193821000000</v>
      </c>
      <c r="L1005" s="192">
        <f>Variables!F543</f>
        <v>193821000000</v>
      </c>
      <c r="M1005" s="192">
        <f>Variables!G543</f>
        <v>193821000000</v>
      </c>
      <c r="N1005" s="192">
        <f>Variables!H543</f>
        <v>193821000000</v>
      </c>
      <c r="O1005" s="192">
        <f>Variables!I543</f>
        <v>193821000000</v>
      </c>
      <c r="P1005" s="192">
        <f>Variables!J543</f>
        <v>193821000000</v>
      </c>
      <c r="Q1005" s="192"/>
      <c r="R1005" s="192">
        <f>Variables!K543</f>
        <v>0</v>
      </c>
      <c r="S1005" s="192">
        <f>Variables!L543</f>
        <v>0</v>
      </c>
      <c r="T1005" s="192"/>
      <c r="U1005" s="192">
        <f>Variables!M543</f>
        <v>0</v>
      </c>
      <c r="V1005" s="192">
        <f>Variables!N543</f>
        <v>0</v>
      </c>
      <c r="W1005" s="192"/>
      <c r="X1005" s="192"/>
      <c r="Y1005" s="192">
        <f>Variables!P543</f>
        <v>0</v>
      </c>
      <c r="Z1005" s="182"/>
      <c r="AA1005" s="192"/>
      <c r="AB1005" s="181"/>
      <c r="AC1005" s="170"/>
      <c r="AD1005" s="170"/>
      <c r="AE1005" s="170"/>
      <c r="AF1005" s="170"/>
      <c r="AG1005" s="170"/>
      <c r="AH1005" s="170"/>
      <c r="AI1005" s="170"/>
      <c r="AJ1005" s="170"/>
      <c r="AK1005" s="206"/>
      <c r="AL1005" s="168"/>
      <c r="AM1005" s="168"/>
      <c r="AN1005" s="168"/>
      <c r="AO1005" s="168"/>
      <c r="AP1005" s="174"/>
      <c r="AQ1005" s="174"/>
      <c r="AR1005" s="174"/>
      <c r="AS1005" s="174"/>
      <c r="AT1005" s="206"/>
      <c r="AU1005" s="207"/>
      <c r="AV1005" s="207"/>
      <c r="AW1005" s="207"/>
      <c r="AX1005" s="207"/>
      <c r="AY1005" s="207"/>
    </row>
    <row r="1006" spans="1:51" ht="16.5" customHeight="1" outlineLevel="3" x14ac:dyDescent="0.25">
      <c r="A1006" s="164" t="s">
        <v>3114</v>
      </c>
      <c r="B1006" s="165" t="s">
        <v>3115</v>
      </c>
      <c r="C1006" s="166"/>
      <c r="D1006" s="167">
        <v>0.1522</v>
      </c>
      <c r="E1006" s="167">
        <v>0.15</v>
      </c>
      <c r="F1006" s="167">
        <v>0.15</v>
      </c>
      <c r="G1006" s="167">
        <v>0.15</v>
      </c>
      <c r="H1006" s="167">
        <v>0.15</v>
      </c>
      <c r="I1006" s="167">
        <v>0.15</v>
      </c>
      <c r="J1006" s="167">
        <v>0.15</v>
      </c>
      <c r="K1006" s="167">
        <f t="shared" ref="K1006:P1006" si="1368">IF(K1008=0,0,(K1007-K1008)/K1008)</f>
        <v>0.44782120835549849</v>
      </c>
      <c r="L1006" s="167">
        <f t="shared" si="1368"/>
        <v>0.68406282776637517</v>
      </c>
      <c r="M1006" s="167">
        <f t="shared" si="1368"/>
        <v>1.6926044146822106</v>
      </c>
      <c r="N1006" s="167">
        <f t="shared" si="1368"/>
        <v>2.3207444975975466</v>
      </c>
      <c r="O1006" s="167">
        <f t="shared" si="1368"/>
        <v>2.4070301108940657</v>
      </c>
      <c r="P1006" s="167">
        <f t="shared" si="1368"/>
        <v>2.4070301108940657</v>
      </c>
      <c r="Q1006" s="177"/>
      <c r="R1006" s="167">
        <f t="shared" ref="R1006:S1006" si="1369">IF(R1008=0,0,(R1007-R1008)/R1008)</f>
        <v>0</v>
      </c>
      <c r="S1006" s="167">
        <f t="shared" si="1369"/>
        <v>0</v>
      </c>
      <c r="T1006" s="181"/>
      <c r="U1006" s="167">
        <f t="shared" ref="U1006:V1006" si="1370">IF(U1008=0,0,(U1007-U1008)/U1008)</f>
        <v>0</v>
      </c>
      <c r="V1006" s="167">
        <f t="shared" si="1370"/>
        <v>0</v>
      </c>
      <c r="W1006" s="182"/>
      <c r="X1006" s="168">
        <f>H1006</f>
        <v>0.15</v>
      </c>
      <c r="Y1006" s="167">
        <f>IF(Y1008=0,0,(Y1007-Y1008)/Y1008)</f>
        <v>0</v>
      </c>
      <c r="Z1006" s="182"/>
      <c r="AA1006" s="167">
        <f>Y1006/X1006</f>
        <v>0</v>
      </c>
      <c r="AB1006" s="165"/>
      <c r="AC1006" s="172" t="e">
        <f>P1006/R1006</f>
        <v>#DIV/0!</v>
      </c>
      <c r="AD1006" s="172" t="e">
        <f>S1006/R1006</f>
        <v>#DIV/0!</v>
      </c>
      <c r="AE1006" s="172" t="e">
        <f>V1006/U1006</f>
        <v>#DIV/0!</v>
      </c>
      <c r="AF1006" s="172">
        <f>Y1006/X1006</f>
        <v>0</v>
      </c>
      <c r="AG1006" s="172">
        <f>P1006/G1006</f>
        <v>16.046867405960437</v>
      </c>
      <c r="AH1006" s="172">
        <f>S1006/G1006</f>
        <v>0</v>
      </c>
      <c r="AI1006" s="172">
        <f>V1006/G1006</f>
        <v>0</v>
      </c>
      <c r="AJ1006" s="172">
        <f>Y1006/G1006</f>
        <v>0</v>
      </c>
      <c r="AK1006" s="173"/>
      <c r="AL1006" s="168">
        <f>IF(H1006=0,0,P1006/H1006)</f>
        <v>16.046867405960437</v>
      </c>
      <c r="AM1006" s="168">
        <f>IF(H1006=0,0,S1006/H1006)</f>
        <v>0</v>
      </c>
      <c r="AN1006" s="168">
        <f>IF(H1006=0,0,V1006/H1006)</f>
        <v>0</v>
      </c>
      <c r="AO1006" s="168">
        <f>IF(H1006=0,0,Y1006/H1006)</f>
        <v>0</v>
      </c>
      <c r="AP1006" s="174">
        <f t="shared" ref="AP1006:AS1006" si="1371">IF(AL1006&lt;=50%,5,IF(AL1006&lt;=65%,4,IF(AL1006&lt;=75%,3,IF(AL1006&lt;=90%,2,1))))</f>
        <v>1</v>
      </c>
      <c r="AQ1006" s="174">
        <f t="shared" si="1371"/>
        <v>5</v>
      </c>
      <c r="AR1006" s="174">
        <f t="shared" si="1371"/>
        <v>5</v>
      </c>
      <c r="AS1006" s="174">
        <f t="shared" si="1371"/>
        <v>5</v>
      </c>
      <c r="AT1006" s="173"/>
      <c r="AU1006" s="175"/>
      <c r="AV1006" s="175"/>
      <c r="AW1006" s="175"/>
      <c r="AX1006" s="175"/>
      <c r="AY1006" s="175"/>
    </row>
    <row r="1007" spans="1:51" ht="16.5" customHeight="1" outlineLevel="4" x14ac:dyDescent="0.25">
      <c r="A1007" s="205" t="s">
        <v>3116</v>
      </c>
      <c r="B1007" s="226" t="str">
        <f>Variables!C544</f>
        <v>Nilai investasi PMDN tahun N</v>
      </c>
      <c r="C1007" s="192" t="s">
        <v>1620</v>
      </c>
      <c r="D1007" s="192"/>
      <c r="E1007" s="192"/>
      <c r="F1007" s="192"/>
      <c r="G1007" s="192"/>
      <c r="H1007" s="192"/>
      <c r="I1007" s="192"/>
      <c r="J1007" s="192"/>
      <c r="K1007" s="192">
        <f>Variables!E544</f>
        <v>672248000000</v>
      </c>
      <c r="L1007" s="192">
        <f>Variables!F544</f>
        <v>781939000000</v>
      </c>
      <c r="M1007" s="192">
        <f>Variables!G544</f>
        <v>1250222004012</v>
      </c>
      <c r="N1007" s="192">
        <f>Variables!H544</f>
        <v>1541878122891</v>
      </c>
      <c r="O1007" s="192">
        <f>Variables!I544</f>
        <v>1581942000000</v>
      </c>
      <c r="P1007" s="192">
        <f>Variables!J544</f>
        <v>1581942000000</v>
      </c>
      <c r="Q1007" s="192"/>
      <c r="R1007" s="192">
        <f>Variables!K544</f>
        <v>0</v>
      </c>
      <c r="S1007" s="192">
        <f>Variables!L544</f>
        <v>0</v>
      </c>
      <c r="T1007" s="192"/>
      <c r="U1007" s="192">
        <f>Variables!M544</f>
        <v>0</v>
      </c>
      <c r="V1007" s="192">
        <f>Variables!N544</f>
        <v>0</v>
      </c>
      <c r="W1007" s="192"/>
      <c r="X1007" s="192"/>
      <c r="Y1007" s="192">
        <f>Variables!P544</f>
        <v>0</v>
      </c>
      <c r="Z1007" s="182"/>
      <c r="AA1007" s="192"/>
      <c r="AB1007" s="181"/>
      <c r="AC1007" s="170"/>
      <c r="AD1007" s="170"/>
      <c r="AE1007" s="170"/>
      <c r="AF1007" s="170"/>
      <c r="AG1007" s="170"/>
      <c r="AH1007" s="170"/>
      <c r="AI1007" s="170"/>
      <c r="AJ1007" s="170"/>
      <c r="AK1007" s="206"/>
      <c r="AL1007" s="168"/>
      <c r="AM1007" s="168"/>
      <c r="AN1007" s="168"/>
      <c r="AO1007" s="168"/>
      <c r="AP1007" s="174"/>
      <c r="AQ1007" s="174"/>
      <c r="AR1007" s="174"/>
      <c r="AS1007" s="174"/>
      <c r="AT1007" s="206"/>
      <c r="AU1007" s="207"/>
      <c r="AV1007" s="207"/>
      <c r="AW1007" s="207"/>
      <c r="AX1007" s="207"/>
      <c r="AY1007" s="207"/>
    </row>
    <row r="1008" spans="1:51" ht="16.5" customHeight="1" outlineLevel="4" x14ac:dyDescent="0.25">
      <c r="A1008" s="205" t="s">
        <v>3117</v>
      </c>
      <c r="B1008" s="226" t="str">
        <f>Variables!C545</f>
        <v>Nilai investasi PMDN tahun N-1</v>
      </c>
      <c r="C1008" s="192" t="s">
        <v>1620</v>
      </c>
      <c r="D1008" s="192"/>
      <c r="E1008" s="192"/>
      <c r="F1008" s="192"/>
      <c r="G1008" s="192"/>
      <c r="H1008" s="192"/>
      <c r="I1008" s="192"/>
      <c r="J1008" s="192"/>
      <c r="K1008" s="192">
        <f>Variables!E545</f>
        <v>464317000000</v>
      </c>
      <c r="L1008" s="192">
        <f>Variables!F545</f>
        <v>464317000000</v>
      </c>
      <c r="M1008" s="192">
        <f>Variables!G545</f>
        <v>464317000000</v>
      </c>
      <c r="N1008" s="192">
        <f>Variables!H545</f>
        <v>464317000000</v>
      </c>
      <c r="O1008" s="192">
        <f>Variables!I545</f>
        <v>464317000000</v>
      </c>
      <c r="P1008" s="192">
        <f>Variables!J545</f>
        <v>464317000000</v>
      </c>
      <c r="Q1008" s="192"/>
      <c r="R1008" s="192">
        <f>Variables!K545</f>
        <v>0</v>
      </c>
      <c r="S1008" s="192">
        <f>Variables!L545</f>
        <v>0</v>
      </c>
      <c r="T1008" s="192"/>
      <c r="U1008" s="192">
        <f>Variables!M545</f>
        <v>0</v>
      </c>
      <c r="V1008" s="192">
        <f>Variables!N545</f>
        <v>0</v>
      </c>
      <c r="W1008" s="192"/>
      <c r="X1008" s="192"/>
      <c r="Y1008" s="192">
        <f>Variables!P545</f>
        <v>0</v>
      </c>
      <c r="Z1008" s="182"/>
      <c r="AA1008" s="192"/>
      <c r="AB1008" s="181"/>
      <c r="AC1008" s="170"/>
      <c r="AD1008" s="170"/>
      <c r="AE1008" s="170"/>
      <c r="AF1008" s="170"/>
      <c r="AG1008" s="170"/>
      <c r="AH1008" s="170"/>
      <c r="AI1008" s="170"/>
      <c r="AJ1008" s="170"/>
      <c r="AK1008" s="206"/>
      <c r="AL1008" s="168"/>
      <c r="AM1008" s="168"/>
      <c r="AN1008" s="168"/>
      <c r="AO1008" s="168"/>
      <c r="AP1008" s="174"/>
      <c r="AQ1008" s="174"/>
      <c r="AR1008" s="174"/>
      <c r="AS1008" s="174"/>
      <c r="AT1008" s="206"/>
      <c r="AU1008" s="207"/>
      <c r="AV1008" s="207"/>
      <c r="AW1008" s="207"/>
      <c r="AX1008" s="207"/>
      <c r="AY1008" s="207"/>
    </row>
    <row r="1009" spans="1:51" ht="16.5" customHeight="1" outlineLevel="3" x14ac:dyDescent="0.25">
      <c r="A1009" s="205" t="s">
        <v>3118</v>
      </c>
      <c r="B1009" s="181" t="s">
        <v>1027</v>
      </c>
      <c r="C1009" s="192"/>
      <c r="D1009" s="192">
        <f t="shared" ref="D1009:G1009" si="1372">D1010</f>
        <v>159</v>
      </c>
      <c r="E1009" s="192">
        <f t="shared" si="1372"/>
        <v>160</v>
      </c>
      <c r="F1009" s="192">
        <f t="shared" si="1372"/>
        <v>164</v>
      </c>
      <c r="G1009" s="192">
        <f t="shared" si="1372"/>
        <v>168</v>
      </c>
      <c r="H1009" s="192">
        <v>172</v>
      </c>
      <c r="I1009" s="192">
        <v>190</v>
      </c>
      <c r="J1009" s="192">
        <f t="shared" ref="J1009:P1009" si="1373">J1010</f>
        <v>200</v>
      </c>
      <c r="K1009" s="192">
        <f t="shared" si="1373"/>
        <v>63</v>
      </c>
      <c r="L1009" s="192">
        <f t="shared" si="1373"/>
        <v>1493</v>
      </c>
      <c r="M1009" s="192">
        <f t="shared" si="1373"/>
        <v>1223</v>
      </c>
      <c r="N1009" s="192">
        <f t="shared" si="1373"/>
        <v>319</v>
      </c>
      <c r="O1009" s="192">
        <f t="shared" si="1373"/>
        <v>0</v>
      </c>
      <c r="P1009" s="192">
        <f t="shared" si="1373"/>
        <v>0</v>
      </c>
      <c r="Q1009" s="192"/>
      <c r="R1009" s="192">
        <f t="shared" ref="R1009:S1009" si="1374">R1010</f>
        <v>0</v>
      </c>
      <c r="S1009" s="192">
        <f t="shared" si="1374"/>
        <v>0</v>
      </c>
      <c r="T1009" s="192"/>
      <c r="U1009" s="192">
        <f t="shared" ref="U1009:V1009" si="1375">U1010</f>
        <v>0</v>
      </c>
      <c r="V1009" s="192">
        <f t="shared" si="1375"/>
        <v>0</v>
      </c>
      <c r="W1009" s="192"/>
      <c r="X1009" s="188">
        <f>H1009</f>
        <v>172</v>
      </c>
      <c r="Y1009" s="192">
        <f>Y1010</f>
        <v>0</v>
      </c>
      <c r="Z1009" s="182"/>
      <c r="AA1009" s="192">
        <f>Y1009/X1009</f>
        <v>0</v>
      </c>
      <c r="AB1009" s="181"/>
      <c r="AC1009" s="170" t="e">
        <f>P1009/R1009</f>
        <v>#DIV/0!</v>
      </c>
      <c r="AD1009" s="170" t="e">
        <f>S1009/R1009</f>
        <v>#DIV/0!</v>
      </c>
      <c r="AE1009" s="170" t="e">
        <f>V1009/U1009</f>
        <v>#DIV/0!</v>
      </c>
      <c r="AF1009" s="170">
        <f>Y1009/X1009</f>
        <v>0</v>
      </c>
      <c r="AG1009" s="170">
        <f>P1009/G1009</f>
        <v>0</v>
      </c>
      <c r="AH1009" s="170">
        <f>S1009/G1009</f>
        <v>0</v>
      </c>
      <c r="AI1009" s="170">
        <f>V1009/G1009</f>
        <v>0</v>
      </c>
      <c r="AJ1009" s="170">
        <f>Y1009/G1009</f>
        <v>0</v>
      </c>
      <c r="AK1009" s="206"/>
      <c r="AL1009" s="168">
        <f>IF(H1009=0,0,P1009/H1009)</f>
        <v>0</v>
      </c>
      <c r="AM1009" s="168">
        <f>IF(H1009=0,0,S1009/H1009)</f>
        <v>0</v>
      </c>
      <c r="AN1009" s="168">
        <f>IF(H1009=0,0,V1009/H1009)</f>
        <v>0</v>
      </c>
      <c r="AO1009" s="168">
        <f>IF(H1009=0,0,Y1009/H1009)</f>
        <v>0</v>
      </c>
      <c r="AP1009" s="174">
        <f t="shared" ref="AP1009:AS1009" si="1376">IF(AL1009&lt;=50%,5,IF(AL1009&lt;=65%,4,IF(AL1009&lt;=75%,3,IF(AL1009&lt;=90%,2,1))))</f>
        <v>5</v>
      </c>
      <c r="AQ1009" s="174">
        <f t="shared" si="1376"/>
        <v>5</v>
      </c>
      <c r="AR1009" s="174">
        <f t="shared" si="1376"/>
        <v>5</v>
      </c>
      <c r="AS1009" s="174">
        <f t="shared" si="1376"/>
        <v>5</v>
      </c>
      <c r="AT1009" s="206"/>
      <c r="AU1009" s="207"/>
      <c r="AV1009" s="207"/>
      <c r="AW1009" s="207"/>
      <c r="AX1009" s="207"/>
      <c r="AY1009" s="207"/>
    </row>
    <row r="1010" spans="1:51" ht="16.5" customHeight="1" outlineLevel="4" x14ac:dyDescent="0.25">
      <c r="A1010" s="205" t="s">
        <v>3119</v>
      </c>
      <c r="B1010" s="226" t="str">
        <f>Variables!C537</f>
        <v>Jumlah investor baru</v>
      </c>
      <c r="C1010" s="192" t="s">
        <v>1632</v>
      </c>
      <c r="D1010" s="192">
        <v>159</v>
      </c>
      <c r="E1010" s="192">
        <v>160</v>
      </c>
      <c r="F1010" s="192">
        <v>164</v>
      </c>
      <c r="G1010" s="192">
        <v>168</v>
      </c>
      <c r="H1010" s="192"/>
      <c r="I1010" s="192"/>
      <c r="J1010" s="192">
        <v>200</v>
      </c>
      <c r="K1010" s="192">
        <f>Variables!E537</f>
        <v>63</v>
      </c>
      <c r="L1010" s="192">
        <f>Variables!F537</f>
        <v>1493</v>
      </c>
      <c r="M1010" s="192">
        <f>Variables!G537</f>
        <v>1223</v>
      </c>
      <c r="N1010" s="192">
        <f>Variables!H537</f>
        <v>319</v>
      </c>
      <c r="O1010" s="192">
        <f>Variables!I537</f>
        <v>0</v>
      </c>
      <c r="P1010" s="192">
        <f>Variables!J537</f>
        <v>0</v>
      </c>
      <c r="Q1010" s="192"/>
      <c r="R1010" s="192">
        <f>Variables!K537</f>
        <v>0</v>
      </c>
      <c r="S1010" s="192">
        <f>Variables!L537</f>
        <v>0</v>
      </c>
      <c r="T1010" s="192"/>
      <c r="U1010" s="192">
        <f>Variables!M537</f>
        <v>0</v>
      </c>
      <c r="V1010" s="192">
        <f>Variables!N537</f>
        <v>0</v>
      </c>
      <c r="W1010" s="192"/>
      <c r="X1010" s="192"/>
      <c r="Y1010" s="192">
        <f>Variables!P537</f>
        <v>0</v>
      </c>
      <c r="Z1010" s="182"/>
      <c r="AA1010" s="192"/>
      <c r="AB1010" s="181"/>
      <c r="AC1010" s="170"/>
      <c r="AD1010" s="170"/>
      <c r="AE1010" s="170"/>
      <c r="AF1010" s="170"/>
      <c r="AG1010" s="170"/>
      <c r="AH1010" s="170"/>
      <c r="AI1010" s="170"/>
      <c r="AJ1010" s="170"/>
      <c r="AK1010" s="206"/>
      <c r="AL1010" s="168"/>
      <c r="AM1010" s="168"/>
      <c r="AN1010" s="168"/>
      <c r="AO1010" s="168"/>
      <c r="AP1010" s="174"/>
      <c r="AQ1010" s="174"/>
      <c r="AR1010" s="174"/>
      <c r="AS1010" s="174"/>
      <c r="AT1010" s="206"/>
      <c r="AU1010" s="207"/>
      <c r="AV1010" s="207"/>
      <c r="AW1010" s="207"/>
      <c r="AX1010" s="207"/>
      <c r="AY1010" s="207"/>
    </row>
    <row r="1011" spans="1:51" ht="16.5" customHeight="1" outlineLevel="1" x14ac:dyDescent="0.25">
      <c r="A1011" s="140" t="s">
        <v>213</v>
      </c>
      <c r="B1011" s="146" t="s">
        <v>3120</v>
      </c>
      <c r="C1011" s="142"/>
      <c r="D1011" s="142"/>
      <c r="E1011" s="142"/>
      <c r="F1011" s="142"/>
      <c r="G1011" s="142"/>
      <c r="H1011" s="142"/>
      <c r="I1011" s="142"/>
      <c r="J1011" s="142"/>
      <c r="K1011" s="142"/>
      <c r="L1011" s="142"/>
      <c r="M1011" s="142"/>
      <c r="N1011" s="142"/>
      <c r="O1011" s="142"/>
      <c r="P1011" s="142"/>
      <c r="Q1011" s="284">
        <f>SUBTOTAL(9,Q1012:Q1055)</f>
        <v>1026192500</v>
      </c>
      <c r="R1011" s="142"/>
      <c r="S1011" s="142"/>
      <c r="T1011" s="143">
        <f>SUBTOTAL(9,T1012:T1055)</f>
        <v>1675836310</v>
      </c>
      <c r="U1011" s="142"/>
      <c r="V1011" s="142"/>
      <c r="W1011" s="143">
        <f>SUBTOTAL(9,W1012:W1055)</f>
        <v>0</v>
      </c>
      <c r="X1011" s="142"/>
      <c r="Y1011" s="142"/>
      <c r="Z1011" s="143">
        <f>SUBTOTAL(9,Z1012:Z1055)</f>
        <v>0</v>
      </c>
      <c r="AA1011" s="145"/>
      <c r="AB1011" s="146"/>
      <c r="AC1011" s="147" t="e">
        <f t="shared" ref="AC1011:AJ1011" si="1377">SUBTOTAL(1,AC1012:AC1055)</f>
        <v>#DIV/0!</v>
      </c>
      <c r="AD1011" s="147" t="e">
        <f t="shared" si="1377"/>
        <v>#DIV/0!</v>
      </c>
      <c r="AE1011" s="147" t="e">
        <f t="shared" si="1377"/>
        <v>#DIV/0!</v>
      </c>
      <c r="AF1011" s="147">
        <f t="shared" si="1377"/>
        <v>0</v>
      </c>
      <c r="AG1011" s="147">
        <f t="shared" si="1377"/>
        <v>0</v>
      </c>
      <c r="AH1011" s="147">
        <f t="shared" si="1377"/>
        <v>0</v>
      </c>
      <c r="AI1011" s="147">
        <f t="shared" si="1377"/>
        <v>0</v>
      </c>
      <c r="AJ1011" s="147">
        <f t="shared" si="1377"/>
        <v>0</v>
      </c>
      <c r="AK1011" s="148"/>
      <c r="AL1011" s="149"/>
      <c r="AM1011" s="149"/>
      <c r="AN1011" s="149"/>
      <c r="AO1011" s="149"/>
      <c r="AP1011" s="150"/>
      <c r="AQ1011" s="150"/>
      <c r="AR1011" s="150"/>
      <c r="AS1011" s="150"/>
      <c r="AT1011" s="151"/>
      <c r="AU1011" s="152">
        <f>COUNTIF(AS1012:AS1055,5)</f>
        <v>13</v>
      </c>
      <c r="AV1011" s="152">
        <f>COUNTIF(AS1012:AS1055,4)</f>
        <v>0</v>
      </c>
      <c r="AW1011" s="152">
        <f>COUNTIF(AS1012:AS1055,3)</f>
        <v>0</v>
      </c>
      <c r="AX1011" s="152">
        <f>COUNTIF(AS1012:AS1055,2)</f>
        <v>0</v>
      </c>
      <c r="AY1011" s="152">
        <f>COUNTIF(AS1012:AS1055,1)</f>
        <v>0</v>
      </c>
    </row>
    <row r="1012" spans="1:51" ht="16.5" customHeight="1" outlineLevel="2" x14ac:dyDescent="0.25">
      <c r="A1012" s="153" t="s">
        <v>3121</v>
      </c>
      <c r="B1012" s="153" t="s">
        <v>3122</v>
      </c>
      <c r="C1012" s="155"/>
      <c r="D1012" s="155"/>
      <c r="E1012" s="155"/>
      <c r="F1012" s="155"/>
      <c r="G1012" s="155"/>
      <c r="H1012" s="155"/>
      <c r="I1012" s="155"/>
      <c r="J1012" s="155"/>
      <c r="K1012" s="155"/>
      <c r="L1012" s="155"/>
      <c r="M1012" s="155"/>
      <c r="N1012" s="155"/>
      <c r="O1012" s="155"/>
      <c r="P1012" s="155"/>
      <c r="Q1012" s="324">
        <v>980233400</v>
      </c>
      <c r="R1012" s="155"/>
      <c r="S1012" s="155"/>
      <c r="T1012" s="236">
        <v>1331889400</v>
      </c>
      <c r="U1012" s="155"/>
      <c r="V1012" s="155"/>
      <c r="W1012" s="157"/>
      <c r="X1012" s="155"/>
      <c r="Y1012" s="155"/>
      <c r="Z1012" s="158"/>
      <c r="AA1012" s="159"/>
      <c r="AB1012" s="154"/>
      <c r="AC1012" s="160"/>
      <c r="AD1012" s="160"/>
      <c r="AE1012" s="160"/>
      <c r="AF1012" s="160"/>
      <c r="AG1012" s="160"/>
      <c r="AH1012" s="160"/>
      <c r="AI1012" s="160"/>
      <c r="AJ1012" s="160"/>
      <c r="AK1012" s="161"/>
      <c r="AL1012" s="159"/>
      <c r="AM1012" s="159"/>
      <c r="AN1012" s="159"/>
      <c r="AO1012" s="159"/>
      <c r="AP1012" s="162"/>
      <c r="AQ1012" s="162"/>
      <c r="AR1012" s="162"/>
      <c r="AS1012" s="162"/>
      <c r="AT1012" s="161"/>
      <c r="AU1012" s="163"/>
      <c r="AV1012" s="163"/>
      <c r="AW1012" s="163"/>
      <c r="AX1012" s="163"/>
      <c r="AY1012" s="163"/>
    </row>
    <row r="1013" spans="1:51" ht="16.5" customHeight="1" outlineLevel="3" x14ac:dyDescent="0.25">
      <c r="A1013" s="205" t="s">
        <v>3123</v>
      </c>
      <c r="B1013" s="181" t="s">
        <v>3124</v>
      </c>
      <c r="C1013" s="192"/>
      <c r="D1013" s="192">
        <f t="shared" ref="D1013:G1013" si="1378">D1014</f>
        <v>5</v>
      </c>
      <c r="E1013" s="192">
        <f t="shared" si="1378"/>
        <v>5</v>
      </c>
      <c r="F1013" s="192">
        <f t="shared" si="1378"/>
        <v>6</v>
      </c>
      <c r="G1013" s="192">
        <f t="shared" si="1378"/>
        <v>6</v>
      </c>
      <c r="H1013" s="192">
        <v>6</v>
      </c>
      <c r="I1013" s="192">
        <v>7</v>
      </c>
      <c r="J1013" s="192">
        <f t="shared" ref="J1013:P1013" si="1379">J1014</f>
        <v>7</v>
      </c>
      <c r="K1013" s="192">
        <f t="shared" si="1379"/>
        <v>5</v>
      </c>
      <c r="L1013" s="192">
        <f t="shared" si="1379"/>
        <v>6</v>
      </c>
      <c r="M1013" s="192">
        <f t="shared" si="1379"/>
        <v>7</v>
      </c>
      <c r="N1013" s="192">
        <f t="shared" si="1379"/>
        <v>10</v>
      </c>
      <c r="O1013" s="192">
        <f t="shared" si="1379"/>
        <v>0</v>
      </c>
      <c r="P1013" s="192">
        <f t="shared" si="1379"/>
        <v>0</v>
      </c>
      <c r="Q1013" s="181"/>
      <c r="R1013" s="192">
        <f t="shared" ref="R1013:S1013" si="1380">R1014</f>
        <v>0</v>
      </c>
      <c r="S1013" s="192">
        <f t="shared" si="1380"/>
        <v>0</v>
      </c>
      <c r="T1013" s="181"/>
      <c r="U1013" s="192">
        <f t="shared" ref="U1013:V1013" si="1381">U1014</f>
        <v>0</v>
      </c>
      <c r="V1013" s="192">
        <f t="shared" si="1381"/>
        <v>0</v>
      </c>
      <c r="W1013" s="181"/>
      <c r="X1013" s="188">
        <f>H1013</f>
        <v>6</v>
      </c>
      <c r="Y1013" s="192">
        <f>Y1014</f>
        <v>0</v>
      </c>
      <c r="Z1013" s="182"/>
      <c r="AA1013" s="192">
        <f>Y1013/X1013</f>
        <v>0</v>
      </c>
      <c r="AB1013" s="181"/>
      <c r="AC1013" s="170" t="e">
        <f>P1013/O1013</f>
        <v>#DIV/0!</v>
      </c>
      <c r="AD1013" s="170" t="e">
        <f>S1013/R1013</f>
        <v>#DIV/0!</v>
      </c>
      <c r="AE1013" s="170" t="e">
        <f>V1013/U1013</f>
        <v>#DIV/0!</v>
      </c>
      <c r="AF1013" s="170">
        <f>Y1013/X1013</f>
        <v>0</v>
      </c>
      <c r="AG1013" s="170">
        <f>P1013/G1013</f>
        <v>0</v>
      </c>
      <c r="AH1013" s="170">
        <f>S1013/G1013</f>
        <v>0</v>
      </c>
      <c r="AI1013" s="170">
        <f>V1013/G1013</f>
        <v>0</v>
      </c>
      <c r="AJ1013" s="170">
        <f>Y1013/G1013</f>
        <v>0</v>
      </c>
      <c r="AK1013" s="206"/>
      <c r="AL1013" s="168">
        <f>IF(H1013=0,0,P1013/H1013)</f>
        <v>0</v>
      </c>
      <c r="AM1013" s="168">
        <f>IF(H1013=0,0,S1013/H1013)</f>
        <v>0</v>
      </c>
      <c r="AN1013" s="168">
        <f>IF(H1013=0,0,V1013/H1013)</f>
        <v>0</v>
      </c>
      <c r="AO1013" s="168">
        <f>IF(H1013=0,0,Y1013/H1013)</f>
        <v>0</v>
      </c>
      <c r="AP1013" s="174">
        <f t="shared" ref="AP1013:AS1013" si="1382">IF(AL1013&lt;=50%,5,IF(AL1013&lt;=65%,4,IF(AL1013&lt;=75%,3,IF(AL1013&lt;=90%,2,1))))</f>
        <v>5</v>
      </c>
      <c r="AQ1013" s="174">
        <f t="shared" si="1382"/>
        <v>5</v>
      </c>
      <c r="AR1013" s="174">
        <f t="shared" si="1382"/>
        <v>5</v>
      </c>
      <c r="AS1013" s="174">
        <f t="shared" si="1382"/>
        <v>5</v>
      </c>
      <c r="AT1013" s="206"/>
      <c r="AU1013" s="207"/>
      <c r="AV1013" s="207"/>
      <c r="AW1013" s="207"/>
      <c r="AX1013" s="207"/>
      <c r="AY1013" s="207"/>
    </row>
    <row r="1014" spans="1:51" ht="16.5" customHeight="1" outlineLevel="4" x14ac:dyDescent="0.25">
      <c r="A1014" s="205" t="s">
        <v>3125</v>
      </c>
      <c r="B1014" s="181" t="str">
        <f>Variables!C549</f>
        <v>Jumlah cabang olahraga unggulan tingkat regional, nasional, dan internasional</v>
      </c>
      <c r="C1014" s="192" t="s">
        <v>3126</v>
      </c>
      <c r="D1014" s="192">
        <v>5</v>
      </c>
      <c r="E1014" s="192">
        <v>5</v>
      </c>
      <c r="F1014" s="192">
        <v>6</v>
      </c>
      <c r="G1014" s="192">
        <v>6</v>
      </c>
      <c r="H1014" s="192"/>
      <c r="I1014" s="192"/>
      <c r="J1014" s="192">
        <v>7</v>
      </c>
      <c r="K1014" s="192">
        <f>Variables!E549</f>
        <v>5</v>
      </c>
      <c r="L1014" s="192">
        <f>Variables!F549</f>
        <v>6</v>
      </c>
      <c r="M1014" s="192">
        <f>Variables!G549</f>
        <v>7</v>
      </c>
      <c r="N1014" s="192">
        <f>Variables!H549</f>
        <v>10</v>
      </c>
      <c r="O1014" s="192">
        <f>Variables!I549</f>
        <v>0</v>
      </c>
      <c r="P1014" s="192">
        <f>Variables!J549</f>
        <v>0</v>
      </c>
      <c r="Q1014" s="181"/>
      <c r="R1014" s="192">
        <f>Variables!K549</f>
        <v>0</v>
      </c>
      <c r="S1014" s="192">
        <f>Variables!L549</f>
        <v>0</v>
      </c>
      <c r="T1014" s="274"/>
      <c r="U1014" s="192">
        <f>Variables!M549</f>
        <v>0</v>
      </c>
      <c r="V1014" s="192">
        <f>Variables!N549</f>
        <v>0</v>
      </c>
      <c r="W1014" s="181"/>
      <c r="X1014" s="192"/>
      <c r="Y1014" s="192">
        <f>Variables!P549</f>
        <v>0</v>
      </c>
      <c r="Z1014" s="182"/>
      <c r="AA1014" s="192"/>
      <c r="AB1014" s="181"/>
      <c r="AC1014" s="170"/>
      <c r="AD1014" s="170"/>
      <c r="AE1014" s="170"/>
      <c r="AF1014" s="170"/>
      <c r="AG1014" s="170"/>
      <c r="AH1014" s="170"/>
      <c r="AI1014" s="170"/>
      <c r="AJ1014" s="170"/>
      <c r="AK1014" s="206"/>
      <c r="AL1014" s="168"/>
      <c r="AM1014" s="168"/>
      <c r="AN1014" s="168"/>
      <c r="AO1014" s="168"/>
      <c r="AP1014" s="174"/>
      <c r="AQ1014" s="174"/>
      <c r="AR1014" s="174"/>
      <c r="AS1014" s="174"/>
      <c r="AT1014" s="206"/>
      <c r="AU1014" s="207"/>
      <c r="AV1014" s="207"/>
      <c r="AW1014" s="207"/>
      <c r="AX1014" s="207"/>
      <c r="AY1014" s="207"/>
    </row>
    <row r="1015" spans="1:51" ht="16.5" customHeight="1" outlineLevel="3" x14ac:dyDescent="0.25">
      <c r="A1015" s="205" t="s">
        <v>3127</v>
      </c>
      <c r="B1015" s="181" t="s">
        <v>3128</v>
      </c>
      <c r="C1015" s="192"/>
      <c r="D1015" s="192">
        <f t="shared" ref="D1015:P1015" si="1383">SUM(D1016:D1020)</f>
        <v>83</v>
      </c>
      <c r="E1015" s="192">
        <f t="shared" si="1383"/>
        <v>51</v>
      </c>
      <c r="F1015" s="192">
        <f t="shared" si="1383"/>
        <v>46</v>
      </c>
      <c r="G1015" s="192">
        <f t="shared" si="1383"/>
        <v>61</v>
      </c>
      <c r="H1015" s="192">
        <f t="shared" si="1383"/>
        <v>39</v>
      </c>
      <c r="I1015" s="192">
        <f t="shared" si="1383"/>
        <v>39</v>
      </c>
      <c r="J1015" s="192">
        <f t="shared" si="1383"/>
        <v>28</v>
      </c>
      <c r="K1015" s="192">
        <f t="shared" si="1383"/>
        <v>43</v>
      </c>
      <c r="L1015" s="192">
        <f t="shared" si="1383"/>
        <v>46</v>
      </c>
      <c r="M1015" s="192">
        <f t="shared" si="1383"/>
        <v>66</v>
      </c>
      <c r="N1015" s="192">
        <f t="shared" si="1383"/>
        <v>72</v>
      </c>
      <c r="O1015" s="192">
        <f t="shared" si="1383"/>
        <v>0</v>
      </c>
      <c r="P1015" s="192">
        <f t="shared" si="1383"/>
        <v>0</v>
      </c>
      <c r="Q1015" s="181"/>
      <c r="R1015" s="192">
        <f t="shared" ref="R1015:S1015" si="1384">SUM(R1016:R1020)</f>
        <v>0</v>
      </c>
      <c r="S1015" s="192">
        <f t="shared" si="1384"/>
        <v>0</v>
      </c>
      <c r="T1015" s="181"/>
      <c r="U1015" s="192">
        <f t="shared" ref="U1015:V1015" si="1385">SUM(U1016:U1020)</f>
        <v>0</v>
      </c>
      <c r="V1015" s="192">
        <f t="shared" si="1385"/>
        <v>0</v>
      </c>
      <c r="W1015" s="181"/>
      <c r="X1015" s="188">
        <f>H1015</f>
        <v>39</v>
      </c>
      <c r="Y1015" s="192">
        <f>SUM(Y1016:Y1020)</f>
        <v>0</v>
      </c>
      <c r="Z1015" s="182"/>
      <c r="AA1015" s="192">
        <f>Y1015/X1015</f>
        <v>0</v>
      </c>
      <c r="AB1015" s="181"/>
      <c r="AC1015" s="170" t="e">
        <f>P1015/O1015</f>
        <v>#DIV/0!</v>
      </c>
      <c r="AD1015" s="170">
        <v>0</v>
      </c>
      <c r="AE1015" s="170" t="e">
        <f>V1015/U1015</f>
        <v>#DIV/0!</v>
      </c>
      <c r="AF1015" s="170">
        <f>Y1015/X1015</f>
        <v>0</v>
      </c>
      <c r="AG1015" s="170">
        <f>P1015/G1015</f>
        <v>0</v>
      </c>
      <c r="AH1015" s="170">
        <f>S1015/G1015</f>
        <v>0</v>
      </c>
      <c r="AI1015" s="170">
        <f>V1015/G1015</f>
        <v>0</v>
      </c>
      <c r="AJ1015" s="170">
        <f>Y1015/G1015</f>
        <v>0</v>
      </c>
      <c r="AK1015" s="206"/>
      <c r="AL1015" s="168">
        <f>IF(H1015=0,0,P1015/H1015)</f>
        <v>0</v>
      </c>
      <c r="AM1015" s="168">
        <f>IF(H1015=0,0,S1015/H1015)</f>
        <v>0</v>
      </c>
      <c r="AN1015" s="168">
        <f>IF(H1015=0,0,V1015/H1015)</f>
        <v>0</v>
      </c>
      <c r="AO1015" s="168">
        <f>IF(H1015=0,0,Y1015/H1015)</f>
        <v>0</v>
      </c>
      <c r="AP1015" s="174">
        <f t="shared" ref="AP1015:AS1015" si="1386">IF(AL1015&lt;=50%,5,IF(AL1015&lt;=65%,4,IF(AL1015&lt;=75%,3,IF(AL1015&lt;=90%,2,1))))</f>
        <v>5</v>
      </c>
      <c r="AQ1015" s="174">
        <f t="shared" si="1386"/>
        <v>5</v>
      </c>
      <c r="AR1015" s="174">
        <f t="shared" si="1386"/>
        <v>5</v>
      </c>
      <c r="AS1015" s="174">
        <f t="shared" si="1386"/>
        <v>5</v>
      </c>
      <c r="AT1015" s="206"/>
      <c r="AU1015" s="207"/>
      <c r="AV1015" s="207"/>
      <c r="AW1015" s="207"/>
      <c r="AX1015" s="207"/>
      <c r="AY1015" s="207"/>
    </row>
    <row r="1016" spans="1:51" ht="16.5" customHeight="1" outlineLevel="4" x14ac:dyDescent="0.25">
      <c r="A1016" s="205" t="s">
        <v>3129</v>
      </c>
      <c r="B1016" s="215" t="s">
        <v>3130</v>
      </c>
      <c r="C1016" s="192" t="s">
        <v>3131</v>
      </c>
      <c r="D1016" s="192">
        <v>8</v>
      </c>
      <c r="E1016" s="192">
        <v>8</v>
      </c>
      <c r="F1016" s="192">
        <v>7</v>
      </c>
      <c r="G1016" s="192">
        <v>6</v>
      </c>
      <c r="H1016" s="192">
        <v>5</v>
      </c>
      <c r="I1016" s="192">
        <v>5</v>
      </c>
      <c r="J1016" s="192">
        <v>3</v>
      </c>
      <c r="K1016" s="192">
        <f>Variables!E575</f>
        <v>5</v>
      </c>
      <c r="L1016" s="192">
        <f>Variables!F575</f>
        <v>7</v>
      </c>
      <c r="M1016" s="192">
        <f>Variables!G575</f>
        <v>4</v>
      </c>
      <c r="N1016" s="192">
        <f>Variables!H575</f>
        <v>22</v>
      </c>
      <c r="O1016" s="192">
        <f>Variables!I575</f>
        <v>0</v>
      </c>
      <c r="P1016" s="192">
        <f>Variables!J575</f>
        <v>0</v>
      </c>
      <c r="Q1016" s="181"/>
      <c r="R1016" s="192">
        <f>Variables!K575</f>
        <v>0</v>
      </c>
      <c r="S1016" s="192">
        <f>Variables!L575</f>
        <v>0</v>
      </c>
      <c r="T1016" s="325"/>
      <c r="U1016" s="192">
        <f>Variables!M575</f>
        <v>0</v>
      </c>
      <c r="V1016" s="192">
        <f>Variables!N575</f>
        <v>0</v>
      </c>
      <c r="W1016" s="215"/>
      <c r="X1016" s="192"/>
      <c r="Y1016" s="192">
        <f>Variables!P575</f>
        <v>0</v>
      </c>
      <c r="Z1016" s="182"/>
      <c r="AA1016" s="192"/>
      <c r="AB1016" s="181"/>
      <c r="AC1016" s="170"/>
      <c r="AD1016" s="170"/>
      <c r="AE1016" s="170"/>
      <c r="AF1016" s="170"/>
      <c r="AG1016" s="170"/>
      <c r="AH1016" s="170"/>
      <c r="AI1016" s="170"/>
      <c r="AJ1016" s="170"/>
      <c r="AK1016" s="206"/>
      <c r="AL1016" s="168"/>
      <c r="AM1016" s="168"/>
      <c r="AN1016" s="168"/>
      <c r="AO1016" s="168"/>
      <c r="AP1016" s="174"/>
      <c r="AQ1016" s="174"/>
      <c r="AR1016" s="174"/>
      <c r="AS1016" s="174"/>
      <c r="AT1016" s="206"/>
      <c r="AU1016" s="207"/>
      <c r="AV1016" s="207"/>
      <c r="AW1016" s="207"/>
      <c r="AX1016" s="207"/>
      <c r="AY1016" s="207"/>
    </row>
    <row r="1017" spans="1:51" ht="16.5" customHeight="1" outlineLevel="4" x14ac:dyDescent="0.25">
      <c r="A1017" s="205" t="s">
        <v>3132</v>
      </c>
      <c r="B1017" s="215" t="s">
        <v>3133</v>
      </c>
      <c r="C1017" s="192" t="s">
        <v>3131</v>
      </c>
      <c r="D1017" s="192">
        <v>22</v>
      </c>
      <c r="E1017" s="192">
        <v>19</v>
      </c>
      <c r="F1017" s="192">
        <v>17</v>
      </c>
      <c r="G1017" s="192">
        <v>15</v>
      </c>
      <c r="H1017" s="192">
        <v>13</v>
      </c>
      <c r="I1017" s="192">
        <v>13</v>
      </c>
      <c r="J1017" s="192">
        <v>9</v>
      </c>
      <c r="K1017" s="192">
        <f>Variables!E577</f>
        <v>19</v>
      </c>
      <c r="L1017" s="192">
        <f>Variables!F577</f>
        <v>17</v>
      </c>
      <c r="M1017" s="192">
        <f>Variables!G577</f>
        <v>25</v>
      </c>
      <c r="N1017" s="192">
        <f>Variables!H577</f>
        <v>27</v>
      </c>
      <c r="O1017" s="192">
        <f>Variables!I577</f>
        <v>0</v>
      </c>
      <c r="P1017" s="192">
        <f>Variables!J577</f>
        <v>0</v>
      </c>
      <c r="Q1017" s="181"/>
      <c r="R1017" s="192">
        <f>Variables!K577</f>
        <v>0</v>
      </c>
      <c r="S1017" s="192">
        <f>Variables!L577</f>
        <v>0</v>
      </c>
      <c r="T1017" s="325"/>
      <c r="U1017" s="192">
        <f>Variables!M577</f>
        <v>0</v>
      </c>
      <c r="V1017" s="192">
        <f>Variables!N577</f>
        <v>0</v>
      </c>
      <c r="W1017" s="215"/>
      <c r="X1017" s="192"/>
      <c r="Y1017" s="192">
        <f>Variables!P577</f>
        <v>0</v>
      </c>
      <c r="Z1017" s="182"/>
      <c r="AA1017" s="192"/>
      <c r="AB1017" s="181"/>
      <c r="AC1017" s="170"/>
      <c r="AD1017" s="170"/>
      <c r="AE1017" s="170"/>
      <c r="AF1017" s="170"/>
      <c r="AG1017" s="170"/>
      <c r="AH1017" s="170"/>
      <c r="AI1017" s="170"/>
      <c r="AJ1017" s="170"/>
      <c r="AK1017" s="206"/>
      <c r="AL1017" s="168"/>
      <c r="AM1017" s="168"/>
      <c r="AN1017" s="168"/>
      <c r="AO1017" s="168"/>
      <c r="AP1017" s="174"/>
      <c r="AQ1017" s="174"/>
      <c r="AR1017" s="174"/>
      <c r="AS1017" s="174"/>
      <c r="AT1017" s="206"/>
      <c r="AU1017" s="207"/>
      <c r="AV1017" s="207"/>
      <c r="AW1017" s="207"/>
      <c r="AX1017" s="207"/>
      <c r="AY1017" s="207"/>
    </row>
    <row r="1018" spans="1:51" ht="16.5" customHeight="1" outlineLevel="4" x14ac:dyDescent="0.25">
      <c r="A1018" s="205" t="s">
        <v>3134</v>
      </c>
      <c r="B1018" s="215" t="s">
        <v>3135</v>
      </c>
      <c r="C1018" s="192" t="s">
        <v>3131</v>
      </c>
      <c r="D1018" s="192">
        <v>26</v>
      </c>
      <c r="E1018" s="192">
        <v>24</v>
      </c>
      <c r="F1018" s="192">
        <v>22</v>
      </c>
      <c r="G1018" s="192">
        <v>20</v>
      </c>
      <c r="H1018" s="192">
        <v>19</v>
      </c>
      <c r="I1018" s="192">
        <v>19</v>
      </c>
      <c r="J1018" s="192">
        <v>16</v>
      </c>
      <c r="K1018" s="192">
        <f>Variables!E576</f>
        <v>19</v>
      </c>
      <c r="L1018" s="192">
        <f>Variables!F576</f>
        <v>22</v>
      </c>
      <c r="M1018" s="192">
        <f>Variables!G576</f>
        <v>21</v>
      </c>
      <c r="N1018" s="192">
        <f>Variables!H576</f>
        <v>23</v>
      </c>
      <c r="O1018" s="192">
        <f>Variables!I576</f>
        <v>0</v>
      </c>
      <c r="P1018" s="192">
        <f>Variables!J576</f>
        <v>0</v>
      </c>
      <c r="Q1018" s="181"/>
      <c r="R1018" s="192">
        <f>Variables!K576</f>
        <v>0</v>
      </c>
      <c r="S1018" s="192">
        <f>Variables!L576</f>
        <v>0</v>
      </c>
      <c r="T1018" s="325"/>
      <c r="U1018" s="192">
        <f>Variables!M576</f>
        <v>0</v>
      </c>
      <c r="V1018" s="192">
        <f>Variables!N576</f>
        <v>0</v>
      </c>
      <c r="W1018" s="215"/>
      <c r="X1018" s="192"/>
      <c r="Y1018" s="192">
        <f>Variables!P576</f>
        <v>0</v>
      </c>
      <c r="Z1018" s="182"/>
      <c r="AA1018" s="192"/>
      <c r="AB1018" s="181"/>
      <c r="AC1018" s="170"/>
      <c r="AD1018" s="170"/>
      <c r="AE1018" s="170"/>
      <c r="AF1018" s="170"/>
      <c r="AG1018" s="170"/>
      <c r="AH1018" s="170"/>
      <c r="AI1018" s="170"/>
      <c r="AJ1018" s="170"/>
      <c r="AK1018" s="206"/>
      <c r="AL1018" s="168"/>
      <c r="AM1018" s="168"/>
      <c r="AN1018" s="168"/>
      <c r="AO1018" s="168"/>
      <c r="AP1018" s="174"/>
      <c r="AQ1018" s="174"/>
      <c r="AR1018" s="174"/>
      <c r="AS1018" s="174"/>
      <c r="AT1018" s="206"/>
      <c r="AU1018" s="207"/>
      <c r="AV1018" s="207"/>
      <c r="AW1018" s="207"/>
      <c r="AX1018" s="207"/>
      <c r="AY1018" s="207"/>
    </row>
    <row r="1019" spans="1:51" ht="16.5" customHeight="1" outlineLevel="4" x14ac:dyDescent="0.25">
      <c r="A1019" s="205" t="s">
        <v>3136</v>
      </c>
      <c r="B1019" s="215" t="s">
        <v>3137</v>
      </c>
      <c r="C1019" s="192" t="s">
        <v>3131</v>
      </c>
      <c r="D1019" s="192">
        <v>2</v>
      </c>
      <c r="E1019" s="192">
        <v>0</v>
      </c>
      <c r="F1019" s="192">
        <v>0</v>
      </c>
      <c r="G1019" s="192">
        <v>0</v>
      </c>
      <c r="H1019" s="192">
        <v>2</v>
      </c>
      <c r="I1019" s="192">
        <v>2</v>
      </c>
      <c r="J1019" s="192"/>
      <c r="K1019" s="192">
        <f>Variables!E574</f>
        <v>0</v>
      </c>
      <c r="L1019" s="192">
        <f>Variables!F574</f>
        <v>0</v>
      </c>
      <c r="M1019" s="192">
        <f>Variables!G574</f>
        <v>0</v>
      </c>
      <c r="N1019" s="192">
        <f>Variables!H574</f>
        <v>0</v>
      </c>
      <c r="O1019" s="192">
        <f>Variables!I574</f>
        <v>0</v>
      </c>
      <c r="P1019" s="192">
        <f>Variables!J574</f>
        <v>0</v>
      </c>
      <c r="Q1019" s="181"/>
      <c r="R1019" s="192">
        <f>Variables!K574</f>
        <v>0</v>
      </c>
      <c r="S1019" s="192">
        <f>Variables!L574</f>
        <v>0</v>
      </c>
      <c r="T1019" s="215"/>
      <c r="U1019" s="192">
        <f>Variables!M574</f>
        <v>0</v>
      </c>
      <c r="V1019" s="192">
        <f>Variables!N574</f>
        <v>0</v>
      </c>
      <c r="W1019" s="215"/>
      <c r="X1019" s="192"/>
      <c r="Y1019" s="192">
        <f>Variables!P574</f>
        <v>0</v>
      </c>
      <c r="Z1019" s="182"/>
      <c r="AA1019" s="192"/>
      <c r="AB1019" s="181"/>
      <c r="AC1019" s="170"/>
      <c r="AD1019" s="170"/>
      <c r="AE1019" s="170"/>
      <c r="AF1019" s="170"/>
      <c r="AG1019" s="170"/>
      <c r="AH1019" s="170"/>
      <c r="AI1019" s="170"/>
      <c r="AJ1019" s="170"/>
      <c r="AK1019" s="206"/>
      <c r="AL1019" s="168"/>
      <c r="AM1019" s="168"/>
      <c r="AN1019" s="168"/>
      <c r="AO1019" s="168"/>
      <c r="AP1019" s="174"/>
      <c r="AQ1019" s="174"/>
      <c r="AR1019" s="174"/>
      <c r="AS1019" s="174"/>
      <c r="AT1019" s="206"/>
      <c r="AU1019" s="207"/>
      <c r="AV1019" s="207"/>
      <c r="AW1019" s="207"/>
      <c r="AX1019" s="207"/>
      <c r="AY1019" s="207"/>
    </row>
    <row r="1020" spans="1:51" ht="16.5" customHeight="1" outlineLevel="4" x14ac:dyDescent="0.25">
      <c r="A1020" s="205" t="s">
        <v>3138</v>
      </c>
      <c r="B1020" s="215" t="s">
        <v>3139</v>
      </c>
      <c r="C1020" s="192" t="s">
        <v>3131</v>
      </c>
      <c r="D1020" s="192">
        <v>25</v>
      </c>
      <c r="E1020" s="192">
        <v>0</v>
      </c>
      <c r="F1020" s="192">
        <v>0</v>
      </c>
      <c r="G1020" s="192">
        <v>20</v>
      </c>
      <c r="H1020" s="192">
        <v>0</v>
      </c>
      <c r="I1020" s="192">
        <v>0</v>
      </c>
      <c r="J1020" s="192"/>
      <c r="K1020" s="192">
        <f>Variables!E578</f>
        <v>0</v>
      </c>
      <c r="L1020" s="192">
        <f>Variables!F578</f>
        <v>0</v>
      </c>
      <c r="M1020" s="192">
        <f>Variables!G578</f>
        <v>16</v>
      </c>
      <c r="N1020" s="192">
        <f>Variables!H578</f>
        <v>0</v>
      </c>
      <c r="O1020" s="192">
        <f>Variables!I578</f>
        <v>0</v>
      </c>
      <c r="P1020" s="192">
        <f>Variables!J578</f>
        <v>0</v>
      </c>
      <c r="Q1020" s="181"/>
      <c r="R1020" s="192">
        <f>Variables!K578</f>
        <v>0</v>
      </c>
      <c r="S1020" s="192">
        <f>Variables!L578</f>
        <v>0</v>
      </c>
      <c r="T1020" s="215"/>
      <c r="U1020" s="192">
        <f>Variables!M578</f>
        <v>0</v>
      </c>
      <c r="V1020" s="192">
        <f>Variables!N578</f>
        <v>0</v>
      </c>
      <c r="W1020" s="215"/>
      <c r="X1020" s="192"/>
      <c r="Y1020" s="192">
        <f>Variables!P578</f>
        <v>0</v>
      </c>
      <c r="Z1020" s="182"/>
      <c r="AA1020" s="192"/>
      <c r="AB1020" s="181"/>
      <c r="AC1020" s="170"/>
      <c r="AD1020" s="170"/>
      <c r="AE1020" s="170"/>
      <c r="AF1020" s="170"/>
      <c r="AG1020" s="170"/>
      <c r="AH1020" s="170"/>
      <c r="AI1020" s="170"/>
      <c r="AJ1020" s="170"/>
      <c r="AK1020" s="206"/>
      <c r="AL1020" s="168"/>
      <c r="AM1020" s="168"/>
      <c r="AN1020" s="168"/>
      <c r="AO1020" s="168"/>
      <c r="AP1020" s="174"/>
      <c r="AQ1020" s="174"/>
      <c r="AR1020" s="174"/>
      <c r="AS1020" s="174"/>
      <c r="AT1020" s="206"/>
      <c r="AU1020" s="207"/>
      <c r="AV1020" s="207"/>
      <c r="AW1020" s="207"/>
      <c r="AX1020" s="207"/>
      <c r="AY1020" s="207"/>
    </row>
    <row r="1021" spans="1:51" ht="16.5" customHeight="1" outlineLevel="3" x14ac:dyDescent="0.25">
      <c r="A1021" s="205" t="s">
        <v>3140</v>
      </c>
      <c r="B1021" s="181" t="s">
        <v>3141</v>
      </c>
      <c r="C1021" s="192"/>
      <c r="D1021" s="192">
        <f t="shared" ref="D1021:G1021" si="1387">D1022</f>
        <v>180</v>
      </c>
      <c r="E1021" s="192">
        <f t="shared" si="1387"/>
        <v>183</v>
      </c>
      <c r="F1021" s="192">
        <f t="shared" si="1387"/>
        <v>183</v>
      </c>
      <c r="G1021" s="192">
        <f t="shared" si="1387"/>
        <v>183</v>
      </c>
      <c r="H1021" s="192">
        <v>183</v>
      </c>
      <c r="I1021" s="192">
        <v>183</v>
      </c>
      <c r="J1021" s="192">
        <f t="shared" ref="J1021:P1021" si="1388">J1022</f>
        <v>183</v>
      </c>
      <c r="K1021" s="192">
        <f t="shared" si="1388"/>
        <v>183</v>
      </c>
      <c r="L1021" s="192">
        <f t="shared" si="1388"/>
        <v>183</v>
      </c>
      <c r="M1021" s="192">
        <f t="shared" si="1388"/>
        <v>183</v>
      </c>
      <c r="N1021" s="192">
        <f t="shared" si="1388"/>
        <v>183</v>
      </c>
      <c r="O1021" s="192">
        <f t="shared" si="1388"/>
        <v>0</v>
      </c>
      <c r="P1021" s="192">
        <f t="shared" si="1388"/>
        <v>0</v>
      </c>
      <c r="Q1021" s="181"/>
      <c r="R1021" s="192">
        <f t="shared" ref="R1021:S1021" si="1389">R1022</f>
        <v>0</v>
      </c>
      <c r="S1021" s="192">
        <f t="shared" si="1389"/>
        <v>0</v>
      </c>
      <c r="T1021" s="215"/>
      <c r="U1021" s="192">
        <f t="shared" ref="U1021:V1021" si="1390">U1022</f>
        <v>0</v>
      </c>
      <c r="V1021" s="192">
        <f t="shared" si="1390"/>
        <v>0</v>
      </c>
      <c r="W1021" s="215"/>
      <c r="X1021" s="188">
        <f>H1021</f>
        <v>183</v>
      </c>
      <c r="Y1021" s="192">
        <f>Y1022</f>
        <v>0</v>
      </c>
      <c r="Z1021" s="182"/>
      <c r="AA1021" s="192">
        <f>Y1021/X1021</f>
        <v>0</v>
      </c>
      <c r="AB1021" s="181"/>
      <c r="AC1021" s="170" t="e">
        <f>P1021/O1021</f>
        <v>#DIV/0!</v>
      </c>
      <c r="AD1021" s="170" t="e">
        <f>S1021/R1021</f>
        <v>#DIV/0!</v>
      </c>
      <c r="AE1021" s="170" t="e">
        <f>V1021/U1021</f>
        <v>#DIV/0!</v>
      </c>
      <c r="AF1021" s="170">
        <f>Y1021/X1021</f>
        <v>0</v>
      </c>
      <c r="AG1021" s="170">
        <f>P1021/G1021</f>
        <v>0</v>
      </c>
      <c r="AH1021" s="170">
        <f>S1021/G1021</f>
        <v>0</v>
      </c>
      <c r="AI1021" s="170">
        <f>V1021/G1021</f>
        <v>0</v>
      </c>
      <c r="AJ1021" s="170">
        <f>Y1021/G1021</f>
        <v>0</v>
      </c>
      <c r="AK1021" s="206"/>
      <c r="AL1021" s="168">
        <f>IF(H1021=0,0,P1021/H1021)</f>
        <v>0</v>
      </c>
      <c r="AM1021" s="168">
        <f>IF(H1021=0,0,S1021/H1021)</f>
        <v>0</v>
      </c>
      <c r="AN1021" s="168">
        <f>IF(H1021=0,0,V1021/H1021)</f>
        <v>0</v>
      </c>
      <c r="AO1021" s="168">
        <f>IF(H1021=0,0,Y1021/H1021)</f>
        <v>0</v>
      </c>
      <c r="AP1021" s="174">
        <f t="shared" ref="AP1021:AS1021" si="1391">IF(AL1021&lt;=50%,5,IF(AL1021&lt;=65%,4,IF(AL1021&lt;=75%,3,IF(AL1021&lt;=90%,2,1))))</f>
        <v>5</v>
      </c>
      <c r="AQ1021" s="174">
        <f t="shared" si="1391"/>
        <v>5</v>
      </c>
      <c r="AR1021" s="174">
        <f t="shared" si="1391"/>
        <v>5</v>
      </c>
      <c r="AS1021" s="174">
        <f t="shared" si="1391"/>
        <v>5</v>
      </c>
      <c r="AT1021" s="206"/>
      <c r="AU1021" s="207"/>
      <c r="AV1021" s="207"/>
      <c r="AW1021" s="207"/>
      <c r="AX1021" s="207"/>
      <c r="AY1021" s="207"/>
    </row>
    <row r="1022" spans="1:51" ht="16.5" customHeight="1" outlineLevel="4" x14ac:dyDescent="0.25">
      <c r="A1022" s="205" t="s">
        <v>3142</v>
      </c>
      <c r="B1022" s="181" t="s">
        <v>1048</v>
      </c>
      <c r="C1022" s="192" t="s">
        <v>3143</v>
      </c>
      <c r="D1022" s="192">
        <v>180</v>
      </c>
      <c r="E1022" s="192">
        <v>183</v>
      </c>
      <c r="F1022" s="192">
        <v>183</v>
      </c>
      <c r="G1022" s="192">
        <v>183</v>
      </c>
      <c r="H1022" s="192"/>
      <c r="I1022" s="192"/>
      <c r="J1022" s="192">
        <v>183</v>
      </c>
      <c r="K1022" s="192">
        <f>Variables!E550</f>
        <v>183</v>
      </c>
      <c r="L1022" s="192">
        <f>Variables!F550</f>
        <v>183</v>
      </c>
      <c r="M1022" s="192">
        <f>Variables!G550</f>
        <v>183</v>
      </c>
      <c r="N1022" s="192">
        <f>Variables!H550</f>
        <v>183</v>
      </c>
      <c r="O1022" s="192">
        <f>Variables!I550</f>
        <v>0</v>
      </c>
      <c r="P1022" s="192">
        <f>Variables!J550</f>
        <v>0</v>
      </c>
      <c r="Q1022" s="181"/>
      <c r="R1022" s="192">
        <f>Variables!K550</f>
        <v>0</v>
      </c>
      <c r="S1022" s="192">
        <f>Variables!L550</f>
        <v>0</v>
      </c>
      <c r="T1022" s="215"/>
      <c r="U1022" s="192">
        <f>Variables!M550</f>
        <v>0</v>
      </c>
      <c r="V1022" s="192">
        <f>Variables!N550</f>
        <v>0</v>
      </c>
      <c r="W1022" s="215"/>
      <c r="X1022" s="192"/>
      <c r="Y1022" s="192">
        <f>Variables!P550</f>
        <v>0</v>
      </c>
      <c r="Z1022" s="182"/>
      <c r="AA1022" s="192"/>
      <c r="AB1022" s="181"/>
      <c r="AC1022" s="170"/>
      <c r="AD1022" s="170"/>
      <c r="AE1022" s="170"/>
      <c r="AF1022" s="170"/>
      <c r="AG1022" s="170"/>
      <c r="AH1022" s="170"/>
      <c r="AI1022" s="170"/>
      <c r="AJ1022" s="170"/>
      <c r="AK1022" s="206"/>
      <c r="AL1022" s="168"/>
      <c r="AM1022" s="168"/>
      <c r="AN1022" s="168"/>
      <c r="AO1022" s="168"/>
      <c r="AP1022" s="174"/>
      <c r="AQ1022" s="174"/>
      <c r="AR1022" s="174"/>
      <c r="AS1022" s="174"/>
      <c r="AT1022" s="206"/>
      <c r="AU1022" s="207"/>
      <c r="AV1022" s="207"/>
      <c r="AW1022" s="207"/>
      <c r="AX1022" s="207"/>
      <c r="AY1022" s="207"/>
    </row>
    <row r="1023" spans="1:51" ht="16.5" customHeight="1" outlineLevel="3" x14ac:dyDescent="0.25">
      <c r="A1023" s="205" t="s">
        <v>3144</v>
      </c>
      <c r="B1023" s="181" t="s">
        <v>3145</v>
      </c>
      <c r="C1023" s="192"/>
      <c r="D1023" s="192">
        <f t="shared" ref="D1023:G1023" si="1392">D1024</f>
        <v>34</v>
      </c>
      <c r="E1023" s="192">
        <f t="shared" si="1392"/>
        <v>35</v>
      </c>
      <c r="F1023" s="192">
        <f t="shared" si="1392"/>
        <v>35</v>
      </c>
      <c r="G1023" s="192">
        <f t="shared" si="1392"/>
        <v>35</v>
      </c>
      <c r="H1023" s="192">
        <v>35</v>
      </c>
      <c r="I1023" s="192">
        <v>36</v>
      </c>
      <c r="J1023" s="192">
        <f t="shared" ref="J1023:P1023" si="1393">J1024</f>
        <v>36</v>
      </c>
      <c r="K1023" s="192">
        <f t="shared" si="1393"/>
        <v>35</v>
      </c>
      <c r="L1023" s="192">
        <f t="shared" si="1393"/>
        <v>35</v>
      </c>
      <c r="M1023" s="192">
        <f t="shared" si="1393"/>
        <v>37</v>
      </c>
      <c r="N1023" s="192">
        <f t="shared" si="1393"/>
        <v>37</v>
      </c>
      <c r="O1023" s="192">
        <f t="shared" si="1393"/>
        <v>0</v>
      </c>
      <c r="P1023" s="192">
        <f t="shared" si="1393"/>
        <v>0</v>
      </c>
      <c r="Q1023" s="181"/>
      <c r="R1023" s="192">
        <f t="shared" ref="R1023:S1023" si="1394">R1024</f>
        <v>0</v>
      </c>
      <c r="S1023" s="192">
        <f t="shared" si="1394"/>
        <v>0</v>
      </c>
      <c r="T1023" s="215"/>
      <c r="U1023" s="192">
        <f t="shared" ref="U1023:V1023" si="1395">U1024</f>
        <v>0</v>
      </c>
      <c r="V1023" s="192">
        <f t="shared" si="1395"/>
        <v>0</v>
      </c>
      <c r="W1023" s="215"/>
      <c r="X1023" s="188">
        <f>H1023</f>
        <v>35</v>
      </c>
      <c r="Y1023" s="192">
        <f>Y1024</f>
        <v>0</v>
      </c>
      <c r="Z1023" s="182"/>
      <c r="AA1023" s="192">
        <f>Y1023/X1023</f>
        <v>0</v>
      </c>
      <c r="AB1023" s="181"/>
      <c r="AC1023" s="170" t="e">
        <f>P1023/O1023</f>
        <v>#DIV/0!</v>
      </c>
      <c r="AD1023" s="170" t="e">
        <f>S1023/R1023</f>
        <v>#DIV/0!</v>
      </c>
      <c r="AE1023" s="170" t="e">
        <f>V1023/U1023</f>
        <v>#DIV/0!</v>
      </c>
      <c r="AF1023" s="170">
        <f>Y1023/X1023</f>
        <v>0</v>
      </c>
      <c r="AG1023" s="170">
        <f>P1023/G1023</f>
        <v>0</v>
      </c>
      <c r="AH1023" s="170">
        <f>S1023/G1023</f>
        <v>0</v>
      </c>
      <c r="AI1023" s="170">
        <f>V1023/G1023</f>
        <v>0</v>
      </c>
      <c r="AJ1023" s="170">
        <f>Y1023/G1023</f>
        <v>0</v>
      </c>
      <c r="AK1023" s="206"/>
      <c r="AL1023" s="168">
        <f>IF(H1023=0,0,P1023/H1023)</f>
        <v>0</v>
      </c>
      <c r="AM1023" s="168">
        <f>IF(H1023=0,0,S1023/H1023)</f>
        <v>0</v>
      </c>
      <c r="AN1023" s="168">
        <f>IF(H1023=0,0,V1023/H1023)</f>
        <v>0</v>
      </c>
      <c r="AO1023" s="168">
        <f>IF(H1023=0,0,Y1023/H1023)</f>
        <v>0</v>
      </c>
      <c r="AP1023" s="174">
        <f t="shared" ref="AP1023:AS1023" si="1396">IF(AL1023&lt;=50%,5,IF(AL1023&lt;=65%,4,IF(AL1023&lt;=75%,3,IF(AL1023&lt;=90%,2,1))))</f>
        <v>5</v>
      </c>
      <c r="AQ1023" s="174">
        <f t="shared" si="1396"/>
        <v>5</v>
      </c>
      <c r="AR1023" s="174">
        <f t="shared" si="1396"/>
        <v>5</v>
      </c>
      <c r="AS1023" s="174">
        <f t="shared" si="1396"/>
        <v>5</v>
      </c>
      <c r="AT1023" s="206"/>
      <c r="AU1023" s="207"/>
      <c r="AV1023" s="207"/>
      <c r="AW1023" s="207"/>
      <c r="AX1023" s="207"/>
      <c r="AY1023" s="207"/>
    </row>
    <row r="1024" spans="1:51" ht="16.5" customHeight="1" outlineLevel="4" x14ac:dyDescent="0.25">
      <c r="A1024" s="205" t="s">
        <v>3146</v>
      </c>
      <c r="B1024" s="181" t="s">
        <v>1061</v>
      </c>
      <c r="C1024" s="192" t="s">
        <v>3147</v>
      </c>
      <c r="D1024" s="192">
        <v>34</v>
      </c>
      <c r="E1024" s="192">
        <v>35</v>
      </c>
      <c r="F1024" s="192">
        <v>35</v>
      </c>
      <c r="G1024" s="192">
        <v>35</v>
      </c>
      <c r="H1024" s="192"/>
      <c r="I1024" s="192"/>
      <c r="J1024" s="192">
        <v>36</v>
      </c>
      <c r="K1024" s="192">
        <f>Variables!E555</f>
        <v>35</v>
      </c>
      <c r="L1024" s="192">
        <f>Variables!F555</f>
        <v>35</v>
      </c>
      <c r="M1024" s="192">
        <f>Variables!G555</f>
        <v>37</v>
      </c>
      <c r="N1024" s="192">
        <f>Variables!H555</f>
        <v>37</v>
      </c>
      <c r="O1024" s="192">
        <f>Variables!I555</f>
        <v>0</v>
      </c>
      <c r="P1024" s="192">
        <f>Variables!J555</f>
        <v>0</v>
      </c>
      <c r="Q1024" s="181"/>
      <c r="R1024" s="192">
        <f>Variables!K555</f>
        <v>0</v>
      </c>
      <c r="S1024" s="192">
        <f>Variables!L555</f>
        <v>0</v>
      </c>
      <c r="T1024" s="215"/>
      <c r="U1024" s="192">
        <f>Variables!M555</f>
        <v>0</v>
      </c>
      <c r="V1024" s="192">
        <f>Variables!N555</f>
        <v>0</v>
      </c>
      <c r="W1024" s="215"/>
      <c r="X1024" s="192"/>
      <c r="Y1024" s="192">
        <f>Variables!P555</f>
        <v>0</v>
      </c>
      <c r="Z1024" s="182"/>
      <c r="AA1024" s="192"/>
      <c r="AB1024" s="181"/>
      <c r="AC1024" s="170"/>
      <c r="AD1024" s="170"/>
      <c r="AE1024" s="170"/>
      <c r="AF1024" s="170"/>
      <c r="AG1024" s="170"/>
      <c r="AH1024" s="170"/>
      <c r="AI1024" s="170"/>
      <c r="AJ1024" s="170"/>
      <c r="AK1024" s="206"/>
      <c r="AL1024" s="168"/>
      <c r="AM1024" s="168"/>
      <c r="AN1024" s="168"/>
      <c r="AO1024" s="168"/>
      <c r="AP1024" s="174"/>
      <c r="AQ1024" s="174"/>
      <c r="AR1024" s="174"/>
      <c r="AS1024" s="174"/>
      <c r="AT1024" s="206"/>
      <c r="AU1024" s="207"/>
      <c r="AV1024" s="207"/>
      <c r="AW1024" s="207"/>
      <c r="AX1024" s="207"/>
      <c r="AY1024" s="207"/>
    </row>
    <row r="1025" spans="1:51" ht="16.5" customHeight="1" outlineLevel="2" x14ac:dyDescent="0.25">
      <c r="A1025" s="153" t="s">
        <v>3148</v>
      </c>
      <c r="B1025" s="154" t="s">
        <v>3149</v>
      </c>
      <c r="C1025" s="155"/>
      <c r="D1025" s="155"/>
      <c r="E1025" s="155"/>
      <c r="F1025" s="155"/>
      <c r="G1025" s="155"/>
      <c r="H1025" s="155"/>
      <c r="I1025" s="155"/>
      <c r="J1025" s="155"/>
      <c r="K1025" s="155"/>
      <c r="L1025" s="155"/>
      <c r="M1025" s="155"/>
      <c r="N1025" s="155"/>
      <c r="O1025" s="155"/>
      <c r="P1025" s="155"/>
      <c r="Q1025" s="212">
        <v>0</v>
      </c>
      <c r="R1025" s="155"/>
      <c r="S1025" s="155"/>
      <c r="T1025" s="236">
        <v>0</v>
      </c>
      <c r="U1025" s="155"/>
      <c r="V1025" s="155"/>
      <c r="W1025" s="157"/>
      <c r="X1025" s="155"/>
      <c r="Y1025" s="155"/>
      <c r="Z1025" s="158"/>
      <c r="AA1025" s="159"/>
      <c r="AB1025" s="154"/>
      <c r="AC1025" s="160"/>
      <c r="AD1025" s="160"/>
      <c r="AE1025" s="160"/>
      <c r="AF1025" s="160"/>
      <c r="AG1025" s="160"/>
      <c r="AH1025" s="160"/>
      <c r="AI1025" s="160"/>
      <c r="AJ1025" s="160"/>
      <c r="AK1025" s="161"/>
      <c r="AL1025" s="159"/>
      <c r="AM1025" s="159"/>
      <c r="AN1025" s="159"/>
      <c r="AO1025" s="159"/>
      <c r="AP1025" s="162"/>
      <c r="AQ1025" s="162"/>
      <c r="AR1025" s="162"/>
      <c r="AS1025" s="162"/>
      <c r="AT1025" s="161"/>
      <c r="AU1025" s="163"/>
      <c r="AV1025" s="163"/>
      <c r="AW1025" s="163"/>
      <c r="AX1025" s="163"/>
      <c r="AY1025" s="163"/>
    </row>
    <row r="1026" spans="1:51" ht="16.5" customHeight="1" outlineLevel="3" x14ac:dyDescent="0.25">
      <c r="A1026" s="164" t="s">
        <v>3150</v>
      </c>
      <c r="B1026" s="165" t="s">
        <v>3151</v>
      </c>
      <c r="C1026" s="166"/>
      <c r="D1026" s="167">
        <v>0.73529411764705899</v>
      </c>
      <c r="E1026" s="167">
        <v>0.76470000000000005</v>
      </c>
      <c r="F1026" s="167">
        <v>0.79410000000000003</v>
      </c>
      <c r="G1026" s="167">
        <v>0.82350000000000001</v>
      </c>
      <c r="H1026" s="167">
        <v>0.85</v>
      </c>
      <c r="I1026" s="167">
        <v>0.88</v>
      </c>
      <c r="J1026" s="167">
        <v>0.91180000000000005</v>
      </c>
      <c r="K1026" s="168">
        <f t="shared" ref="K1026:P1026" si="1397">IF(K1028=0,0,K1027/K1028)</f>
        <v>1</v>
      </c>
      <c r="L1026" s="168">
        <f t="shared" si="1397"/>
        <v>1</v>
      </c>
      <c r="M1026" s="168">
        <f t="shared" si="1397"/>
        <v>0.88235294117647056</v>
      </c>
      <c r="N1026" s="168">
        <f t="shared" si="1397"/>
        <v>0.875</v>
      </c>
      <c r="O1026" s="168">
        <f t="shared" si="1397"/>
        <v>0</v>
      </c>
      <c r="P1026" s="168">
        <f t="shared" si="1397"/>
        <v>0</v>
      </c>
      <c r="Q1026" s="177"/>
      <c r="R1026" s="168">
        <f t="shared" ref="R1026:S1026" si="1398">IF(R1028=0,0,R1027/R1028)</f>
        <v>0</v>
      </c>
      <c r="S1026" s="168">
        <f t="shared" si="1398"/>
        <v>0</v>
      </c>
      <c r="T1026" s="181"/>
      <c r="U1026" s="168">
        <f t="shared" ref="U1026:V1026" si="1399">IF(U1028=0,0,U1027/U1028)</f>
        <v>0</v>
      </c>
      <c r="V1026" s="168">
        <f t="shared" si="1399"/>
        <v>0</v>
      </c>
      <c r="W1026" s="181"/>
      <c r="X1026" s="168">
        <f>H1026</f>
        <v>0.85</v>
      </c>
      <c r="Y1026" s="168">
        <f>IF(Y1028=0,0,Y1027/Y1028)</f>
        <v>0</v>
      </c>
      <c r="Z1026" s="182"/>
      <c r="AA1026" s="167">
        <f>Y1026/X1026</f>
        <v>0</v>
      </c>
      <c r="AB1026" s="165"/>
      <c r="AC1026" s="172" t="e">
        <f>P1026/O1026</f>
        <v>#DIV/0!</v>
      </c>
      <c r="AD1026" s="172" t="e">
        <f>S1026/R1026</f>
        <v>#DIV/0!</v>
      </c>
      <c r="AE1026" s="172" t="e">
        <f>V1026/U1026</f>
        <v>#DIV/0!</v>
      </c>
      <c r="AF1026" s="172">
        <f>Y1026/X1026</f>
        <v>0</v>
      </c>
      <c r="AG1026" s="172">
        <f>P1026/G1026</f>
        <v>0</v>
      </c>
      <c r="AH1026" s="172">
        <f>S1026/G1026</f>
        <v>0</v>
      </c>
      <c r="AI1026" s="172">
        <f>V1026/G1026</f>
        <v>0</v>
      </c>
      <c r="AJ1026" s="172">
        <f>Y1026/G1026</f>
        <v>0</v>
      </c>
      <c r="AK1026" s="173"/>
      <c r="AL1026" s="168">
        <f>IF(H1026=0,0,P1026/H1026)</f>
        <v>0</v>
      </c>
      <c r="AM1026" s="168">
        <f>IF(H1026=0,0,S1026/H1026)</f>
        <v>0</v>
      </c>
      <c r="AN1026" s="168">
        <f>IF(H1026=0,0,V1026/H1026)</f>
        <v>0</v>
      </c>
      <c r="AO1026" s="168">
        <f>IF(H1026=0,0,Y1026/H1026)</f>
        <v>0</v>
      </c>
      <c r="AP1026" s="174">
        <f t="shared" ref="AP1026:AS1026" si="1400">IF(AL1026&lt;=50%,5,IF(AL1026&lt;=65%,4,IF(AL1026&lt;=75%,3,IF(AL1026&lt;=90%,2,1))))</f>
        <v>5</v>
      </c>
      <c r="AQ1026" s="174">
        <f t="shared" si="1400"/>
        <v>5</v>
      </c>
      <c r="AR1026" s="174">
        <f t="shared" si="1400"/>
        <v>5</v>
      </c>
      <c r="AS1026" s="174">
        <f t="shared" si="1400"/>
        <v>5</v>
      </c>
      <c r="AT1026" s="173"/>
      <c r="AU1026" s="175"/>
      <c r="AV1026" s="175"/>
      <c r="AW1026" s="175"/>
      <c r="AX1026" s="175"/>
      <c r="AY1026" s="175"/>
    </row>
    <row r="1027" spans="1:51" ht="16.5" customHeight="1" outlineLevel="4" x14ac:dyDescent="0.25">
      <c r="A1027" s="205" t="s">
        <v>3152</v>
      </c>
      <c r="B1027" s="181" t="s">
        <v>1078</v>
      </c>
      <c r="C1027" s="192" t="s">
        <v>3147</v>
      </c>
      <c r="D1027" s="192">
        <v>25</v>
      </c>
      <c r="E1027" s="192">
        <v>26</v>
      </c>
      <c r="F1027" s="192">
        <v>27</v>
      </c>
      <c r="G1027" s="192">
        <v>28</v>
      </c>
      <c r="H1027" s="192"/>
      <c r="I1027" s="192"/>
      <c r="J1027" s="192">
        <v>31</v>
      </c>
      <c r="K1027" s="192">
        <f>Variables!E563</f>
        <v>27</v>
      </c>
      <c r="L1027" s="192">
        <f>Variables!F563</f>
        <v>30</v>
      </c>
      <c r="M1027" s="192">
        <f>Variables!G563</f>
        <v>30</v>
      </c>
      <c r="N1027" s="192">
        <f>Variables!H563</f>
        <v>35</v>
      </c>
      <c r="O1027" s="192">
        <f>Variables!I563</f>
        <v>0</v>
      </c>
      <c r="P1027" s="192">
        <f>Variables!J563</f>
        <v>0</v>
      </c>
      <c r="Q1027" s="181"/>
      <c r="R1027" s="192">
        <f>Variables!K563</f>
        <v>0</v>
      </c>
      <c r="S1027" s="192">
        <f>Variables!L563</f>
        <v>0</v>
      </c>
      <c r="T1027" s="215"/>
      <c r="U1027" s="192">
        <f>Variables!M563</f>
        <v>0</v>
      </c>
      <c r="V1027" s="192">
        <f>Variables!N563</f>
        <v>0</v>
      </c>
      <c r="W1027" s="215"/>
      <c r="X1027" s="192"/>
      <c r="Y1027" s="192">
        <f>Variables!P563</f>
        <v>0</v>
      </c>
      <c r="Z1027" s="182"/>
      <c r="AA1027" s="192"/>
      <c r="AB1027" s="181"/>
      <c r="AC1027" s="170"/>
      <c r="AD1027" s="170"/>
      <c r="AE1027" s="170"/>
      <c r="AF1027" s="170"/>
      <c r="AG1027" s="170"/>
      <c r="AH1027" s="170"/>
      <c r="AI1027" s="170"/>
      <c r="AJ1027" s="170"/>
      <c r="AK1027" s="206"/>
      <c r="AL1027" s="168"/>
      <c r="AM1027" s="168"/>
      <c r="AN1027" s="168"/>
      <c r="AO1027" s="168"/>
      <c r="AP1027" s="174"/>
      <c r="AQ1027" s="174"/>
      <c r="AR1027" s="174"/>
      <c r="AS1027" s="174"/>
      <c r="AT1027" s="206"/>
      <c r="AU1027" s="207"/>
      <c r="AV1027" s="207"/>
      <c r="AW1027" s="207"/>
      <c r="AX1027" s="207"/>
      <c r="AY1027" s="207"/>
    </row>
    <row r="1028" spans="1:51" ht="16.5" customHeight="1" outlineLevel="4" x14ac:dyDescent="0.25">
      <c r="A1028" s="205" t="s">
        <v>3153</v>
      </c>
      <c r="B1028" s="181" t="s">
        <v>1073</v>
      </c>
      <c r="C1028" s="192" t="s">
        <v>3147</v>
      </c>
      <c r="D1028" s="192">
        <v>25</v>
      </c>
      <c r="E1028" s="192">
        <v>26</v>
      </c>
      <c r="F1028" s="192">
        <v>27</v>
      </c>
      <c r="G1028" s="192">
        <v>28</v>
      </c>
      <c r="H1028" s="192"/>
      <c r="I1028" s="192"/>
      <c r="J1028" s="192">
        <v>31</v>
      </c>
      <c r="K1028" s="192">
        <f>Variables!E561</f>
        <v>27</v>
      </c>
      <c r="L1028" s="192">
        <f>Variables!F561</f>
        <v>30</v>
      </c>
      <c r="M1028" s="192">
        <f>Variables!G561</f>
        <v>34</v>
      </c>
      <c r="N1028" s="192">
        <f>Variables!H561</f>
        <v>40</v>
      </c>
      <c r="O1028" s="192">
        <f>Variables!I561</f>
        <v>0</v>
      </c>
      <c r="P1028" s="192">
        <f>Variables!J561</f>
        <v>0</v>
      </c>
      <c r="Q1028" s="181"/>
      <c r="R1028" s="192">
        <f>Variables!K561</f>
        <v>0</v>
      </c>
      <c r="S1028" s="192">
        <f>Variables!L561</f>
        <v>0</v>
      </c>
      <c r="T1028" s="215"/>
      <c r="U1028" s="192">
        <f>Variables!M561</f>
        <v>0</v>
      </c>
      <c r="V1028" s="192">
        <f>Variables!N561</f>
        <v>0</v>
      </c>
      <c r="W1028" s="215"/>
      <c r="X1028" s="192"/>
      <c r="Y1028" s="192">
        <f>Variables!P561</f>
        <v>0</v>
      </c>
      <c r="Z1028" s="182"/>
      <c r="AA1028" s="192"/>
      <c r="AB1028" s="181"/>
      <c r="AC1028" s="170"/>
      <c r="AD1028" s="170"/>
      <c r="AE1028" s="170"/>
      <c r="AF1028" s="170"/>
      <c r="AG1028" s="170"/>
      <c r="AH1028" s="170"/>
      <c r="AI1028" s="170"/>
      <c r="AJ1028" s="170"/>
      <c r="AK1028" s="206"/>
      <c r="AL1028" s="168"/>
      <c r="AM1028" s="168"/>
      <c r="AN1028" s="168"/>
      <c r="AO1028" s="168"/>
      <c r="AP1028" s="174"/>
      <c r="AQ1028" s="174"/>
      <c r="AR1028" s="174"/>
      <c r="AS1028" s="174"/>
      <c r="AT1028" s="206"/>
      <c r="AU1028" s="207"/>
      <c r="AV1028" s="207"/>
      <c r="AW1028" s="207"/>
      <c r="AX1028" s="207"/>
      <c r="AY1028" s="207"/>
    </row>
    <row r="1029" spans="1:51" ht="16.5" customHeight="1" outlineLevel="3" x14ac:dyDescent="0.25">
      <c r="A1029" s="205" t="s">
        <v>3154</v>
      </c>
      <c r="B1029" s="181" t="s">
        <v>3155</v>
      </c>
      <c r="C1029" s="192"/>
      <c r="D1029" s="192">
        <f t="shared" ref="D1029:P1029" si="1401">SUM(D1030:D1031)</f>
        <v>5</v>
      </c>
      <c r="E1029" s="192">
        <f t="shared" si="1401"/>
        <v>6</v>
      </c>
      <c r="F1029" s="192">
        <f t="shared" si="1401"/>
        <v>6</v>
      </c>
      <c r="G1029" s="192">
        <f t="shared" si="1401"/>
        <v>7</v>
      </c>
      <c r="H1029" s="192">
        <f t="shared" si="1401"/>
        <v>8</v>
      </c>
      <c r="I1029" s="192">
        <f t="shared" si="1401"/>
        <v>8</v>
      </c>
      <c r="J1029" s="192">
        <f t="shared" si="1401"/>
        <v>9</v>
      </c>
      <c r="K1029" s="192">
        <f t="shared" si="1401"/>
        <v>2</v>
      </c>
      <c r="L1029" s="192">
        <f t="shared" si="1401"/>
        <v>1</v>
      </c>
      <c r="M1029" s="192">
        <f t="shared" si="1401"/>
        <v>448</v>
      </c>
      <c r="N1029" s="192">
        <f t="shared" si="1401"/>
        <v>6</v>
      </c>
      <c r="O1029" s="192">
        <f t="shared" si="1401"/>
        <v>0</v>
      </c>
      <c r="P1029" s="192">
        <f t="shared" si="1401"/>
        <v>0</v>
      </c>
      <c r="Q1029" s="181"/>
      <c r="R1029" s="192">
        <f t="shared" ref="R1029:S1029" si="1402">SUM(R1030:R1031)</f>
        <v>0</v>
      </c>
      <c r="S1029" s="192">
        <f t="shared" si="1402"/>
        <v>0</v>
      </c>
      <c r="T1029" s="215"/>
      <c r="U1029" s="192">
        <f t="shared" ref="U1029:V1029" si="1403">SUM(U1030:U1031)</f>
        <v>0</v>
      </c>
      <c r="V1029" s="192">
        <f t="shared" si="1403"/>
        <v>0</v>
      </c>
      <c r="W1029" s="215"/>
      <c r="X1029" s="188">
        <f>H1029</f>
        <v>8</v>
      </c>
      <c r="Y1029" s="192">
        <f>SUM(Y1030:Y1031)</f>
        <v>0</v>
      </c>
      <c r="Z1029" s="182"/>
      <c r="AA1029" s="192"/>
      <c r="AB1029" s="181"/>
      <c r="AC1029" s="170" t="e">
        <f>P1029/O1029</f>
        <v>#DIV/0!</v>
      </c>
      <c r="AD1029" s="170" t="e">
        <f>S1029/R1029</f>
        <v>#DIV/0!</v>
      </c>
      <c r="AE1029" s="170" t="e">
        <f>V1029/U1029</f>
        <v>#DIV/0!</v>
      </c>
      <c r="AF1029" s="170">
        <f>Y1029/X1029</f>
        <v>0</v>
      </c>
      <c r="AG1029" s="170">
        <f>P1029/G1029</f>
        <v>0</v>
      </c>
      <c r="AH1029" s="170">
        <f>S1029/G1029</f>
        <v>0</v>
      </c>
      <c r="AI1029" s="170">
        <f>V1029/G1029</f>
        <v>0</v>
      </c>
      <c r="AJ1029" s="170">
        <f>Y1029/G1029</f>
        <v>0</v>
      </c>
      <c r="AK1029" s="206"/>
      <c r="AL1029" s="168">
        <f>IF(H1029=0,0,P1029/H1029)</f>
        <v>0</v>
      </c>
      <c r="AM1029" s="168">
        <f>IF(H1029=0,0,S1029/H1029)</f>
        <v>0</v>
      </c>
      <c r="AN1029" s="168">
        <f>IF(H1029=0,0,V1029/H1029)</f>
        <v>0</v>
      </c>
      <c r="AO1029" s="168">
        <f>IF(H1029=0,0,Y1029/H1029)</f>
        <v>0</v>
      </c>
      <c r="AP1029" s="174">
        <f t="shared" ref="AP1029:AS1029" si="1404">IF(AL1029&lt;=50%,5,IF(AL1029&lt;=65%,4,IF(AL1029&lt;=75%,3,IF(AL1029&lt;=90%,2,1))))</f>
        <v>5</v>
      </c>
      <c r="AQ1029" s="174">
        <f t="shared" si="1404"/>
        <v>5</v>
      </c>
      <c r="AR1029" s="174">
        <f t="shared" si="1404"/>
        <v>5</v>
      </c>
      <c r="AS1029" s="174">
        <f t="shared" si="1404"/>
        <v>5</v>
      </c>
      <c r="AT1029" s="206"/>
      <c r="AU1029" s="207"/>
      <c r="AV1029" s="207"/>
      <c r="AW1029" s="207"/>
      <c r="AX1029" s="207"/>
      <c r="AY1029" s="207"/>
    </row>
    <row r="1030" spans="1:51" ht="16.5" customHeight="1" outlineLevel="4" x14ac:dyDescent="0.25">
      <c r="A1030" s="205" t="s">
        <v>3156</v>
      </c>
      <c r="B1030" s="215" t="s">
        <v>3157</v>
      </c>
      <c r="C1030" s="192" t="s">
        <v>1632</v>
      </c>
      <c r="D1030" s="192">
        <v>5</v>
      </c>
      <c r="E1030" s="192">
        <v>6</v>
      </c>
      <c r="F1030" s="192">
        <v>6</v>
      </c>
      <c r="G1030" s="192">
        <v>7</v>
      </c>
      <c r="H1030" s="192">
        <v>7</v>
      </c>
      <c r="I1030" s="192">
        <v>7</v>
      </c>
      <c r="J1030" s="192">
        <v>8</v>
      </c>
      <c r="K1030" s="192">
        <f>Variables!E580</f>
        <v>1</v>
      </c>
      <c r="L1030" s="192">
        <f>Variables!F580</f>
        <v>1</v>
      </c>
      <c r="M1030" s="192">
        <f>Variables!G580</f>
        <v>368</v>
      </c>
      <c r="N1030" s="192">
        <f>Variables!H580</f>
        <v>5</v>
      </c>
      <c r="O1030" s="192">
        <f>Variables!I580</f>
        <v>0</v>
      </c>
      <c r="P1030" s="192">
        <f>Variables!J580</f>
        <v>0</v>
      </c>
      <c r="Q1030" s="181"/>
      <c r="R1030" s="192">
        <f>Variables!K580</f>
        <v>0</v>
      </c>
      <c r="S1030" s="192">
        <f>Variables!L580</f>
        <v>0</v>
      </c>
      <c r="T1030" s="215"/>
      <c r="U1030" s="192">
        <f>Variables!M580</f>
        <v>0</v>
      </c>
      <c r="V1030" s="192">
        <f>Variables!N580</f>
        <v>0</v>
      </c>
      <c r="W1030" s="215"/>
      <c r="X1030" s="192"/>
      <c r="Y1030" s="192">
        <f>Variables!P580</f>
        <v>0</v>
      </c>
      <c r="Z1030" s="182"/>
      <c r="AA1030" s="192"/>
      <c r="AB1030" s="181"/>
      <c r="AC1030" s="170"/>
      <c r="AD1030" s="170"/>
      <c r="AE1030" s="170"/>
      <c r="AF1030" s="170"/>
      <c r="AG1030" s="170"/>
      <c r="AH1030" s="170"/>
      <c r="AI1030" s="170"/>
      <c r="AJ1030" s="170"/>
      <c r="AK1030" s="206"/>
      <c r="AL1030" s="168"/>
      <c r="AM1030" s="168"/>
      <c r="AN1030" s="168"/>
      <c r="AO1030" s="168"/>
      <c r="AP1030" s="174"/>
      <c r="AQ1030" s="174"/>
      <c r="AR1030" s="174"/>
      <c r="AS1030" s="174"/>
      <c r="AT1030" s="206"/>
      <c r="AU1030" s="207"/>
      <c r="AV1030" s="207"/>
      <c r="AW1030" s="207"/>
      <c r="AX1030" s="207"/>
      <c r="AY1030" s="207"/>
    </row>
    <row r="1031" spans="1:51" ht="16.5" customHeight="1" outlineLevel="4" x14ac:dyDescent="0.25">
      <c r="A1031" s="205" t="s">
        <v>3158</v>
      </c>
      <c r="B1031" s="215" t="s">
        <v>3159</v>
      </c>
      <c r="C1031" s="192" t="s">
        <v>1632</v>
      </c>
      <c r="D1031" s="192">
        <v>0</v>
      </c>
      <c r="E1031" s="192">
        <v>0</v>
      </c>
      <c r="F1031" s="192">
        <v>0</v>
      </c>
      <c r="G1031" s="192">
        <v>0</v>
      </c>
      <c r="H1031" s="192">
        <v>1</v>
      </c>
      <c r="I1031" s="192">
        <v>1</v>
      </c>
      <c r="J1031" s="192">
        <v>1</v>
      </c>
      <c r="K1031" s="192">
        <f>Variables!E579</f>
        <v>1</v>
      </c>
      <c r="L1031" s="192">
        <f>Variables!F579</f>
        <v>0</v>
      </c>
      <c r="M1031" s="192">
        <f>Variables!G579</f>
        <v>80</v>
      </c>
      <c r="N1031" s="192">
        <f>Variables!H579</f>
        <v>1</v>
      </c>
      <c r="O1031" s="192">
        <f>Variables!I579</f>
        <v>0</v>
      </c>
      <c r="P1031" s="192">
        <f>Variables!J579</f>
        <v>0</v>
      </c>
      <c r="Q1031" s="181"/>
      <c r="R1031" s="192">
        <f>Variables!K579</f>
        <v>0</v>
      </c>
      <c r="S1031" s="192">
        <f>Variables!L579</f>
        <v>0</v>
      </c>
      <c r="T1031" s="215"/>
      <c r="U1031" s="192">
        <f>Variables!M579</f>
        <v>0</v>
      </c>
      <c r="V1031" s="192">
        <f>Variables!N579</f>
        <v>0</v>
      </c>
      <c r="W1031" s="215"/>
      <c r="X1031" s="192"/>
      <c r="Y1031" s="192">
        <f>Variables!P579</f>
        <v>0</v>
      </c>
      <c r="Z1031" s="182"/>
      <c r="AA1031" s="192"/>
      <c r="AB1031" s="181"/>
      <c r="AC1031" s="170"/>
      <c r="AD1031" s="170"/>
      <c r="AE1031" s="170"/>
      <c r="AF1031" s="170"/>
      <c r="AG1031" s="170"/>
      <c r="AH1031" s="170"/>
      <c r="AI1031" s="170"/>
      <c r="AJ1031" s="170"/>
      <c r="AK1031" s="206"/>
      <c r="AL1031" s="168"/>
      <c r="AM1031" s="168"/>
      <c r="AN1031" s="168"/>
      <c r="AO1031" s="168"/>
      <c r="AP1031" s="174"/>
      <c r="AQ1031" s="174"/>
      <c r="AR1031" s="174"/>
      <c r="AS1031" s="174"/>
      <c r="AT1031" s="206"/>
      <c r="AU1031" s="207"/>
      <c r="AV1031" s="207"/>
      <c r="AW1031" s="207"/>
      <c r="AX1031" s="207"/>
      <c r="AY1031" s="207"/>
    </row>
    <row r="1032" spans="1:51" ht="16.5" customHeight="1" outlineLevel="2" x14ac:dyDescent="0.25">
      <c r="A1032" s="153" t="s">
        <v>3160</v>
      </c>
      <c r="B1032" s="154" t="s">
        <v>3161</v>
      </c>
      <c r="C1032" s="155"/>
      <c r="D1032" s="155"/>
      <c r="E1032" s="155"/>
      <c r="F1032" s="155"/>
      <c r="G1032" s="155"/>
      <c r="H1032" s="155"/>
      <c r="I1032" s="155"/>
      <c r="J1032" s="155"/>
      <c r="K1032" s="231"/>
      <c r="L1032" s="231"/>
      <c r="M1032" s="231"/>
      <c r="N1032" s="231"/>
      <c r="O1032" s="231"/>
      <c r="P1032" s="231"/>
      <c r="Q1032" s="177">
        <v>45959100</v>
      </c>
      <c r="R1032" s="231"/>
      <c r="S1032" s="231"/>
      <c r="T1032" s="325">
        <v>343946910</v>
      </c>
      <c r="U1032" s="187"/>
      <c r="V1032" s="187"/>
      <c r="W1032" s="215"/>
      <c r="X1032" s="187"/>
      <c r="Y1032" s="155"/>
      <c r="Z1032" s="158"/>
      <c r="AA1032" s="159"/>
      <c r="AB1032" s="154"/>
      <c r="AC1032" s="160"/>
      <c r="AD1032" s="160"/>
      <c r="AE1032" s="160"/>
      <c r="AF1032" s="160"/>
      <c r="AG1032" s="160"/>
      <c r="AH1032" s="160"/>
      <c r="AI1032" s="160"/>
      <c r="AJ1032" s="160"/>
      <c r="AK1032" s="161"/>
      <c r="AL1032" s="159"/>
      <c r="AM1032" s="159"/>
      <c r="AN1032" s="159"/>
      <c r="AO1032" s="159"/>
      <c r="AP1032" s="162"/>
      <c r="AQ1032" s="162"/>
      <c r="AR1032" s="162"/>
      <c r="AS1032" s="162"/>
      <c r="AT1032" s="161"/>
      <c r="AU1032" s="163"/>
      <c r="AV1032" s="163"/>
      <c r="AW1032" s="163"/>
      <c r="AX1032" s="163"/>
      <c r="AY1032" s="163"/>
    </row>
    <row r="1033" spans="1:51" ht="16.5" customHeight="1" outlineLevel="3" x14ac:dyDescent="0.25">
      <c r="A1033" s="164" t="s">
        <v>3162</v>
      </c>
      <c r="B1033" s="165" t="s">
        <v>3163</v>
      </c>
      <c r="C1033" s="166"/>
      <c r="D1033" s="167">
        <v>0.91180000000000005</v>
      </c>
      <c r="E1033" s="167">
        <v>0.93</v>
      </c>
      <c r="F1033" s="167">
        <v>0.94</v>
      </c>
      <c r="G1033" s="167">
        <v>0.95</v>
      </c>
      <c r="H1033" s="167">
        <v>0.96</v>
      </c>
      <c r="I1033" s="167">
        <v>0.97</v>
      </c>
      <c r="J1033" s="167">
        <v>0.98</v>
      </c>
      <c r="K1033" s="168">
        <f t="shared" ref="K1033:P1033" si="1405">IF(K1035=0,0,K1034/K1035)</f>
        <v>1.1851851851851851</v>
      </c>
      <c r="L1033" s="168">
        <f t="shared" si="1405"/>
        <v>0.96666666666666667</v>
      </c>
      <c r="M1033" s="168">
        <f t="shared" si="1405"/>
        <v>0.8529411764705882</v>
      </c>
      <c r="N1033" s="168">
        <f t="shared" si="1405"/>
        <v>1</v>
      </c>
      <c r="O1033" s="168">
        <f t="shared" si="1405"/>
        <v>0</v>
      </c>
      <c r="P1033" s="168">
        <f t="shared" si="1405"/>
        <v>0</v>
      </c>
      <c r="Q1033" s="177"/>
      <c r="R1033" s="168">
        <f t="shared" ref="R1033:S1033" si="1406">IF(R1035=0,0,R1034/R1035)</f>
        <v>0</v>
      </c>
      <c r="S1033" s="168">
        <f t="shared" si="1406"/>
        <v>0</v>
      </c>
      <c r="T1033" s="181"/>
      <c r="U1033" s="168">
        <f t="shared" ref="U1033:V1033" si="1407">IF(U1035=0,0,U1034/U1035)</f>
        <v>0</v>
      </c>
      <c r="V1033" s="168">
        <f t="shared" si="1407"/>
        <v>0</v>
      </c>
      <c r="W1033" s="181"/>
      <c r="X1033" s="168">
        <f>H1033</f>
        <v>0.96</v>
      </c>
      <c r="Y1033" s="168">
        <f>IF(Y1035=0,0,Y1034/Y1035)</f>
        <v>0</v>
      </c>
      <c r="Z1033" s="182"/>
      <c r="AA1033" s="167">
        <f>Y1033/X1033</f>
        <v>0</v>
      </c>
      <c r="AB1033" s="165"/>
      <c r="AC1033" s="172" t="e">
        <f>P1033/O1033</f>
        <v>#DIV/0!</v>
      </c>
      <c r="AD1033" s="172" t="e">
        <f>S1033/R1033</f>
        <v>#DIV/0!</v>
      </c>
      <c r="AE1033" s="172" t="e">
        <f>V1033/U1033</f>
        <v>#DIV/0!</v>
      </c>
      <c r="AF1033" s="172">
        <f>Y1033/X1033</f>
        <v>0</v>
      </c>
      <c r="AG1033" s="172">
        <f>P1033/G1033</f>
        <v>0</v>
      </c>
      <c r="AH1033" s="172">
        <f>S1033/G1033</f>
        <v>0</v>
      </c>
      <c r="AI1033" s="172">
        <f>V1033/G1033</f>
        <v>0</v>
      </c>
      <c r="AJ1033" s="172">
        <f>Y1033/G1033</f>
        <v>0</v>
      </c>
      <c r="AK1033" s="173"/>
      <c r="AL1033" s="168">
        <f>IF(H1033=0,0,P1033/H1033)</f>
        <v>0</v>
      </c>
      <c r="AM1033" s="168">
        <f>IF(H1033=0,0,S1033/H1033)</f>
        <v>0</v>
      </c>
      <c r="AN1033" s="168">
        <f>IF(H1033=0,0,V1033/H1033)</f>
        <v>0</v>
      </c>
      <c r="AO1033" s="168">
        <f>IF(H1033=0,0,Y1033/H1033)</f>
        <v>0</v>
      </c>
      <c r="AP1033" s="174">
        <f t="shared" ref="AP1033:AS1033" si="1408">IF(AL1033&lt;=50%,5,IF(AL1033&lt;=65%,4,IF(AL1033&lt;=75%,3,IF(AL1033&lt;=90%,2,1))))</f>
        <v>5</v>
      </c>
      <c r="AQ1033" s="174">
        <f t="shared" si="1408"/>
        <v>5</v>
      </c>
      <c r="AR1033" s="174">
        <f t="shared" si="1408"/>
        <v>5</v>
      </c>
      <c r="AS1033" s="174">
        <f t="shared" si="1408"/>
        <v>5</v>
      </c>
      <c r="AT1033" s="173"/>
      <c r="AU1033" s="175"/>
      <c r="AV1033" s="175"/>
      <c r="AW1033" s="175"/>
      <c r="AX1033" s="175"/>
      <c r="AY1033" s="175"/>
    </row>
    <row r="1034" spans="1:51" ht="16.5" customHeight="1" outlineLevel="4" x14ac:dyDescent="0.25">
      <c r="A1034" s="205" t="s">
        <v>3164</v>
      </c>
      <c r="B1034" s="215" t="s">
        <v>1075</v>
      </c>
      <c r="C1034" s="192" t="s">
        <v>3147</v>
      </c>
      <c r="D1034" s="192">
        <v>31</v>
      </c>
      <c r="E1034" s="192">
        <v>31</v>
      </c>
      <c r="F1034" s="192">
        <v>33</v>
      </c>
      <c r="G1034" s="192">
        <v>35</v>
      </c>
      <c r="H1034" s="192"/>
      <c r="I1034" s="192"/>
      <c r="J1034" s="192">
        <v>39</v>
      </c>
      <c r="K1034" s="192">
        <f>Variables!E562</f>
        <v>32</v>
      </c>
      <c r="L1034" s="192">
        <f>Variables!F562</f>
        <v>29</v>
      </c>
      <c r="M1034" s="192">
        <f>Variables!G562</f>
        <v>29</v>
      </c>
      <c r="N1034" s="192">
        <f>Variables!H562</f>
        <v>40</v>
      </c>
      <c r="O1034" s="192">
        <f>Variables!I562</f>
        <v>0</v>
      </c>
      <c r="P1034" s="192">
        <f>Variables!J562</f>
        <v>0</v>
      </c>
      <c r="Q1034" s="181"/>
      <c r="R1034" s="192">
        <f>Variables!K562</f>
        <v>0</v>
      </c>
      <c r="S1034" s="192">
        <f>Variables!L562</f>
        <v>0</v>
      </c>
      <c r="T1034" s="215"/>
      <c r="U1034" s="192">
        <f>Variables!M562</f>
        <v>0</v>
      </c>
      <c r="V1034" s="192">
        <f>Variables!N562</f>
        <v>0</v>
      </c>
      <c r="W1034" s="215"/>
      <c r="X1034" s="192"/>
      <c r="Y1034" s="192">
        <f>Variables!P562</f>
        <v>0</v>
      </c>
      <c r="Z1034" s="182"/>
      <c r="AA1034" s="192"/>
      <c r="AB1034" s="181"/>
      <c r="AC1034" s="170"/>
      <c r="AD1034" s="170"/>
      <c r="AE1034" s="170"/>
      <c r="AF1034" s="170"/>
      <c r="AG1034" s="170"/>
      <c r="AH1034" s="170"/>
      <c r="AI1034" s="170"/>
      <c r="AJ1034" s="170"/>
      <c r="AK1034" s="206"/>
      <c r="AL1034" s="168"/>
      <c r="AM1034" s="168"/>
      <c r="AN1034" s="168"/>
      <c r="AO1034" s="168"/>
      <c r="AP1034" s="174"/>
      <c r="AQ1034" s="174"/>
      <c r="AR1034" s="174"/>
      <c r="AS1034" s="174"/>
      <c r="AT1034" s="206"/>
      <c r="AU1034" s="207"/>
      <c r="AV1034" s="207"/>
      <c r="AW1034" s="207"/>
      <c r="AX1034" s="207"/>
      <c r="AY1034" s="207"/>
    </row>
    <row r="1035" spans="1:51" ht="16.5" customHeight="1" outlineLevel="4" x14ac:dyDescent="0.25">
      <c r="A1035" s="205" t="s">
        <v>3165</v>
      </c>
      <c r="B1035" s="215" t="s">
        <v>1073</v>
      </c>
      <c r="C1035" s="192" t="s">
        <v>3147</v>
      </c>
      <c r="D1035" s="192">
        <v>34</v>
      </c>
      <c r="E1035" s="192">
        <v>33</v>
      </c>
      <c r="F1035" s="192">
        <v>35</v>
      </c>
      <c r="G1035" s="192">
        <v>37</v>
      </c>
      <c r="H1035" s="192"/>
      <c r="I1035" s="192"/>
      <c r="J1035" s="192">
        <v>40</v>
      </c>
      <c r="K1035" s="192">
        <f>Variables!E561</f>
        <v>27</v>
      </c>
      <c r="L1035" s="192">
        <f>Variables!F561</f>
        <v>30</v>
      </c>
      <c r="M1035" s="192">
        <f>Variables!G561</f>
        <v>34</v>
      </c>
      <c r="N1035" s="192">
        <f>Variables!H561</f>
        <v>40</v>
      </c>
      <c r="O1035" s="192">
        <f>Variables!I561</f>
        <v>0</v>
      </c>
      <c r="P1035" s="192">
        <f>Variables!J561</f>
        <v>0</v>
      </c>
      <c r="Q1035" s="181"/>
      <c r="R1035" s="192">
        <f>Variables!K561</f>
        <v>0</v>
      </c>
      <c r="S1035" s="192">
        <f>Variables!L561</f>
        <v>0</v>
      </c>
      <c r="T1035" s="215"/>
      <c r="U1035" s="192">
        <f>Variables!M561</f>
        <v>0</v>
      </c>
      <c r="V1035" s="192">
        <f>Variables!N561</f>
        <v>0</v>
      </c>
      <c r="W1035" s="215"/>
      <c r="X1035" s="192"/>
      <c r="Y1035" s="192">
        <f>Variables!P561</f>
        <v>0</v>
      </c>
      <c r="Z1035" s="182"/>
      <c r="AA1035" s="192"/>
      <c r="AB1035" s="181"/>
      <c r="AC1035" s="170"/>
      <c r="AD1035" s="170"/>
      <c r="AE1035" s="170"/>
      <c r="AF1035" s="170"/>
      <c r="AG1035" s="170"/>
      <c r="AH1035" s="170"/>
      <c r="AI1035" s="170"/>
      <c r="AJ1035" s="170"/>
      <c r="AK1035" s="206"/>
      <c r="AL1035" s="168"/>
      <c r="AM1035" s="168"/>
      <c r="AN1035" s="168"/>
      <c r="AO1035" s="168"/>
      <c r="AP1035" s="174"/>
      <c r="AQ1035" s="174"/>
      <c r="AR1035" s="174"/>
      <c r="AS1035" s="174"/>
      <c r="AT1035" s="206"/>
      <c r="AU1035" s="207"/>
      <c r="AV1035" s="207"/>
      <c r="AW1035" s="207"/>
      <c r="AX1035" s="207"/>
      <c r="AY1035" s="207"/>
    </row>
    <row r="1036" spans="1:51" ht="16.5" customHeight="1" outlineLevel="3" x14ac:dyDescent="0.25">
      <c r="A1036" s="205" t="s">
        <v>3166</v>
      </c>
      <c r="B1036" s="181" t="s">
        <v>3167</v>
      </c>
      <c r="C1036" s="192"/>
      <c r="D1036" s="192">
        <f t="shared" ref="D1036:G1036" si="1409">D1037</f>
        <v>0</v>
      </c>
      <c r="E1036" s="192">
        <f t="shared" si="1409"/>
        <v>0</v>
      </c>
      <c r="F1036" s="192">
        <f t="shared" si="1409"/>
        <v>1</v>
      </c>
      <c r="G1036" s="192">
        <f t="shared" si="1409"/>
        <v>1</v>
      </c>
      <c r="H1036" s="192">
        <v>1</v>
      </c>
      <c r="I1036" s="192">
        <v>1</v>
      </c>
      <c r="J1036" s="192">
        <f t="shared" ref="J1036:P1036" si="1410">J1037</f>
        <v>1</v>
      </c>
      <c r="K1036" s="192">
        <f t="shared" si="1410"/>
        <v>6</v>
      </c>
      <c r="L1036" s="192">
        <f t="shared" si="1410"/>
        <v>1</v>
      </c>
      <c r="M1036" s="192">
        <f t="shared" si="1410"/>
        <v>0</v>
      </c>
      <c r="N1036" s="192">
        <f t="shared" si="1410"/>
        <v>0</v>
      </c>
      <c r="O1036" s="192">
        <f t="shared" si="1410"/>
        <v>0</v>
      </c>
      <c r="P1036" s="192">
        <f t="shared" si="1410"/>
        <v>0</v>
      </c>
      <c r="Q1036" s="181"/>
      <c r="R1036" s="192">
        <f t="shared" ref="R1036:S1036" si="1411">R1037</f>
        <v>0</v>
      </c>
      <c r="S1036" s="192">
        <f t="shared" si="1411"/>
        <v>0</v>
      </c>
      <c r="T1036" s="181"/>
      <c r="U1036" s="192">
        <f t="shared" ref="U1036:V1036" si="1412">U1037</f>
        <v>0</v>
      </c>
      <c r="V1036" s="192">
        <f t="shared" si="1412"/>
        <v>0</v>
      </c>
      <c r="W1036" s="181"/>
      <c r="X1036" s="192">
        <f>H1036</f>
        <v>1</v>
      </c>
      <c r="Y1036" s="192">
        <f>Y1037</f>
        <v>0</v>
      </c>
      <c r="Z1036" s="182"/>
      <c r="AA1036" s="192"/>
      <c r="AB1036" s="181"/>
      <c r="AC1036" s="170" t="e">
        <f>P1036/O1036</f>
        <v>#DIV/0!</v>
      </c>
      <c r="AD1036" s="170" t="e">
        <f>S1036/R1036</f>
        <v>#DIV/0!</v>
      </c>
      <c r="AE1036" s="170" t="e">
        <f>V1036/U1036</f>
        <v>#DIV/0!</v>
      </c>
      <c r="AF1036" s="170">
        <f>Y1036/X1036</f>
        <v>0</v>
      </c>
      <c r="AG1036" s="170">
        <f>P1036/G1036</f>
        <v>0</v>
      </c>
      <c r="AH1036" s="170">
        <f>S1036/G1036</f>
        <v>0</v>
      </c>
      <c r="AI1036" s="170">
        <f>V1036/G1036</f>
        <v>0</v>
      </c>
      <c r="AJ1036" s="170">
        <f>Y1036/G1036</f>
        <v>0</v>
      </c>
      <c r="AK1036" s="206"/>
      <c r="AL1036" s="168">
        <f>IF(H1036=0,0,P1036/H1036)</f>
        <v>0</v>
      </c>
      <c r="AM1036" s="168">
        <f>IF(H1036=0,0,S1036/H1036)</f>
        <v>0</v>
      </c>
      <c r="AN1036" s="168">
        <f>IF(H1036=0,0,V1036/H1036)</f>
        <v>0</v>
      </c>
      <c r="AO1036" s="168">
        <f>IF(H1036=0,0,Y1036/H1036)</f>
        <v>0</v>
      </c>
      <c r="AP1036" s="174">
        <f t="shared" ref="AP1036:AS1036" si="1413">IF(AL1036&lt;=50%,5,IF(AL1036&lt;=65%,4,IF(AL1036&lt;=75%,3,IF(AL1036&lt;=90%,2,1))))</f>
        <v>5</v>
      </c>
      <c r="AQ1036" s="174">
        <f t="shared" si="1413"/>
        <v>5</v>
      </c>
      <c r="AR1036" s="174">
        <f t="shared" si="1413"/>
        <v>5</v>
      </c>
      <c r="AS1036" s="174">
        <f t="shared" si="1413"/>
        <v>5</v>
      </c>
      <c r="AT1036" s="206"/>
      <c r="AU1036" s="207"/>
      <c r="AV1036" s="207"/>
      <c r="AW1036" s="207"/>
      <c r="AX1036" s="207"/>
      <c r="AY1036" s="207"/>
    </row>
    <row r="1037" spans="1:51" ht="16.5" customHeight="1" outlineLevel="4" x14ac:dyDescent="0.25">
      <c r="A1037" s="205" t="s">
        <v>3168</v>
      </c>
      <c r="B1037" s="181" t="s">
        <v>1084</v>
      </c>
      <c r="C1037" s="192" t="s">
        <v>1632</v>
      </c>
      <c r="D1037" s="192">
        <v>0</v>
      </c>
      <c r="E1037" s="192">
        <v>0</v>
      </c>
      <c r="F1037" s="192">
        <v>1</v>
      </c>
      <c r="G1037" s="192">
        <v>1</v>
      </c>
      <c r="H1037" s="192"/>
      <c r="I1037" s="192"/>
      <c r="J1037" s="192">
        <v>1</v>
      </c>
      <c r="K1037" s="192">
        <f>Variables!E566</f>
        <v>6</v>
      </c>
      <c r="L1037" s="192">
        <f>Variables!F566</f>
        <v>1</v>
      </c>
      <c r="M1037" s="192">
        <f>Variables!G566</f>
        <v>0</v>
      </c>
      <c r="N1037" s="192">
        <f>Variables!H566</f>
        <v>0</v>
      </c>
      <c r="O1037" s="192">
        <f>Variables!I566</f>
        <v>0</v>
      </c>
      <c r="P1037" s="192">
        <f>Variables!J566</f>
        <v>0</v>
      </c>
      <c r="Q1037" s="181"/>
      <c r="R1037" s="192">
        <f>Variables!K566</f>
        <v>0</v>
      </c>
      <c r="S1037" s="192">
        <f>Variables!L566</f>
        <v>0</v>
      </c>
      <c r="T1037" s="181"/>
      <c r="U1037" s="192">
        <f>Variables!M566</f>
        <v>0</v>
      </c>
      <c r="V1037" s="192">
        <f>Variables!N566</f>
        <v>0</v>
      </c>
      <c r="W1037" s="181"/>
      <c r="X1037" s="192"/>
      <c r="Y1037" s="192">
        <f>Variables!P566</f>
        <v>0</v>
      </c>
      <c r="Z1037" s="182"/>
      <c r="AA1037" s="192"/>
      <c r="AB1037" s="181"/>
      <c r="AC1037" s="170"/>
      <c r="AD1037" s="170"/>
      <c r="AE1037" s="170"/>
      <c r="AF1037" s="170"/>
      <c r="AG1037" s="170"/>
      <c r="AH1037" s="170"/>
      <c r="AI1037" s="170"/>
      <c r="AJ1037" s="170"/>
      <c r="AK1037" s="206"/>
      <c r="AL1037" s="168"/>
      <c r="AM1037" s="168"/>
      <c r="AN1037" s="168"/>
      <c r="AO1037" s="168"/>
      <c r="AP1037" s="174"/>
      <c r="AQ1037" s="174"/>
      <c r="AR1037" s="174"/>
      <c r="AS1037" s="174"/>
      <c r="AT1037" s="206"/>
      <c r="AU1037" s="207"/>
      <c r="AV1037" s="207"/>
      <c r="AW1037" s="207"/>
      <c r="AX1037" s="207"/>
      <c r="AY1037" s="207"/>
    </row>
    <row r="1038" spans="1:51" ht="16.5" customHeight="1" outlineLevel="3" x14ac:dyDescent="0.25">
      <c r="A1038" s="164" t="s">
        <v>3169</v>
      </c>
      <c r="B1038" s="165" t="s">
        <v>3170</v>
      </c>
      <c r="C1038" s="166"/>
      <c r="D1038" s="167">
        <v>7.1099999999999997E-2</v>
      </c>
      <c r="E1038" s="167">
        <v>6.8900000000000003E-2</v>
      </c>
      <c r="F1038" s="167">
        <v>6.6500000000000004E-2</v>
      </c>
      <c r="G1038" s="167">
        <v>6.4000000000000001E-2</v>
      </c>
      <c r="H1038" s="167">
        <v>6.1499999999999999E-2</v>
      </c>
      <c r="I1038" s="167">
        <v>5.8999999999999997E-2</v>
      </c>
      <c r="J1038" s="167">
        <v>5.3699999999999998E-2</v>
      </c>
      <c r="K1038" s="168">
        <f t="shared" ref="K1038:P1038" si="1414">IF(K1040=0,0,K1039/K1040)</f>
        <v>6.1993875467846203E-2</v>
      </c>
      <c r="L1038" s="168">
        <f t="shared" si="1414"/>
        <v>6.2674379040489961E-2</v>
      </c>
      <c r="M1038" s="168" t="e">
        <f t="shared" si="1414"/>
        <v>#N/A</v>
      </c>
      <c r="N1038" s="168">
        <f t="shared" si="1414"/>
        <v>6.2908052230685532E-2</v>
      </c>
      <c r="O1038" s="168">
        <f t="shared" si="1414"/>
        <v>0</v>
      </c>
      <c r="P1038" s="168">
        <f t="shared" si="1414"/>
        <v>0</v>
      </c>
      <c r="Q1038" s="177"/>
      <c r="R1038" s="168">
        <f t="shared" ref="R1038:S1038" si="1415">IF(R1040=0,0,R1039/R1040)</f>
        <v>0</v>
      </c>
      <c r="S1038" s="168">
        <f t="shared" si="1415"/>
        <v>0</v>
      </c>
      <c r="T1038" s="181"/>
      <c r="U1038" s="168">
        <f t="shared" ref="U1038:V1038" si="1416">IF(U1040=0,0,U1039/U1040)</f>
        <v>0</v>
      </c>
      <c r="V1038" s="168">
        <f t="shared" si="1416"/>
        <v>0</v>
      </c>
      <c r="W1038" s="181"/>
      <c r="X1038" s="168">
        <f>H1038</f>
        <v>6.1499999999999999E-2</v>
      </c>
      <c r="Y1038" s="168">
        <f>IF(Y1040=0,0,Y1039/Y1040)</f>
        <v>0</v>
      </c>
      <c r="Z1038" s="182"/>
      <c r="AA1038" s="167"/>
      <c r="AB1038" s="165"/>
      <c r="AC1038" s="172">
        <v>0</v>
      </c>
      <c r="AD1038" s="172">
        <v>0</v>
      </c>
      <c r="AE1038" s="172"/>
      <c r="AF1038" s="172"/>
      <c r="AG1038" s="172">
        <v>0</v>
      </c>
      <c r="AH1038" s="172">
        <v>0</v>
      </c>
      <c r="AI1038" s="172"/>
      <c r="AJ1038" s="172"/>
      <c r="AK1038" s="173"/>
      <c r="AL1038" s="168">
        <f>IF(H1038=0,0,P1038/H1038)</f>
        <v>0</v>
      </c>
      <c r="AM1038" s="168">
        <f>IF(H1038=0,0,S1038/H1038)</f>
        <v>0</v>
      </c>
      <c r="AN1038" s="168">
        <f>IF(H1038=0,0,V1038/H1038)</f>
        <v>0</v>
      </c>
      <c r="AO1038" s="168">
        <f>IF(H1038=0,0,Y1038/H1038)</f>
        <v>0</v>
      </c>
      <c r="AP1038" s="174">
        <f t="shared" ref="AP1038:AS1038" si="1417">IF(AL1038&lt;=50%,5,IF(AL1038&lt;=65%,4,IF(AL1038&lt;=75%,3,IF(AL1038&lt;=90%,2,1))))</f>
        <v>5</v>
      </c>
      <c r="AQ1038" s="174">
        <f t="shared" si="1417"/>
        <v>5</v>
      </c>
      <c r="AR1038" s="174">
        <f t="shared" si="1417"/>
        <v>5</v>
      </c>
      <c r="AS1038" s="174">
        <f t="shared" si="1417"/>
        <v>5</v>
      </c>
      <c r="AT1038" s="173"/>
      <c r="AU1038" s="175"/>
      <c r="AV1038" s="175"/>
      <c r="AW1038" s="175"/>
      <c r="AX1038" s="175"/>
      <c r="AY1038" s="175"/>
    </row>
    <row r="1039" spans="1:51" ht="16.5" customHeight="1" outlineLevel="4" x14ac:dyDescent="0.25">
      <c r="A1039" s="205" t="s">
        <v>3171</v>
      </c>
      <c r="B1039" s="181" t="s">
        <v>1082</v>
      </c>
      <c r="C1039" s="192" t="s">
        <v>1632</v>
      </c>
      <c r="D1039" s="192">
        <v>2089</v>
      </c>
      <c r="E1039" s="192">
        <v>2024</v>
      </c>
      <c r="F1039" s="192">
        <v>1954</v>
      </c>
      <c r="G1039" s="192">
        <v>1880</v>
      </c>
      <c r="H1039" s="192"/>
      <c r="I1039" s="192"/>
      <c r="J1039" s="192">
        <v>1578</v>
      </c>
      <c r="K1039" s="192">
        <f>Variables!E565</f>
        <v>1822</v>
      </c>
      <c r="L1039" s="192">
        <f>Variables!F565</f>
        <v>1842</v>
      </c>
      <c r="M1039" s="192" t="e">
        <f>Variables!G565</f>
        <v>#N/A</v>
      </c>
      <c r="N1039" s="192">
        <f>Variables!H565</f>
        <v>1850</v>
      </c>
      <c r="O1039" s="192">
        <f>Variables!I565</f>
        <v>0</v>
      </c>
      <c r="P1039" s="192">
        <f>Variables!J565</f>
        <v>0</v>
      </c>
      <c r="Q1039" s="181"/>
      <c r="R1039" s="192">
        <f>Variables!K565</f>
        <v>0</v>
      </c>
      <c r="S1039" s="192">
        <f>Variables!L565</f>
        <v>0</v>
      </c>
      <c r="T1039" s="215"/>
      <c r="U1039" s="192">
        <f>Variables!M565</f>
        <v>0</v>
      </c>
      <c r="V1039" s="192">
        <f>Variables!N565</f>
        <v>0</v>
      </c>
      <c r="W1039" s="215"/>
      <c r="X1039" s="192"/>
      <c r="Y1039" s="192">
        <f>Variables!P565</f>
        <v>0</v>
      </c>
      <c r="Z1039" s="182"/>
      <c r="AA1039" s="192"/>
      <c r="AB1039" s="181"/>
      <c r="AC1039" s="170"/>
      <c r="AD1039" s="170"/>
      <c r="AE1039" s="170"/>
      <c r="AF1039" s="170"/>
      <c r="AG1039" s="170"/>
      <c r="AH1039" s="170"/>
      <c r="AI1039" s="170"/>
      <c r="AJ1039" s="170"/>
      <c r="AK1039" s="206"/>
      <c r="AL1039" s="168"/>
      <c r="AM1039" s="168"/>
      <c r="AN1039" s="168"/>
      <c r="AO1039" s="168"/>
      <c r="AP1039" s="174"/>
      <c r="AQ1039" s="174"/>
      <c r="AR1039" s="174"/>
      <c r="AS1039" s="174"/>
      <c r="AT1039" s="206"/>
      <c r="AU1039" s="207"/>
      <c r="AV1039" s="207"/>
      <c r="AW1039" s="207"/>
      <c r="AX1039" s="207"/>
      <c r="AY1039" s="207"/>
    </row>
    <row r="1040" spans="1:51" ht="16.5" customHeight="1" outlineLevel="4" x14ac:dyDescent="0.25">
      <c r="A1040" s="205" t="s">
        <v>3172</v>
      </c>
      <c r="B1040" s="181" t="s">
        <v>1080</v>
      </c>
      <c r="C1040" s="192" t="s">
        <v>1632</v>
      </c>
      <c r="D1040" s="192">
        <v>29390</v>
      </c>
      <c r="E1040" s="192">
        <v>29390</v>
      </c>
      <c r="F1040" s="192">
        <v>29390</v>
      </c>
      <c r="G1040" s="192">
        <v>29390</v>
      </c>
      <c r="H1040" s="192"/>
      <c r="I1040" s="192"/>
      <c r="J1040" s="192">
        <v>29390</v>
      </c>
      <c r="K1040" s="192">
        <f>Variables!E564</f>
        <v>29390</v>
      </c>
      <c r="L1040" s="192">
        <f>Variables!F564</f>
        <v>29390</v>
      </c>
      <c r="M1040" s="192" t="e">
        <f>Variables!G564</f>
        <v>#N/A</v>
      </c>
      <c r="N1040" s="192">
        <f>Variables!H564</f>
        <v>29408</v>
      </c>
      <c r="O1040" s="192">
        <f>Variables!I564</f>
        <v>0</v>
      </c>
      <c r="P1040" s="192">
        <f>Variables!J564</f>
        <v>0</v>
      </c>
      <c r="Q1040" s="181"/>
      <c r="R1040" s="192">
        <f>Variables!K564</f>
        <v>0</v>
      </c>
      <c r="S1040" s="192">
        <f>Variables!L564</f>
        <v>0</v>
      </c>
      <c r="T1040" s="215"/>
      <c r="U1040" s="192">
        <f>Variables!M564</f>
        <v>0</v>
      </c>
      <c r="V1040" s="192">
        <f>Variables!N564</f>
        <v>0</v>
      </c>
      <c r="W1040" s="215"/>
      <c r="X1040" s="192"/>
      <c r="Y1040" s="192">
        <f>Variables!P564</f>
        <v>0</v>
      </c>
      <c r="Z1040" s="182"/>
      <c r="AA1040" s="192"/>
      <c r="AB1040" s="181"/>
      <c r="AC1040" s="170"/>
      <c r="AD1040" s="170"/>
      <c r="AE1040" s="170"/>
      <c r="AF1040" s="170"/>
      <c r="AG1040" s="170"/>
      <c r="AH1040" s="170"/>
      <c r="AI1040" s="170"/>
      <c r="AJ1040" s="170"/>
      <c r="AK1040" s="206"/>
      <c r="AL1040" s="168"/>
      <c r="AM1040" s="168"/>
      <c r="AN1040" s="168"/>
      <c r="AO1040" s="168"/>
      <c r="AP1040" s="174"/>
      <c r="AQ1040" s="174"/>
      <c r="AR1040" s="174"/>
      <c r="AS1040" s="174"/>
      <c r="AT1040" s="206"/>
      <c r="AU1040" s="207"/>
      <c r="AV1040" s="207"/>
      <c r="AW1040" s="207"/>
      <c r="AX1040" s="207"/>
      <c r="AY1040" s="207"/>
    </row>
    <row r="1041" spans="1:51" ht="16.5" customHeight="1" outlineLevel="2" x14ac:dyDescent="0.25">
      <c r="A1041" s="153" t="s">
        <v>3173</v>
      </c>
      <c r="B1041" s="154" t="s">
        <v>3174</v>
      </c>
      <c r="C1041" s="155"/>
      <c r="D1041" s="155"/>
      <c r="E1041" s="155"/>
      <c r="F1041" s="155"/>
      <c r="G1041" s="155"/>
      <c r="H1041" s="155"/>
      <c r="I1041" s="155"/>
      <c r="J1041" s="155"/>
      <c r="K1041" s="155"/>
      <c r="L1041" s="155"/>
      <c r="M1041" s="155"/>
      <c r="N1041" s="155"/>
      <c r="O1041" s="155"/>
      <c r="P1041" s="155"/>
      <c r="Q1041" s="212">
        <v>0</v>
      </c>
      <c r="R1041" s="155"/>
      <c r="S1041" s="155"/>
      <c r="T1041" s="236">
        <v>0</v>
      </c>
      <c r="U1041" s="155"/>
      <c r="V1041" s="155"/>
      <c r="W1041" s="157"/>
      <c r="X1041" s="155"/>
      <c r="Y1041" s="155"/>
      <c r="Z1041" s="158"/>
      <c r="AA1041" s="159"/>
      <c r="AB1041" s="154"/>
      <c r="AC1041" s="160"/>
      <c r="AD1041" s="160"/>
      <c r="AE1041" s="160"/>
      <c r="AF1041" s="160"/>
      <c r="AG1041" s="160"/>
      <c r="AH1041" s="160"/>
      <c r="AI1041" s="160"/>
      <c r="AJ1041" s="160"/>
      <c r="AK1041" s="161"/>
      <c r="AL1041" s="159"/>
      <c r="AM1041" s="159"/>
      <c r="AN1041" s="159"/>
      <c r="AO1041" s="159"/>
      <c r="AP1041" s="162"/>
      <c r="AQ1041" s="162"/>
      <c r="AR1041" s="162"/>
      <c r="AS1041" s="162"/>
      <c r="AT1041" s="161"/>
      <c r="AU1041" s="163"/>
      <c r="AV1041" s="163"/>
      <c r="AW1041" s="163"/>
      <c r="AX1041" s="163"/>
      <c r="AY1041" s="163"/>
    </row>
    <row r="1042" spans="1:51" ht="16.5" customHeight="1" outlineLevel="3" x14ac:dyDescent="0.25">
      <c r="A1042" s="164" t="s">
        <v>3175</v>
      </c>
      <c r="B1042" s="165" t="s">
        <v>3176</v>
      </c>
      <c r="C1042" s="166"/>
      <c r="D1042" s="167">
        <f t="shared" ref="D1042:J1042" si="1418">D1043/D1044</f>
        <v>0</v>
      </c>
      <c r="E1042" s="167">
        <f t="shared" si="1418"/>
        <v>0</v>
      </c>
      <c r="F1042" s="167">
        <f t="shared" si="1418"/>
        <v>0.23529411764705882</v>
      </c>
      <c r="G1042" s="167">
        <f t="shared" si="1418"/>
        <v>0.23529411764705882</v>
      </c>
      <c r="H1042" s="167">
        <f t="shared" si="1418"/>
        <v>0.29411764705882354</v>
      </c>
      <c r="I1042" s="167">
        <f t="shared" si="1418"/>
        <v>0.29411764705882354</v>
      </c>
      <c r="J1042" s="167">
        <f t="shared" si="1418"/>
        <v>0.29411764705882354</v>
      </c>
      <c r="K1042" s="168">
        <f t="shared" ref="K1042:P1042" si="1419">IF(K1044=0,0,K1043/K1044)</f>
        <v>0</v>
      </c>
      <c r="L1042" s="168">
        <f t="shared" si="1419"/>
        <v>0.17647058823529413</v>
      </c>
      <c r="M1042" s="168">
        <f t="shared" si="1419"/>
        <v>0.35294117647058826</v>
      </c>
      <c r="N1042" s="168">
        <f t="shared" si="1419"/>
        <v>1.5873015873015872E-2</v>
      </c>
      <c r="O1042" s="168">
        <f t="shared" si="1419"/>
        <v>0</v>
      </c>
      <c r="P1042" s="168">
        <f t="shared" si="1419"/>
        <v>0</v>
      </c>
      <c r="Q1042" s="177"/>
      <c r="R1042" s="168">
        <f t="shared" ref="R1042:S1042" si="1420">IF(R1044=0,0,R1043/R1044)</f>
        <v>0</v>
      </c>
      <c r="S1042" s="168">
        <f t="shared" si="1420"/>
        <v>0</v>
      </c>
      <c r="T1042" s="181"/>
      <c r="U1042" s="168">
        <f t="shared" ref="U1042:V1042" si="1421">IF(U1044=0,0,U1043/U1044)</f>
        <v>0</v>
      </c>
      <c r="V1042" s="168">
        <f t="shared" si="1421"/>
        <v>0</v>
      </c>
      <c r="W1042" s="181"/>
      <c r="X1042" s="168">
        <f>H1042</f>
        <v>0.29411764705882354</v>
      </c>
      <c r="Y1042" s="168">
        <f>IF(Y1044=0,0,Y1043/Y1044)</f>
        <v>0</v>
      </c>
      <c r="Z1042" s="182"/>
      <c r="AA1042" s="167">
        <f>Y1042/X1042</f>
        <v>0</v>
      </c>
      <c r="AB1042" s="165"/>
      <c r="AC1042" s="172" t="e">
        <f>P1042/O1042</f>
        <v>#DIV/0!</v>
      </c>
      <c r="AD1042" s="172" t="e">
        <f>S1042/R1042</f>
        <v>#DIV/0!</v>
      </c>
      <c r="AE1042" s="172" t="e">
        <f>V1042/U1042</f>
        <v>#DIV/0!</v>
      </c>
      <c r="AF1042" s="172">
        <f>Y1042/X1042</f>
        <v>0</v>
      </c>
      <c r="AG1042" s="172">
        <f>P1042/G1042</f>
        <v>0</v>
      </c>
      <c r="AH1042" s="172">
        <f>S1042/G1042</f>
        <v>0</v>
      </c>
      <c r="AI1042" s="172">
        <f>V1042/G1042</f>
        <v>0</v>
      </c>
      <c r="AJ1042" s="172">
        <f>Y1042/G1042</f>
        <v>0</v>
      </c>
      <c r="AK1042" s="173"/>
      <c r="AL1042" s="168">
        <f>IF(H1042=0,0,P1042/H1042)</f>
        <v>0</v>
      </c>
      <c r="AM1042" s="168">
        <f>IF(H1042=0,0,S1042/H1042)</f>
        <v>0</v>
      </c>
      <c r="AN1042" s="168">
        <f>IF(H1042=0,0,V1042/H1042)</f>
        <v>0</v>
      </c>
      <c r="AO1042" s="168">
        <f>IF(H1042=0,0,Y1042/H1042)</f>
        <v>0</v>
      </c>
      <c r="AP1042" s="174">
        <f t="shared" ref="AP1042:AS1042" si="1422">IF(AL1042&lt;=50%,5,IF(AL1042&lt;=65%,4,IF(AL1042&lt;=75%,3,IF(AL1042&lt;=90%,2,1))))</f>
        <v>5</v>
      </c>
      <c r="AQ1042" s="174">
        <f t="shared" si="1422"/>
        <v>5</v>
      </c>
      <c r="AR1042" s="174">
        <f t="shared" si="1422"/>
        <v>5</v>
      </c>
      <c r="AS1042" s="174">
        <f t="shared" si="1422"/>
        <v>5</v>
      </c>
      <c r="AT1042" s="173"/>
      <c r="AU1042" s="175"/>
      <c r="AV1042" s="175"/>
      <c r="AW1042" s="175"/>
      <c r="AX1042" s="175"/>
      <c r="AY1042" s="175"/>
    </row>
    <row r="1043" spans="1:51" ht="16.5" customHeight="1" outlineLevel="4" x14ac:dyDescent="0.25">
      <c r="A1043" s="205" t="s">
        <v>3177</v>
      </c>
      <c r="B1043" s="181" t="s">
        <v>1067</v>
      </c>
      <c r="C1043" s="192" t="s">
        <v>1660</v>
      </c>
      <c r="D1043" s="192">
        <v>0</v>
      </c>
      <c r="E1043" s="192">
        <v>0</v>
      </c>
      <c r="F1043" s="192">
        <v>4</v>
      </c>
      <c r="G1043" s="192">
        <v>4</v>
      </c>
      <c r="H1043" s="192">
        <v>5</v>
      </c>
      <c r="I1043" s="192">
        <v>5</v>
      </c>
      <c r="J1043" s="192">
        <v>5</v>
      </c>
      <c r="K1043" s="192">
        <f>Variables!E558</f>
        <v>0</v>
      </c>
      <c r="L1043" s="192">
        <f>Variables!F558</f>
        <v>3</v>
      </c>
      <c r="M1043" s="192">
        <f>Variables!G558</f>
        <v>6</v>
      </c>
      <c r="N1043" s="192">
        <f>Variables!H558</f>
        <v>2</v>
      </c>
      <c r="O1043" s="192">
        <f>Variables!I558</f>
        <v>0</v>
      </c>
      <c r="P1043" s="192">
        <f>Variables!J558</f>
        <v>0</v>
      </c>
      <c r="Q1043" s="181"/>
      <c r="R1043" s="192">
        <f>Variables!K558</f>
        <v>0</v>
      </c>
      <c r="S1043" s="192">
        <f>Variables!L558</f>
        <v>0</v>
      </c>
      <c r="T1043" s="215"/>
      <c r="U1043" s="192">
        <f>Variables!M558</f>
        <v>0</v>
      </c>
      <c r="V1043" s="192">
        <f>Variables!N558</f>
        <v>0</v>
      </c>
      <c r="W1043" s="215"/>
      <c r="X1043" s="192"/>
      <c r="Y1043" s="192">
        <f>Variables!P558</f>
        <v>0</v>
      </c>
      <c r="Z1043" s="182"/>
      <c r="AA1043" s="192"/>
      <c r="AB1043" s="181"/>
      <c r="AC1043" s="170"/>
      <c r="AD1043" s="170"/>
      <c r="AE1043" s="170"/>
      <c r="AF1043" s="170"/>
      <c r="AG1043" s="170"/>
      <c r="AH1043" s="170"/>
      <c r="AI1043" s="170"/>
      <c r="AJ1043" s="170"/>
      <c r="AK1043" s="206"/>
      <c r="AL1043" s="168"/>
      <c r="AM1043" s="168"/>
      <c r="AN1043" s="168"/>
      <c r="AO1043" s="168"/>
      <c r="AP1043" s="174"/>
      <c r="AQ1043" s="174"/>
      <c r="AR1043" s="174"/>
      <c r="AS1043" s="174"/>
      <c r="AT1043" s="206"/>
      <c r="AU1043" s="207"/>
      <c r="AV1043" s="207"/>
      <c r="AW1043" s="207"/>
      <c r="AX1043" s="207"/>
      <c r="AY1043" s="207"/>
    </row>
    <row r="1044" spans="1:51" ht="16.5" customHeight="1" outlineLevel="4" x14ac:dyDescent="0.25">
      <c r="A1044" s="205" t="s">
        <v>3178</v>
      </c>
      <c r="B1044" s="181" t="s">
        <v>1069</v>
      </c>
      <c r="C1044" s="192" t="s">
        <v>1660</v>
      </c>
      <c r="D1044" s="192">
        <v>17</v>
      </c>
      <c r="E1044" s="192">
        <v>17</v>
      </c>
      <c r="F1044" s="192">
        <v>17</v>
      </c>
      <c r="G1044" s="192">
        <v>17</v>
      </c>
      <c r="H1044" s="192">
        <v>17</v>
      </c>
      <c r="I1044" s="192">
        <v>17</v>
      </c>
      <c r="J1044" s="192">
        <v>17</v>
      </c>
      <c r="K1044" s="192">
        <f>Variables!E559</f>
        <v>17</v>
      </c>
      <c r="L1044" s="192">
        <f>Variables!F559</f>
        <v>17</v>
      </c>
      <c r="M1044" s="192">
        <f>Variables!G559</f>
        <v>17</v>
      </c>
      <c r="N1044" s="192">
        <f>Variables!H559</f>
        <v>126</v>
      </c>
      <c r="O1044" s="192">
        <f>Variables!I559</f>
        <v>0</v>
      </c>
      <c r="P1044" s="192">
        <f>Variables!J559</f>
        <v>0</v>
      </c>
      <c r="Q1044" s="181"/>
      <c r="R1044" s="192">
        <f>Variables!K559</f>
        <v>0</v>
      </c>
      <c r="S1044" s="192">
        <f>Variables!L559</f>
        <v>0</v>
      </c>
      <c r="T1044" s="215"/>
      <c r="U1044" s="192">
        <f>Variables!M559</f>
        <v>0</v>
      </c>
      <c r="V1044" s="192">
        <f>Variables!N559</f>
        <v>0</v>
      </c>
      <c r="W1044" s="215"/>
      <c r="X1044" s="192"/>
      <c r="Y1044" s="192">
        <f>Variables!P559</f>
        <v>0</v>
      </c>
      <c r="Z1044" s="182"/>
      <c r="AA1044" s="192"/>
      <c r="AB1044" s="181"/>
      <c r="AC1044" s="170"/>
      <c r="AD1044" s="170"/>
      <c r="AE1044" s="170"/>
      <c r="AF1044" s="170"/>
      <c r="AG1044" s="170"/>
      <c r="AH1044" s="170"/>
      <c r="AI1044" s="170"/>
      <c r="AJ1044" s="170"/>
      <c r="AK1044" s="206"/>
      <c r="AL1044" s="168"/>
      <c r="AM1044" s="168"/>
      <c r="AN1044" s="168"/>
      <c r="AO1044" s="168"/>
      <c r="AP1044" s="174"/>
      <c r="AQ1044" s="174"/>
      <c r="AR1044" s="174"/>
      <c r="AS1044" s="174"/>
      <c r="AT1044" s="206"/>
      <c r="AU1044" s="207"/>
      <c r="AV1044" s="207"/>
      <c r="AW1044" s="207"/>
      <c r="AX1044" s="207"/>
      <c r="AY1044" s="207"/>
    </row>
    <row r="1045" spans="1:51" ht="16.5" customHeight="1" outlineLevel="3" x14ac:dyDescent="0.25">
      <c r="A1045" s="164" t="s">
        <v>3179</v>
      </c>
      <c r="B1045" s="165" t="s">
        <v>3180</v>
      </c>
      <c r="C1045" s="166"/>
      <c r="D1045" s="167">
        <v>0.6</v>
      </c>
      <c r="E1045" s="167">
        <v>0.6</v>
      </c>
      <c r="F1045" s="167">
        <v>0.65</v>
      </c>
      <c r="G1045" s="167">
        <v>0.71</v>
      </c>
      <c r="H1045" s="167">
        <v>0.77</v>
      </c>
      <c r="I1045" s="167">
        <v>0.83</v>
      </c>
      <c r="J1045" s="167">
        <v>0.89</v>
      </c>
      <c r="K1045" s="168">
        <f t="shared" ref="K1045:P1045" si="1423">IF(K1047=0,0,K1046/K1047)</f>
        <v>0.65</v>
      </c>
      <c r="L1045" s="168">
        <f t="shared" si="1423"/>
        <v>0.65</v>
      </c>
      <c r="M1045" s="168">
        <f t="shared" si="1423"/>
        <v>0.6875</v>
      </c>
      <c r="N1045" s="168">
        <f t="shared" si="1423"/>
        <v>0.81746031746031744</v>
      </c>
      <c r="O1045" s="168">
        <f t="shared" si="1423"/>
        <v>0</v>
      </c>
      <c r="P1045" s="168">
        <f t="shared" si="1423"/>
        <v>0</v>
      </c>
      <c r="Q1045" s="177"/>
      <c r="R1045" s="168">
        <f t="shared" ref="R1045:S1045" si="1424">IF(R1047=0,0,R1046/R1047)</f>
        <v>0</v>
      </c>
      <c r="S1045" s="168">
        <f t="shared" si="1424"/>
        <v>0</v>
      </c>
      <c r="T1045" s="181"/>
      <c r="U1045" s="168">
        <f t="shared" ref="U1045:V1045" si="1425">IF(U1047=0,0,U1046/U1047)</f>
        <v>0</v>
      </c>
      <c r="V1045" s="168">
        <f t="shared" si="1425"/>
        <v>0</v>
      </c>
      <c r="W1045" s="181"/>
      <c r="X1045" s="168">
        <f>H1045</f>
        <v>0.77</v>
      </c>
      <c r="Y1045" s="168">
        <f>IF(Y1047=0,0,Y1046/Y1047)</f>
        <v>0</v>
      </c>
      <c r="Z1045" s="182"/>
      <c r="AA1045" s="167">
        <f>Y1045/X1045</f>
        <v>0</v>
      </c>
      <c r="AB1045" s="165"/>
      <c r="AC1045" s="172" t="e">
        <f>P1045/O1045</f>
        <v>#DIV/0!</v>
      </c>
      <c r="AD1045" s="172" t="e">
        <f>S1045/R1045</f>
        <v>#DIV/0!</v>
      </c>
      <c r="AE1045" s="172" t="e">
        <f>V1045/U1045</f>
        <v>#DIV/0!</v>
      </c>
      <c r="AF1045" s="172">
        <f>Y1045/X1045</f>
        <v>0</v>
      </c>
      <c r="AG1045" s="172">
        <f>P1045/G1045</f>
        <v>0</v>
      </c>
      <c r="AH1045" s="172">
        <f>S1045/G1045</f>
        <v>0</v>
      </c>
      <c r="AI1045" s="172">
        <f>V1045/G1045</f>
        <v>0</v>
      </c>
      <c r="AJ1045" s="172">
        <f>Y1045/G1045</f>
        <v>0</v>
      </c>
      <c r="AK1045" s="173"/>
      <c r="AL1045" s="168">
        <f>IF(H1045=0,0,P1045/H1045)</f>
        <v>0</v>
      </c>
      <c r="AM1045" s="168">
        <f>IF(H1045=0,0,S1045/H1045)</f>
        <v>0</v>
      </c>
      <c r="AN1045" s="168">
        <f>IF(H1045=0,0,V1045/H1045)</f>
        <v>0</v>
      </c>
      <c r="AO1045" s="168">
        <f>IF(H1045=0,0,Y1045/H1045)</f>
        <v>0</v>
      </c>
      <c r="AP1045" s="174">
        <f t="shared" ref="AP1045:AS1045" si="1426">IF(AL1045&lt;=50%,5,IF(AL1045&lt;=65%,4,IF(AL1045&lt;=75%,3,IF(AL1045&lt;=90%,2,1))))</f>
        <v>5</v>
      </c>
      <c r="AQ1045" s="174">
        <f t="shared" si="1426"/>
        <v>5</v>
      </c>
      <c r="AR1045" s="174">
        <f t="shared" si="1426"/>
        <v>5</v>
      </c>
      <c r="AS1045" s="174">
        <f t="shared" si="1426"/>
        <v>5</v>
      </c>
      <c r="AT1045" s="173"/>
      <c r="AU1045" s="175"/>
      <c r="AV1045" s="175"/>
      <c r="AW1045" s="175"/>
      <c r="AX1045" s="175"/>
      <c r="AY1045" s="175"/>
    </row>
    <row r="1046" spans="1:51" ht="16.5" customHeight="1" outlineLevel="4" x14ac:dyDescent="0.25">
      <c r="A1046" s="205" t="s">
        <v>3181</v>
      </c>
      <c r="B1046" s="181" t="s">
        <v>1089</v>
      </c>
      <c r="C1046" s="192" t="s">
        <v>1660</v>
      </c>
      <c r="D1046" s="192">
        <v>60</v>
      </c>
      <c r="E1046" s="192">
        <v>60</v>
      </c>
      <c r="F1046" s="192">
        <v>65</v>
      </c>
      <c r="G1046" s="192">
        <v>71</v>
      </c>
      <c r="H1046" s="192"/>
      <c r="I1046" s="192"/>
      <c r="J1046" s="192">
        <v>89</v>
      </c>
      <c r="K1046" s="192">
        <f>Variables!E569</f>
        <v>65</v>
      </c>
      <c r="L1046" s="192">
        <f>Variables!F569</f>
        <v>65</v>
      </c>
      <c r="M1046" s="192">
        <f>Variables!G569</f>
        <v>88</v>
      </c>
      <c r="N1046" s="192">
        <f>Variables!H569</f>
        <v>103</v>
      </c>
      <c r="O1046" s="192">
        <f>Variables!I569</f>
        <v>0</v>
      </c>
      <c r="P1046" s="192">
        <f>Variables!J569</f>
        <v>0</v>
      </c>
      <c r="Q1046" s="181"/>
      <c r="R1046" s="192">
        <f>Variables!K569</f>
        <v>0</v>
      </c>
      <c r="S1046" s="192">
        <f>Variables!L569</f>
        <v>0</v>
      </c>
      <c r="T1046" s="215"/>
      <c r="U1046" s="192">
        <f>Variables!M569</f>
        <v>0</v>
      </c>
      <c r="V1046" s="192">
        <f>Variables!N569</f>
        <v>0</v>
      </c>
      <c r="W1046" s="215"/>
      <c r="X1046" s="192"/>
      <c r="Y1046" s="192">
        <f>Variables!P569</f>
        <v>0</v>
      </c>
      <c r="Z1046" s="182"/>
      <c r="AA1046" s="192"/>
      <c r="AB1046" s="181"/>
      <c r="AC1046" s="170"/>
      <c r="AD1046" s="170"/>
      <c r="AE1046" s="170"/>
      <c r="AF1046" s="170"/>
      <c r="AG1046" s="170"/>
      <c r="AH1046" s="170"/>
      <c r="AI1046" s="170"/>
      <c r="AJ1046" s="170"/>
      <c r="AK1046" s="206"/>
      <c r="AL1046" s="168"/>
      <c r="AM1046" s="168"/>
      <c r="AN1046" s="168"/>
      <c r="AO1046" s="168"/>
      <c r="AP1046" s="174"/>
      <c r="AQ1046" s="174"/>
      <c r="AR1046" s="174"/>
      <c r="AS1046" s="174"/>
      <c r="AT1046" s="206"/>
      <c r="AU1046" s="207"/>
      <c r="AV1046" s="207"/>
      <c r="AW1046" s="207"/>
      <c r="AX1046" s="207"/>
      <c r="AY1046" s="207"/>
    </row>
    <row r="1047" spans="1:51" ht="16.5" customHeight="1" outlineLevel="4" x14ac:dyDescent="0.25">
      <c r="A1047" s="205" t="s">
        <v>3182</v>
      </c>
      <c r="B1047" s="181" t="s">
        <v>1087</v>
      </c>
      <c r="C1047" s="192" t="s">
        <v>1660</v>
      </c>
      <c r="D1047" s="192">
        <v>100</v>
      </c>
      <c r="E1047" s="192">
        <v>100</v>
      </c>
      <c r="F1047" s="192">
        <v>100</v>
      </c>
      <c r="G1047" s="192">
        <v>100</v>
      </c>
      <c r="H1047" s="192"/>
      <c r="I1047" s="192"/>
      <c r="J1047" s="192">
        <v>100</v>
      </c>
      <c r="K1047" s="192">
        <f>Variables!E568</f>
        <v>100</v>
      </c>
      <c r="L1047" s="192">
        <f>Variables!F568</f>
        <v>100</v>
      </c>
      <c r="M1047" s="192">
        <f>Variables!G568</f>
        <v>128</v>
      </c>
      <c r="N1047" s="192">
        <f>Variables!H568</f>
        <v>126</v>
      </c>
      <c r="O1047" s="192">
        <f>Variables!I568</f>
        <v>0</v>
      </c>
      <c r="P1047" s="192">
        <f>Variables!J568</f>
        <v>0</v>
      </c>
      <c r="Q1047" s="181"/>
      <c r="R1047" s="192">
        <f>Variables!K568</f>
        <v>0</v>
      </c>
      <c r="S1047" s="192">
        <f>Variables!L568</f>
        <v>0</v>
      </c>
      <c r="T1047" s="325"/>
      <c r="U1047" s="192">
        <f>Variables!M568</f>
        <v>0</v>
      </c>
      <c r="V1047" s="192">
        <f>Variables!N568</f>
        <v>0</v>
      </c>
      <c r="W1047" s="215"/>
      <c r="X1047" s="192"/>
      <c r="Y1047" s="192">
        <f>Variables!P568</f>
        <v>0</v>
      </c>
      <c r="Z1047" s="182"/>
      <c r="AA1047" s="192"/>
      <c r="AB1047" s="181"/>
      <c r="AC1047" s="170"/>
      <c r="AD1047" s="170"/>
      <c r="AE1047" s="170"/>
      <c r="AF1047" s="170"/>
      <c r="AG1047" s="170"/>
      <c r="AH1047" s="170"/>
      <c r="AI1047" s="170"/>
      <c r="AJ1047" s="170"/>
      <c r="AK1047" s="206"/>
      <c r="AL1047" s="168"/>
      <c r="AM1047" s="168"/>
      <c r="AN1047" s="168"/>
      <c r="AO1047" s="168"/>
      <c r="AP1047" s="174"/>
      <c r="AQ1047" s="174"/>
      <c r="AR1047" s="174"/>
      <c r="AS1047" s="174"/>
      <c r="AT1047" s="206"/>
      <c r="AU1047" s="207"/>
      <c r="AV1047" s="207"/>
      <c r="AW1047" s="207"/>
      <c r="AX1047" s="207"/>
      <c r="AY1047" s="207"/>
    </row>
    <row r="1048" spans="1:51" ht="16.5" customHeight="1" outlineLevel="2" x14ac:dyDescent="0.25">
      <c r="A1048" s="153" t="s">
        <v>3183</v>
      </c>
      <c r="B1048" s="154" t="s">
        <v>3184</v>
      </c>
      <c r="C1048" s="155"/>
      <c r="D1048" s="155"/>
      <c r="E1048" s="155"/>
      <c r="F1048" s="155"/>
      <c r="G1048" s="155"/>
      <c r="H1048" s="155"/>
      <c r="I1048" s="155"/>
      <c r="J1048" s="155"/>
      <c r="K1048" s="155"/>
      <c r="L1048" s="155"/>
      <c r="M1048" s="155"/>
      <c r="N1048" s="155"/>
      <c r="O1048" s="155"/>
      <c r="P1048" s="155"/>
      <c r="Q1048" s="156">
        <v>0</v>
      </c>
      <c r="R1048" s="155"/>
      <c r="S1048" s="155"/>
      <c r="T1048" s="236">
        <v>0</v>
      </c>
      <c r="U1048" s="155"/>
      <c r="V1048" s="155"/>
      <c r="W1048" s="157"/>
      <c r="X1048" s="155"/>
      <c r="Y1048" s="155"/>
      <c r="Z1048" s="158"/>
      <c r="AA1048" s="159"/>
      <c r="AB1048" s="154"/>
      <c r="AC1048" s="160"/>
      <c r="AD1048" s="160"/>
      <c r="AE1048" s="160"/>
      <c r="AF1048" s="160"/>
      <c r="AG1048" s="160"/>
      <c r="AH1048" s="160"/>
      <c r="AI1048" s="160"/>
      <c r="AJ1048" s="160"/>
      <c r="AK1048" s="161"/>
      <c r="AL1048" s="159"/>
      <c r="AM1048" s="159"/>
      <c r="AN1048" s="159"/>
      <c r="AO1048" s="159"/>
      <c r="AP1048" s="162"/>
      <c r="AQ1048" s="162"/>
      <c r="AR1048" s="162"/>
      <c r="AS1048" s="162"/>
      <c r="AT1048" s="161"/>
      <c r="AU1048" s="163"/>
      <c r="AV1048" s="163"/>
      <c r="AW1048" s="163"/>
      <c r="AX1048" s="163"/>
      <c r="AY1048" s="163"/>
    </row>
    <row r="1049" spans="1:51" ht="16.5" customHeight="1" outlineLevel="3" x14ac:dyDescent="0.25">
      <c r="A1049" s="164" t="s">
        <v>3185</v>
      </c>
      <c r="B1049" s="165" t="s">
        <v>3186</v>
      </c>
      <c r="C1049" s="166"/>
      <c r="D1049" s="167">
        <v>0.5</v>
      </c>
      <c r="E1049" s="167">
        <v>0.5</v>
      </c>
      <c r="F1049" s="167">
        <v>0.5</v>
      </c>
      <c r="G1049" s="167">
        <v>0.75</v>
      </c>
      <c r="H1049" s="167">
        <v>0.75</v>
      </c>
      <c r="I1049" s="167">
        <v>0.75</v>
      </c>
      <c r="J1049" s="167">
        <v>0.75</v>
      </c>
      <c r="K1049" s="168">
        <f t="shared" ref="K1049:P1049" si="1427">IF(K1051=0,0,K1050/K1051)</f>
        <v>0.5</v>
      </c>
      <c r="L1049" s="168">
        <f t="shared" si="1427"/>
        <v>0.70588235294117652</v>
      </c>
      <c r="M1049" s="168" t="e">
        <f t="shared" si="1427"/>
        <v>#N/A</v>
      </c>
      <c r="N1049" s="168">
        <f t="shared" si="1427"/>
        <v>0</v>
      </c>
      <c r="O1049" s="168">
        <f t="shared" si="1427"/>
        <v>0</v>
      </c>
      <c r="P1049" s="168">
        <f t="shared" si="1427"/>
        <v>0</v>
      </c>
      <c r="Q1049" s="177"/>
      <c r="R1049" s="168">
        <f t="shared" ref="R1049:S1049" si="1428">IF(R1051=0,0,R1050/R1051)</f>
        <v>0</v>
      </c>
      <c r="S1049" s="168">
        <f t="shared" si="1428"/>
        <v>0</v>
      </c>
      <c r="T1049" s="181"/>
      <c r="U1049" s="168">
        <f t="shared" ref="U1049:V1049" si="1429">IF(U1051=0,0,U1050/U1051)</f>
        <v>0</v>
      </c>
      <c r="V1049" s="168">
        <f t="shared" si="1429"/>
        <v>0</v>
      </c>
      <c r="W1049" s="181"/>
      <c r="X1049" s="168">
        <f>H1049</f>
        <v>0.75</v>
      </c>
      <c r="Y1049" s="168">
        <f>IF(Y1051=0,0,Y1050/Y1051)</f>
        <v>0</v>
      </c>
      <c r="Z1049" s="182"/>
      <c r="AA1049" s="167"/>
      <c r="AB1049" s="165"/>
      <c r="AC1049" s="172" t="e">
        <f>P1049/O1049</f>
        <v>#DIV/0!</v>
      </c>
      <c r="AD1049" s="172" t="e">
        <f>S1049/R1049</f>
        <v>#DIV/0!</v>
      </c>
      <c r="AE1049" s="172" t="e">
        <f>V1049/U1049</f>
        <v>#DIV/0!</v>
      </c>
      <c r="AF1049" s="172">
        <f>Y1049/X1049</f>
        <v>0</v>
      </c>
      <c r="AG1049" s="172">
        <f>P1049/G1049</f>
        <v>0</v>
      </c>
      <c r="AH1049" s="172">
        <f>S1049/G1049</f>
        <v>0</v>
      </c>
      <c r="AI1049" s="172">
        <f>V1049/G1049</f>
        <v>0</v>
      </c>
      <c r="AJ1049" s="172">
        <f>Y1049/G1049</f>
        <v>0</v>
      </c>
      <c r="AK1049" s="173"/>
      <c r="AL1049" s="168">
        <f>IF(H1049=0,0,P1049/H1049)</f>
        <v>0</v>
      </c>
      <c r="AM1049" s="168">
        <f>IF(H1049=0,0,S1049/H1049)</f>
        <v>0</v>
      </c>
      <c r="AN1049" s="168">
        <f>IF(H1049=0,0,V1049/H1049)</f>
        <v>0</v>
      </c>
      <c r="AO1049" s="168">
        <f>IF(H1049=0,0,Y1049/H1049)</f>
        <v>0</v>
      </c>
      <c r="AP1049" s="174">
        <f t="shared" ref="AP1049:AS1049" si="1430">IF(AL1049&lt;=50%,5,IF(AL1049&lt;=65%,4,IF(AL1049&lt;=75%,3,IF(AL1049&lt;=90%,2,1))))</f>
        <v>5</v>
      </c>
      <c r="AQ1049" s="174">
        <f t="shared" si="1430"/>
        <v>5</v>
      </c>
      <c r="AR1049" s="174">
        <f t="shared" si="1430"/>
        <v>5</v>
      </c>
      <c r="AS1049" s="174">
        <f t="shared" si="1430"/>
        <v>5</v>
      </c>
      <c r="AT1049" s="173"/>
      <c r="AU1049" s="175"/>
      <c r="AV1049" s="175"/>
      <c r="AW1049" s="175"/>
      <c r="AX1049" s="175"/>
      <c r="AY1049" s="175"/>
    </row>
    <row r="1050" spans="1:51" ht="16.5" customHeight="1" outlineLevel="4" x14ac:dyDescent="0.25">
      <c r="A1050" s="205" t="s">
        <v>3187</v>
      </c>
      <c r="B1050" s="181" t="s">
        <v>1065</v>
      </c>
      <c r="C1050" s="192" t="s">
        <v>2596</v>
      </c>
      <c r="D1050" s="192">
        <v>8</v>
      </c>
      <c r="E1050" s="192">
        <v>8</v>
      </c>
      <c r="F1050" s="192">
        <v>8</v>
      </c>
      <c r="G1050" s="192">
        <v>12</v>
      </c>
      <c r="H1050" s="192"/>
      <c r="I1050" s="192"/>
      <c r="J1050" s="192">
        <v>12</v>
      </c>
      <c r="K1050" s="192">
        <f>Variables!E557</f>
        <v>9</v>
      </c>
      <c r="L1050" s="192">
        <f>Variables!F557</f>
        <v>12</v>
      </c>
      <c r="M1050" s="192" t="e">
        <f>Variables!G557</f>
        <v>#N/A</v>
      </c>
      <c r="N1050" s="192">
        <f>Variables!H557</f>
        <v>0</v>
      </c>
      <c r="O1050" s="192">
        <f>Variables!I557</f>
        <v>0</v>
      </c>
      <c r="P1050" s="192">
        <f>Variables!J557</f>
        <v>0</v>
      </c>
      <c r="Q1050" s="181"/>
      <c r="R1050" s="192">
        <f>Variables!K557</f>
        <v>0</v>
      </c>
      <c r="S1050" s="192">
        <f>Variables!L557</f>
        <v>0</v>
      </c>
      <c r="T1050" s="215"/>
      <c r="U1050" s="192">
        <f>Variables!M557</f>
        <v>0</v>
      </c>
      <c r="V1050" s="192">
        <f>Variables!N557</f>
        <v>0</v>
      </c>
      <c r="W1050" s="215"/>
      <c r="X1050" s="192"/>
      <c r="Y1050" s="192">
        <f>Variables!P557</f>
        <v>0</v>
      </c>
      <c r="Z1050" s="182"/>
      <c r="AA1050" s="192"/>
      <c r="AB1050" s="181"/>
      <c r="AC1050" s="170"/>
      <c r="AD1050" s="170"/>
      <c r="AE1050" s="170"/>
      <c r="AF1050" s="170"/>
      <c r="AG1050" s="170"/>
      <c r="AH1050" s="170"/>
      <c r="AI1050" s="170"/>
      <c r="AJ1050" s="170"/>
      <c r="AK1050" s="206"/>
      <c r="AL1050" s="168"/>
      <c r="AM1050" s="168"/>
      <c r="AN1050" s="168"/>
      <c r="AO1050" s="168"/>
      <c r="AP1050" s="174"/>
      <c r="AQ1050" s="174"/>
      <c r="AR1050" s="174"/>
      <c r="AS1050" s="174"/>
      <c r="AT1050" s="206"/>
      <c r="AU1050" s="207"/>
      <c r="AV1050" s="207"/>
      <c r="AW1050" s="207"/>
      <c r="AX1050" s="207"/>
      <c r="AY1050" s="207"/>
    </row>
    <row r="1051" spans="1:51" ht="16.5" customHeight="1" outlineLevel="4" x14ac:dyDescent="0.25">
      <c r="A1051" s="205" t="s">
        <v>3188</v>
      </c>
      <c r="B1051" s="181" t="s">
        <v>1063</v>
      </c>
      <c r="C1051" s="192" t="s">
        <v>2596</v>
      </c>
      <c r="D1051" s="192">
        <v>16</v>
      </c>
      <c r="E1051" s="192">
        <v>16</v>
      </c>
      <c r="F1051" s="192">
        <v>16</v>
      </c>
      <c r="G1051" s="192">
        <v>16</v>
      </c>
      <c r="H1051" s="192"/>
      <c r="I1051" s="192"/>
      <c r="J1051" s="192">
        <v>16</v>
      </c>
      <c r="K1051" s="192">
        <f>Variables!E556</f>
        <v>18</v>
      </c>
      <c r="L1051" s="192">
        <f>Variables!F556</f>
        <v>17</v>
      </c>
      <c r="M1051" s="192" t="e">
        <f>Variables!G556</f>
        <v>#N/A</v>
      </c>
      <c r="N1051" s="192">
        <f>Variables!H556</f>
        <v>44</v>
      </c>
      <c r="O1051" s="192">
        <f>Variables!I556</f>
        <v>0</v>
      </c>
      <c r="P1051" s="192">
        <f>Variables!J556</f>
        <v>0</v>
      </c>
      <c r="Q1051" s="181"/>
      <c r="R1051" s="192">
        <f>Variables!K556</f>
        <v>0</v>
      </c>
      <c r="S1051" s="192">
        <f>Variables!L556</f>
        <v>0</v>
      </c>
      <c r="T1051" s="215"/>
      <c r="U1051" s="192">
        <f>Variables!M556</f>
        <v>0</v>
      </c>
      <c r="V1051" s="192">
        <f>Variables!N556</f>
        <v>0</v>
      </c>
      <c r="W1051" s="215"/>
      <c r="X1051" s="192"/>
      <c r="Y1051" s="192">
        <f>Variables!P556</f>
        <v>0</v>
      </c>
      <c r="Z1051" s="182"/>
      <c r="AA1051" s="192"/>
      <c r="AB1051" s="181"/>
      <c r="AC1051" s="170"/>
      <c r="AD1051" s="170"/>
      <c r="AE1051" s="170"/>
      <c r="AF1051" s="170"/>
      <c r="AG1051" s="170"/>
      <c r="AH1051" s="170"/>
      <c r="AI1051" s="170"/>
      <c r="AJ1051" s="170"/>
      <c r="AK1051" s="206"/>
      <c r="AL1051" s="168"/>
      <c r="AM1051" s="168"/>
      <c r="AN1051" s="168"/>
      <c r="AO1051" s="168"/>
      <c r="AP1051" s="174"/>
      <c r="AQ1051" s="174"/>
      <c r="AR1051" s="174"/>
      <c r="AS1051" s="174"/>
      <c r="AT1051" s="206"/>
      <c r="AU1051" s="207"/>
      <c r="AV1051" s="207"/>
      <c r="AW1051" s="207"/>
      <c r="AX1051" s="207"/>
      <c r="AY1051" s="207"/>
    </row>
    <row r="1052" spans="1:51" ht="16.5" customHeight="1" outlineLevel="2" x14ac:dyDescent="0.25">
      <c r="A1052" s="153" t="s">
        <v>3189</v>
      </c>
      <c r="B1052" s="154" t="s">
        <v>3190</v>
      </c>
      <c r="C1052" s="155"/>
      <c r="D1052" s="155"/>
      <c r="E1052" s="155"/>
      <c r="F1052" s="155"/>
      <c r="G1052" s="155"/>
      <c r="H1052" s="155"/>
      <c r="I1052" s="155"/>
      <c r="J1052" s="155"/>
      <c r="K1052" s="155"/>
      <c r="L1052" s="155"/>
      <c r="M1052" s="155"/>
      <c r="N1052" s="155"/>
      <c r="O1052" s="155"/>
      <c r="P1052" s="155"/>
      <c r="Q1052" s="156">
        <v>0</v>
      </c>
      <c r="R1052" s="155"/>
      <c r="S1052" s="155"/>
      <c r="T1052" s="236">
        <v>0</v>
      </c>
      <c r="U1052" s="155"/>
      <c r="V1052" s="155"/>
      <c r="W1052" s="157"/>
      <c r="X1052" s="155"/>
      <c r="Y1052" s="155"/>
      <c r="Z1052" s="158"/>
      <c r="AA1052" s="159"/>
      <c r="AB1052" s="154"/>
      <c r="AC1052" s="160"/>
      <c r="AD1052" s="160"/>
      <c r="AE1052" s="160"/>
      <c r="AF1052" s="160"/>
      <c r="AG1052" s="160"/>
      <c r="AH1052" s="160"/>
      <c r="AI1052" s="160"/>
      <c r="AJ1052" s="160"/>
      <c r="AK1052" s="161"/>
      <c r="AL1052" s="159"/>
      <c r="AM1052" s="159"/>
      <c r="AN1052" s="159"/>
      <c r="AO1052" s="159"/>
      <c r="AP1052" s="162"/>
      <c r="AQ1052" s="162"/>
      <c r="AR1052" s="162"/>
      <c r="AS1052" s="162"/>
      <c r="AT1052" s="161"/>
      <c r="AU1052" s="163"/>
      <c r="AV1052" s="163"/>
      <c r="AW1052" s="163"/>
      <c r="AX1052" s="163"/>
      <c r="AY1052" s="163"/>
    </row>
    <row r="1053" spans="1:51" ht="16.5" customHeight="1" outlineLevel="3" x14ac:dyDescent="0.25">
      <c r="A1053" s="164" t="s">
        <v>3191</v>
      </c>
      <c r="B1053" s="165" t="s">
        <v>2448</v>
      </c>
      <c r="C1053" s="166"/>
      <c r="D1053" s="167">
        <f>(450/132261)*100%</f>
        <v>3.4023635085172498E-3</v>
      </c>
      <c r="E1053" s="167">
        <f>(900/132261)*100%</f>
        <v>6.8047270170344997E-3</v>
      </c>
      <c r="F1053" s="167">
        <f>(1500/132261)*100%</f>
        <v>1.13412116950575E-2</v>
      </c>
      <c r="G1053" s="167">
        <f>(1950/132261)*100%</f>
        <v>1.4743575203574749E-2</v>
      </c>
      <c r="H1053" s="167">
        <v>1.8145938712092E-2</v>
      </c>
      <c r="I1053" s="167">
        <v>2.1548302220609251E-2</v>
      </c>
      <c r="J1053" s="167">
        <v>2.5706746508797E-2</v>
      </c>
      <c r="K1053" s="168">
        <f t="shared" ref="K1053:P1053" si="1431">IF(K1055=0,0,K1054/K1055)</f>
        <v>5.9884314392650564E-3</v>
      </c>
      <c r="L1053" s="168">
        <f t="shared" si="1431"/>
        <v>1.187478734263355E-2</v>
      </c>
      <c r="M1053" s="168" t="e">
        <f t="shared" si="1431"/>
        <v>#N/A</v>
      </c>
      <c r="N1053" s="168">
        <f t="shared" si="1431"/>
        <v>2.8903699673558214E-2</v>
      </c>
      <c r="O1053" s="168">
        <f t="shared" si="1431"/>
        <v>0</v>
      </c>
      <c r="P1053" s="168">
        <f t="shared" si="1431"/>
        <v>0</v>
      </c>
      <c r="Q1053" s="177"/>
      <c r="R1053" s="168">
        <f t="shared" ref="R1053:S1053" si="1432">IF(R1055=0,0,R1054/R1055)</f>
        <v>0</v>
      </c>
      <c r="S1053" s="168">
        <f t="shared" si="1432"/>
        <v>0</v>
      </c>
      <c r="T1053" s="181"/>
      <c r="U1053" s="168">
        <f t="shared" ref="U1053:V1053" si="1433">IF(U1055=0,0,U1054/U1055)</f>
        <v>0</v>
      </c>
      <c r="V1053" s="168">
        <f t="shared" si="1433"/>
        <v>0</v>
      </c>
      <c r="W1053" s="181"/>
      <c r="X1053" s="168">
        <f>H1053</f>
        <v>1.8145938712092E-2</v>
      </c>
      <c r="Y1053" s="168">
        <f>IF(Y1055=0,0,Y1054/Y1055)</f>
        <v>0</v>
      </c>
      <c r="Z1053" s="182"/>
      <c r="AA1053" s="167">
        <f>Y1053/X1053</f>
        <v>0</v>
      </c>
      <c r="AB1053" s="165"/>
      <c r="AC1053" s="172" t="e">
        <f>P1053/O1053</f>
        <v>#DIV/0!</v>
      </c>
      <c r="AD1053" s="172" t="e">
        <f>S1053/R1053</f>
        <v>#DIV/0!</v>
      </c>
      <c r="AE1053" s="172" t="e">
        <f>V1053/U1053</f>
        <v>#DIV/0!</v>
      </c>
      <c r="AF1053" s="172">
        <f>Y1053/X1053</f>
        <v>0</v>
      </c>
      <c r="AG1053" s="172">
        <f>P1053/G1053</f>
        <v>0</v>
      </c>
      <c r="AH1053" s="172">
        <f>S1053/G1053</f>
        <v>0</v>
      </c>
      <c r="AI1053" s="172">
        <f>V1053/G1053</f>
        <v>0</v>
      </c>
      <c r="AJ1053" s="172">
        <f>Y1053/G1053</f>
        <v>0</v>
      </c>
      <c r="AK1053" s="173"/>
      <c r="AL1053" s="168">
        <f>IF(H1053=0,0,P1053/H1053)</f>
        <v>0</v>
      </c>
      <c r="AM1053" s="168">
        <f>IF(H1053=0,0,S1053/H1053)</f>
        <v>0</v>
      </c>
      <c r="AN1053" s="168">
        <f>IF(H1053=0,0,V1053/H1053)</f>
        <v>0</v>
      </c>
      <c r="AO1053" s="168">
        <f>IF(H1053=0,0,Y1053/H1053)</f>
        <v>0</v>
      </c>
      <c r="AP1053" s="174">
        <f t="shared" ref="AP1053:AS1053" si="1434">IF(AL1053&lt;=50%,5,IF(AL1053&lt;=65%,4,IF(AL1053&lt;=75%,3,IF(AL1053&lt;=90%,2,1))))</f>
        <v>5</v>
      </c>
      <c r="AQ1053" s="174">
        <f t="shared" si="1434"/>
        <v>5</v>
      </c>
      <c r="AR1053" s="174">
        <f t="shared" si="1434"/>
        <v>5</v>
      </c>
      <c r="AS1053" s="174">
        <f t="shared" si="1434"/>
        <v>5</v>
      </c>
      <c r="AT1053" s="173"/>
      <c r="AU1053" s="175"/>
      <c r="AV1053" s="175"/>
      <c r="AW1053" s="175"/>
      <c r="AX1053" s="175"/>
      <c r="AY1053" s="175"/>
    </row>
    <row r="1054" spans="1:51" ht="16.5" customHeight="1" outlineLevel="4" x14ac:dyDescent="0.25">
      <c r="A1054" s="205" t="s">
        <v>3192</v>
      </c>
      <c r="B1054" s="181" t="s">
        <v>491</v>
      </c>
      <c r="C1054" s="192" t="s">
        <v>1632</v>
      </c>
      <c r="D1054" s="192">
        <v>99</v>
      </c>
      <c r="E1054" s="192">
        <v>199</v>
      </c>
      <c r="F1054" s="192">
        <v>332</v>
      </c>
      <c r="G1054" s="192">
        <v>432</v>
      </c>
      <c r="H1054" s="192"/>
      <c r="I1054" s="192"/>
      <c r="J1054" s="192">
        <v>755</v>
      </c>
      <c r="K1054" s="192">
        <f>Variables!E567</f>
        <v>176</v>
      </c>
      <c r="L1054" s="192">
        <f>Variables!F567</f>
        <v>349</v>
      </c>
      <c r="M1054" s="192">
        <f>Variables!G567</f>
        <v>134</v>
      </c>
      <c r="N1054" s="192">
        <f>Variables!H567</f>
        <v>850</v>
      </c>
      <c r="O1054" s="192">
        <f>Variables!I567</f>
        <v>0</v>
      </c>
      <c r="P1054" s="192">
        <f>Variables!J567</f>
        <v>0</v>
      </c>
      <c r="Q1054" s="181"/>
      <c r="R1054" s="192">
        <f>Variables!K567</f>
        <v>0</v>
      </c>
      <c r="S1054" s="192">
        <f>Variables!L567</f>
        <v>0</v>
      </c>
      <c r="T1054" s="215"/>
      <c r="U1054" s="192">
        <f>Variables!M567</f>
        <v>0</v>
      </c>
      <c r="V1054" s="192">
        <f>Variables!N567</f>
        <v>0</v>
      </c>
      <c r="W1054" s="215"/>
      <c r="X1054" s="192"/>
      <c r="Y1054" s="192">
        <f>Variables!P567</f>
        <v>0</v>
      </c>
      <c r="Z1054" s="182"/>
      <c r="AA1054" s="192"/>
      <c r="AB1054" s="181"/>
      <c r="AC1054" s="170"/>
      <c r="AD1054" s="170"/>
      <c r="AE1054" s="170"/>
      <c r="AF1054" s="170"/>
      <c r="AG1054" s="170"/>
      <c r="AH1054" s="170"/>
      <c r="AI1054" s="170"/>
      <c r="AJ1054" s="170"/>
      <c r="AK1054" s="206"/>
      <c r="AL1054" s="168"/>
      <c r="AM1054" s="168"/>
      <c r="AN1054" s="168"/>
      <c r="AO1054" s="168"/>
      <c r="AP1054" s="174"/>
      <c r="AQ1054" s="174"/>
      <c r="AR1054" s="174"/>
      <c r="AS1054" s="174"/>
      <c r="AT1054" s="206"/>
      <c r="AU1054" s="207"/>
      <c r="AV1054" s="207"/>
      <c r="AW1054" s="207"/>
      <c r="AX1054" s="207"/>
      <c r="AY1054" s="207"/>
    </row>
    <row r="1055" spans="1:51" ht="16.5" customHeight="1" outlineLevel="4" x14ac:dyDescent="0.25">
      <c r="A1055" s="205" t="s">
        <v>3193</v>
      </c>
      <c r="B1055" s="181" t="s">
        <v>3194</v>
      </c>
      <c r="C1055" s="192" t="s">
        <v>1632</v>
      </c>
      <c r="D1055" s="192">
        <v>29390</v>
      </c>
      <c r="E1055" s="192">
        <v>29390</v>
      </c>
      <c r="F1055" s="192">
        <v>29390</v>
      </c>
      <c r="G1055" s="192">
        <v>29390</v>
      </c>
      <c r="H1055" s="192"/>
      <c r="I1055" s="192"/>
      <c r="J1055" s="192">
        <v>29390</v>
      </c>
      <c r="K1055" s="192">
        <f>Variables!E564</f>
        <v>29390</v>
      </c>
      <c r="L1055" s="192">
        <f>Variables!F564</f>
        <v>29390</v>
      </c>
      <c r="M1055" s="192" t="e">
        <f>Variables!G564</f>
        <v>#N/A</v>
      </c>
      <c r="N1055" s="192">
        <f>Variables!H564</f>
        <v>29408</v>
      </c>
      <c r="O1055" s="192">
        <f>Variables!I564</f>
        <v>0</v>
      </c>
      <c r="P1055" s="192">
        <f>Variables!J564</f>
        <v>0</v>
      </c>
      <c r="Q1055" s="181"/>
      <c r="R1055" s="192">
        <f>Variables!K564</f>
        <v>0</v>
      </c>
      <c r="S1055" s="192">
        <f>Variables!L564</f>
        <v>0</v>
      </c>
      <c r="T1055" s="215"/>
      <c r="U1055" s="192">
        <f>Variables!M564</f>
        <v>0</v>
      </c>
      <c r="V1055" s="192">
        <f>Variables!N564</f>
        <v>0</v>
      </c>
      <c r="W1055" s="215"/>
      <c r="X1055" s="192"/>
      <c r="Y1055" s="192">
        <f>Variables!P564</f>
        <v>0</v>
      </c>
      <c r="Z1055" s="182"/>
      <c r="AA1055" s="192"/>
      <c r="AB1055" s="181"/>
      <c r="AC1055" s="170"/>
      <c r="AD1055" s="170"/>
      <c r="AE1055" s="170"/>
      <c r="AF1055" s="170"/>
      <c r="AG1055" s="170"/>
      <c r="AH1055" s="170"/>
      <c r="AI1055" s="170"/>
      <c r="AJ1055" s="170"/>
      <c r="AK1055" s="206"/>
      <c r="AL1055" s="168"/>
      <c r="AM1055" s="168"/>
      <c r="AN1055" s="168"/>
      <c r="AO1055" s="168"/>
      <c r="AP1055" s="174"/>
      <c r="AQ1055" s="174"/>
      <c r="AR1055" s="174"/>
      <c r="AS1055" s="174"/>
      <c r="AT1055" s="206"/>
      <c r="AU1055" s="207"/>
      <c r="AV1055" s="207"/>
      <c r="AW1055" s="207"/>
      <c r="AX1055" s="207"/>
      <c r="AY1055" s="207"/>
    </row>
    <row r="1056" spans="1:51" ht="16.5" customHeight="1" outlineLevel="1" x14ac:dyDescent="0.25">
      <c r="A1056" s="140" t="s">
        <v>215</v>
      </c>
      <c r="B1056" s="146" t="s">
        <v>3195</v>
      </c>
      <c r="C1056" s="142"/>
      <c r="D1056" s="142"/>
      <c r="E1056" s="142"/>
      <c r="F1056" s="142"/>
      <c r="G1056" s="142"/>
      <c r="H1056" s="142"/>
      <c r="I1056" s="142"/>
      <c r="J1056" s="142"/>
      <c r="K1056" s="142"/>
      <c r="L1056" s="142"/>
      <c r="M1056" s="142"/>
      <c r="N1056" s="142"/>
      <c r="O1056" s="142"/>
      <c r="P1056" s="142"/>
      <c r="Q1056" s="284">
        <f>SUBTOTAL(9,Q1057:Q1060)</f>
        <v>105889212</v>
      </c>
      <c r="R1056" s="142"/>
      <c r="S1056" s="142"/>
      <c r="T1056" s="143">
        <f>SUBTOTAL(9,T1057:T1060)</f>
        <v>0</v>
      </c>
      <c r="U1056" s="142"/>
      <c r="V1056" s="142"/>
      <c r="W1056" s="143">
        <f>SUBTOTAL(9,W1057:W1060)</f>
        <v>235629492</v>
      </c>
      <c r="X1056" s="142"/>
      <c r="Y1056" s="142"/>
      <c r="Z1056" s="143">
        <f>SUBTOTAL(9,Z1057:Z1060)</f>
        <v>513102972</v>
      </c>
      <c r="AA1056" s="145"/>
      <c r="AB1056" s="146"/>
      <c r="AC1056" s="147" t="e">
        <f t="shared" ref="AC1056:AJ1056" si="1435">SUBTOTAL(1,AC1057:AC1060)</f>
        <v>#DIV/0!</v>
      </c>
      <c r="AD1056" s="147" t="e">
        <f t="shared" si="1435"/>
        <v>#DIV/0!</v>
      </c>
      <c r="AE1056" s="147" t="e">
        <f t="shared" si="1435"/>
        <v>#DIV/0!</v>
      </c>
      <c r="AF1056" s="147">
        <f t="shared" si="1435"/>
        <v>0</v>
      </c>
      <c r="AG1056" s="147">
        <f t="shared" si="1435"/>
        <v>1.0435310177460944</v>
      </c>
      <c r="AH1056" s="147">
        <f t="shared" si="1435"/>
        <v>1.0435310177460944</v>
      </c>
      <c r="AI1056" s="147">
        <f t="shared" si="1435"/>
        <v>0</v>
      </c>
      <c r="AJ1056" s="147">
        <f t="shared" si="1435"/>
        <v>0</v>
      </c>
      <c r="AK1056" s="148"/>
      <c r="AL1056" s="149"/>
      <c r="AM1056" s="149"/>
      <c r="AN1056" s="149"/>
      <c r="AO1056" s="149"/>
      <c r="AP1056" s="150"/>
      <c r="AQ1056" s="150"/>
      <c r="AR1056" s="150"/>
      <c r="AS1056" s="150"/>
      <c r="AT1056" s="151"/>
      <c r="AU1056" s="152">
        <f>COUNTIF(AS1057:AS1060,5)</f>
        <v>1</v>
      </c>
      <c r="AV1056" s="152">
        <f>COUNTIF(AS1057:AS1060,4)</f>
        <v>0</v>
      </c>
      <c r="AW1056" s="152">
        <f>COUNTIF(AS1057:AS1060,3)</f>
        <v>0</v>
      </c>
      <c r="AX1056" s="152">
        <f>COUNTIF(AS1057:AS1060,2)</f>
        <v>0</v>
      </c>
      <c r="AY1056" s="152">
        <f>COUNTIF(AS1057:AS1060,1)</f>
        <v>0</v>
      </c>
    </row>
    <row r="1057" spans="1:51" ht="16.5" customHeight="1" outlineLevel="2" x14ac:dyDescent="0.25">
      <c r="A1057" s="153" t="s">
        <v>3196</v>
      </c>
      <c r="B1057" s="153" t="s">
        <v>3197</v>
      </c>
      <c r="C1057" s="155"/>
      <c r="D1057" s="155"/>
      <c r="E1057" s="155"/>
      <c r="F1057" s="155"/>
      <c r="G1057" s="155"/>
      <c r="H1057" s="155"/>
      <c r="I1057" s="155"/>
      <c r="J1057" s="155"/>
      <c r="K1057" s="155"/>
      <c r="L1057" s="155"/>
      <c r="M1057" s="155"/>
      <c r="N1057" s="155"/>
      <c r="O1057" s="155"/>
      <c r="P1057" s="155"/>
      <c r="Q1057" s="310">
        <v>105889212</v>
      </c>
      <c r="R1057" s="155"/>
      <c r="S1057" s="155"/>
      <c r="T1057" s="222"/>
      <c r="U1057" s="155"/>
      <c r="V1057" s="155"/>
      <c r="W1057" s="236">
        <v>235629492</v>
      </c>
      <c r="X1057" s="155"/>
      <c r="Y1057" s="155"/>
      <c r="Z1057" s="299">
        <v>513102972</v>
      </c>
      <c r="AA1057" s="159"/>
      <c r="AB1057" s="154"/>
      <c r="AC1057" s="160"/>
      <c r="AD1057" s="160"/>
      <c r="AE1057" s="160"/>
      <c r="AF1057" s="160"/>
      <c r="AG1057" s="160"/>
      <c r="AH1057" s="160"/>
      <c r="AI1057" s="160"/>
      <c r="AJ1057" s="160"/>
      <c r="AK1057" s="161"/>
      <c r="AL1057" s="159"/>
      <c r="AM1057" s="159"/>
      <c r="AN1057" s="159"/>
      <c r="AO1057" s="159"/>
      <c r="AP1057" s="162"/>
      <c r="AQ1057" s="162"/>
      <c r="AR1057" s="162"/>
      <c r="AS1057" s="162"/>
      <c r="AT1057" s="161"/>
      <c r="AU1057" s="163"/>
      <c r="AV1057" s="163"/>
      <c r="AW1057" s="163"/>
      <c r="AX1057" s="163"/>
      <c r="AY1057" s="163"/>
    </row>
    <row r="1058" spans="1:51" ht="16.5" customHeight="1" outlineLevel="3" x14ac:dyDescent="0.25">
      <c r="A1058" s="164" t="s">
        <v>3198</v>
      </c>
      <c r="B1058" s="165" t="s">
        <v>3199</v>
      </c>
      <c r="C1058" s="166"/>
      <c r="D1058" s="167">
        <v>0.85</v>
      </c>
      <c r="E1058" s="167">
        <v>0.87</v>
      </c>
      <c r="F1058" s="167">
        <v>0.9</v>
      </c>
      <c r="G1058" s="167">
        <v>0.95</v>
      </c>
      <c r="H1058" s="167">
        <v>0.95</v>
      </c>
      <c r="I1058" s="167">
        <v>0.95</v>
      </c>
      <c r="J1058" s="167">
        <v>0.95</v>
      </c>
      <c r="K1058" s="168" t="e">
        <f>IF(K1060=0,0,K1059/K1060)</f>
        <v>#N/A</v>
      </c>
      <c r="L1058" s="167">
        <v>0.90990000000000004</v>
      </c>
      <c r="M1058" s="168">
        <f t="shared" ref="M1058:P1058" si="1436">IF(M1060=0,0,M1059/M1060)</f>
        <v>0.97820163487738421</v>
      </c>
      <c r="N1058" s="168">
        <f t="shared" si="1436"/>
        <v>0.99135446685878958</v>
      </c>
      <c r="O1058" s="168">
        <f t="shared" si="1436"/>
        <v>0</v>
      </c>
      <c r="P1058" s="168">
        <f t="shared" si="1436"/>
        <v>0.99135446685878958</v>
      </c>
      <c r="Q1058" s="177"/>
      <c r="R1058" s="168">
        <f t="shared" ref="R1058:S1058" si="1437">IF(R1060=0,0,R1059/R1060)</f>
        <v>0</v>
      </c>
      <c r="S1058" s="168">
        <f t="shared" si="1437"/>
        <v>0.99135446685878958</v>
      </c>
      <c r="T1058" s="181"/>
      <c r="U1058" s="168">
        <f t="shared" ref="U1058:V1058" si="1438">IF(U1060=0,0,U1059/U1060)</f>
        <v>0</v>
      </c>
      <c r="V1058" s="168">
        <f t="shared" si="1438"/>
        <v>0</v>
      </c>
      <c r="W1058" s="181"/>
      <c r="X1058" s="168">
        <f>H1058</f>
        <v>0.95</v>
      </c>
      <c r="Y1058" s="168">
        <f>IF(Y1060=0,0,Y1059/Y1060)</f>
        <v>0</v>
      </c>
      <c r="Z1058" s="313"/>
      <c r="AA1058" s="167">
        <f>Y1058/X1058</f>
        <v>0</v>
      </c>
      <c r="AB1058" s="165"/>
      <c r="AC1058" s="172" t="e">
        <f>P1058/R1058</f>
        <v>#DIV/0!</v>
      </c>
      <c r="AD1058" s="172" t="e">
        <f>S1058/R1058</f>
        <v>#DIV/0!</v>
      </c>
      <c r="AE1058" s="172" t="e">
        <f>V1058/U1058</f>
        <v>#DIV/0!</v>
      </c>
      <c r="AF1058" s="172">
        <f>Y1058/X1058</f>
        <v>0</v>
      </c>
      <c r="AG1058" s="172">
        <f>P1058/G1058</f>
        <v>1.0435310177460944</v>
      </c>
      <c r="AH1058" s="172">
        <f>S1058/G1058</f>
        <v>1.0435310177460944</v>
      </c>
      <c r="AI1058" s="172">
        <f>V1058/G1058</f>
        <v>0</v>
      </c>
      <c r="AJ1058" s="172">
        <f>Y1058/G1058</f>
        <v>0</v>
      </c>
      <c r="AK1058" s="173"/>
      <c r="AL1058" s="168">
        <f>IF(H1058=0,0,P1058/H1058)</f>
        <v>1.0435310177460944</v>
      </c>
      <c r="AM1058" s="168">
        <f>IF(H1058=0,0,S1058/H1058)</f>
        <v>1.0435310177460944</v>
      </c>
      <c r="AN1058" s="168">
        <f>IF(H1058=0,0,V1058/H1058)</f>
        <v>0</v>
      </c>
      <c r="AO1058" s="168">
        <f>IF(H1058=0,0,Y1058/H1058)</f>
        <v>0</v>
      </c>
      <c r="AP1058" s="174">
        <f t="shared" ref="AP1058:AS1058" si="1439">IF(AL1058&lt;=50%,5,IF(AL1058&lt;=65%,4,IF(AL1058&lt;=75%,3,IF(AL1058&lt;=90%,2,1))))</f>
        <v>1</v>
      </c>
      <c r="AQ1058" s="174">
        <f t="shared" si="1439"/>
        <v>1</v>
      </c>
      <c r="AR1058" s="174">
        <f t="shared" si="1439"/>
        <v>5</v>
      </c>
      <c r="AS1058" s="174">
        <f t="shared" si="1439"/>
        <v>5</v>
      </c>
      <c r="AT1058" s="173"/>
      <c r="AU1058" s="175"/>
      <c r="AV1058" s="175"/>
      <c r="AW1058" s="175"/>
      <c r="AX1058" s="175"/>
      <c r="AY1058" s="175"/>
    </row>
    <row r="1059" spans="1:51" ht="16.5" customHeight="1" outlineLevel="4" x14ac:dyDescent="0.25">
      <c r="A1059" s="205" t="s">
        <v>3200</v>
      </c>
      <c r="B1059" s="181" t="s">
        <v>918</v>
      </c>
      <c r="C1059" s="192" t="s">
        <v>3201</v>
      </c>
      <c r="D1059" s="192"/>
      <c r="E1059" s="192"/>
      <c r="F1059" s="192"/>
      <c r="G1059" s="192"/>
      <c r="H1059" s="192"/>
      <c r="I1059" s="192"/>
      <c r="J1059" s="192"/>
      <c r="K1059" s="192" t="e">
        <f>Variables!E483</f>
        <v>#N/A</v>
      </c>
      <c r="L1059" s="192" t="e">
        <f>Variables!F483</f>
        <v>#N/A</v>
      </c>
      <c r="M1059" s="192">
        <f>Variables!G483</f>
        <v>359</v>
      </c>
      <c r="N1059" s="192">
        <f>Variables!H483</f>
        <v>344</v>
      </c>
      <c r="O1059" s="192">
        <f>Variables!I483</f>
        <v>0</v>
      </c>
      <c r="P1059" s="192">
        <f>Variables!J483</f>
        <v>344</v>
      </c>
      <c r="Q1059" s="181"/>
      <c r="R1059" s="192">
        <f>Variables!K483</f>
        <v>0</v>
      </c>
      <c r="S1059" s="192">
        <f>Variables!L483</f>
        <v>344</v>
      </c>
      <c r="T1059" s="215"/>
      <c r="U1059" s="192">
        <f>Variables!M483</f>
        <v>0</v>
      </c>
      <c r="V1059" s="192">
        <f>Variables!N483</f>
        <v>0</v>
      </c>
      <c r="W1059" s="215"/>
      <c r="X1059" s="192"/>
      <c r="Y1059" s="192">
        <f>Variables!P483</f>
        <v>0</v>
      </c>
      <c r="Z1059" s="182"/>
      <c r="AA1059" s="192"/>
      <c r="AB1059" s="181"/>
      <c r="AC1059" s="170"/>
      <c r="AD1059" s="170"/>
      <c r="AE1059" s="170"/>
      <c r="AF1059" s="170"/>
      <c r="AG1059" s="170"/>
      <c r="AH1059" s="170"/>
      <c r="AI1059" s="170"/>
      <c r="AJ1059" s="170"/>
      <c r="AK1059" s="206"/>
      <c r="AL1059" s="168"/>
      <c r="AM1059" s="168"/>
      <c r="AN1059" s="168"/>
      <c r="AO1059" s="168"/>
      <c r="AP1059" s="174"/>
      <c r="AQ1059" s="174"/>
      <c r="AR1059" s="174"/>
      <c r="AS1059" s="174"/>
      <c r="AT1059" s="206"/>
      <c r="AU1059" s="207"/>
      <c r="AV1059" s="207"/>
      <c r="AW1059" s="207"/>
      <c r="AX1059" s="207"/>
      <c r="AY1059" s="207"/>
    </row>
    <row r="1060" spans="1:51" ht="16.5" customHeight="1" outlineLevel="4" x14ac:dyDescent="0.25">
      <c r="A1060" s="205" t="s">
        <v>3202</v>
      </c>
      <c r="B1060" s="181" t="s">
        <v>920</v>
      </c>
      <c r="C1060" s="192" t="s">
        <v>3201</v>
      </c>
      <c r="D1060" s="192"/>
      <c r="E1060" s="192"/>
      <c r="F1060" s="192"/>
      <c r="G1060" s="192"/>
      <c r="H1060" s="192"/>
      <c r="I1060" s="192"/>
      <c r="J1060" s="192"/>
      <c r="K1060" s="192" t="e">
        <f>Variables!E484</f>
        <v>#N/A</v>
      </c>
      <c r="L1060" s="192" t="e">
        <f>Variables!F484</f>
        <v>#N/A</v>
      </c>
      <c r="M1060" s="192">
        <f>Variables!G484</f>
        <v>367</v>
      </c>
      <c r="N1060" s="192">
        <f>Variables!H484</f>
        <v>347</v>
      </c>
      <c r="O1060" s="192">
        <f>Variables!I484</f>
        <v>0</v>
      </c>
      <c r="P1060" s="192">
        <f>Variables!J484</f>
        <v>347</v>
      </c>
      <c r="Q1060" s="181"/>
      <c r="R1060" s="192">
        <f>Variables!K484</f>
        <v>0</v>
      </c>
      <c r="S1060" s="192">
        <f>Variables!L484</f>
        <v>347</v>
      </c>
      <c r="T1060" s="215"/>
      <c r="U1060" s="192">
        <f>Variables!M484</f>
        <v>0</v>
      </c>
      <c r="V1060" s="192">
        <f>Variables!N484</f>
        <v>0</v>
      </c>
      <c r="W1060" s="215"/>
      <c r="X1060" s="192"/>
      <c r="Y1060" s="192">
        <f>Variables!P484</f>
        <v>0</v>
      </c>
      <c r="Z1060" s="182"/>
      <c r="AA1060" s="192"/>
      <c r="AB1060" s="181"/>
      <c r="AC1060" s="170"/>
      <c r="AD1060" s="170"/>
      <c r="AE1060" s="170"/>
      <c r="AF1060" s="170"/>
      <c r="AG1060" s="170"/>
      <c r="AH1060" s="170"/>
      <c r="AI1060" s="170"/>
      <c r="AJ1060" s="170"/>
      <c r="AK1060" s="206"/>
      <c r="AL1060" s="168"/>
      <c r="AM1060" s="168"/>
      <c r="AN1060" s="168"/>
      <c r="AO1060" s="168"/>
      <c r="AP1060" s="174"/>
      <c r="AQ1060" s="174"/>
      <c r="AR1060" s="174"/>
      <c r="AS1060" s="174"/>
      <c r="AT1060" s="206"/>
      <c r="AU1060" s="207"/>
      <c r="AV1060" s="207"/>
      <c r="AW1060" s="207"/>
      <c r="AX1060" s="207"/>
      <c r="AY1060" s="207"/>
    </row>
    <row r="1061" spans="1:51" ht="16.5" customHeight="1" outlineLevel="1" x14ac:dyDescent="0.25">
      <c r="A1061" s="140" t="s">
        <v>217</v>
      </c>
      <c r="B1061" s="146" t="s">
        <v>3203</v>
      </c>
      <c r="C1061" s="142"/>
      <c r="D1061" s="142"/>
      <c r="E1061" s="142"/>
      <c r="F1061" s="142"/>
      <c r="G1061" s="142"/>
      <c r="H1061" s="142"/>
      <c r="I1061" s="142"/>
      <c r="J1061" s="142"/>
      <c r="K1061" s="142"/>
      <c r="L1061" s="142"/>
      <c r="M1061" s="142"/>
      <c r="N1061" s="142"/>
      <c r="O1061" s="142"/>
      <c r="P1061" s="142"/>
      <c r="Q1061" s="284">
        <f>SUBTOTAL(9,Q1062:Q1070)</f>
        <v>31184812</v>
      </c>
      <c r="R1061" s="142"/>
      <c r="S1061" s="142"/>
      <c r="T1061" s="143">
        <f>SUBTOTAL(9,T1062:T1070)</f>
        <v>0</v>
      </c>
      <c r="U1061" s="142"/>
      <c r="V1061" s="142"/>
      <c r="W1061" s="143">
        <f>SUBTOTAL(9,W1062:W1070)</f>
        <v>0</v>
      </c>
      <c r="X1061" s="142"/>
      <c r="Y1061" s="142"/>
      <c r="Z1061" s="143">
        <f>SUBTOTAL(9,Z1062:Z1070)</f>
        <v>0</v>
      </c>
      <c r="AA1061" s="145"/>
      <c r="AB1061" s="146"/>
      <c r="AC1061" s="147" t="e">
        <f t="shared" ref="AC1061:AJ1061" si="1440">SUBTOTAL(1,AC1062:AC1070)</f>
        <v>#DIV/0!</v>
      </c>
      <c r="AD1061" s="147" t="e">
        <f t="shared" si="1440"/>
        <v>#DIV/0!</v>
      </c>
      <c r="AE1061" s="147" t="e">
        <f t="shared" si="1440"/>
        <v>#DIV/0!</v>
      </c>
      <c r="AF1061" s="147">
        <f t="shared" si="1440"/>
        <v>0</v>
      </c>
      <c r="AG1061" s="147">
        <f t="shared" si="1440"/>
        <v>1.6666666666666667</v>
      </c>
      <c r="AH1061" s="147">
        <f t="shared" si="1440"/>
        <v>1.6666666666666667</v>
      </c>
      <c r="AI1061" s="147">
        <f t="shared" si="1440"/>
        <v>0</v>
      </c>
      <c r="AJ1061" s="147">
        <f t="shared" si="1440"/>
        <v>0</v>
      </c>
      <c r="AK1061" s="148"/>
      <c r="AL1061" s="149"/>
      <c r="AM1061" s="149"/>
      <c r="AN1061" s="149"/>
      <c r="AO1061" s="149"/>
      <c r="AP1061" s="150"/>
      <c r="AQ1061" s="150"/>
      <c r="AR1061" s="150"/>
      <c r="AS1061" s="150"/>
      <c r="AT1061" s="151"/>
      <c r="AU1061" s="152">
        <f>COUNTIF(AS1062:AS1070,5)</f>
        <v>3</v>
      </c>
      <c r="AV1061" s="152">
        <f>COUNTIF(AS1062:AS1070,4)</f>
        <v>0</v>
      </c>
      <c r="AW1061" s="152">
        <f>COUNTIF(AS1062:AS1070,3)</f>
        <v>0</v>
      </c>
      <c r="AX1061" s="152">
        <f>COUNTIF(AS1062:AS1070,2)</f>
        <v>0</v>
      </c>
      <c r="AY1061" s="152">
        <f>COUNTIF(AS1062:AS1070,1)</f>
        <v>0</v>
      </c>
    </row>
    <row r="1062" spans="1:51" ht="16.5" customHeight="1" outlineLevel="2" x14ac:dyDescent="0.25">
      <c r="A1062" s="153" t="s">
        <v>3204</v>
      </c>
      <c r="B1062" s="153" t="s">
        <v>3021</v>
      </c>
      <c r="C1062" s="155"/>
      <c r="D1062" s="155"/>
      <c r="E1062" s="155"/>
      <c r="F1062" s="155"/>
      <c r="G1062" s="155"/>
      <c r="H1062" s="155"/>
      <c r="I1062" s="155"/>
      <c r="J1062" s="155"/>
      <c r="K1062" s="155"/>
      <c r="L1062" s="155"/>
      <c r="M1062" s="155"/>
      <c r="N1062" s="155"/>
      <c r="O1062" s="155"/>
      <c r="P1062" s="155"/>
      <c r="Q1062" s="310">
        <v>31184812</v>
      </c>
      <c r="R1062" s="155"/>
      <c r="S1062" s="155"/>
      <c r="T1062" s="222"/>
      <c r="U1062" s="155"/>
      <c r="V1062" s="155"/>
      <c r="W1062" s="222"/>
      <c r="X1062" s="155"/>
      <c r="Y1062" s="155"/>
      <c r="Z1062" s="158"/>
      <c r="AA1062" s="159"/>
      <c r="AB1062" s="154"/>
      <c r="AC1062" s="160"/>
      <c r="AD1062" s="160"/>
      <c r="AE1062" s="160"/>
      <c r="AF1062" s="160"/>
      <c r="AG1062" s="160"/>
      <c r="AH1062" s="160"/>
      <c r="AI1062" s="160"/>
      <c r="AJ1062" s="160"/>
      <c r="AK1062" s="161"/>
      <c r="AL1062" s="159"/>
      <c r="AM1062" s="159"/>
      <c r="AN1062" s="159"/>
      <c r="AO1062" s="159"/>
      <c r="AP1062" s="162"/>
      <c r="AQ1062" s="162"/>
      <c r="AR1062" s="162"/>
      <c r="AS1062" s="162"/>
      <c r="AT1062" s="161"/>
      <c r="AU1062" s="163"/>
      <c r="AV1062" s="163"/>
      <c r="AW1062" s="163"/>
      <c r="AX1062" s="163"/>
      <c r="AY1062" s="163"/>
    </row>
    <row r="1063" spans="1:51" ht="16.5" customHeight="1" outlineLevel="3" x14ac:dyDescent="0.25">
      <c r="A1063" s="205" t="s">
        <v>3205</v>
      </c>
      <c r="B1063" s="181" t="s">
        <v>3206</v>
      </c>
      <c r="C1063" s="192"/>
      <c r="D1063" s="192">
        <f t="shared" ref="D1063:G1063" si="1441">D1064</f>
        <v>0.5</v>
      </c>
      <c r="E1063" s="192">
        <f t="shared" si="1441"/>
        <v>0.5</v>
      </c>
      <c r="F1063" s="192">
        <f t="shared" si="1441"/>
        <v>0.5</v>
      </c>
      <c r="G1063" s="192">
        <f t="shared" si="1441"/>
        <v>1</v>
      </c>
      <c r="H1063" s="192">
        <v>1</v>
      </c>
      <c r="I1063" s="192">
        <v>1</v>
      </c>
      <c r="J1063" s="192">
        <f t="shared" ref="J1063:P1063" si="1442">J1064</f>
        <v>1</v>
      </c>
      <c r="K1063" s="192" t="e">
        <f t="shared" si="1442"/>
        <v>#N/A</v>
      </c>
      <c r="L1063" s="192">
        <f t="shared" si="1442"/>
        <v>1</v>
      </c>
      <c r="M1063" s="192">
        <f t="shared" si="1442"/>
        <v>1</v>
      </c>
      <c r="N1063" s="192">
        <f t="shared" si="1442"/>
        <v>4</v>
      </c>
      <c r="O1063" s="192">
        <f t="shared" si="1442"/>
        <v>0</v>
      </c>
      <c r="P1063" s="192">
        <f t="shared" si="1442"/>
        <v>4</v>
      </c>
      <c r="Q1063" s="181"/>
      <c r="R1063" s="192">
        <f t="shared" ref="R1063:S1063" si="1443">R1064</f>
        <v>0</v>
      </c>
      <c r="S1063" s="192">
        <f t="shared" si="1443"/>
        <v>4</v>
      </c>
      <c r="T1063" s="215"/>
      <c r="U1063" s="192">
        <f t="shared" ref="U1063:V1063" si="1444">U1064</f>
        <v>0</v>
      </c>
      <c r="V1063" s="192">
        <f t="shared" si="1444"/>
        <v>0</v>
      </c>
      <c r="W1063" s="215"/>
      <c r="X1063" s="188">
        <f>H1063</f>
        <v>1</v>
      </c>
      <c r="Y1063" s="192">
        <f>Y1064</f>
        <v>0</v>
      </c>
      <c r="Z1063" s="182"/>
      <c r="AA1063" s="192">
        <f>Y1063/X1063</f>
        <v>0</v>
      </c>
      <c r="AB1063" s="181"/>
      <c r="AC1063" s="170" t="e">
        <f>P1063/R1063</f>
        <v>#DIV/0!</v>
      </c>
      <c r="AD1063" s="170" t="e">
        <f>S1063/R1063</f>
        <v>#DIV/0!</v>
      </c>
      <c r="AE1063" s="170" t="e">
        <f>V1063/U1063</f>
        <v>#DIV/0!</v>
      </c>
      <c r="AF1063" s="170">
        <f>Y1063/X1063</f>
        <v>0</v>
      </c>
      <c r="AG1063" s="170">
        <f>P1063/G1063</f>
        <v>4</v>
      </c>
      <c r="AH1063" s="170">
        <f>S1063/G1063</f>
        <v>4</v>
      </c>
      <c r="AI1063" s="170">
        <f>V1063/G1063</f>
        <v>0</v>
      </c>
      <c r="AJ1063" s="170">
        <f>Y1063/G1063</f>
        <v>0</v>
      </c>
      <c r="AK1063" s="206"/>
      <c r="AL1063" s="168">
        <f>IF(H1063=0,0,P1063/H1063)</f>
        <v>4</v>
      </c>
      <c r="AM1063" s="168">
        <f>IF(H1063=0,0,S1063/H1063)</f>
        <v>4</v>
      </c>
      <c r="AN1063" s="168">
        <f>IF(H1063=0,0,V1063/H1063)</f>
        <v>0</v>
      </c>
      <c r="AO1063" s="168">
        <f>IF(H1063=0,0,Y1063/H1063)</f>
        <v>0</v>
      </c>
      <c r="AP1063" s="174">
        <f t="shared" ref="AP1063:AS1063" si="1445">IF(AL1063&lt;=50%,5,IF(AL1063&lt;=65%,4,IF(AL1063&lt;=75%,3,IF(AL1063&lt;=90%,2,1))))</f>
        <v>1</v>
      </c>
      <c r="AQ1063" s="174">
        <f t="shared" si="1445"/>
        <v>1</v>
      </c>
      <c r="AR1063" s="174">
        <f t="shared" si="1445"/>
        <v>5</v>
      </c>
      <c r="AS1063" s="174">
        <f t="shared" si="1445"/>
        <v>5</v>
      </c>
      <c r="AT1063" s="206"/>
      <c r="AU1063" s="207"/>
      <c r="AV1063" s="207"/>
      <c r="AW1063" s="207"/>
      <c r="AX1063" s="207"/>
      <c r="AY1063" s="207"/>
    </row>
    <row r="1064" spans="1:51" ht="16.5" customHeight="1" outlineLevel="4" x14ac:dyDescent="0.25">
      <c r="A1064" s="205" t="s">
        <v>3207</v>
      </c>
      <c r="B1064" s="181" t="s">
        <v>929</v>
      </c>
      <c r="C1064" s="192" t="s">
        <v>3208</v>
      </c>
      <c r="D1064" s="192">
        <v>0.5</v>
      </c>
      <c r="E1064" s="192">
        <v>0.5</v>
      </c>
      <c r="F1064" s="192">
        <v>0.5</v>
      </c>
      <c r="G1064" s="192">
        <v>1</v>
      </c>
      <c r="H1064" s="192"/>
      <c r="I1064" s="192"/>
      <c r="J1064" s="192">
        <v>1</v>
      </c>
      <c r="K1064" s="192" t="e">
        <f>Variables!E489</f>
        <v>#N/A</v>
      </c>
      <c r="L1064" s="192">
        <f>Variables!F489</f>
        <v>1</v>
      </c>
      <c r="M1064" s="192">
        <f>Variables!G489</f>
        <v>1</v>
      </c>
      <c r="N1064" s="192">
        <f>Variables!H489</f>
        <v>4</v>
      </c>
      <c r="O1064" s="192">
        <f>Variables!I489</f>
        <v>0</v>
      </c>
      <c r="P1064" s="192">
        <f>Variables!J489</f>
        <v>4</v>
      </c>
      <c r="Q1064" s="181"/>
      <c r="R1064" s="192">
        <f>Variables!K489</f>
        <v>0</v>
      </c>
      <c r="S1064" s="192">
        <f>Variables!L489</f>
        <v>4</v>
      </c>
      <c r="T1064" s="215"/>
      <c r="U1064" s="192">
        <f>Variables!M489</f>
        <v>0</v>
      </c>
      <c r="V1064" s="192">
        <f>Variables!N489</f>
        <v>0</v>
      </c>
      <c r="W1064" s="215"/>
      <c r="X1064" s="192"/>
      <c r="Y1064" s="192">
        <f>Variables!P489</f>
        <v>0</v>
      </c>
      <c r="Z1064" s="182"/>
      <c r="AA1064" s="192"/>
      <c r="AB1064" s="181"/>
      <c r="AC1064" s="170"/>
      <c r="AD1064" s="170"/>
      <c r="AE1064" s="170"/>
      <c r="AF1064" s="170"/>
      <c r="AG1064" s="170"/>
      <c r="AH1064" s="170"/>
      <c r="AI1064" s="170"/>
      <c r="AJ1064" s="170"/>
      <c r="AK1064" s="206"/>
      <c r="AL1064" s="168"/>
      <c r="AM1064" s="168"/>
      <c r="AN1064" s="168"/>
      <c r="AO1064" s="168"/>
      <c r="AP1064" s="174"/>
      <c r="AQ1064" s="174"/>
      <c r="AR1064" s="174"/>
      <c r="AS1064" s="174"/>
      <c r="AT1064" s="206"/>
      <c r="AU1064" s="207"/>
      <c r="AV1064" s="207"/>
      <c r="AW1064" s="207"/>
      <c r="AX1064" s="207"/>
      <c r="AY1064" s="207"/>
    </row>
    <row r="1065" spans="1:51" ht="16.5" customHeight="1" outlineLevel="3" x14ac:dyDescent="0.25">
      <c r="A1065" s="164" t="s">
        <v>3209</v>
      </c>
      <c r="B1065" s="165" t="s">
        <v>3210</v>
      </c>
      <c r="C1065" s="166"/>
      <c r="D1065" s="167">
        <v>0.6</v>
      </c>
      <c r="E1065" s="167">
        <v>1</v>
      </c>
      <c r="F1065" s="167">
        <v>1</v>
      </c>
      <c r="G1065" s="167">
        <v>1</v>
      </c>
      <c r="H1065" s="167">
        <v>1</v>
      </c>
      <c r="I1065" s="167">
        <v>1</v>
      </c>
      <c r="J1065" s="167">
        <v>1</v>
      </c>
      <c r="K1065" s="168">
        <f t="shared" ref="K1065:P1065" si="1446">IF(K1067=0,0,K1066/K1067)</f>
        <v>1</v>
      </c>
      <c r="L1065" s="168">
        <f t="shared" si="1446"/>
        <v>1</v>
      </c>
      <c r="M1065" s="168">
        <f t="shared" si="1446"/>
        <v>1</v>
      </c>
      <c r="N1065" s="168">
        <f t="shared" si="1446"/>
        <v>2</v>
      </c>
      <c r="O1065" s="168">
        <f t="shared" si="1446"/>
        <v>0</v>
      </c>
      <c r="P1065" s="168">
        <f t="shared" si="1446"/>
        <v>1</v>
      </c>
      <c r="Q1065" s="177"/>
      <c r="R1065" s="168">
        <f t="shared" ref="R1065:S1065" si="1447">IF(R1067=0,0,R1066/R1067)</f>
        <v>0</v>
      </c>
      <c r="S1065" s="168">
        <f t="shared" si="1447"/>
        <v>1</v>
      </c>
      <c r="T1065" s="181"/>
      <c r="U1065" s="168">
        <f t="shared" ref="U1065:V1065" si="1448">IF(U1067=0,0,U1066/U1067)</f>
        <v>0</v>
      </c>
      <c r="V1065" s="168">
        <f t="shared" si="1448"/>
        <v>0</v>
      </c>
      <c r="W1065" s="181"/>
      <c r="X1065" s="168">
        <f>H1065</f>
        <v>1</v>
      </c>
      <c r="Y1065" s="168">
        <f>IF(Y1067=0,0,Y1066/Y1067)</f>
        <v>0</v>
      </c>
      <c r="Z1065" s="182"/>
      <c r="AA1065" s="167">
        <f>Y1065/X1065</f>
        <v>0</v>
      </c>
      <c r="AB1065" s="165"/>
      <c r="AC1065" s="172" t="e">
        <f>P1065/R1065</f>
        <v>#DIV/0!</v>
      </c>
      <c r="AD1065" s="172" t="e">
        <f>S1065/R1065</f>
        <v>#DIV/0!</v>
      </c>
      <c r="AE1065" s="172" t="e">
        <f>V1065/U1065</f>
        <v>#DIV/0!</v>
      </c>
      <c r="AF1065" s="172">
        <f>Y1065/X1065</f>
        <v>0</v>
      </c>
      <c r="AG1065" s="172">
        <f>P1065/G1065</f>
        <v>1</v>
      </c>
      <c r="AH1065" s="172">
        <f>S1065/G1065</f>
        <v>1</v>
      </c>
      <c r="AI1065" s="172">
        <f>V1065/G1065</f>
        <v>0</v>
      </c>
      <c r="AJ1065" s="172">
        <f>Y1065/G1065</f>
        <v>0</v>
      </c>
      <c r="AK1065" s="173"/>
      <c r="AL1065" s="168">
        <f>IF(H1065=0,0,P1065/H1065)</f>
        <v>1</v>
      </c>
      <c r="AM1065" s="168">
        <f>IF(H1065=0,0,S1065/H1065)</f>
        <v>1</v>
      </c>
      <c r="AN1065" s="168">
        <f>IF(H1065=0,0,V1065/H1065)</f>
        <v>0</v>
      </c>
      <c r="AO1065" s="168">
        <f>IF(H1065=0,0,Y1065/H1065)</f>
        <v>0</v>
      </c>
      <c r="AP1065" s="174">
        <f t="shared" ref="AP1065:AS1065" si="1449">IF(AL1065&lt;=50%,5,IF(AL1065&lt;=65%,4,IF(AL1065&lt;=75%,3,IF(AL1065&lt;=90%,2,1))))</f>
        <v>1</v>
      </c>
      <c r="AQ1065" s="174">
        <f t="shared" si="1449"/>
        <v>1</v>
      </c>
      <c r="AR1065" s="174">
        <f t="shared" si="1449"/>
        <v>5</v>
      </c>
      <c r="AS1065" s="174">
        <f t="shared" si="1449"/>
        <v>5</v>
      </c>
      <c r="AT1065" s="173"/>
      <c r="AU1065" s="175"/>
      <c r="AV1065" s="175"/>
      <c r="AW1065" s="175"/>
      <c r="AX1065" s="175"/>
      <c r="AY1065" s="175"/>
    </row>
    <row r="1066" spans="1:51" ht="16.5" customHeight="1" outlineLevel="4" x14ac:dyDescent="0.25">
      <c r="A1066" s="205" t="s">
        <v>3211</v>
      </c>
      <c r="B1066" s="181" t="s">
        <v>946</v>
      </c>
      <c r="C1066" s="192" t="s">
        <v>649</v>
      </c>
      <c r="D1066" s="192"/>
      <c r="E1066" s="192"/>
      <c r="F1066" s="192"/>
      <c r="G1066" s="192"/>
      <c r="H1066" s="192"/>
      <c r="I1066" s="192"/>
      <c r="J1066" s="192"/>
      <c r="K1066" s="192">
        <f>Variables!E493</f>
        <v>1</v>
      </c>
      <c r="L1066" s="192">
        <f>Variables!F493</f>
        <v>1</v>
      </c>
      <c r="M1066" s="192">
        <f>Variables!G493</f>
        <v>1</v>
      </c>
      <c r="N1066" s="192">
        <f>Variables!H493</f>
        <v>2</v>
      </c>
      <c r="O1066" s="192">
        <f>Variables!I493</f>
        <v>0</v>
      </c>
      <c r="P1066" s="192">
        <f>Variables!J493</f>
        <v>1</v>
      </c>
      <c r="Q1066" s="181"/>
      <c r="R1066" s="192">
        <f>Variables!K493</f>
        <v>0</v>
      </c>
      <c r="S1066" s="192">
        <f>Variables!L493</f>
        <v>1</v>
      </c>
      <c r="T1066" s="215"/>
      <c r="U1066" s="192">
        <f>Variables!M493</f>
        <v>0</v>
      </c>
      <c r="V1066" s="192">
        <f>Variables!N493</f>
        <v>0</v>
      </c>
      <c r="W1066" s="215"/>
      <c r="X1066" s="192"/>
      <c r="Y1066" s="192">
        <f>Variables!P493</f>
        <v>0</v>
      </c>
      <c r="Z1066" s="182"/>
      <c r="AA1066" s="192"/>
      <c r="AB1066" s="181"/>
      <c r="AC1066" s="170"/>
      <c r="AD1066" s="170"/>
      <c r="AE1066" s="170"/>
      <c r="AF1066" s="170"/>
      <c r="AG1066" s="170"/>
      <c r="AH1066" s="170"/>
      <c r="AI1066" s="170"/>
      <c r="AJ1066" s="170"/>
      <c r="AK1066" s="206"/>
      <c r="AL1066" s="168"/>
      <c r="AM1066" s="168"/>
      <c r="AN1066" s="168"/>
      <c r="AO1066" s="168"/>
      <c r="AP1066" s="174"/>
      <c r="AQ1066" s="174"/>
      <c r="AR1066" s="174"/>
      <c r="AS1066" s="174"/>
      <c r="AT1066" s="206"/>
      <c r="AU1066" s="207"/>
      <c r="AV1066" s="207"/>
      <c r="AW1066" s="207"/>
      <c r="AX1066" s="207"/>
      <c r="AY1066" s="207"/>
    </row>
    <row r="1067" spans="1:51" ht="16.5" customHeight="1" outlineLevel="4" x14ac:dyDescent="0.25">
      <c r="A1067" s="205" t="s">
        <v>3212</v>
      </c>
      <c r="B1067" s="181" t="s">
        <v>948</v>
      </c>
      <c r="C1067" s="192" t="s">
        <v>649</v>
      </c>
      <c r="D1067" s="192"/>
      <c r="E1067" s="192"/>
      <c r="F1067" s="192"/>
      <c r="G1067" s="192"/>
      <c r="H1067" s="192"/>
      <c r="I1067" s="192"/>
      <c r="J1067" s="192"/>
      <c r="K1067" s="192">
        <f>Variables!E494</f>
        <v>1</v>
      </c>
      <c r="L1067" s="192">
        <f>Variables!F494</f>
        <v>1</v>
      </c>
      <c r="M1067" s="192">
        <f>Variables!G494</f>
        <v>1</v>
      </c>
      <c r="N1067" s="192">
        <f>Variables!H494</f>
        <v>1</v>
      </c>
      <c r="O1067" s="192">
        <f>Variables!I494</f>
        <v>0</v>
      </c>
      <c r="P1067" s="192">
        <f>Variables!J494</f>
        <v>1</v>
      </c>
      <c r="Q1067" s="181"/>
      <c r="R1067" s="192">
        <f>Variables!K494</f>
        <v>0</v>
      </c>
      <c r="S1067" s="192">
        <f>Variables!L494</f>
        <v>1</v>
      </c>
      <c r="T1067" s="215"/>
      <c r="U1067" s="192">
        <f>Variables!M494</f>
        <v>0</v>
      </c>
      <c r="V1067" s="192">
        <f>Variables!N494</f>
        <v>0</v>
      </c>
      <c r="W1067" s="215"/>
      <c r="X1067" s="192"/>
      <c r="Y1067" s="192">
        <f>Variables!P494</f>
        <v>0</v>
      </c>
      <c r="Z1067" s="182"/>
      <c r="AA1067" s="192"/>
      <c r="AB1067" s="181"/>
      <c r="AC1067" s="170"/>
      <c r="AD1067" s="170"/>
      <c r="AE1067" s="170"/>
      <c r="AF1067" s="170"/>
      <c r="AG1067" s="170"/>
      <c r="AH1067" s="170"/>
      <c r="AI1067" s="170"/>
      <c r="AJ1067" s="170"/>
      <c r="AK1067" s="206"/>
      <c r="AL1067" s="168"/>
      <c r="AM1067" s="168"/>
      <c r="AN1067" s="168"/>
      <c r="AO1067" s="168"/>
      <c r="AP1067" s="174"/>
      <c r="AQ1067" s="174"/>
      <c r="AR1067" s="174"/>
      <c r="AS1067" s="174"/>
      <c r="AT1067" s="206"/>
      <c r="AU1067" s="207"/>
      <c r="AV1067" s="207"/>
      <c r="AW1067" s="207"/>
      <c r="AX1067" s="207"/>
      <c r="AY1067" s="207"/>
    </row>
    <row r="1068" spans="1:51" ht="16.5" customHeight="1" outlineLevel="3" x14ac:dyDescent="0.25">
      <c r="A1068" s="164" t="s">
        <v>3213</v>
      </c>
      <c r="B1068" s="165" t="s">
        <v>3214</v>
      </c>
      <c r="C1068" s="166"/>
      <c r="D1068" s="167">
        <v>0.2</v>
      </c>
      <c r="E1068" s="167">
        <v>0.3</v>
      </c>
      <c r="F1068" s="167">
        <v>0.6</v>
      </c>
      <c r="G1068" s="167">
        <v>0.9</v>
      </c>
      <c r="H1068" s="167">
        <v>1</v>
      </c>
      <c r="I1068" s="167">
        <v>1</v>
      </c>
      <c r="J1068" s="167">
        <v>1</v>
      </c>
      <c r="K1068" s="168" t="e">
        <f t="shared" ref="K1068:P1068" si="1450">IF(K1070=0,0,K1069/K1070)</f>
        <v>#N/A</v>
      </c>
      <c r="L1068" s="168">
        <f t="shared" si="1450"/>
        <v>3.4482758620689655E-2</v>
      </c>
      <c r="M1068" s="168">
        <f t="shared" si="1450"/>
        <v>3.4482758620689655E-2</v>
      </c>
      <c r="N1068" s="168">
        <f t="shared" si="1450"/>
        <v>3.4482758620689655E-2</v>
      </c>
      <c r="O1068" s="168">
        <f t="shared" si="1450"/>
        <v>0</v>
      </c>
      <c r="P1068" s="168">
        <f t="shared" si="1450"/>
        <v>0</v>
      </c>
      <c r="Q1068" s="177"/>
      <c r="R1068" s="168">
        <f t="shared" ref="R1068:S1068" si="1451">IF(R1070=0,0,R1069/R1070)</f>
        <v>0</v>
      </c>
      <c r="S1068" s="168">
        <f t="shared" si="1451"/>
        <v>0</v>
      </c>
      <c r="T1068" s="181"/>
      <c r="U1068" s="168">
        <f t="shared" ref="U1068:V1068" si="1452">IF(U1070=0,0,U1069/U1070)</f>
        <v>0</v>
      </c>
      <c r="V1068" s="168">
        <f t="shared" si="1452"/>
        <v>0</v>
      </c>
      <c r="W1068" s="181"/>
      <c r="X1068" s="168">
        <f>H1068</f>
        <v>1</v>
      </c>
      <c r="Y1068" s="168">
        <f>IF(Y1070=0,0,Y1069/Y1070)</f>
        <v>0</v>
      </c>
      <c r="Z1068" s="182"/>
      <c r="AA1068" s="167">
        <f>Y1068/X1068</f>
        <v>0</v>
      </c>
      <c r="AB1068" s="165"/>
      <c r="AC1068" s="172" t="e">
        <f>P1068/R1068</f>
        <v>#DIV/0!</v>
      </c>
      <c r="AD1068" s="172" t="e">
        <f>S1068/R1068</f>
        <v>#DIV/0!</v>
      </c>
      <c r="AE1068" s="172" t="e">
        <f>V1068/U1068</f>
        <v>#DIV/0!</v>
      </c>
      <c r="AF1068" s="172">
        <f>Y1068/X1068</f>
        <v>0</v>
      </c>
      <c r="AG1068" s="172">
        <f>P1068/G1068</f>
        <v>0</v>
      </c>
      <c r="AH1068" s="172">
        <f>S1068/G1068</f>
        <v>0</v>
      </c>
      <c r="AI1068" s="172">
        <f>V1068/G1068</f>
        <v>0</v>
      </c>
      <c r="AJ1068" s="172">
        <f>Y1068/G1068</f>
        <v>0</v>
      </c>
      <c r="AK1068" s="173"/>
      <c r="AL1068" s="168">
        <f>IF(H1068=0,0,P1068/H1068)</f>
        <v>0</v>
      </c>
      <c r="AM1068" s="168">
        <f>IF(H1068=0,0,S1068/H1068)</f>
        <v>0</v>
      </c>
      <c r="AN1068" s="168">
        <f>IF(H1068=0,0,V1068/H1068)</f>
        <v>0</v>
      </c>
      <c r="AO1068" s="168">
        <f>IF(H1068=0,0,Y1068/H1068)</f>
        <v>0</v>
      </c>
      <c r="AP1068" s="174">
        <f t="shared" ref="AP1068:AS1068" si="1453">IF(AL1068&lt;=50%,5,IF(AL1068&lt;=65%,4,IF(AL1068&lt;=75%,3,IF(AL1068&lt;=90%,2,1))))</f>
        <v>5</v>
      </c>
      <c r="AQ1068" s="174">
        <f t="shared" si="1453"/>
        <v>5</v>
      </c>
      <c r="AR1068" s="174">
        <f t="shared" si="1453"/>
        <v>5</v>
      </c>
      <c r="AS1068" s="174">
        <f t="shared" si="1453"/>
        <v>5</v>
      </c>
      <c r="AT1068" s="173"/>
      <c r="AU1068" s="175"/>
      <c r="AV1068" s="175"/>
      <c r="AW1068" s="175"/>
      <c r="AX1068" s="175"/>
      <c r="AY1068" s="175"/>
    </row>
    <row r="1069" spans="1:51" ht="16.5" customHeight="1" outlineLevel="4" x14ac:dyDescent="0.25">
      <c r="A1069" s="205" t="s">
        <v>3215</v>
      </c>
      <c r="B1069" s="181" t="s">
        <v>927</v>
      </c>
      <c r="C1069" s="192" t="s">
        <v>2456</v>
      </c>
      <c r="D1069" s="192"/>
      <c r="E1069" s="192"/>
      <c r="F1069" s="192"/>
      <c r="G1069" s="192"/>
      <c r="H1069" s="192"/>
      <c r="I1069" s="192"/>
      <c r="J1069" s="192"/>
      <c r="K1069" s="192" t="e">
        <f>Variables!E488</f>
        <v>#N/A</v>
      </c>
      <c r="L1069" s="192">
        <f>Variables!F488</f>
        <v>1</v>
      </c>
      <c r="M1069" s="192">
        <f>Variables!G488</f>
        <v>1</v>
      </c>
      <c r="N1069" s="192">
        <f>Variables!H488</f>
        <v>1</v>
      </c>
      <c r="O1069" s="192">
        <f>Variables!I488</f>
        <v>0</v>
      </c>
      <c r="P1069" s="192">
        <f>Variables!J488</f>
        <v>1</v>
      </c>
      <c r="Q1069" s="181"/>
      <c r="R1069" s="192">
        <f>Variables!K488</f>
        <v>0</v>
      </c>
      <c r="S1069" s="192">
        <f>Variables!L488</f>
        <v>1</v>
      </c>
      <c r="T1069" s="215"/>
      <c r="U1069" s="192">
        <f>Variables!M488</f>
        <v>0</v>
      </c>
      <c r="V1069" s="192">
        <f>Variables!N488</f>
        <v>0</v>
      </c>
      <c r="W1069" s="215"/>
      <c r="X1069" s="192"/>
      <c r="Y1069" s="192">
        <f>Variables!P488</f>
        <v>0</v>
      </c>
      <c r="Z1069" s="182"/>
      <c r="AA1069" s="192"/>
      <c r="AB1069" s="181"/>
      <c r="AC1069" s="170"/>
      <c r="AD1069" s="170"/>
      <c r="AE1069" s="170"/>
      <c r="AF1069" s="170"/>
      <c r="AG1069" s="170"/>
      <c r="AH1069" s="170"/>
      <c r="AI1069" s="170"/>
      <c r="AJ1069" s="170"/>
      <c r="AK1069" s="206"/>
      <c r="AL1069" s="168"/>
      <c r="AM1069" s="168"/>
      <c r="AN1069" s="168"/>
      <c r="AO1069" s="168"/>
      <c r="AP1069" s="174"/>
      <c r="AQ1069" s="174"/>
      <c r="AR1069" s="174"/>
      <c r="AS1069" s="174"/>
      <c r="AT1069" s="206"/>
      <c r="AU1069" s="207"/>
      <c r="AV1069" s="207"/>
      <c r="AW1069" s="207"/>
      <c r="AX1069" s="207"/>
      <c r="AY1069" s="207"/>
    </row>
    <row r="1070" spans="1:51" ht="16.5" customHeight="1" outlineLevel="4" x14ac:dyDescent="0.25">
      <c r="A1070" s="205" t="s">
        <v>3216</v>
      </c>
      <c r="B1070" s="181" t="s">
        <v>1302</v>
      </c>
      <c r="C1070" s="192" t="s">
        <v>2456</v>
      </c>
      <c r="D1070" s="192"/>
      <c r="E1070" s="192"/>
      <c r="F1070" s="192"/>
      <c r="G1070" s="192"/>
      <c r="H1070" s="192"/>
      <c r="I1070" s="192"/>
      <c r="J1070" s="192"/>
      <c r="K1070" s="192">
        <f>Variables!E671</f>
        <v>46</v>
      </c>
      <c r="L1070" s="192">
        <f>Variables!F671</f>
        <v>29</v>
      </c>
      <c r="M1070" s="192">
        <f>Variables!G671</f>
        <v>29</v>
      </c>
      <c r="N1070" s="192">
        <f>Variables!H671</f>
        <v>29</v>
      </c>
      <c r="O1070" s="192">
        <f>Variables!I671</f>
        <v>0</v>
      </c>
      <c r="P1070" s="192">
        <f>Variables!J671</f>
        <v>0</v>
      </c>
      <c r="Q1070" s="181"/>
      <c r="R1070" s="192">
        <f>Variables!K671</f>
        <v>0</v>
      </c>
      <c r="S1070" s="192">
        <f>Variables!L671</f>
        <v>0</v>
      </c>
      <c r="T1070" s="215"/>
      <c r="U1070" s="192">
        <f>Variables!M671</f>
        <v>0</v>
      </c>
      <c r="V1070" s="192">
        <f>Variables!N671</f>
        <v>0</v>
      </c>
      <c r="W1070" s="215"/>
      <c r="X1070" s="192"/>
      <c r="Y1070" s="192">
        <f>Variables!P671</f>
        <v>0</v>
      </c>
      <c r="Z1070" s="182"/>
      <c r="AA1070" s="192"/>
      <c r="AB1070" s="181"/>
      <c r="AC1070" s="170"/>
      <c r="AD1070" s="170"/>
      <c r="AE1070" s="170"/>
      <c r="AF1070" s="170"/>
      <c r="AG1070" s="170"/>
      <c r="AH1070" s="170"/>
      <c r="AI1070" s="170"/>
      <c r="AJ1070" s="170"/>
      <c r="AK1070" s="206"/>
      <c r="AL1070" s="168"/>
      <c r="AM1070" s="168"/>
      <c r="AN1070" s="168"/>
      <c r="AO1070" s="168"/>
      <c r="AP1070" s="174"/>
      <c r="AQ1070" s="174"/>
      <c r="AR1070" s="174"/>
      <c r="AS1070" s="174"/>
      <c r="AT1070" s="206"/>
      <c r="AU1070" s="207"/>
      <c r="AV1070" s="207"/>
      <c r="AW1070" s="207"/>
      <c r="AX1070" s="207"/>
      <c r="AY1070" s="207"/>
    </row>
    <row r="1071" spans="1:51" ht="16.5" customHeight="1" outlineLevel="1" x14ac:dyDescent="0.25">
      <c r="A1071" s="140" t="s">
        <v>219</v>
      </c>
      <c r="B1071" s="146" t="s">
        <v>3217</v>
      </c>
      <c r="C1071" s="142"/>
      <c r="D1071" s="142"/>
      <c r="E1071" s="142"/>
      <c r="F1071" s="142"/>
      <c r="G1071" s="142"/>
      <c r="H1071" s="142"/>
      <c r="I1071" s="142"/>
      <c r="J1071" s="142"/>
      <c r="K1071" s="142"/>
      <c r="L1071" s="142"/>
      <c r="M1071" s="142"/>
      <c r="N1071" s="142"/>
      <c r="O1071" s="142"/>
      <c r="P1071" s="142"/>
      <c r="Q1071" s="284">
        <f>SUBTOTAL(9,Q1072:Q1114)</f>
        <v>0</v>
      </c>
      <c r="R1071" s="142"/>
      <c r="S1071" s="142"/>
      <c r="T1071" s="143">
        <f>SUBTOTAL(9,T1072:T1114)</f>
        <v>0</v>
      </c>
      <c r="U1071" s="142"/>
      <c r="V1071" s="142"/>
      <c r="W1071" s="143">
        <f>SUBTOTAL(9,W1072:W1114)</f>
        <v>0</v>
      </c>
      <c r="X1071" s="142"/>
      <c r="Y1071" s="142"/>
      <c r="Z1071" s="143">
        <f>SUBTOTAL(9,Z1072:Z1114)</f>
        <v>0</v>
      </c>
      <c r="AA1071" s="145"/>
      <c r="AB1071" s="146"/>
      <c r="AC1071" s="147" t="e">
        <f t="shared" ref="AC1071:AJ1071" si="1454">SUBTOTAL(1,AC1072:AC1114)</f>
        <v>#DIV/0!</v>
      </c>
      <c r="AD1071" s="147" t="e">
        <f t="shared" si="1454"/>
        <v>#DIV/0!</v>
      </c>
      <c r="AE1071" s="147" t="e">
        <f t="shared" si="1454"/>
        <v>#DIV/0!</v>
      </c>
      <c r="AF1071" s="147">
        <f t="shared" si="1454"/>
        <v>0</v>
      </c>
      <c r="AG1071" s="147">
        <f t="shared" si="1454"/>
        <v>0</v>
      </c>
      <c r="AH1071" s="147">
        <f t="shared" si="1454"/>
        <v>0</v>
      </c>
      <c r="AI1071" s="147">
        <f t="shared" si="1454"/>
        <v>0</v>
      </c>
      <c r="AJ1071" s="147">
        <f t="shared" si="1454"/>
        <v>0</v>
      </c>
      <c r="AK1071" s="148"/>
      <c r="AL1071" s="149"/>
      <c r="AM1071" s="149"/>
      <c r="AN1071" s="149"/>
      <c r="AO1071" s="149"/>
      <c r="AP1071" s="150"/>
      <c r="AQ1071" s="150"/>
      <c r="AR1071" s="150"/>
      <c r="AS1071" s="150"/>
      <c r="AT1071" s="151"/>
      <c r="AU1071" s="152">
        <f>COUNTIF(AS1072:AS1114,5)</f>
        <v>15</v>
      </c>
      <c r="AV1071" s="152">
        <f>COUNTIF(AS1072:AS1114,4)</f>
        <v>0</v>
      </c>
      <c r="AW1071" s="152">
        <f>COUNTIF(AS1072:AS1114,3)</f>
        <v>0</v>
      </c>
      <c r="AX1071" s="152">
        <f>COUNTIF(AS1072:AS1114,2)</f>
        <v>0</v>
      </c>
      <c r="AY1071" s="152">
        <f>COUNTIF(AS1072:AS1114,1)</f>
        <v>0</v>
      </c>
    </row>
    <row r="1072" spans="1:51" ht="16.5" customHeight="1" outlineLevel="2" x14ac:dyDescent="0.25">
      <c r="A1072" s="153" t="s">
        <v>3218</v>
      </c>
      <c r="B1072" s="153" t="s">
        <v>3219</v>
      </c>
      <c r="C1072" s="155"/>
      <c r="D1072" s="155"/>
      <c r="E1072" s="155"/>
      <c r="F1072" s="155"/>
      <c r="G1072" s="155"/>
      <c r="H1072" s="155"/>
      <c r="I1072" s="155"/>
      <c r="J1072" s="155"/>
      <c r="K1072" s="155"/>
      <c r="L1072" s="155"/>
      <c r="M1072" s="155"/>
      <c r="N1072" s="155"/>
      <c r="O1072" s="155"/>
      <c r="P1072" s="155"/>
      <c r="Q1072" s="156"/>
      <c r="R1072" s="155"/>
      <c r="S1072" s="155"/>
      <c r="T1072" s="222"/>
      <c r="U1072" s="155"/>
      <c r="V1072" s="155"/>
      <c r="W1072" s="222"/>
      <c r="X1072" s="155"/>
      <c r="Y1072" s="155"/>
      <c r="Z1072" s="158"/>
      <c r="AA1072" s="159"/>
      <c r="AB1072" s="154"/>
      <c r="AC1072" s="160"/>
      <c r="AD1072" s="160"/>
      <c r="AE1072" s="160"/>
      <c r="AF1072" s="160"/>
      <c r="AG1072" s="160"/>
      <c r="AH1072" s="160"/>
      <c r="AI1072" s="160"/>
      <c r="AJ1072" s="160"/>
      <c r="AK1072" s="161"/>
      <c r="AL1072" s="159"/>
      <c r="AM1072" s="159"/>
      <c r="AN1072" s="159"/>
      <c r="AO1072" s="159"/>
      <c r="AP1072" s="162"/>
      <c r="AQ1072" s="162"/>
      <c r="AR1072" s="162"/>
      <c r="AS1072" s="162"/>
      <c r="AT1072" s="161"/>
      <c r="AU1072" s="163"/>
      <c r="AV1072" s="163"/>
      <c r="AW1072" s="163"/>
      <c r="AX1072" s="163"/>
      <c r="AY1072" s="163"/>
    </row>
    <row r="1073" spans="1:51" ht="16.5" customHeight="1" outlineLevel="3" x14ac:dyDescent="0.25">
      <c r="A1073" s="164" t="s">
        <v>3220</v>
      </c>
      <c r="B1073" s="165" t="s">
        <v>3221</v>
      </c>
      <c r="C1073" s="166"/>
      <c r="D1073" s="167">
        <v>1</v>
      </c>
      <c r="E1073" s="167">
        <v>1</v>
      </c>
      <c r="F1073" s="167">
        <v>1</v>
      </c>
      <c r="G1073" s="167">
        <v>1</v>
      </c>
      <c r="H1073" s="167">
        <v>1</v>
      </c>
      <c r="I1073" s="167">
        <v>1</v>
      </c>
      <c r="J1073" s="167">
        <v>1</v>
      </c>
      <c r="K1073" s="168">
        <f t="shared" ref="K1073:P1073" si="1455">IF(K1075=0,0,K1074/K1075)</f>
        <v>1</v>
      </c>
      <c r="L1073" s="168">
        <f t="shared" si="1455"/>
        <v>1</v>
      </c>
      <c r="M1073" s="168">
        <f t="shared" si="1455"/>
        <v>0.89743589743589747</v>
      </c>
      <c r="N1073" s="168">
        <f t="shared" si="1455"/>
        <v>0.85365853658536583</v>
      </c>
      <c r="O1073" s="168">
        <f t="shared" si="1455"/>
        <v>0</v>
      </c>
      <c r="P1073" s="168">
        <f t="shared" si="1455"/>
        <v>0</v>
      </c>
      <c r="Q1073" s="177"/>
      <c r="R1073" s="168">
        <f t="shared" ref="R1073:S1073" si="1456">IF(R1075=0,0,R1074/R1075)</f>
        <v>0</v>
      </c>
      <c r="S1073" s="168">
        <f t="shared" si="1456"/>
        <v>0</v>
      </c>
      <c r="T1073" s="181"/>
      <c r="U1073" s="168">
        <f t="shared" ref="U1073:V1073" si="1457">IF(U1075=0,0,U1074/U1075)</f>
        <v>0</v>
      </c>
      <c r="V1073" s="168">
        <f t="shared" si="1457"/>
        <v>0</v>
      </c>
      <c r="W1073" s="181"/>
      <c r="X1073" s="168">
        <f>H1073</f>
        <v>1</v>
      </c>
      <c r="Y1073" s="168">
        <f>IF(Y1075=0,0,Y1074/Y1075)</f>
        <v>0</v>
      </c>
      <c r="Z1073" s="182"/>
      <c r="AA1073" s="167"/>
      <c r="AB1073" s="165"/>
      <c r="AC1073" s="172" t="e">
        <f>P1073/R1073</f>
        <v>#DIV/0!</v>
      </c>
      <c r="AD1073" s="172" t="e">
        <f>S1073/R1073</f>
        <v>#DIV/0!</v>
      </c>
      <c r="AE1073" s="172" t="e">
        <f>V1073/U1073</f>
        <v>#DIV/0!</v>
      </c>
      <c r="AF1073" s="172">
        <f>Y1073/X1073</f>
        <v>0</v>
      </c>
      <c r="AG1073" s="172">
        <f>P1073/G1073</f>
        <v>0</v>
      </c>
      <c r="AH1073" s="172">
        <f>S1073/G1073</f>
        <v>0</v>
      </c>
      <c r="AI1073" s="172">
        <f>V1073/G1073</f>
        <v>0</v>
      </c>
      <c r="AJ1073" s="172">
        <f>Y1073/G1073</f>
        <v>0</v>
      </c>
      <c r="AK1073" s="173"/>
      <c r="AL1073" s="168">
        <f>IF(H1073=0,0,P1073/H1073)</f>
        <v>0</v>
      </c>
      <c r="AM1073" s="168">
        <f>IF(H1073=0,0,S1073/H1073)</f>
        <v>0</v>
      </c>
      <c r="AN1073" s="168">
        <f>IF(H1073=0,0,V1073/H1073)</f>
        <v>0</v>
      </c>
      <c r="AO1073" s="168">
        <f>IF(H1073=0,0,Y1073/H1073)</f>
        <v>0</v>
      </c>
      <c r="AP1073" s="174">
        <f t="shared" ref="AP1073:AS1073" si="1458">IF(AL1073&lt;=50%,5,IF(AL1073&lt;=65%,4,IF(AL1073&lt;=75%,3,IF(AL1073&lt;=90%,2,1))))</f>
        <v>5</v>
      </c>
      <c r="AQ1073" s="174">
        <f t="shared" si="1458"/>
        <v>5</v>
      </c>
      <c r="AR1073" s="174">
        <f t="shared" si="1458"/>
        <v>5</v>
      </c>
      <c r="AS1073" s="174">
        <f t="shared" si="1458"/>
        <v>5</v>
      </c>
      <c r="AT1073" s="173"/>
      <c r="AU1073" s="175"/>
      <c r="AV1073" s="175"/>
      <c r="AW1073" s="175"/>
      <c r="AX1073" s="175"/>
      <c r="AY1073" s="175"/>
    </row>
    <row r="1074" spans="1:51" ht="16.5" customHeight="1" outlineLevel="4" x14ac:dyDescent="0.25">
      <c r="A1074" s="205" t="s">
        <v>3222</v>
      </c>
      <c r="B1074" s="181" t="s">
        <v>17</v>
      </c>
      <c r="C1074" s="192" t="s">
        <v>3223</v>
      </c>
      <c r="D1074" s="192"/>
      <c r="E1074" s="192"/>
      <c r="F1074" s="192"/>
      <c r="G1074" s="192"/>
      <c r="H1074" s="192"/>
      <c r="I1074" s="192"/>
      <c r="J1074" s="192"/>
      <c r="K1074" s="192">
        <f>Variables!E8</f>
        <v>35</v>
      </c>
      <c r="L1074" s="192">
        <f>Variables!F8</f>
        <v>35</v>
      </c>
      <c r="M1074" s="192">
        <f>Variables!G8</f>
        <v>35</v>
      </c>
      <c r="N1074" s="192">
        <f>Variables!H8</f>
        <v>35</v>
      </c>
      <c r="O1074" s="192">
        <f>Variables!I8</f>
        <v>0</v>
      </c>
      <c r="P1074" s="192">
        <f>Variables!J8</f>
        <v>0</v>
      </c>
      <c r="Q1074" s="181"/>
      <c r="R1074" s="192">
        <f>Variables!K8</f>
        <v>0</v>
      </c>
      <c r="S1074" s="192">
        <f>Variables!L8</f>
        <v>0</v>
      </c>
      <c r="T1074" s="215"/>
      <c r="U1074" s="192">
        <f>Variables!M8</f>
        <v>0</v>
      </c>
      <c r="V1074" s="192">
        <f>Variables!N8</f>
        <v>0</v>
      </c>
      <c r="W1074" s="215"/>
      <c r="X1074" s="192"/>
      <c r="Y1074" s="192">
        <f>Variables!P8</f>
        <v>0</v>
      </c>
      <c r="Z1074" s="182"/>
      <c r="AA1074" s="192"/>
      <c r="AB1074" s="181"/>
      <c r="AC1074" s="170"/>
      <c r="AD1074" s="170"/>
      <c r="AE1074" s="170"/>
      <c r="AF1074" s="170"/>
      <c r="AG1074" s="170"/>
      <c r="AH1074" s="170"/>
      <c r="AI1074" s="170"/>
      <c r="AJ1074" s="170"/>
      <c r="AK1074" s="206"/>
      <c r="AL1074" s="168"/>
      <c r="AM1074" s="168"/>
      <c r="AN1074" s="168"/>
      <c r="AO1074" s="168"/>
      <c r="AP1074" s="174"/>
      <c r="AQ1074" s="174"/>
      <c r="AR1074" s="174"/>
      <c r="AS1074" s="174"/>
      <c r="AT1074" s="206"/>
      <c r="AU1074" s="207"/>
      <c r="AV1074" s="207"/>
      <c r="AW1074" s="207"/>
      <c r="AX1074" s="207"/>
      <c r="AY1074" s="207"/>
    </row>
    <row r="1075" spans="1:51" ht="16.5" customHeight="1" outlineLevel="4" x14ac:dyDescent="0.25">
      <c r="A1075" s="205" t="s">
        <v>3224</v>
      </c>
      <c r="B1075" s="181" t="s">
        <v>15</v>
      </c>
      <c r="C1075" s="192" t="s">
        <v>3223</v>
      </c>
      <c r="D1075" s="192"/>
      <c r="E1075" s="192"/>
      <c r="F1075" s="192"/>
      <c r="G1075" s="192"/>
      <c r="H1075" s="192"/>
      <c r="I1075" s="192"/>
      <c r="J1075" s="192"/>
      <c r="K1075" s="192">
        <f>Variables!E7</f>
        <v>35</v>
      </c>
      <c r="L1075" s="192">
        <f>Variables!F7</f>
        <v>35</v>
      </c>
      <c r="M1075" s="192">
        <f>Variables!G7</f>
        <v>39</v>
      </c>
      <c r="N1075" s="192">
        <f>Variables!H7</f>
        <v>41</v>
      </c>
      <c r="O1075" s="192">
        <f>Variables!I7</f>
        <v>0</v>
      </c>
      <c r="P1075" s="192">
        <f>Variables!J7</f>
        <v>0</v>
      </c>
      <c r="Q1075" s="181"/>
      <c r="R1075" s="192">
        <f>Variables!K7</f>
        <v>0</v>
      </c>
      <c r="S1075" s="192">
        <f>Variables!L7</f>
        <v>0</v>
      </c>
      <c r="T1075" s="215"/>
      <c r="U1075" s="192">
        <f>Variables!M7</f>
        <v>0</v>
      </c>
      <c r="V1075" s="192">
        <f>Variables!N7</f>
        <v>0</v>
      </c>
      <c r="W1075" s="215"/>
      <c r="X1075" s="192"/>
      <c r="Y1075" s="192">
        <f>Variables!P7</f>
        <v>0</v>
      </c>
      <c r="Z1075" s="182"/>
      <c r="AA1075" s="192"/>
      <c r="AB1075" s="181"/>
      <c r="AC1075" s="170"/>
      <c r="AD1075" s="170"/>
      <c r="AE1075" s="170"/>
      <c r="AF1075" s="170"/>
      <c r="AG1075" s="170"/>
      <c r="AH1075" s="170"/>
      <c r="AI1075" s="170"/>
      <c r="AJ1075" s="170"/>
      <c r="AK1075" s="206"/>
      <c r="AL1075" s="168"/>
      <c r="AM1075" s="168"/>
      <c r="AN1075" s="168"/>
      <c r="AO1075" s="168"/>
      <c r="AP1075" s="174"/>
      <c r="AQ1075" s="174"/>
      <c r="AR1075" s="174"/>
      <c r="AS1075" s="174"/>
      <c r="AT1075" s="206"/>
      <c r="AU1075" s="207"/>
      <c r="AV1075" s="207"/>
      <c r="AW1075" s="207"/>
      <c r="AX1075" s="207"/>
      <c r="AY1075" s="207"/>
    </row>
    <row r="1076" spans="1:51" ht="16.5" customHeight="1" outlineLevel="3" x14ac:dyDescent="0.25">
      <c r="A1076" s="205" t="s">
        <v>3225</v>
      </c>
      <c r="B1076" s="181" t="s">
        <v>3226</v>
      </c>
      <c r="C1076" s="192"/>
      <c r="D1076" s="192">
        <f t="shared" ref="D1076:G1076" si="1459">D1077</f>
        <v>5000</v>
      </c>
      <c r="E1076" s="192">
        <f t="shared" si="1459"/>
        <v>5050</v>
      </c>
      <c r="F1076" s="192">
        <f t="shared" si="1459"/>
        <v>5150</v>
      </c>
      <c r="G1076" s="192">
        <f t="shared" si="1459"/>
        <v>5250</v>
      </c>
      <c r="H1076" s="192">
        <v>5350</v>
      </c>
      <c r="I1076" s="192">
        <v>5450</v>
      </c>
      <c r="J1076" s="192">
        <f t="shared" ref="J1076:P1076" si="1460">J1077</f>
        <v>5600</v>
      </c>
      <c r="K1076" s="192">
        <f t="shared" si="1460"/>
        <v>5050</v>
      </c>
      <c r="L1076" s="192">
        <f t="shared" si="1460"/>
        <v>10769</v>
      </c>
      <c r="M1076" s="192">
        <f t="shared" si="1460"/>
        <v>6118</v>
      </c>
      <c r="N1076" s="192">
        <f t="shared" si="1460"/>
        <v>1557</v>
      </c>
      <c r="O1076" s="192">
        <f t="shared" si="1460"/>
        <v>0</v>
      </c>
      <c r="P1076" s="192">
        <f t="shared" si="1460"/>
        <v>0</v>
      </c>
      <c r="Q1076" s="181"/>
      <c r="R1076" s="192">
        <f t="shared" ref="R1076:S1076" si="1461">R1077</f>
        <v>0</v>
      </c>
      <c r="S1076" s="192">
        <f t="shared" si="1461"/>
        <v>0</v>
      </c>
      <c r="T1076" s="215"/>
      <c r="U1076" s="192">
        <f t="shared" ref="U1076:V1076" si="1462">U1077</f>
        <v>0</v>
      </c>
      <c r="V1076" s="192">
        <f t="shared" si="1462"/>
        <v>0</v>
      </c>
      <c r="W1076" s="215"/>
      <c r="X1076" s="188">
        <f>H1076</f>
        <v>5350</v>
      </c>
      <c r="Y1076" s="192">
        <f>Y1077</f>
        <v>0</v>
      </c>
      <c r="Z1076" s="182"/>
      <c r="AA1076" s="192"/>
      <c r="AB1076" s="181"/>
      <c r="AC1076" s="170" t="e">
        <f>P1076/R1076</f>
        <v>#DIV/0!</v>
      </c>
      <c r="AD1076" s="170" t="e">
        <f>S1076/R1076</f>
        <v>#DIV/0!</v>
      </c>
      <c r="AE1076" s="170" t="e">
        <f>V1076/U1076</f>
        <v>#DIV/0!</v>
      </c>
      <c r="AF1076" s="170">
        <f>Y1076/X1076</f>
        <v>0</v>
      </c>
      <c r="AG1076" s="170">
        <f>P1076/G1076</f>
        <v>0</v>
      </c>
      <c r="AH1076" s="170">
        <f>S1076/G1076</f>
        <v>0</v>
      </c>
      <c r="AI1076" s="170">
        <f>V1076/G1076</f>
        <v>0</v>
      </c>
      <c r="AJ1076" s="170">
        <f>Y1076/G1076</f>
        <v>0</v>
      </c>
      <c r="AK1076" s="206"/>
      <c r="AL1076" s="168">
        <f>IF(H1076=0,0,P1076/H1076)</f>
        <v>0</v>
      </c>
      <c r="AM1076" s="168">
        <f>IF(H1076=0,0,S1076/H1076)</f>
        <v>0</v>
      </c>
      <c r="AN1076" s="168">
        <f>IF(H1076=0,0,V1076/H1076)</f>
        <v>0</v>
      </c>
      <c r="AO1076" s="168">
        <f>IF(H1076=0,0,Y1076/H1076)</f>
        <v>0</v>
      </c>
      <c r="AP1076" s="174">
        <f t="shared" ref="AP1076:AS1076" si="1463">IF(AL1076&lt;=50%,5,IF(AL1076&lt;=65%,4,IF(AL1076&lt;=75%,3,IF(AL1076&lt;=90%,2,1))))</f>
        <v>5</v>
      </c>
      <c r="AQ1076" s="174">
        <f t="shared" si="1463"/>
        <v>5</v>
      </c>
      <c r="AR1076" s="174">
        <f t="shared" si="1463"/>
        <v>5</v>
      </c>
      <c r="AS1076" s="174">
        <f t="shared" si="1463"/>
        <v>5</v>
      </c>
      <c r="AT1076" s="206"/>
      <c r="AU1076" s="207"/>
      <c r="AV1076" s="207"/>
      <c r="AW1076" s="207"/>
      <c r="AX1076" s="207"/>
      <c r="AY1076" s="207"/>
    </row>
    <row r="1077" spans="1:51" ht="16.5" customHeight="1" outlineLevel="4" x14ac:dyDescent="0.25">
      <c r="A1077" s="205" t="s">
        <v>3227</v>
      </c>
      <c r="B1077" s="181" t="str">
        <f>Variables!C51</f>
        <v>Jumlah pengunjung di semua museum</v>
      </c>
      <c r="C1077" s="192" t="s">
        <v>1632</v>
      </c>
      <c r="D1077" s="192">
        <v>5000</v>
      </c>
      <c r="E1077" s="192">
        <v>5050</v>
      </c>
      <c r="F1077" s="192">
        <v>5150</v>
      </c>
      <c r="G1077" s="192">
        <v>5250</v>
      </c>
      <c r="H1077" s="192"/>
      <c r="I1077" s="192"/>
      <c r="J1077" s="192">
        <v>5600</v>
      </c>
      <c r="K1077" s="192">
        <f>Variables!E51</f>
        <v>5050</v>
      </c>
      <c r="L1077" s="192">
        <f>Variables!F51</f>
        <v>10769</v>
      </c>
      <c r="M1077" s="192">
        <f>Variables!G51</f>
        <v>6118</v>
      </c>
      <c r="N1077" s="192">
        <f>Variables!H51</f>
        <v>1557</v>
      </c>
      <c r="O1077" s="192">
        <f>Variables!I51</f>
        <v>0</v>
      </c>
      <c r="P1077" s="192">
        <f>Variables!J51</f>
        <v>0</v>
      </c>
      <c r="Q1077" s="181"/>
      <c r="R1077" s="192">
        <f>Variables!K51</f>
        <v>0</v>
      </c>
      <c r="S1077" s="192">
        <f>Variables!L51</f>
        <v>0</v>
      </c>
      <c r="T1077" s="215"/>
      <c r="U1077" s="192">
        <f>Variables!M51</f>
        <v>0</v>
      </c>
      <c r="V1077" s="192">
        <f>Variables!N51</f>
        <v>0</v>
      </c>
      <c r="W1077" s="215"/>
      <c r="X1077" s="192"/>
      <c r="Y1077" s="192">
        <f>Variables!P51</f>
        <v>0</v>
      </c>
      <c r="Z1077" s="182"/>
      <c r="AA1077" s="192"/>
      <c r="AB1077" s="181"/>
      <c r="AC1077" s="170"/>
      <c r="AD1077" s="170"/>
      <c r="AE1077" s="170"/>
      <c r="AF1077" s="170"/>
      <c r="AG1077" s="170"/>
      <c r="AH1077" s="170"/>
      <c r="AI1077" s="170"/>
      <c r="AJ1077" s="170"/>
      <c r="AK1077" s="206"/>
      <c r="AL1077" s="168"/>
      <c r="AM1077" s="168"/>
      <c r="AN1077" s="168"/>
      <c r="AO1077" s="168"/>
      <c r="AP1077" s="174"/>
      <c r="AQ1077" s="174"/>
      <c r="AR1077" s="174"/>
      <c r="AS1077" s="174"/>
      <c r="AT1077" s="206"/>
      <c r="AU1077" s="207"/>
      <c r="AV1077" s="207"/>
      <c r="AW1077" s="207"/>
      <c r="AX1077" s="207"/>
      <c r="AY1077" s="207"/>
    </row>
    <row r="1078" spans="1:51" ht="16.5" customHeight="1" outlineLevel="3" x14ac:dyDescent="0.25">
      <c r="A1078" s="205" t="s">
        <v>3228</v>
      </c>
      <c r="B1078" s="181" t="s">
        <v>3229</v>
      </c>
      <c r="C1078" s="192"/>
      <c r="D1078" s="192">
        <f t="shared" ref="D1078:G1078" si="1464">D1079</f>
        <v>9</v>
      </c>
      <c r="E1078" s="192">
        <f t="shared" si="1464"/>
        <v>10</v>
      </c>
      <c r="F1078" s="192">
        <f t="shared" si="1464"/>
        <v>11</v>
      </c>
      <c r="G1078" s="192">
        <f t="shared" si="1464"/>
        <v>12</v>
      </c>
      <c r="H1078" s="192">
        <v>13</v>
      </c>
      <c r="I1078" s="192">
        <v>14</v>
      </c>
      <c r="J1078" s="192">
        <f t="shared" ref="J1078:P1078" si="1465">J1079</f>
        <v>15</v>
      </c>
      <c r="K1078" s="192">
        <f t="shared" si="1465"/>
        <v>65</v>
      </c>
      <c r="L1078" s="192">
        <f t="shared" si="1465"/>
        <v>65</v>
      </c>
      <c r="M1078" s="192">
        <f t="shared" si="1465"/>
        <v>65</v>
      </c>
      <c r="N1078" s="192">
        <f t="shared" si="1465"/>
        <v>65</v>
      </c>
      <c r="O1078" s="192">
        <f t="shared" si="1465"/>
        <v>0</v>
      </c>
      <c r="P1078" s="192">
        <f t="shared" si="1465"/>
        <v>0</v>
      </c>
      <c r="Q1078" s="181"/>
      <c r="R1078" s="192">
        <f t="shared" ref="R1078:S1078" si="1466">R1079</f>
        <v>0</v>
      </c>
      <c r="S1078" s="192">
        <f t="shared" si="1466"/>
        <v>0</v>
      </c>
      <c r="T1078" s="215"/>
      <c r="U1078" s="192">
        <f t="shared" ref="U1078:V1078" si="1467">U1079</f>
        <v>0</v>
      </c>
      <c r="V1078" s="192">
        <f t="shared" si="1467"/>
        <v>0</v>
      </c>
      <c r="W1078" s="215"/>
      <c r="X1078" s="188">
        <f>H1078</f>
        <v>13</v>
      </c>
      <c r="Y1078" s="192">
        <f>Y1079</f>
        <v>0</v>
      </c>
      <c r="Z1078" s="182"/>
      <c r="AA1078" s="192"/>
      <c r="AB1078" s="181"/>
      <c r="AC1078" s="170" t="e">
        <f>P1078/R1078</f>
        <v>#DIV/0!</v>
      </c>
      <c r="AD1078" s="170" t="e">
        <f>S1078/R1078</f>
        <v>#DIV/0!</v>
      </c>
      <c r="AE1078" s="170" t="e">
        <f>V1078/U1078</f>
        <v>#DIV/0!</v>
      </c>
      <c r="AF1078" s="170">
        <f>Y1078/X1078</f>
        <v>0</v>
      </c>
      <c r="AG1078" s="170">
        <f>P1078/G1078</f>
        <v>0</v>
      </c>
      <c r="AH1078" s="170">
        <f>S1078/G1078</f>
        <v>0</v>
      </c>
      <c r="AI1078" s="170">
        <f>V1078/G1078</f>
        <v>0</v>
      </c>
      <c r="AJ1078" s="170">
        <f>Y1078/G1078</f>
        <v>0</v>
      </c>
      <c r="AK1078" s="206"/>
      <c r="AL1078" s="168">
        <f>IF(H1078=0,0,P1078/H1078)</f>
        <v>0</v>
      </c>
      <c r="AM1078" s="168">
        <f>IF(H1078=0,0,S1078/H1078)</f>
        <v>0</v>
      </c>
      <c r="AN1078" s="168">
        <f>IF(H1078=0,0,V1078/H1078)</f>
        <v>0</v>
      </c>
      <c r="AO1078" s="168">
        <f>IF(H1078=0,0,Y1078/H1078)</f>
        <v>0</v>
      </c>
      <c r="AP1078" s="174">
        <f t="shared" ref="AP1078:AS1078" si="1468">IF(AL1078&lt;=50%,5,IF(AL1078&lt;=65%,4,IF(AL1078&lt;=75%,3,IF(AL1078&lt;=90%,2,1))))</f>
        <v>5</v>
      </c>
      <c r="AQ1078" s="174">
        <f t="shared" si="1468"/>
        <v>5</v>
      </c>
      <c r="AR1078" s="174">
        <f t="shared" si="1468"/>
        <v>5</v>
      </c>
      <c r="AS1078" s="174">
        <f t="shared" si="1468"/>
        <v>5</v>
      </c>
      <c r="AT1078" s="206"/>
      <c r="AU1078" s="207"/>
      <c r="AV1078" s="207"/>
      <c r="AW1078" s="207"/>
      <c r="AX1078" s="207"/>
      <c r="AY1078" s="207"/>
    </row>
    <row r="1079" spans="1:51" ht="16.5" customHeight="1" outlineLevel="4" x14ac:dyDescent="0.25">
      <c r="A1079" s="205" t="s">
        <v>3230</v>
      </c>
      <c r="B1079" s="181" t="s">
        <v>68</v>
      </c>
      <c r="C1079" s="192" t="s">
        <v>3231</v>
      </c>
      <c r="D1079" s="192">
        <v>9</v>
      </c>
      <c r="E1079" s="192">
        <v>10</v>
      </c>
      <c r="F1079" s="192">
        <v>11</v>
      </c>
      <c r="G1079" s="192">
        <v>12</v>
      </c>
      <c r="H1079" s="192"/>
      <c r="I1079" s="192"/>
      <c r="J1079" s="192">
        <v>15</v>
      </c>
      <c r="K1079" s="192">
        <f>Variables!E34</f>
        <v>65</v>
      </c>
      <c r="L1079" s="192">
        <f>Variables!F34</f>
        <v>65</v>
      </c>
      <c r="M1079" s="192">
        <f>Variables!G34</f>
        <v>65</v>
      </c>
      <c r="N1079" s="192">
        <f>Variables!H34</f>
        <v>65</v>
      </c>
      <c r="O1079" s="192">
        <f>Variables!I34</f>
        <v>0</v>
      </c>
      <c r="P1079" s="192">
        <f>Variables!J34</f>
        <v>0</v>
      </c>
      <c r="Q1079" s="181"/>
      <c r="R1079" s="192">
        <f>Variables!K34</f>
        <v>0</v>
      </c>
      <c r="S1079" s="192">
        <f>Variables!L34</f>
        <v>0</v>
      </c>
      <c r="T1079" s="215"/>
      <c r="U1079" s="192">
        <f>Variables!M34</f>
        <v>0</v>
      </c>
      <c r="V1079" s="192">
        <f>Variables!N34</f>
        <v>0</v>
      </c>
      <c r="W1079" s="215"/>
      <c r="X1079" s="192"/>
      <c r="Y1079" s="192">
        <f>Variables!P34</f>
        <v>0</v>
      </c>
      <c r="Z1079" s="182"/>
      <c r="AA1079" s="192"/>
      <c r="AB1079" s="181"/>
      <c r="AC1079" s="170"/>
      <c r="AD1079" s="170"/>
      <c r="AE1079" s="170"/>
      <c r="AF1079" s="170"/>
      <c r="AG1079" s="170"/>
      <c r="AH1079" s="170"/>
      <c r="AI1079" s="170"/>
      <c r="AJ1079" s="170"/>
      <c r="AK1079" s="206"/>
      <c r="AL1079" s="168"/>
      <c r="AM1079" s="168"/>
      <c r="AN1079" s="168"/>
      <c r="AO1079" s="168"/>
      <c r="AP1079" s="174"/>
      <c r="AQ1079" s="174"/>
      <c r="AR1079" s="174"/>
      <c r="AS1079" s="174"/>
      <c r="AT1079" s="206"/>
      <c r="AU1079" s="207"/>
      <c r="AV1079" s="207"/>
      <c r="AW1079" s="207"/>
      <c r="AX1079" s="207"/>
      <c r="AY1079" s="207"/>
    </row>
    <row r="1080" spans="1:51" ht="16.5" customHeight="1" outlineLevel="2" x14ac:dyDescent="0.25">
      <c r="A1080" s="153" t="s">
        <v>3232</v>
      </c>
      <c r="B1080" s="154" t="s">
        <v>3233</v>
      </c>
      <c r="C1080" s="155"/>
      <c r="D1080" s="155"/>
      <c r="E1080" s="155"/>
      <c r="F1080" s="155"/>
      <c r="G1080" s="155"/>
      <c r="H1080" s="155"/>
      <c r="I1080" s="155"/>
      <c r="J1080" s="155"/>
      <c r="K1080" s="155"/>
      <c r="L1080" s="155"/>
      <c r="M1080" s="155"/>
      <c r="N1080" s="155"/>
      <c r="O1080" s="155"/>
      <c r="P1080" s="155"/>
      <c r="Q1080" s="156"/>
      <c r="R1080" s="155"/>
      <c r="S1080" s="155"/>
      <c r="T1080" s="157"/>
      <c r="U1080" s="155"/>
      <c r="V1080" s="155"/>
      <c r="W1080" s="157"/>
      <c r="X1080" s="155"/>
      <c r="Y1080" s="155"/>
      <c r="Z1080" s="158"/>
      <c r="AA1080" s="159"/>
      <c r="AB1080" s="154"/>
      <c r="AC1080" s="160"/>
      <c r="AD1080" s="160"/>
      <c r="AE1080" s="160"/>
      <c r="AF1080" s="160"/>
      <c r="AG1080" s="160"/>
      <c r="AH1080" s="160"/>
      <c r="AI1080" s="160"/>
      <c r="AJ1080" s="160"/>
      <c r="AK1080" s="161"/>
      <c r="AL1080" s="159"/>
      <c r="AM1080" s="159"/>
      <c r="AN1080" s="159"/>
      <c r="AO1080" s="159"/>
      <c r="AP1080" s="162"/>
      <c r="AQ1080" s="162"/>
      <c r="AR1080" s="162"/>
      <c r="AS1080" s="162"/>
      <c r="AT1080" s="161"/>
      <c r="AU1080" s="163"/>
      <c r="AV1080" s="163"/>
      <c r="AW1080" s="163"/>
      <c r="AX1080" s="163"/>
      <c r="AY1080" s="163"/>
    </row>
    <row r="1081" spans="1:51" ht="16.5" customHeight="1" outlineLevel="3" x14ac:dyDescent="0.25">
      <c r="A1081" s="164" t="s">
        <v>3234</v>
      </c>
      <c r="B1081" s="165" t="s">
        <v>3235</v>
      </c>
      <c r="C1081" s="166"/>
      <c r="D1081" s="167">
        <v>0.1396</v>
      </c>
      <c r="E1081" s="167">
        <v>0.14410000000000001</v>
      </c>
      <c r="F1081" s="167">
        <v>0.14860000000000001</v>
      </c>
      <c r="G1081" s="167">
        <v>0.1532</v>
      </c>
      <c r="H1081" s="167">
        <v>0.15770000000000001</v>
      </c>
      <c r="I1081" s="167">
        <v>0.16220000000000001</v>
      </c>
      <c r="J1081" s="167">
        <v>0.16669999999999999</v>
      </c>
      <c r="K1081" s="168">
        <f t="shared" ref="K1081:P1081" si="1469">IF(K1083=0,0,K1082/K1083)</f>
        <v>0.14285714285714285</v>
      </c>
      <c r="L1081" s="168">
        <f t="shared" si="1469"/>
        <v>0.15178571428571427</v>
      </c>
      <c r="M1081" s="168">
        <f t="shared" si="1469"/>
        <v>0.14285714285714285</v>
      </c>
      <c r="N1081" s="168">
        <f t="shared" si="1469"/>
        <v>0.22321428571428573</v>
      </c>
      <c r="O1081" s="168">
        <f t="shared" si="1469"/>
        <v>0</v>
      </c>
      <c r="P1081" s="168">
        <f t="shared" si="1469"/>
        <v>0</v>
      </c>
      <c r="Q1081" s="177"/>
      <c r="R1081" s="168">
        <f t="shared" ref="R1081:S1081" si="1470">IF(R1083=0,0,R1082/R1083)</f>
        <v>0</v>
      </c>
      <c r="S1081" s="168">
        <f t="shared" si="1470"/>
        <v>0</v>
      </c>
      <c r="T1081" s="181"/>
      <c r="U1081" s="168">
        <f t="shared" ref="U1081:V1081" si="1471">IF(U1083=0,0,U1082/U1083)</f>
        <v>0</v>
      </c>
      <c r="V1081" s="168">
        <f t="shared" si="1471"/>
        <v>0</v>
      </c>
      <c r="W1081" s="181"/>
      <c r="X1081" s="168">
        <f>H1081</f>
        <v>0.15770000000000001</v>
      </c>
      <c r="Y1081" s="168">
        <f>IF(Y1083=0,0,Y1082/Y1083)</f>
        <v>0</v>
      </c>
      <c r="Z1081" s="182"/>
      <c r="AA1081" s="167"/>
      <c r="AB1081" s="165"/>
      <c r="AC1081" s="172" t="e">
        <f>P1081/R1081</f>
        <v>#DIV/0!</v>
      </c>
      <c r="AD1081" s="172" t="e">
        <f>S1081/R1081</f>
        <v>#DIV/0!</v>
      </c>
      <c r="AE1081" s="172" t="e">
        <f>V1081/U1081</f>
        <v>#DIV/0!</v>
      </c>
      <c r="AF1081" s="172">
        <f>Y1081/X1081</f>
        <v>0</v>
      </c>
      <c r="AG1081" s="172">
        <f>P1081/G1081</f>
        <v>0</v>
      </c>
      <c r="AH1081" s="172">
        <f>S1081/G1081</f>
        <v>0</v>
      </c>
      <c r="AI1081" s="172">
        <f>V1081/G1081</f>
        <v>0</v>
      </c>
      <c r="AJ1081" s="172">
        <f>Y1081/G1081</f>
        <v>0</v>
      </c>
      <c r="AK1081" s="173"/>
      <c r="AL1081" s="168">
        <f>IF(H1081=0,0,P1081/H1081)</f>
        <v>0</v>
      </c>
      <c r="AM1081" s="168">
        <f>IF(H1081=0,0,S1081/H1081)</f>
        <v>0</v>
      </c>
      <c r="AN1081" s="168">
        <f>IF(H1081=0,0,V1081/H1081)</f>
        <v>0</v>
      </c>
      <c r="AO1081" s="168">
        <f>IF(H1081=0,0,Y1081/H1081)</f>
        <v>0</v>
      </c>
      <c r="AP1081" s="174">
        <f t="shared" ref="AP1081:AS1081" si="1472">IF(AL1081&lt;=50%,5,IF(AL1081&lt;=65%,4,IF(AL1081&lt;=75%,3,IF(AL1081&lt;=90%,2,1))))</f>
        <v>5</v>
      </c>
      <c r="AQ1081" s="174">
        <f t="shared" si="1472"/>
        <v>5</v>
      </c>
      <c r="AR1081" s="174">
        <f t="shared" si="1472"/>
        <v>5</v>
      </c>
      <c r="AS1081" s="174">
        <f t="shared" si="1472"/>
        <v>5</v>
      </c>
      <c r="AT1081" s="173"/>
      <c r="AU1081" s="175"/>
      <c r="AV1081" s="175"/>
      <c r="AW1081" s="175"/>
      <c r="AX1081" s="175"/>
      <c r="AY1081" s="175"/>
    </row>
    <row r="1082" spans="1:51" ht="16.5" customHeight="1" outlineLevel="4" x14ac:dyDescent="0.25">
      <c r="A1082" s="205" t="s">
        <v>3236</v>
      </c>
      <c r="B1082" s="181" t="s">
        <v>65</v>
      </c>
      <c r="C1082" s="192" t="s">
        <v>2596</v>
      </c>
      <c r="D1082" s="192"/>
      <c r="E1082" s="192"/>
      <c r="F1082" s="192"/>
      <c r="G1082" s="192"/>
      <c r="H1082" s="192"/>
      <c r="I1082" s="192"/>
      <c r="J1082" s="192"/>
      <c r="K1082" s="192">
        <f>Variables!E32</f>
        <v>32</v>
      </c>
      <c r="L1082" s="192">
        <f>Variables!F32</f>
        <v>34</v>
      </c>
      <c r="M1082" s="192">
        <f>Variables!G32</f>
        <v>32</v>
      </c>
      <c r="N1082" s="192">
        <f>Variables!H32</f>
        <v>50</v>
      </c>
      <c r="O1082" s="192">
        <f>Variables!I32</f>
        <v>0</v>
      </c>
      <c r="P1082" s="192">
        <f>Variables!J32</f>
        <v>0</v>
      </c>
      <c r="Q1082" s="181"/>
      <c r="R1082" s="192">
        <f>Variables!K32</f>
        <v>0</v>
      </c>
      <c r="S1082" s="192">
        <f>Variables!L32</f>
        <v>0</v>
      </c>
      <c r="T1082" s="215"/>
      <c r="U1082" s="192">
        <f>Variables!M32</f>
        <v>0</v>
      </c>
      <c r="V1082" s="192">
        <f>Variables!N32</f>
        <v>0</v>
      </c>
      <c r="W1082" s="215"/>
      <c r="X1082" s="192"/>
      <c r="Y1082" s="192">
        <f>Variables!P32</f>
        <v>0</v>
      </c>
      <c r="Z1082" s="182"/>
      <c r="AA1082" s="192"/>
      <c r="AB1082" s="181"/>
      <c r="AC1082" s="170"/>
      <c r="AD1082" s="170"/>
      <c r="AE1082" s="170"/>
      <c r="AF1082" s="170"/>
      <c r="AG1082" s="170"/>
      <c r="AH1082" s="170"/>
      <c r="AI1082" s="170"/>
      <c r="AJ1082" s="170"/>
      <c r="AK1082" s="206"/>
      <c r="AL1082" s="168"/>
      <c r="AM1082" s="168"/>
      <c r="AN1082" s="168"/>
      <c r="AO1082" s="168"/>
      <c r="AP1082" s="174"/>
      <c r="AQ1082" s="174"/>
      <c r="AR1082" s="174"/>
      <c r="AS1082" s="174"/>
      <c r="AT1082" s="206"/>
      <c r="AU1082" s="207"/>
      <c r="AV1082" s="207"/>
      <c r="AW1082" s="207"/>
      <c r="AX1082" s="207"/>
      <c r="AY1082" s="207"/>
    </row>
    <row r="1083" spans="1:51" ht="16.5" customHeight="1" outlineLevel="4" x14ac:dyDescent="0.25">
      <c r="A1083" s="205" t="s">
        <v>3237</v>
      </c>
      <c r="B1083" s="181" t="s">
        <v>133</v>
      </c>
      <c r="C1083" s="192" t="s">
        <v>2596</v>
      </c>
      <c r="D1083" s="192"/>
      <c r="E1083" s="192"/>
      <c r="F1083" s="192"/>
      <c r="G1083" s="192"/>
      <c r="H1083" s="192"/>
      <c r="I1083" s="192"/>
      <c r="J1083" s="192"/>
      <c r="K1083" s="192">
        <f>Variables!E66</f>
        <v>224</v>
      </c>
      <c r="L1083" s="192">
        <f>Variables!F66</f>
        <v>224</v>
      </c>
      <c r="M1083" s="192">
        <f>Variables!G66</f>
        <v>224</v>
      </c>
      <c r="N1083" s="192">
        <f>Variables!H66</f>
        <v>224</v>
      </c>
      <c r="O1083" s="192">
        <f>Variables!I66</f>
        <v>0</v>
      </c>
      <c r="P1083" s="192">
        <f>Variables!J66</f>
        <v>0</v>
      </c>
      <c r="Q1083" s="181"/>
      <c r="R1083" s="192">
        <f>Variables!K66</f>
        <v>0</v>
      </c>
      <c r="S1083" s="192">
        <f>Variables!L66</f>
        <v>0</v>
      </c>
      <c r="T1083" s="215"/>
      <c r="U1083" s="192">
        <f>Variables!M66</f>
        <v>0</v>
      </c>
      <c r="V1083" s="192">
        <f>Variables!N66</f>
        <v>0</v>
      </c>
      <c r="W1083" s="215"/>
      <c r="X1083" s="192"/>
      <c r="Y1083" s="192">
        <f>Variables!P66</f>
        <v>0</v>
      </c>
      <c r="Z1083" s="182"/>
      <c r="AA1083" s="192"/>
      <c r="AB1083" s="181"/>
      <c r="AC1083" s="170"/>
      <c r="AD1083" s="170"/>
      <c r="AE1083" s="170"/>
      <c r="AF1083" s="170"/>
      <c r="AG1083" s="170"/>
      <c r="AH1083" s="170"/>
      <c r="AI1083" s="170"/>
      <c r="AJ1083" s="170"/>
      <c r="AK1083" s="206"/>
      <c r="AL1083" s="168"/>
      <c r="AM1083" s="168"/>
      <c r="AN1083" s="168"/>
      <c r="AO1083" s="168"/>
      <c r="AP1083" s="174"/>
      <c r="AQ1083" s="174"/>
      <c r="AR1083" s="174"/>
      <c r="AS1083" s="174"/>
      <c r="AT1083" s="206"/>
      <c r="AU1083" s="207"/>
      <c r="AV1083" s="207"/>
      <c r="AW1083" s="207"/>
      <c r="AX1083" s="207"/>
      <c r="AY1083" s="207"/>
    </row>
    <row r="1084" spans="1:51" ht="16.5" customHeight="1" outlineLevel="3" x14ac:dyDescent="0.25">
      <c r="A1084" s="205" t="s">
        <v>3238</v>
      </c>
      <c r="B1084" s="181" t="s">
        <v>3239</v>
      </c>
      <c r="C1084" s="192"/>
      <c r="D1084" s="192">
        <f t="shared" ref="D1084:G1084" si="1473">D1085</f>
        <v>10</v>
      </c>
      <c r="E1084" s="192">
        <f t="shared" si="1473"/>
        <v>10</v>
      </c>
      <c r="F1084" s="192">
        <f t="shared" si="1473"/>
        <v>11</v>
      </c>
      <c r="G1084" s="192">
        <f t="shared" si="1473"/>
        <v>12</v>
      </c>
      <c r="H1084" s="192">
        <v>13</v>
      </c>
      <c r="I1084" s="192">
        <v>14</v>
      </c>
      <c r="J1084" s="192">
        <f t="shared" ref="J1084:P1084" si="1474">J1085</f>
        <v>14</v>
      </c>
      <c r="K1084" s="192">
        <f t="shared" si="1474"/>
        <v>10</v>
      </c>
      <c r="L1084" s="192">
        <f t="shared" si="1474"/>
        <v>12</v>
      </c>
      <c r="M1084" s="192">
        <f t="shared" si="1474"/>
        <v>8</v>
      </c>
      <c r="N1084" s="192">
        <f t="shared" si="1474"/>
        <v>9</v>
      </c>
      <c r="O1084" s="192">
        <f t="shared" si="1474"/>
        <v>0</v>
      </c>
      <c r="P1084" s="192">
        <f t="shared" si="1474"/>
        <v>0</v>
      </c>
      <c r="Q1084" s="181"/>
      <c r="R1084" s="192">
        <f t="shared" ref="R1084:S1084" si="1475">R1085</f>
        <v>0</v>
      </c>
      <c r="S1084" s="192">
        <f t="shared" si="1475"/>
        <v>0</v>
      </c>
      <c r="T1084" s="215"/>
      <c r="U1084" s="192">
        <f t="shared" ref="U1084:V1084" si="1476">U1085</f>
        <v>0</v>
      </c>
      <c r="V1084" s="192">
        <f t="shared" si="1476"/>
        <v>0</v>
      </c>
      <c r="W1084" s="215"/>
      <c r="X1084" s="188">
        <f>H1084</f>
        <v>13</v>
      </c>
      <c r="Y1084" s="192">
        <f>Y1085</f>
        <v>0</v>
      </c>
      <c r="Z1084" s="182"/>
      <c r="AA1084" s="192"/>
      <c r="AB1084" s="181"/>
      <c r="AC1084" s="170" t="e">
        <f>P1084/R1084</f>
        <v>#DIV/0!</v>
      </c>
      <c r="AD1084" s="170" t="e">
        <f>S1084/R1084</f>
        <v>#DIV/0!</v>
      </c>
      <c r="AE1084" s="170" t="e">
        <f>V1084/U1084</f>
        <v>#DIV/0!</v>
      </c>
      <c r="AF1084" s="170">
        <f>Y1084/X1084</f>
        <v>0</v>
      </c>
      <c r="AG1084" s="170">
        <f>P1084/G1084</f>
        <v>0</v>
      </c>
      <c r="AH1084" s="170">
        <f>S1084/G1084</f>
        <v>0</v>
      </c>
      <c r="AI1084" s="170">
        <f>V1084/G1084</f>
        <v>0</v>
      </c>
      <c r="AJ1084" s="170">
        <f>Y1084/G1084</f>
        <v>0</v>
      </c>
      <c r="AK1084" s="206"/>
      <c r="AL1084" s="168">
        <f>IF(H1084=0,0,P1084/H1084)</f>
        <v>0</v>
      </c>
      <c r="AM1084" s="168">
        <f>IF(H1084=0,0,S1084/H1084)</f>
        <v>0</v>
      </c>
      <c r="AN1084" s="168">
        <f>IF(H1084=0,0,V1084/H1084)</f>
        <v>0</v>
      </c>
      <c r="AO1084" s="168">
        <f>IF(H1084=0,0,Y1084/H1084)</f>
        <v>0</v>
      </c>
      <c r="AP1084" s="174">
        <f t="shared" ref="AP1084:AS1084" si="1477">IF(AL1084&lt;=50%,5,IF(AL1084&lt;=65%,4,IF(AL1084&lt;=75%,3,IF(AL1084&lt;=90%,2,1))))</f>
        <v>5</v>
      </c>
      <c r="AQ1084" s="174">
        <f t="shared" si="1477"/>
        <v>5</v>
      </c>
      <c r="AR1084" s="174">
        <f t="shared" si="1477"/>
        <v>5</v>
      </c>
      <c r="AS1084" s="174">
        <f t="shared" si="1477"/>
        <v>5</v>
      </c>
      <c r="AT1084" s="206"/>
      <c r="AU1084" s="207"/>
      <c r="AV1084" s="207"/>
      <c r="AW1084" s="207"/>
      <c r="AX1084" s="207"/>
      <c r="AY1084" s="207"/>
    </row>
    <row r="1085" spans="1:51" ht="16.5" customHeight="1" outlineLevel="4" x14ac:dyDescent="0.25">
      <c r="A1085" s="205" t="s">
        <v>3240</v>
      </c>
      <c r="B1085" s="181" t="s">
        <v>21</v>
      </c>
      <c r="C1085" s="192" t="s">
        <v>2952</v>
      </c>
      <c r="D1085" s="192">
        <v>10</v>
      </c>
      <c r="E1085" s="192">
        <v>10</v>
      </c>
      <c r="F1085" s="192">
        <v>11</v>
      </c>
      <c r="G1085" s="192">
        <v>12</v>
      </c>
      <c r="H1085" s="192"/>
      <c r="I1085" s="192"/>
      <c r="J1085" s="192">
        <v>14</v>
      </c>
      <c r="K1085" s="192">
        <f>Variables!E10</f>
        <v>10</v>
      </c>
      <c r="L1085" s="192">
        <f>Variables!F10</f>
        <v>12</v>
      </c>
      <c r="M1085" s="192">
        <f>Variables!G10</f>
        <v>8</v>
      </c>
      <c r="N1085" s="192">
        <f>Variables!H10</f>
        <v>9</v>
      </c>
      <c r="O1085" s="192">
        <f>Variables!I10</f>
        <v>0</v>
      </c>
      <c r="P1085" s="192">
        <f>Variables!J10</f>
        <v>0</v>
      </c>
      <c r="Q1085" s="181"/>
      <c r="R1085" s="192">
        <f>Variables!K10</f>
        <v>0</v>
      </c>
      <c r="S1085" s="192">
        <f>Variables!L10</f>
        <v>0</v>
      </c>
      <c r="T1085" s="215"/>
      <c r="U1085" s="192">
        <f>Variables!M10</f>
        <v>0</v>
      </c>
      <c r="V1085" s="192">
        <f>Variables!N10</f>
        <v>0</v>
      </c>
      <c r="W1085" s="215"/>
      <c r="X1085" s="192"/>
      <c r="Y1085" s="192">
        <f>Variables!P10</f>
        <v>0</v>
      </c>
      <c r="Z1085" s="182"/>
      <c r="AA1085" s="192"/>
      <c r="AB1085" s="181"/>
      <c r="AC1085" s="170"/>
      <c r="AD1085" s="170"/>
      <c r="AE1085" s="170"/>
      <c r="AF1085" s="170"/>
      <c r="AG1085" s="170"/>
      <c r="AH1085" s="170"/>
      <c r="AI1085" s="170"/>
      <c r="AJ1085" s="170"/>
      <c r="AK1085" s="206"/>
      <c r="AL1085" s="168"/>
      <c r="AM1085" s="168"/>
      <c r="AN1085" s="168"/>
      <c r="AO1085" s="168"/>
      <c r="AP1085" s="174"/>
      <c r="AQ1085" s="174"/>
      <c r="AR1085" s="174"/>
      <c r="AS1085" s="174"/>
      <c r="AT1085" s="206"/>
      <c r="AU1085" s="207"/>
      <c r="AV1085" s="207"/>
      <c r="AW1085" s="207"/>
      <c r="AX1085" s="207"/>
      <c r="AY1085" s="207"/>
    </row>
    <row r="1086" spans="1:51" ht="16.5" customHeight="1" outlineLevel="3" x14ac:dyDescent="0.25">
      <c r="A1086" s="164" t="s">
        <v>3241</v>
      </c>
      <c r="B1086" s="165" t="s">
        <v>3242</v>
      </c>
      <c r="C1086" s="166"/>
      <c r="D1086" s="167">
        <v>1</v>
      </c>
      <c r="E1086" s="167">
        <v>1</v>
      </c>
      <c r="F1086" s="167">
        <v>1</v>
      </c>
      <c r="G1086" s="167">
        <v>1</v>
      </c>
      <c r="H1086" s="167">
        <v>1</v>
      </c>
      <c r="I1086" s="167">
        <v>1</v>
      </c>
      <c r="J1086" s="167">
        <v>1</v>
      </c>
      <c r="K1086" s="168">
        <f t="shared" ref="K1086:P1086" si="1478">IF(K1088=0,0,K1087/K1088)</f>
        <v>0.83333333333333337</v>
      </c>
      <c r="L1086" s="168">
        <f t="shared" si="1478"/>
        <v>0.91666666666666663</v>
      </c>
      <c r="M1086" s="168">
        <f t="shared" si="1478"/>
        <v>0.75</v>
      </c>
      <c r="N1086" s="168">
        <f t="shared" si="1478"/>
        <v>0.33333333333333331</v>
      </c>
      <c r="O1086" s="168">
        <f t="shared" si="1478"/>
        <v>0</v>
      </c>
      <c r="P1086" s="168">
        <f t="shared" si="1478"/>
        <v>0</v>
      </c>
      <c r="Q1086" s="177"/>
      <c r="R1086" s="168">
        <f t="shared" ref="R1086:S1086" si="1479">IF(R1088=0,0,R1087/R1088)</f>
        <v>0</v>
      </c>
      <c r="S1086" s="168">
        <f t="shared" si="1479"/>
        <v>0</v>
      </c>
      <c r="T1086" s="181"/>
      <c r="U1086" s="168">
        <f t="shared" ref="U1086:V1086" si="1480">IF(U1088=0,0,U1087/U1088)</f>
        <v>0</v>
      </c>
      <c r="V1086" s="168">
        <f t="shared" si="1480"/>
        <v>0</v>
      </c>
      <c r="W1086" s="181"/>
      <c r="X1086" s="168">
        <f>H1086</f>
        <v>1</v>
      </c>
      <c r="Y1086" s="168">
        <f>IF(Y1088=0,0,Y1087/Y1088)</f>
        <v>0</v>
      </c>
      <c r="Z1086" s="182"/>
      <c r="AA1086" s="167"/>
      <c r="AB1086" s="165"/>
      <c r="AC1086" s="172" t="e">
        <f>P1086/R1086</f>
        <v>#DIV/0!</v>
      </c>
      <c r="AD1086" s="172" t="e">
        <f>S1086/R1086</f>
        <v>#DIV/0!</v>
      </c>
      <c r="AE1086" s="172" t="e">
        <f>V1086/U1086</f>
        <v>#DIV/0!</v>
      </c>
      <c r="AF1086" s="172">
        <f>Y1086/X1086</f>
        <v>0</v>
      </c>
      <c r="AG1086" s="172">
        <f>P1086/G1086</f>
        <v>0</v>
      </c>
      <c r="AH1086" s="172">
        <f>S1086/G1086</f>
        <v>0</v>
      </c>
      <c r="AI1086" s="172">
        <f>V1086/G1086</f>
        <v>0</v>
      </c>
      <c r="AJ1086" s="172">
        <f>Y1086/G1086</f>
        <v>0</v>
      </c>
      <c r="AK1086" s="173"/>
      <c r="AL1086" s="168">
        <f>IF(H1086=0,0,P1086/H1086)</f>
        <v>0</v>
      </c>
      <c r="AM1086" s="168">
        <f>IF(H1086=0,0,S1086/H1086)</f>
        <v>0</v>
      </c>
      <c r="AN1086" s="168">
        <f>IF(H1086=0,0,V1086/H1086)</f>
        <v>0</v>
      </c>
      <c r="AO1086" s="168">
        <f>IF(H1086=0,0,Y1086/H1086)</f>
        <v>0</v>
      </c>
      <c r="AP1086" s="174">
        <f t="shared" ref="AP1086:AS1086" si="1481">IF(AL1086&lt;=50%,5,IF(AL1086&lt;=65%,4,IF(AL1086&lt;=75%,3,IF(AL1086&lt;=90%,2,1))))</f>
        <v>5</v>
      </c>
      <c r="AQ1086" s="174">
        <f t="shared" si="1481"/>
        <v>5</v>
      </c>
      <c r="AR1086" s="174">
        <f t="shared" si="1481"/>
        <v>5</v>
      </c>
      <c r="AS1086" s="174">
        <f t="shared" si="1481"/>
        <v>5</v>
      </c>
      <c r="AT1086" s="173"/>
      <c r="AU1086" s="175"/>
      <c r="AV1086" s="175"/>
      <c r="AW1086" s="175"/>
      <c r="AX1086" s="175"/>
      <c r="AY1086" s="175"/>
    </row>
    <row r="1087" spans="1:51" ht="16.5" customHeight="1" outlineLevel="4" x14ac:dyDescent="0.25">
      <c r="A1087" s="205" t="s">
        <v>3243</v>
      </c>
      <c r="B1087" s="181" t="s">
        <v>11</v>
      </c>
      <c r="C1087" s="192"/>
      <c r="D1087" s="192"/>
      <c r="E1087" s="192"/>
      <c r="F1087" s="192"/>
      <c r="G1087" s="192"/>
      <c r="H1087" s="192"/>
      <c r="I1087" s="192"/>
      <c r="J1087" s="192"/>
      <c r="K1087" s="192">
        <f>Variables!E5</f>
        <v>10</v>
      </c>
      <c r="L1087" s="192">
        <f>Variables!F5</f>
        <v>11</v>
      </c>
      <c r="M1087" s="192">
        <f>Variables!G5</f>
        <v>9</v>
      </c>
      <c r="N1087" s="192">
        <f>Variables!H5</f>
        <v>1</v>
      </c>
      <c r="O1087" s="192">
        <f>Variables!I5</f>
        <v>0</v>
      </c>
      <c r="P1087" s="192">
        <f>Variables!J5</f>
        <v>0</v>
      </c>
      <c r="Q1087" s="181"/>
      <c r="R1087" s="192">
        <f>Variables!K5</f>
        <v>0</v>
      </c>
      <c r="S1087" s="192">
        <f>Variables!L5</f>
        <v>0</v>
      </c>
      <c r="T1087" s="215"/>
      <c r="U1087" s="192">
        <f>Variables!M5</f>
        <v>0</v>
      </c>
      <c r="V1087" s="192">
        <f>Variables!N5</f>
        <v>0</v>
      </c>
      <c r="W1087" s="215"/>
      <c r="X1087" s="192"/>
      <c r="Y1087" s="192">
        <f>Variables!P5</f>
        <v>0</v>
      </c>
      <c r="Z1087" s="182"/>
      <c r="AA1087" s="192"/>
      <c r="AB1087" s="181"/>
      <c r="AC1087" s="170"/>
      <c r="AD1087" s="170"/>
      <c r="AE1087" s="170"/>
      <c r="AF1087" s="170"/>
      <c r="AG1087" s="170"/>
      <c r="AH1087" s="170"/>
      <c r="AI1087" s="170"/>
      <c r="AJ1087" s="170"/>
      <c r="AK1087" s="206"/>
      <c r="AL1087" s="168"/>
      <c r="AM1087" s="168"/>
      <c r="AN1087" s="168"/>
      <c r="AO1087" s="168"/>
      <c r="AP1087" s="174"/>
      <c r="AQ1087" s="174"/>
      <c r="AR1087" s="174"/>
      <c r="AS1087" s="174"/>
      <c r="AT1087" s="206"/>
      <c r="AU1087" s="207"/>
      <c r="AV1087" s="207"/>
      <c r="AW1087" s="207"/>
      <c r="AX1087" s="207"/>
      <c r="AY1087" s="207"/>
    </row>
    <row r="1088" spans="1:51" ht="16.5" customHeight="1" outlineLevel="4" x14ac:dyDescent="0.25">
      <c r="A1088" s="205" t="s">
        <v>3244</v>
      </c>
      <c r="B1088" s="181" t="s">
        <v>27</v>
      </c>
      <c r="C1088" s="192"/>
      <c r="D1088" s="192"/>
      <c r="E1088" s="192"/>
      <c r="F1088" s="192"/>
      <c r="G1088" s="192"/>
      <c r="H1088" s="192"/>
      <c r="I1088" s="192"/>
      <c r="J1088" s="192"/>
      <c r="K1088" s="192">
        <f>Variables!E13</f>
        <v>12</v>
      </c>
      <c r="L1088" s="192">
        <f>Variables!F13</f>
        <v>12</v>
      </c>
      <c r="M1088" s="192">
        <f>Variables!G13</f>
        <v>12</v>
      </c>
      <c r="N1088" s="192">
        <f>Variables!H13</f>
        <v>3</v>
      </c>
      <c r="O1088" s="192">
        <f>Variables!I13</f>
        <v>0</v>
      </c>
      <c r="P1088" s="192">
        <f>Variables!J13</f>
        <v>0</v>
      </c>
      <c r="Q1088" s="181"/>
      <c r="R1088" s="192">
        <f>Variables!K13</f>
        <v>0</v>
      </c>
      <c r="S1088" s="192">
        <f>Variables!L13</f>
        <v>0</v>
      </c>
      <c r="T1088" s="215"/>
      <c r="U1088" s="192">
        <f>Variables!M13</f>
        <v>0</v>
      </c>
      <c r="V1088" s="192">
        <f>Variables!N13</f>
        <v>0</v>
      </c>
      <c r="W1088" s="215"/>
      <c r="X1088" s="192"/>
      <c r="Y1088" s="192">
        <f>Variables!P13</f>
        <v>0</v>
      </c>
      <c r="Z1088" s="182"/>
      <c r="AA1088" s="192"/>
      <c r="AB1088" s="181"/>
      <c r="AC1088" s="170"/>
      <c r="AD1088" s="170"/>
      <c r="AE1088" s="170"/>
      <c r="AF1088" s="170"/>
      <c r="AG1088" s="170"/>
      <c r="AH1088" s="170"/>
      <c r="AI1088" s="170"/>
      <c r="AJ1088" s="170"/>
      <c r="AK1088" s="206"/>
      <c r="AL1088" s="168"/>
      <c r="AM1088" s="168"/>
      <c r="AN1088" s="168"/>
      <c r="AO1088" s="168"/>
      <c r="AP1088" s="174"/>
      <c r="AQ1088" s="174"/>
      <c r="AR1088" s="174"/>
      <c r="AS1088" s="174"/>
      <c r="AT1088" s="206"/>
      <c r="AU1088" s="207"/>
      <c r="AV1088" s="207"/>
      <c r="AW1088" s="207"/>
      <c r="AX1088" s="207"/>
      <c r="AY1088" s="207"/>
    </row>
    <row r="1089" spans="1:51" ht="16.5" customHeight="1" outlineLevel="2" x14ac:dyDescent="0.25">
      <c r="A1089" s="153" t="s">
        <v>3245</v>
      </c>
      <c r="B1089" s="154" t="s">
        <v>3246</v>
      </c>
      <c r="C1089" s="155"/>
      <c r="D1089" s="155"/>
      <c r="E1089" s="155"/>
      <c r="F1089" s="155"/>
      <c r="G1089" s="155"/>
      <c r="H1089" s="155"/>
      <c r="I1089" s="155"/>
      <c r="J1089" s="155"/>
      <c r="K1089" s="155"/>
      <c r="L1089" s="155"/>
      <c r="M1089" s="155"/>
      <c r="N1089" s="155"/>
      <c r="O1089" s="155"/>
      <c r="P1089" s="155"/>
      <c r="Q1089" s="156"/>
      <c r="R1089" s="155"/>
      <c r="S1089" s="155"/>
      <c r="T1089" s="157"/>
      <c r="U1089" s="155"/>
      <c r="V1089" s="155"/>
      <c r="W1089" s="157"/>
      <c r="X1089" s="155"/>
      <c r="Y1089" s="155"/>
      <c r="Z1089" s="158"/>
      <c r="AA1089" s="159"/>
      <c r="AB1089" s="154"/>
      <c r="AC1089" s="160"/>
      <c r="AD1089" s="160"/>
      <c r="AE1089" s="160"/>
      <c r="AF1089" s="160"/>
      <c r="AG1089" s="160"/>
      <c r="AH1089" s="160"/>
      <c r="AI1089" s="160"/>
      <c r="AJ1089" s="160"/>
      <c r="AK1089" s="161"/>
      <c r="AL1089" s="159"/>
      <c r="AM1089" s="159"/>
      <c r="AN1089" s="159"/>
      <c r="AO1089" s="159"/>
      <c r="AP1089" s="162"/>
      <c r="AQ1089" s="162"/>
      <c r="AR1089" s="162"/>
      <c r="AS1089" s="162"/>
      <c r="AT1089" s="161"/>
      <c r="AU1089" s="163"/>
      <c r="AV1089" s="163"/>
      <c r="AW1089" s="163"/>
      <c r="AX1089" s="163"/>
      <c r="AY1089" s="163"/>
    </row>
    <row r="1090" spans="1:51" ht="16.5" customHeight="1" outlineLevel="3" x14ac:dyDescent="0.25">
      <c r="A1090" s="205" t="s">
        <v>3247</v>
      </c>
      <c r="B1090" s="181" t="s">
        <v>3248</v>
      </c>
      <c r="C1090" s="192"/>
      <c r="D1090" s="192">
        <f t="shared" ref="D1090:G1090" si="1482">D1091</f>
        <v>222</v>
      </c>
      <c r="E1090" s="192">
        <f t="shared" si="1482"/>
        <v>222</v>
      </c>
      <c r="F1090" s="192">
        <f t="shared" si="1482"/>
        <v>223</v>
      </c>
      <c r="G1090" s="192">
        <f t="shared" si="1482"/>
        <v>225</v>
      </c>
      <c r="H1090" s="192">
        <v>227</v>
      </c>
      <c r="I1090" s="192">
        <v>228</v>
      </c>
      <c r="J1090" s="192">
        <f t="shared" ref="J1090:P1090" si="1483">J1091</f>
        <v>230</v>
      </c>
      <c r="K1090" s="192">
        <f t="shared" si="1483"/>
        <v>224</v>
      </c>
      <c r="L1090" s="192">
        <f t="shared" si="1483"/>
        <v>224</v>
      </c>
      <c r="M1090" s="192">
        <f t="shared" si="1483"/>
        <v>224</v>
      </c>
      <c r="N1090" s="192">
        <f t="shared" si="1483"/>
        <v>224</v>
      </c>
      <c r="O1090" s="192">
        <f t="shared" si="1483"/>
        <v>0</v>
      </c>
      <c r="P1090" s="192">
        <f t="shared" si="1483"/>
        <v>0</v>
      </c>
      <c r="Q1090" s="181"/>
      <c r="R1090" s="192">
        <f t="shared" ref="R1090:S1090" si="1484">R1091</f>
        <v>0</v>
      </c>
      <c r="S1090" s="192">
        <f t="shared" si="1484"/>
        <v>0</v>
      </c>
      <c r="T1090" s="215"/>
      <c r="U1090" s="192">
        <f t="shared" ref="U1090:V1090" si="1485">U1091</f>
        <v>0</v>
      </c>
      <c r="V1090" s="192">
        <f t="shared" si="1485"/>
        <v>0</v>
      </c>
      <c r="W1090" s="215"/>
      <c r="X1090" s="188">
        <f>H1090</f>
        <v>227</v>
      </c>
      <c r="Y1090" s="192">
        <f>Y1091</f>
        <v>0</v>
      </c>
      <c r="Z1090" s="182"/>
      <c r="AA1090" s="192"/>
      <c r="AB1090" s="181"/>
      <c r="AC1090" s="170" t="e">
        <f>P1090/R1090</f>
        <v>#DIV/0!</v>
      </c>
      <c r="AD1090" s="170" t="e">
        <f>S1090/R1090</f>
        <v>#DIV/0!</v>
      </c>
      <c r="AE1090" s="170" t="e">
        <f>V1090/U1090</f>
        <v>#DIV/0!</v>
      </c>
      <c r="AF1090" s="170">
        <f>Y1090/X1090</f>
        <v>0</v>
      </c>
      <c r="AG1090" s="170">
        <f>P1090/G1090</f>
        <v>0</v>
      </c>
      <c r="AH1090" s="170">
        <f>S1090/G1090</f>
        <v>0</v>
      </c>
      <c r="AI1090" s="170">
        <f>V1090/G1090</f>
        <v>0</v>
      </c>
      <c r="AJ1090" s="170">
        <f>Y1090/G1090</f>
        <v>0</v>
      </c>
      <c r="AK1090" s="206"/>
      <c r="AL1090" s="168">
        <f>IF(H1090=0,0,P1090/H1090)</f>
        <v>0</v>
      </c>
      <c r="AM1090" s="168">
        <f>IF(H1090=0,0,S1090/H1090)</f>
        <v>0</v>
      </c>
      <c r="AN1090" s="168">
        <f>IF(H1090=0,0,V1090/H1090)</f>
        <v>0</v>
      </c>
      <c r="AO1090" s="168">
        <f>IF(H1090=0,0,Y1090/H1090)</f>
        <v>0</v>
      </c>
      <c r="AP1090" s="174">
        <f t="shared" ref="AP1090:AS1090" si="1486">IF(AL1090&lt;=50%,5,IF(AL1090&lt;=65%,4,IF(AL1090&lt;=75%,3,IF(AL1090&lt;=90%,2,1))))</f>
        <v>5</v>
      </c>
      <c r="AQ1090" s="174">
        <f t="shared" si="1486"/>
        <v>5</v>
      </c>
      <c r="AR1090" s="174">
        <f t="shared" si="1486"/>
        <v>5</v>
      </c>
      <c r="AS1090" s="174">
        <f t="shared" si="1486"/>
        <v>5</v>
      </c>
      <c r="AT1090" s="206"/>
      <c r="AU1090" s="207"/>
      <c r="AV1090" s="207"/>
      <c r="AW1090" s="207"/>
      <c r="AX1090" s="207"/>
      <c r="AY1090" s="207"/>
    </row>
    <row r="1091" spans="1:51" ht="16.5" customHeight="1" outlineLevel="4" x14ac:dyDescent="0.25">
      <c r="A1091" s="205" t="s">
        <v>3249</v>
      </c>
      <c r="B1091" s="181" t="s">
        <v>3248</v>
      </c>
      <c r="C1091" s="192" t="s">
        <v>2596</v>
      </c>
      <c r="D1091" s="192">
        <v>222</v>
      </c>
      <c r="E1091" s="192">
        <v>222</v>
      </c>
      <c r="F1091" s="192">
        <v>223</v>
      </c>
      <c r="G1091" s="192">
        <v>225</v>
      </c>
      <c r="H1091" s="192"/>
      <c r="I1091" s="192"/>
      <c r="J1091" s="192">
        <v>230</v>
      </c>
      <c r="K1091" s="192">
        <f>Variables!E66</f>
        <v>224</v>
      </c>
      <c r="L1091" s="192">
        <f>Variables!F66</f>
        <v>224</v>
      </c>
      <c r="M1091" s="192">
        <f>Variables!G66</f>
        <v>224</v>
      </c>
      <c r="N1091" s="192">
        <f>Variables!H66</f>
        <v>224</v>
      </c>
      <c r="O1091" s="192">
        <f>Variables!I66</f>
        <v>0</v>
      </c>
      <c r="P1091" s="192">
        <f>Variables!J66</f>
        <v>0</v>
      </c>
      <c r="Q1091" s="181"/>
      <c r="R1091" s="192">
        <f>Variables!K66</f>
        <v>0</v>
      </c>
      <c r="S1091" s="192">
        <f>Variables!L66</f>
        <v>0</v>
      </c>
      <c r="T1091" s="215"/>
      <c r="U1091" s="192">
        <f>Variables!M66</f>
        <v>0</v>
      </c>
      <c r="V1091" s="192">
        <f>Variables!N66</f>
        <v>0</v>
      </c>
      <c r="W1091" s="215"/>
      <c r="X1091" s="192"/>
      <c r="Y1091" s="192">
        <f>Variables!P66</f>
        <v>0</v>
      </c>
      <c r="Z1091" s="182"/>
      <c r="AA1091" s="192"/>
      <c r="AB1091" s="181"/>
      <c r="AC1091" s="170"/>
      <c r="AD1091" s="170"/>
      <c r="AE1091" s="170"/>
      <c r="AF1091" s="170"/>
      <c r="AG1091" s="170"/>
      <c r="AH1091" s="170"/>
      <c r="AI1091" s="170"/>
      <c r="AJ1091" s="170"/>
      <c r="AK1091" s="206"/>
      <c r="AL1091" s="168"/>
      <c r="AM1091" s="168"/>
      <c r="AN1091" s="168"/>
      <c r="AO1091" s="168"/>
      <c r="AP1091" s="174"/>
      <c r="AQ1091" s="174"/>
      <c r="AR1091" s="174"/>
      <c r="AS1091" s="174"/>
      <c r="AT1091" s="206"/>
      <c r="AU1091" s="207"/>
      <c r="AV1091" s="207"/>
      <c r="AW1091" s="207"/>
      <c r="AX1091" s="207"/>
      <c r="AY1091" s="207"/>
    </row>
    <row r="1092" spans="1:51" ht="16.5" customHeight="1" outlineLevel="3" x14ac:dyDescent="0.25">
      <c r="A1092" s="153" t="s">
        <v>3250</v>
      </c>
      <c r="B1092" s="219" t="s">
        <v>3251</v>
      </c>
      <c r="C1092" s="220"/>
      <c r="D1092" s="221">
        <f t="shared" ref="D1092:G1092" si="1487">D1093</f>
        <v>1</v>
      </c>
      <c r="E1092" s="221">
        <f t="shared" si="1487"/>
        <v>0.35</v>
      </c>
      <c r="F1092" s="221">
        <f t="shared" si="1487"/>
        <v>0.38</v>
      </c>
      <c r="G1092" s="221">
        <f t="shared" si="1487"/>
        <v>0.39</v>
      </c>
      <c r="H1092" s="221">
        <v>0.43</v>
      </c>
      <c r="I1092" s="221">
        <v>0.45</v>
      </c>
      <c r="J1092" s="221">
        <f>J1093</f>
        <v>0.5</v>
      </c>
      <c r="K1092" s="168">
        <f t="shared" ref="K1092:P1092" si="1488">IF(K1094=0,0,K1093/K1094)</f>
        <v>1</v>
      </c>
      <c r="L1092" s="168">
        <f t="shared" si="1488"/>
        <v>1</v>
      </c>
      <c r="M1092" s="168">
        <f t="shared" si="1488"/>
        <v>1</v>
      </c>
      <c r="N1092" s="168">
        <f t="shared" si="1488"/>
        <v>1</v>
      </c>
      <c r="O1092" s="168">
        <f t="shared" si="1488"/>
        <v>0</v>
      </c>
      <c r="P1092" s="168">
        <f t="shared" si="1488"/>
        <v>0</v>
      </c>
      <c r="Q1092" s="307"/>
      <c r="R1092" s="168">
        <f t="shared" ref="R1092:S1092" si="1489">IF(R1094=0,0,R1093/R1094)</f>
        <v>0</v>
      </c>
      <c r="S1092" s="168">
        <f t="shared" si="1489"/>
        <v>0</v>
      </c>
      <c r="T1092" s="226"/>
      <c r="U1092" s="168">
        <f t="shared" ref="U1092:V1092" si="1490">IF(U1094=0,0,U1093/U1094)</f>
        <v>0</v>
      </c>
      <c r="V1092" s="168">
        <f t="shared" si="1490"/>
        <v>0</v>
      </c>
      <c r="W1092" s="226"/>
      <c r="X1092" s="168">
        <f>H1092</f>
        <v>0.43</v>
      </c>
      <c r="Y1092" s="168">
        <f>IF(Y1094=0,0,Y1093/Y1094)</f>
        <v>0</v>
      </c>
      <c r="Z1092" s="269"/>
      <c r="AA1092" s="221"/>
      <c r="AB1092" s="219"/>
      <c r="AC1092" s="160" t="e">
        <f>P1092/R1092</f>
        <v>#DIV/0!</v>
      </c>
      <c r="AD1092" s="160" t="e">
        <f>S1092/R1092</f>
        <v>#DIV/0!</v>
      </c>
      <c r="AE1092" s="160" t="e">
        <f>V1092/U1092</f>
        <v>#DIV/0!</v>
      </c>
      <c r="AF1092" s="160">
        <f>Y1092/X1092</f>
        <v>0</v>
      </c>
      <c r="AG1092" s="160">
        <f>P1092/G1092</f>
        <v>0</v>
      </c>
      <c r="AH1092" s="160">
        <f>S1092/G1092</f>
        <v>0</v>
      </c>
      <c r="AI1092" s="160">
        <f>V1092/G1092</f>
        <v>0</v>
      </c>
      <c r="AJ1092" s="160">
        <f>Y1092/G1092</f>
        <v>0</v>
      </c>
      <c r="AK1092" s="161"/>
      <c r="AL1092" s="168">
        <f>IF(H1092=0,0,P1092/H1092)</f>
        <v>0</v>
      </c>
      <c r="AM1092" s="168">
        <f>IF(H1092=0,0,S1092/H1092)</f>
        <v>0</v>
      </c>
      <c r="AN1092" s="168">
        <f>IF(H1092=0,0,V1092/H1092)</f>
        <v>0</v>
      </c>
      <c r="AO1092" s="168">
        <f>IF(H1092=0,0,Y1092/H1092)</f>
        <v>0</v>
      </c>
      <c r="AP1092" s="174">
        <f t="shared" ref="AP1092:AS1092" si="1491">IF(AL1092&lt;=50%,5,IF(AL1092&lt;=65%,4,IF(AL1092&lt;=75%,3,IF(AL1092&lt;=90%,2,1))))</f>
        <v>5</v>
      </c>
      <c r="AQ1092" s="174">
        <f t="shared" si="1491"/>
        <v>5</v>
      </c>
      <c r="AR1092" s="174">
        <f t="shared" si="1491"/>
        <v>5</v>
      </c>
      <c r="AS1092" s="174">
        <f t="shared" si="1491"/>
        <v>5</v>
      </c>
      <c r="AT1092" s="161"/>
      <c r="AU1092" s="163"/>
      <c r="AV1092" s="163"/>
      <c r="AW1092" s="163"/>
      <c r="AX1092" s="163"/>
      <c r="AY1092" s="163"/>
    </row>
    <row r="1093" spans="1:51" ht="16.5" customHeight="1" outlineLevel="4" x14ac:dyDescent="0.25">
      <c r="A1093" s="222" t="s">
        <v>3252</v>
      </c>
      <c r="B1093" s="226" t="s">
        <v>78</v>
      </c>
      <c r="C1093" s="223" t="s">
        <v>649</v>
      </c>
      <c r="D1093" s="223">
        <v>1</v>
      </c>
      <c r="E1093" s="223">
        <v>0.35</v>
      </c>
      <c r="F1093" s="223">
        <v>0.38</v>
      </c>
      <c r="G1093" s="223">
        <v>0.39</v>
      </c>
      <c r="H1093" s="223"/>
      <c r="I1093" s="223"/>
      <c r="J1093" s="223">
        <v>0.5</v>
      </c>
      <c r="K1093" s="192">
        <f>Variables!E39</f>
        <v>1</v>
      </c>
      <c r="L1093" s="192">
        <f>Variables!F39</f>
        <v>1</v>
      </c>
      <c r="M1093" s="192">
        <f>Variables!G39</f>
        <v>3</v>
      </c>
      <c r="N1093" s="192">
        <f>Variables!H39</f>
        <v>3</v>
      </c>
      <c r="O1093" s="192">
        <f>Variables!I39</f>
        <v>0</v>
      </c>
      <c r="P1093" s="192">
        <f>Variables!J39</f>
        <v>0</v>
      </c>
      <c r="Q1093" s="181"/>
      <c r="R1093" s="192">
        <f>Variables!K39</f>
        <v>0</v>
      </c>
      <c r="S1093" s="192">
        <f>Variables!L39</f>
        <v>0</v>
      </c>
      <c r="T1093" s="215"/>
      <c r="U1093" s="192">
        <f>Variables!M39</f>
        <v>0</v>
      </c>
      <c r="V1093" s="192">
        <f>Variables!N39</f>
        <v>0</v>
      </c>
      <c r="W1093" s="215"/>
      <c r="X1093" s="192"/>
      <c r="Y1093" s="192">
        <f>Variables!P39</f>
        <v>0</v>
      </c>
      <c r="Z1093" s="269"/>
      <c r="AA1093" s="223"/>
      <c r="AB1093" s="226"/>
      <c r="AC1093" s="157"/>
      <c r="AD1093" s="157"/>
      <c r="AE1093" s="157"/>
      <c r="AF1093" s="157"/>
      <c r="AG1093" s="157"/>
      <c r="AH1093" s="157"/>
      <c r="AI1093" s="157"/>
      <c r="AJ1093" s="157"/>
      <c r="AK1093" s="227"/>
      <c r="AL1093" s="159"/>
      <c r="AM1093" s="159"/>
      <c r="AN1093" s="159"/>
      <c r="AO1093" s="159"/>
      <c r="AP1093" s="162"/>
      <c r="AQ1093" s="162"/>
      <c r="AR1093" s="162"/>
      <c r="AS1093" s="162"/>
      <c r="AT1093" s="227"/>
      <c r="AU1093" s="228"/>
      <c r="AV1093" s="228"/>
      <c r="AW1093" s="228"/>
      <c r="AX1093" s="228"/>
      <c r="AY1093" s="228"/>
    </row>
    <row r="1094" spans="1:51" ht="16.5" customHeight="1" outlineLevel="4" x14ac:dyDescent="0.25">
      <c r="A1094" s="222" t="s">
        <v>3253</v>
      </c>
      <c r="B1094" s="226" t="s">
        <v>188</v>
      </c>
      <c r="C1094" s="223" t="s">
        <v>649</v>
      </c>
      <c r="D1094" s="223"/>
      <c r="E1094" s="223"/>
      <c r="F1094" s="223"/>
      <c r="G1094" s="223"/>
      <c r="H1094" s="223"/>
      <c r="I1094" s="223"/>
      <c r="J1094" s="223"/>
      <c r="K1094" s="192">
        <f>Variables!E93</f>
        <v>1</v>
      </c>
      <c r="L1094" s="192">
        <f>Variables!F93</f>
        <v>1</v>
      </c>
      <c r="M1094" s="192">
        <f>Variables!G93</f>
        <v>3</v>
      </c>
      <c r="N1094" s="192">
        <f>Variables!H93</f>
        <v>3</v>
      </c>
      <c r="O1094" s="192">
        <f>Variables!I93</f>
        <v>0</v>
      </c>
      <c r="P1094" s="192">
        <f>Variables!J93</f>
        <v>0</v>
      </c>
      <c r="Q1094" s="181"/>
      <c r="R1094" s="192">
        <f>Variables!K93</f>
        <v>0</v>
      </c>
      <c r="S1094" s="192">
        <f>Variables!L93</f>
        <v>0</v>
      </c>
      <c r="T1094" s="215"/>
      <c r="U1094" s="192">
        <f>Variables!M93</f>
        <v>0</v>
      </c>
      <c r="V1094" s="192">
        <f>Variables!N93</f>
        <v>0</v>
      </c>
      <c r="W1094" s="215"/>
      <c r="X1094" s="192"/>
      <c r="Y1094" s="192">
        <f>Variables!P93</f>
        <v>0</v>
      </c>
      <c r="Z1094" s="269"/>
      <c r="AA1094" s="223"/>
      <c r="AB1094" s="226"/>
      <c r="AC1094" s="157"/>
      <c r="AD1094" s="157"/>
      <c r="AE1094" s="157"/>
      <c r="AF1094" s="157"/>
      <c r="AG1094" s="157"/>
      <c r="AH1094" s="157"/>
      <c r="AI1094" s="157"/>
      <c r="AJ1094" s="157"/>
      <c r="AK1094" s="227"/>
      <c r="AL1094" s="159"/>
      <c r="AM1094" s="159"/>
      <c r="AN1094" s="159"/>
      <c r="AO1094" s="159"/>
      <c r="AP1094" s="162"/>
      <c r="AQ1094" s="162"/>
      <c r="AR1094" s="162"/>
      <c r="AS1094" s="162"/>
      <c r="AT1094" s="227"/>
      <c r="AU1094" s="228"/>
      <c r="AV1094" s="228"/>
      <c r="AW1094" s="228"/>
      <c r="AX1094" s="228"/>
      <c r="AY1094" s="228"/>
    </row>
    <row r="1095" spans="1:51" ht="16.5" customHeight="1" outlineLevel="2" x14ac:dyDescent="0.25">
      <c r="A1095" s="153" t="s">
        <v>3254</v>
      </c>
      <c r="B1095" s="154" t="s">
        <v>3255</v>
      </c>
      <c r="C1095" s="155"/>
      <c r="D1095" s="155"/>
      <c r="E1095" s="155"/>
      <c r="F1095" s="155"/>
      <c r="G1095" s="155"/>
      <c r="H1095" s="155"/>
      <c r="I1095" s="155"/>
      <c r="J1095" s="155"/>
      <c r="K1095" s="155"/>
      <c r="L1095" s="155"/>
      <c r="M1095" s="155"/>
      <c r="N1095" s="155"/>
      <c r="O1095" s="155"/>
      <c r="P1095" s="155"/>
      <c r="Q1095" s="156"/>
      <c r="R1095" s="155"/>
      <c r="S1095" s="155"/>
      <c r="T1095" s="157"/>
      <c r="U1095" s="155"/>
      <c r="V1095" s="155"/>
      <c r="W1095" s="157"/>
      <c r="X1095" s="155"/>
      <c r="Y1095" s="155"/>
      <c r="Z1095" s="158"/>
      <c r="AA1095" s="159"/>
      <c r="AB1095" s="154"/>
      <c r="AC1095" s="160"/>
      <c r="AD1095" s="160"/>
      <c r="AE1095" s="160"/>
      <c r="AF1095" s="160"/>
      <c r="AG1095" s="160"/>
      <c r="AH1095" s="160"/>
      <c r="AI1095" s="160"/>
      <c r="AJ1095" s="160"/>
      <c r="AK1095" s="161"/>
      <c r="AL1095" s="159"/>
      <c r="AM1095" s="159"/>
      <c r="AN1095" s="159"/>
      <c r="AO1095" s="159"/>
      <c r="AP1095" s="162"/>
      <c r="AQ1095" s="162"/>
      <c r="AR1095" s="162"/>
      <c r="AS1095" s="162"/>
      <c r="AT1095" s="161"/>
      <c r="AU1095" s="163"/>
      <c r="AV1095" s="163"/>
      <c r="AW1095" s="163"/>
      <c r="AX1095" s="163"/>
      <c r="AY1095" s="163"/>
    </row>
    <row r="1096" spans="1:51" ht="16.5" customHeight="1" outlineLevel="3" x14ac:dyDescent="0.25">
      <c r="A1096" s="205" t="s">
        <v>3256</v>
      </c>
      <c r="B1096" s="181" t="s">
        <v>3257</v>
      </c>
      <c r="C1096" s="192"/>
      <c r="D1096" s="192">
        <f t="shared" ref="D1096:G1096" si="1492">D1097</f>
        <v>1</v>
      </c>
      <c r="E1096" s="192">
        <f t="shared" si="1492"/>
        <v>1</v>
      </c>
      <c r="F1096" s="192">
        <f t="shared" si="1492"/>
        <v>1</v>
      </c>
      <c r="G1096" s="192">
        <f t="shared" si="1492"/>
        <v>1</v>
      </c>
      <c r="H1096" s="192">
        <v>1</v>
      </c>
      <c r="I1096" s="192">
        <v>2</v>
      </c>
      <c r="J1096" s="192">
        <f t="shared" ref="J1096:P1096" si="1493">J1097</f>
        <v>2</v>
      </c>
      <c r="K1096" s="192">
        <f t="shared" si="1493"/>
        <v>0</v>
      </c>
      <c r="L1096" s="192">
        <f t="shared" si="1493"/>
        <v>0</v>
      </c>
      <c r="M1096" s="192">
        <f t="shared" si="1493"/>
        <v>0</v>
      </c>
      <c r="N1096" s="192">
        <f t="shared" si="1493"/>
        <v>0</v>
      </c>
      <c r="O1096" s="192">
        <f t="shared" si="1493"/>
        <v>0</v>
      </c>
      <c r="P1096" s="192">
        <f t="shared" si="1493"/>
        <v>0</v>
      </c>
      <c r="Q1096" s="181"/>
      <c r="R1096" s="192">
        <f t="shared" ref="R1096:S1096" si="1494">R1097</f>
        <v>0</v>
      </c>
      <c r="S1096" s="192">
        <f t="shared" si="1494"/>
        <v>0</v>
      </c>
      <c r="T1096" s="215"/>
      <c r="U1096" s="192">
        <f t="shared" ref="U1096:V1096" si="1495">U1097</f>
        <v>0</v>
      </c>
      <c r="V1096" s="192">
        <f t="shared" si="1495"/>
        <v>0</v>
      </c>
      <c r="W1096" s="215"/>
      <c r="X1096" s="188">
        <f>H1096</f>
        <v>1</v>
      </c>
      <c r="Y1096" s="192">
        <f>Y1097</f>
        <v>0</v>
      </c>
      <c r="Z1096" s="182"/>
      <c r="AA1096" s="192"/>
      <c r="AB1096" s="181"/>
      <c r="AC1096" s="170" t="e">
        <f>P1096/R1096</f>
        <v>#DIV/0!</v>
      </c>
      <c r="AD1096" s="170" t="e">
        <f>S1096/R1096</f>
        <v>#DIV/0!</v>
      </c>
      <c r="AE1096" s="170" t="e">
        <f>V1096/U1096</f>
        <v>#DIV/0!</v>
      </c>
      <c r="AF1096" s="170">
        <f>Y1096/X1096</f>
        <v>0</v>
      </c>
      <c r="AG1096" s="170">
        <f>P1096/G1096</f>
        <v>0</v>
      </c>
      <c r="AH1096" s="170">
        <f>S1096/G1096</f>
        <v>0</v>
      </c>
      <c r="AI1096" s="170">
        <f>V1096/G1096</f>
        <v>0</v>
      </c>
      <c r="AJ1096" s="170">
        <f>Y1096/G1096</f>
        <v>0</v>
      </c>
      <c r="AK1096" s="206"/>
      <c r="AL1096" s="168">
        <f>IF(H1096=0,0,P1096/H1096)</f>
        <v>0</v>
      </c>
      <c r="AM1096" s="168">
        <f>IF(H1096=0,0,S1096/H1096)</f>
        <v>0</v>
      </c>
      <c r="AN1096" s="168">
        <f>IF(H1096=0,0,V1096/H1096)</f>
        <v>0</v>
      </c>
      <c r="AO1096" s="168">
        <f>IF(H1096=0,0,Y1096/H1096)</f>
        <v>0</v>
      </c>
      <c r="AP1096" s="174">
        <f t="shared" ref="AP1096:AS1096" si="1496">IF(AL1096&lt;=50%,5,IF(AL1096&lt;=65%,4,IF(AL1096&lt;=75%,3,IF(AL1096&lt;=90%,2,1))))</f>
        <v>5</v>
      </c>
      <c r="AQ1096" s="174">
        <f t="shared" si="1496"/>
        <v>5</v>
      </c>
      <c r="AR1096" s="174">
        <f t="shared" si="1496"/>
        <v>5</v>
      </c>
      <c r="AS1096" s="174">
        <f t="shared" si="1496"/>
        <v>5</v>
      </c>
      <c r="AT1096" s="206"/>
      <c r="AU1096" s="207"/>
      <c r="AV1096" s="207"/>
      <c r="AW1096" s="207"/>
      <c r="AX1096" s="207"/>
      <c r="AY1096" s="207"/>
    </row>
    <row r="1097" spans="1:51" ht="16.5" customHeight="1" outlineLevel="4" x14ac:dyDescent="0.25">
      <c r="A1097" s="205" t="s">
        <v>3258</v>
      </c>
      <c r="B1097" s="181" t="s">
        <v>23</v>
      </c>
      <c r="C1097" s="192" t="s">
        <v>3259</v>
      </c>
      <c r="D1097" s="192">
        <v>1</v>
      </c>
      <c r="E1097" s="192">
        <v>1</v>
      </c>
      <c r="F1097" s="192">
        <v>1</v>
      </c>
      <c r="G1097" s="192">
        <v>1</v>
      </c>
      <c r="H1097" s="192"/>
      <c r="I1097" s="192"/>
      <c r="J1097" s="192">
        <v>2</v>
      </c>
      <c r="K1097" s="192">
        <f>Variables!E11</f>
        <v>0</v>
      </c>
      <c r="L1097" s="192">
        <f>Variables!F11</f>
        <v>0</v>
      </c>
      <c r="M1097" s="192">
        <f>Variables!G11</f>
        <v>0</v>
      </c>
      <c r="N1097" s="192">
        <f>Variables!H11</f>
        <v>0</v>
      </c>
      <c r="O1097" s="192">
        <f>Variables!I11</f>
        <v>0</v>
      </c>
      <c r="P1097" s="192">
        <f>Variables!J11</f>
        <v>0</v>
      </c>
      <c r="Q1097" s="181"/>
      <c r="R1097" s="192">
        <f>Variables!K11</f>
        <v>0</v>
      </c>
      <c r="S1097" s="192">
        <f>Variables!L11</f>
        <v>0</v>
      </c>
      <c r="T1097" s="215"/>
      <c r="U1097" s="192">
        <f>Variables!M11</f>
        <v>0</v>
      </c>
      <c r="V1097" s="192">
        <f>Variables!N11</f>
        <v>0</v>
      </c>
      <c r="W1097" s="215"/>
      <c r="X1097" s="192"/>
      <c r="Y1097" s="192">
        <f>Variables!P11</f>
        <v>0</v>
      </c>
      <c r="Z1097" s="182"/>
      <c r="AA1097" s="192"/>
      <c r="AB1097" s="181"/>
      <c r="AC1097" s="170"/>
      <c r="AD1097" s="170"/>
      <c r="AE1097" s="170"/>
      <c r="AF1097" s="170"/>
      <c r="AG1097" s="170"/>
      <c r="AH1097" s="170"/>
      <c r="AI1097" s="170"/>
      <c r="AJ1097" s="170"/>
      <c r="AK1097" s="206"/>
      <c r="AL1097" s="168"/>
      <c r="AM1097" s="168"/>
      <c r="AN1097" s="168"/>
      <c r="AO1097" s="168"/>
      <c r="AP1097" s="174"/>
      <c r="AQ1097" s="174"/>
      <c r="AR1097" s="174"/>
      <c r="AS1097" s="174"/>
      <c r="AT1097" s="206"/>
      <c r="AU1097" s="207"/>
      <c r="AV1097" s="207"/>
      <c r="AW1097" s="207"/>
      <c r="AX1097" s="207"/>
      <c r="AY1097" s="207"/>
    </row>
    <row r="1098" spans="1:51" ht="16.5" customHeight="1" outlineLevel="3" x14ac:dyDescent="0.25">
      <c r="A1098" s="205" t="s">
        <v>3260</v>
      </c>
      <c r="B1098" s="181" t="s">
        <v>3261</v>
      </c>
      <c r="C1098" s="192"/>
      <c r="D1098" s="192">
        <f t="shared" ref="D1098:G1098" si="1497">D1099</f>
        <v>9</v>
      </c>
      <c r="E1098" s="192">
        <f t="shared" si="1497"/>
        <v>10</v>
      </c>
      <c r="F1098" s="192">
        <f t="shared" si="1497"/>
        <v>11</v>
      </c>
      <c r="G1098" s="192">
        <f t="shared" si="1497"/>
        <v>12</v>
      </c>
      <c r="H1098" s="192">
        <v>13</v>
      </c>
      <c r="I1098" s="192">
        <v>14</v>
      </c>
      <c r="J1098" s="192">
        <f t="shared" ref="J1098:P1098" si="1498">J1099</f>
        <v>15</v>
      </c>
      <c r="K1098" s="192">
        <f t="shared" si="1498"/>
        <v>10</v>
      </c>
      <c r="L1098" s="192">
        <f t="shared" si="1498"/>
        <v>11</v>
      </c>
      <c r="M1098" s="192">
        <f t="shared" si="1498"/>
        <v>11</v>
      </c>
      <c r="N1098" s="192">
        <f t="shared" si="1498"/>
        <v>11</v>
      </c>
      <c r="O1098" s="192">
        <f t="shared" si="1498"/>
        <v>0</v>
      </c>
      <c r="P1098" s="192">
        <f t="shared" si="1498"/>
        <v>0</v>
      </c>
      <c r="Q1098" s="181"/>
      <c r="R1098" s="192">
        <f t="shared" ref="R1098:S1098" si="1499">R1099</f>
        <v>0</v>
      </c>
      <c r="S1098" s="192">
        <f t="shared" si="1499"/>
        <v>0</v>
      </c>
      <c r="T1098" s="215"/>
      <c r="U1098" s="192">
        <f t="shared" ref="U1098:V1098" si="1500">U1099</f>
        <v>0</v>
      </c>
      <c r="V1098" s="192">
        <f t="shared" si="1500"/>
        <v>0</v>
      </c>
      <c r="W1098" s="215"/>
      <c r="X1098" s="188">
        <f>H1098</f>
        <v>13</v>
      </c>
      <c r="Y1098" s="192">
        <f>Y1099</f>
        <v>0</v>
      </c>
      <c r="Z1098" s="182"/>
      <c r="AA1098" s="192"/>
      <c r="AB1098" s="181"/>
      <c r="AC1098" s="170" t="e">
        <f>P1098/R1098</f>
        <v>#DIV/0!</v>
      </c>
      <c r="AD1098" s="170" t="e">
        <f>S1098/R1098</f>
        <v>#DIV/0!</v>
      </c>
      <c r="AE1098" s="170" t="e">
        <f>V1098/U1098</f>
        <v>#DIV/0!</v>
      </c>
      <c r="AF1098" s="170">
        <f>Y1098/X1098</f>
        <v>0</v>
      </c>
      <c r="AG1098" s="170">
        <f>P1098/G1098</f>
        <v>0</v>
      </c>
      <c r="AH1098" s="170">
        <f>S1098/G1098</f>
        <v>0</v>
      </c>
      <c r="AI1098" s="170">
        <f>V1098/G1098</f>
        <v>0</v>
      </c>
      <c r="AJ1098" s="170">
        <f>Y1098/G1098</f>
        <v>0</v>
      </c>
      <c r="AK1098" s="206"/>
      <c r="AL1098" s="168">
        <f>IF(H1098=0,0,P1098/H1098)</f>
        <v>0</v>
      </c>
      <c r="AM1098" s="168">
        <f>IF(H1098=0,0,S1098/H1098)</f>
        <v>0</v>
      </c>
      <c r="AN1098" s="168">
        <f>IF(H1098=0,0,V1098/H1098)</f>
        <v>0</v>
      </c>
      <c r="AO1098" s="168">
        <f>IF(H1098=0,0,Y1098/H1098)</f>
        <v>0</v>
      </c>
      <c r="AP1098" s="174">
        <f t="shared" ref="AP1098:AS1098" si="1501">IF(AL1098&lt;=50%,5,IF(AL1098&lt;=65%,4,IF(AL1098&lt;=75%,3,IF(AL1098&lt;=90%,2,1))))</f>
        <v>5</v>
      </c>
      <c r="AQ1098" s="174">
        <f t="shared" si="1501"/>
        <v>5</v>
      </c>
      <c r="AR1098" s="174">
        <f t="shared" si="1501"/>
        <v>5</v>
      </c>
      <c r="AS1098" s="174">
        <f t="shared" si="1501"/>
        <v>5</v>
      </c>
      <c r="AT1098" s="206"/>
      <c r="AU1098" s="207"/>
      <c r="AV1098" s="207"/>
      <c r="AW1098" s="207"/>
      <c r="AX1098" s="207"/>
      <c r="AY1098" s="207"/>
    </row>
    <row r="1099" spans="1:51" ht="16.5" customHeight="1" outlineLevel="4" x14ac:dyDescent="0.25">
      <c r="A1099" s="205" t="s">
        <v>3262</v>
      </c>
      <c r="B1099" s="181" t="s">
        <v>106</v>
      </c>
      <c r="C1099" s="192" t="s">
        <v>1660</v>
      </c>
      <c r="D1099" s="192">
        <v>9</v>
      </c>
      <c r="E1099" s="192">
        <v>10</v>
      </c>
      <c r="F1099" s="192">
        <v>11</v>
      </c>
      <c r="G1099" s="192">
        <v>12</v>
      </c>
      <c r="H1099" s="192"/>
      <c r="I1099" s="192"/>
      <c r="J1099" s="192">
        <v>15</v>
      </c>
      <c r="K1099" s="192">
        <f>Variables!E53</f>
        <v>10</v>
      </c>
      <c r="L1099" s="192">
        <f>Variables!F53</f>
        <v>11</v>
      </c>
      <c r="M1099" s="192">
        <f>Variables!G53</f>
        <v>11</v>
      </c>
      <c r="N1099" s="192">
        <f>Variables!H53</f>
        <v>11</v>
      </c>
      <c r="O1099" s="192">
        <f>Variables!I53</f>
        <v>0</v>
      </c>
      <c r="P1099" s="192">
        <f>Variables!J53</f>
        <v>0</v>
      </c>
      <c r="Q1099" s="181"/>
      <c r="R1099" s="192">
        <f>Variables!K53</f>
        <v>0</v>
      </c>
      <c r="S1099" s="192">
        <f>Variables!L53</f>
        <v>0</v>
      </c>
      <c r="T1099" s="215"/>
      <c r="U1099" s="192">
        <f>Variables!M53</f>
        <v>0</v>
      </c>
      <c r="V1099" s="192">
        <f>Variables!N53</f>
        <v>0</v>
      </c>
      <c r="W1099" s="215"/>
      <c r="X1099" s="192"/>
      <c r="Y1099" s="192">
        <f>Variables!P53</f>
        <v>0</v>
      </c>
      <c r="Z1099" s="182"/>
      <c r="AA1099" s="192"/>
      <c r="AB1099" s="181"/>
      <c r="AC1099" s="170"/>
      <c r="AD1099" s="170"/>
      <c r="AE1099" s="170"/>
      <c r="AF1099" s="170"/>
      <c r="AG1099" s="170"/>
      <c r="AH1099" s="170"/>
      <c r="AI1099" s="170"/>
      <c r="AJ1099" s="170"/>
      <c r="AK1099" s="206"/>
      <c r="AL1099" s="168"/>
      <c r="AM1099" s="168"/>
      <c r="AN1099" s="168"/>
      <c r="AO1099" s="168"/>
      <c r="AP1099" s="174"/>
      <c r="AQ1099" s="174"/>
      <c r="AR1099" s="174"/>
      <c r="AS1099" s="174"/>
      <c r="AT1099" s="206"/>
      <c r="AU1099" s="207"/>
      <c r="AV1099" s="207"/>
      <c r="AW1099" s="207"/>
      <c r="AX1099" s="207"/>
      <c r="AY1099" s="207"/>
    </row>
    <row r="1100" spans="1:51" ht="16.5" customHeight="1" outlineLevel="3" x14ac:dyDescent="0.25">
      <c r="A1100" s="153" t="s">
        <v>3263</v>
      </c>
      <c r="B1100" s="219" t="s">
        <v>3264</v>
      </c>
      <c r="C1100" s="220"/>
      <c r="D1100" s="221">
        <v>0.73</v>
      </c>
      <c r="E1100" s="221">
        <v>0.74</v>
      </c>
      <c r="F1100" s="221">
        <v>0.75</v>
      </c>
      <c r="G1100" s="221">
        <v>0.76</v>
      </c>
      <c r="H1100" s="221">
        <v>0.77</v>
      </c>
      <c r="I1100" s="221">
        <v>0.78</v>
      </c>
      <c r="J1100" s="221">
        <v>0.8</v>
      </c>
      <c r="K1100" s="168">
        <f t="shared" ref="K1100:P1100" si="1502">IF(K1102=0,0,K1101/K1102)</f>
        <v>0.53333333333333333</v>
      </c>
      <c r="L1100" s="168">
        <f t="shared" si="1502"/>
        <v>0.66666666666666663</v>
      </c>
      <c r="M1100" s="168">
        <f t="shared" si="1502"/>
        <v>0.66666666666666663</v>
      </c>
      <c r="N1100" s="168">
        <f t="shared" si="1502"/>
        <v>0.5</v>
      </c>
      <c r="O1100" s="168">
        <f t="shared" si="1502"/>
        <v>0</v>
      </c>
      <c r="P1100" s="168">
        <f t="shared" si="1502"/>
        <v>0</v>
      </c>
      <c r="Q1100" s="307"/>
      <c r="R1100" s="168">
        <f t="shared" ref="R1100:S1100" si="1503">IF(R1102=0,0,R1101/R1102)</f>
        <v>0</v>
      </c>
      <c r="S1100" s="168">
        <f t="shared" si="1503"/>
        <v>0</v>
      </c>
      <c r="T1100" s="226"/>
      <c r="U1100" s="168">
        <f t="shared" ref="U1100:V1100" si="1504">IF(U1102=0,0,U1101/U1102)</f>
        <v>0</v>
      </c>
      <c r="V1100" s="168">
        <f t="shared" si="1504"/>
        <v>0</v>
      </c>
      <c r="W1100" s="226"/>
      <c r="X1100" s="168">
        <f>H1100</f>
        <v>0.77</v>
      </c>
      <c r="Y1100" s="168">
        <f>IF(Y1102=0,0,Y1101/Y1102)</f>
        <v>0</v>
      </c>
      <c r="Z1100" s="269"/>
      <c r="AA1100" s="221"/>
      <c r="AB1100" s="219"/>
      <c r="AC1100" s="172" t="e">
        <f>P1100/R1100</f>
        <v>#DIV/0!</v>
      </c>
      <c r="AD1100" s="172" t="e">
        <f>S1100/R1100</f>
        <v>#DIV/0!</v>
      </c>
      <c r="AE1100" s="172" t="e">
        <f>V1100/U1100</f>
        <v>#DIV/0!</v>
      </c>
      <c r="AF1100" s="172">
        <f>Y1100/X1100</f>
        <v>0</v>
      </c>
      <c r="AG1100" s="172">
        <f>P1100/G1100</f>
        <v>0</v>
      </c>
      <c r="AH1100" s="172">
        <f>S1100/G1100</f>
        <v>0</v>
      </c>
      <c r="AI1100" s="172">
        <f>V1100/G1100</f>
        <v>0</v>
      </c>
      <c r="AJ1100" s="172">
        <f>Y1100/G1100</f>
        <v>0</v>
      </c>
      <c r="AK1100" s="173"/>
      <c r="AL1100" s="168">
        <f>IF(H1100=0,0,P1100/H1100)</f>
        <v>0</v>
      </c>
      <c r="AM1100" s="168">
        <f>IF(H1100=0,0,S1100/H1100)</f>
        <v>0</v>
      </c>
      <c r="AN1100" s="168">
        <f>IF(H1100=0,0,V1100/H1100)</f>
        <v>0</v>
      </c>
      <c r="AO1100" s="168">
        <f>IF(H1100=0,0,Y1100/H1100)</f>
        <v>0</v>
      </c>
      <c r="AP1100" s="174">
        <f t="shared" ref="AP1100:AS1100" si="1505">IF(AL1100&lt;=50%,5,IF(AL1100&lt;=65%,4,IF(AL1100&lt;=75%,3,IF(AL1100&lt;=90%,2,1))))</f>
        <v>5</v>
      </c>
      <c r="AQ1100" s="174">
        <f t="shared" si="1505"/>
        <v>5</v>
      </c>
      <c r="AR1100" s="174">
        <f t="shared" si="1505"/>
        <v>5</v>
      </c>
      <c r="AS1100" s="174">
        <f t="shared" si="1505"/>
        <v>5</v>
      </c>
      <c r="AT1100" s="161"/>
      <c r="AU1100" s="163"/>
      <c r="AV1100" s="163"/>
      <c r="AW1100" s="163"/>
      <c r="AX1100" s="163"/>
      <c r="AY1100" s="163"/>
    </row>
    <row r="1101" spans="1:51" ht="16.5" customHeight="1" outlineLevel="4" x14ac:dyDescent="0.25">
      <c r="A1101" s="205" t="s">
        <v>3265</v>
      </c>
      <c r="B1101" s="181" t="s">
        <v>63</v>
      </c>
      <c r="C1101" s="192" t="s">
        <v>2952</v>
      </c>
      <c r="D1101" s="192"/>
      <c r="E1101" s="192"/>
      <c r="F1101" s="192"/>
      <c r="G1101" s="192"/>
      <c r="H1101" s="192"/>
      <c r="I1101" s="192"/>
      <c r="J1101" s="192"/>
      <c r="K1101" s="192">
        <f>Variables!E31</f>
        <v>8</v>
      </c>
      <c r="L1101" s="192">
        <f>Variables!F31</f>
        <v>10</v>
      </c>
      <c r="M1101" s="192">
        <f>Variables!G31</f>
        <v>10</v>
      </c>
      <c r="N1101" s="192">
        <f>Variables!H31</f>
        <v>2</v>
      </c>
      <c r="O1101" s="192">
        <f>Variables!I31</f>
        <v>0</v>
      </c>
      <c r="P1101" s="192">
        <f>Variables!J31</f>
        <v>0</v>
      </c>
      <c r="Q1101" s="181"/>
      <c r="R1101" s="192">
        <f>Variables!K31</f>
        <v>0</v>
      </c>
      <c r="S1101" s="192">
        <f>Variables!L31</f>
        <v>0</v>
      </c>
      <c r="T1101" s="215"/>
      <c r="U1101" s="192">
        <f>Variables!M31</f>
        <v>0</v>
      </c>
      <c r="V1101" s="192">
        <f>Variables!N31</f>
        <v>0</v>
      </c>
      <c r="W1101" s="215"/>
      <c r="X1101" s="192"/>
      <c r="Y1101" s="192">
        <f>Variables!P31</f>
        <v>0</v>
      </c>
      <c r="Z1101" s="182"/>
      <c r="AA1101" s="192"/>
      <c r="AB1101" s="181"/>
      <c r="AC1101" s="170"/>
      <c r="AD1101" s="170"/>
      <c r="AE1101" s="170"/>
      <c r="AF1101" s="170"/>
      <c r="AG1101" s="170"/>
      <c r="AH1101" s="170"/>
      <c r="AI1101" s="170"/>
      <c r="AJ1101" s="170"/>
      <c r="AK1101" s="206"/>
      <c r="AL1101" s="168"/>
      <c r="AM1101" s="168"/>
      <c r="AN1101" s="168"/>
      <c r="AO1101" s="168"/>
      <c r="AP1101" s="174"/>
      <c r="AQ1101" s="174"/>
      <c r="AR1101" s="174"/>
      <c r="AS1101" s="174"/>
      <c r="AT1101" s="206"/>
      <c r="AU1101" s="207"/>
      <c r="AV1101" s="207"/>
      <c r="AW1101" s="207"/>
      <c r="AX1101" s="207"/>
      <c r="AY1101" s="207"/>
    </row>
    <row r="1102" spans="1:51" ht="16.5" customHeight="1" outlineLevel="4" x14ac:dyDescent="0.25">
      <c r="A1102" s="205" t="s">
        <v>3266</v>
      </c>
      <c r="B1102" s="181" t="s">
        <v>131</v>
      </c>
      <c r="C1102" s="192" t="s">
        <v>2952</v>
      </c>
      <c r="D1102" s="192"/>
      <c r="E1102" s="192"/>
      <c r="F1102" s="192"/>
      <c r="G1102" s="192"/>
      <c r="H1102" s="192"/>
      <c r="I1102" s="192"/>
      <c r="J1102" s="192"/>
      <c r="K1102" s="192">
        <f>Variables!E65</f>
        <v>15</v>
      </c>
      <c r="L1102" s="192">
        <f>Variables!F65</f>
        <v>15</v>
      </c>
      <c r="M1102" s="192">
        <f>Variables!G65</f>
        <v>15</v>
      </c>
      <c r="N1102" s="192">
        <f>Variables!H65</f>
        <v>4</v>
      </c>
      <c r="O1102" s="192">
        <f>Variables!I65</f>
        <v>0</v>
      </c>
      <c r="P1102" s="192">
        <f>Variables!J65</f>
        <v>0</v>
      </c>
      <c r="Q1102" s="181"/>
      <c r="R1102" s="192">
        <f>Variables!K65</f>
        <v>0</v>
      </c>
      <c r="S1102" s="192">
        <f>Variables!L65</f>
        <v>0</v>
      </c>
      <c r="T1102" s="215"/>
      <c r="U1102" s="192">
        <f>Variables!M65</f>
        <v>0</v>
      </c>
      <c r="V1102" s="192">
        <f>Variables!N65</f>
        <v>0</v>
      </c>
      <c r="W1102" s="215"/>
      <c r="X1102" s="192"/>
      <c r="Y1102" s="192">
        <f>Variables!P65</f>
        <v>0</v>
      </c>
      <c r="Z1102" s="182"/>
      <c r="AA1102" s="192"/>
      <c r="AB1102" s="181"/>
      <c r="AC1102" s="170"/>
      <c r="AD1102" s="170"/>
      <c r="AE1102" s="170"/>
      <c r="AF1102" s="170"/>
      <c r="AG1102" s="170"/>
      <c r="AH1102" s="170"/>
      <c r="AI1102" s="170"/>
      <c r="AJ1102" s="170"/>
      <c r="AK1102" s="206"/>
      <c r="AL1102" s="168"/>
      <c r="AM1102" s="168"/>
      <c r="AN1102" s="168"/>
      <c r="AO1102" s="168"/>
      <c r="AP1102" s="174"/>
      <c r="AQ1102" s="174"/>
      <c r="AR1102" s="174"/>
      <c r="AS1102" s="174"/>
      <c r="AT1102" s="206"/>
      <c r="AU1102" s="207"/>
      <c r="AV1102" s="207"/>
      <c r="AW1102" s="207"/>
      <c r="AX1102" s="207"/>
      <c r="AY1102" s="207"/>
    </row>
    <row r="1103" spans="1:51" ht="16.5" customHeight="1" outlineLevel="3" x14ac:dyDescent="0.25">
      <c r="A1103" s="153" t="s">
        <v>3267</v>
      </c>
      <c r="B1103" s="219" t="s">
        <v>3268</v>
      </c>
      <c r="C1103" s="220"/>
      <c r="D1103" s="221">
        <v>1</v>
      </c>
      <c r="E1103" s="221">
        <v>0.32</v>
      </c>
      <c r="F1103" s="221">
        <v>0.35</v>
      </c>
      <c r="G1103" s="221">
        <v>0.37</v>
      </c>
      <c r="H1103" s="221">
        <v>0.39</v>
      </c>
      <c r="I1103" s="221">
        <v>0.41</v>
      </c>
      <c r="J1103" s="221">
        <v>0.45</v>
      </c>
      <c r="K1103" s="168">
        <f t="shared" ref="K1103:P1103" si="1506">IF(K1105=0,0,K1104/K1105)</f>
        <v>0.42857142857142855</v>
      </c>
      <c r="L1103" s="168">
        <f t="shared" si="1506"/>
        <v>1</v>
      </c>
      <c r="M1103" s="168">
        <f t="shared" si="1506"/>
        <v>0.7142857142857143</v>
      </c>
      <c r="N1103" s="168">
        <f t="shared" si="1506"/>
        <v>1</v>
      </c>
      <c r="O1103" s="168">
        <f t="shared" si="1506"/>
        <v>0</v>
      </c>
      <c r="P1103" s="168">
        <f t="shared" si="1506"/>
        <v>0</v>
      </c>
      <c r="Q1103" s="307"/>
      <c r="R1103" s="168">
        <f t="shared" ref="R1103:S1103" si="1507">IF(R1105=0,0,R1104/R1105)</f>
        <v>0</v>
      </c>
      <c r="S1103" s="168">
        <f t="shared" si="1507"/>
        <v>0</v>
      </c>
      <c r="T1103" s="226"/>
      <c r="U1103" s="168">
        <f t="shared" ref="U1103:V1103" si="1508">IF(U1105=0,0,U1104/U1105)</f>
        <v>0</v>
      </c>
      <c r="V1103" s="168">
        <f t="shared" si="1508"/>
        <v>0</v>
      </c>
      <c r="W1103" s="226"/>
      <c r="X1103" s="168">
        <f>H1103</f>
        <v>0.39</v>
      </c>
      <c r="Y1103" s="168">
        <f>IF(Y1105=0,0,Y1104/Y1105)</f>
        <v>0</v>
      </c>
      <c r="Z1103" s="269"/>
      <c r="AA1103" s="221"/>
      <c r="AB1103" s="219"/>
      <c r="AC1103" s="172" t="e">
        <f>P1103/R1103</f>
        <v>#DIV/0!</v>
      </c>
      <c r="AD1103" s="172" t="e">
        <f>S1103/R1103</f>
        <v>#DIV/0!</v>
      </c>
      <c r="AE1103" s="172" t="e">
        <f>V1103/U1103</f>
        <v>#DIV/0!</v>
      </c>
      <c r="AF1103" s="172">
        <f>Y1103/X1103</f>
        <v>0</v>
      </c>
      <c r="AG1103" s="172">
        <f>P1103/G1103</f>
        <v>0</v>
      </c>
      <c r="AH1103" s="172">
        <f>S1103/G1103</f>
        <v>0</v>
      </c>
      <c r="AI1103" s="172">
        <f>V1103/G1103</f>
        <v>0</v>
      </c>
      <c r="AJ1103" s="172">
        <f>Y1103/G1103</f>
        <v>0</v>
      </c>
      <c r="AK1103" s="173"/>
      <c r="AL1103" s="168">
        <f>IF(H1103=0,0,P1103/H1103)</f>
        <v>0</v>
      </c>
      <c r="AM1103" s="168">
        <f>IF(H1103=0,0,S1103/H1103)</f>
        <v>0</v>
      </c>
      <c r="AN1103" s="168">
        <f>IF(H1103=0,0,V1103/H1103)</f>
        <v>0</v>
      </c>
      <c r="AO1103" s="168">
        <f>IF(H1103=0,0,Y1103/H1103)</f>
        <v>0</v>
      </c>
      <c r="AP1103" s="174">
        <f t="shared" ref="AP1103:AS1103" si="1509">IF(AL1103&lt;=50%,5,IF(AL1103&lt;=65%,4,IF(AL1103&lt;=75%,3,IF(AL1103&lt;=90%,2,1))))</f>
        <v>5</v>
      </c>
      <c r="AQ1103" s="174">
        <f t="shared" si="1509"/>
        <v>5</v>
      </c>
      <c r="AR1103" s="174">
        <f t="shared" si="1509"/>
        <v>5</v>
      </c>
      <c r="AS1103" s="174">
        <f t="shared" si="1509"/>
        <v>5</v>
      </c>
      <c r="AT1103" s="161"/>
      <c r="AU1103" s="163"/>
      <c r="AV1103" s="163"/>
      <c r="AW1103" s="163"/>
      <c r="AX1103" s="163"/>
      <c r="AY1103" s="163"/>
    </row>
    <row r="1104" spans="1:51" ht="16.5" customHeight="1" outlineLevel="4" x14ac:dyDescent="0.25">
      <c r="A1104" s="205" t="s">
        <v>3269</v>
      </c>
      <c r="B1104" s="181" t="s">
        <v>61</v>
      </c>
      <c r="C1104" s="192" t="s">
        <v>2952</v>
      </c>
      <c r="D1104" s="192"/>
      <c r="E1104" s="192"/>
      <c r="F1104" s="192"/>
      <c r="G1104" s="192"/>
      <c r="H1104" s="192"/>
      <c r="I1104" s="192"/>
      <c r="J1104" s="192"/>
      <c r="K1104" s="192">
        <f>Variables!E30</f>
        <v>3</v>
      </c>
      <c r="L1104" s="192">
        <f>Variables!F30</f>
        <v>7</v>
      </c>
      <c r="M1104" s="192">
        <f>Variables!G30</f>
        <v>5</v>
      </c>
      <c r="N1104" s="192">
        <f>Variables!H30</f>
        <v>7</v>
      </c>
      <c r="O1104" s="192">
        <f>Variables!I30</f>
        <v>0</v>
      </c>
      <c r="P1104" s="192">
        <f>Variables!J30</f>
        <v>0</v>
      </c>
      <c r="Q1104" s="181"/>
      <c r="R1104" s="192">
        <f>Variables!K30</f>
        <v>0</v>
      </c>
      <c r="S1104" s="192">
        <f>Variables!L30</f>
        <v>0</v>
      </c>
      <c r="T1104" s="215"/>
      <c r="U1104" s="192">
        <f>Variables!M30</f>
        <v>0</v>
      </c>
      <c r="V1104" s="192">
        <f>Variables!N30</f>
        <v>0</v>
      </c>
      <c r="W1104" s="215"/>
      <c r="X1104" s="192"/>
      <c r="Y1104" s="192">
        <f>Variables!P30</f>
        <v>0</v>
      </c>
      <c r="Z1104" s="182"/>
      <c r="AA1104" s="192"/>
      <c r="AB1104" s="181"/>
      <c r="AC1104" s="170"/>
      <c r="AD1104" s="170"/>
      <c r="AE1104" s="170"/>
      <c r="AF1104" s="170"/>
      <c r="AG1104" s="170"/>
      <c r="AH1104" s="170"/>
      <c r="AI1104" s="170"/>
      <c r="AJ1104" s="170"/>
      <c r="AK1104" s="206"/>
      <c r="AL1104" s="168"/>
      <c r="AM1104" s="168"/>
      <c r="AN1104" s="168"/>
      <c r="AO1104" s="168"/>
      <c r="AP1104" s="174"/>
      <c r="AQ1104" s="174"/>
      <c r="AR1104" s="174"/>
      <c r="AS1104" s="174"/>
      <c r="AT1104" s="206"/>
      <c r="AU1104" s="207"/>
      <c r="AV1104" s="207"/>
      <c r="AW1104" s="207"/>
      <c r="AX1104" s="207"/>
      <c r="AY1104" s="207"/>
    </row>
    <row r="1105" spans="1:51" ht="16.5" customHeight="1" outlineLevel="4" x14ac:dyDescent="0.25">
      <c r="A1105" s="205" t="s">
        <v>3270</v>
      </c>
      <c r="B1105" s="181" t="s">
        <v>137</v>
      </c>
      <c r="C1105" s="192" t="s">
        <v>2952</v>
      </c>
      <c r="D1105" s="192"/>
      <c r="E1105" s="192"/>
      <c r="F1105" s="192"/>
      <c r="G1105" s="192"/>
      <c r="H1105" s="192"/>
      <c r="I1105" s="192"/>
      <c r="J1105" s="192"/>
      <c r="K1105" s="192">
        <f>Variables!E68</f>
        <v>7</v>
      </c>
      <c r="L1105" s="192">
        <f>Variables!F68</f>
        <v>7</v>
      </c>
      <c r="M1105" s="192">
        <f>Variables!G68</f>
        <v>7</v>
      </c>
      <c r="N1105" s="192">
        <f>Variables!H68</f>
        <v>7</v>
      </c>
      <c r="O1105" s="192">
        <f>Variables!I68</f>
        <v>0</v>
      </c>
      <c r="P1105" s="192">
        <f>Variables!J68</f>
        <v>0</v>
      </c>
      <c r="Q1105" s="181"/>
      <c r="R1105" s="192">
        <f>Variables!K68</f>
        <v>0</v>
      </c>
      <c r="S1105" s="192">
        <f>Variables!L68</f>
        <v>0</v>
      </c>
      <c r="T1105" s="215"/>
      <c r="U1105" s="192">
        <f>Variables!M68</f>
        <v>0</v>
      </c>
      <c r="V1105" s="192">
        <f>Variables!N68</f>
        <v>0</v>
      </c>
      <c r="W1105" s="215"/>
      <c r="X1105" s="192"/>
      <c r="Y1105" s="192">
        <f>Variables!P68</f>
        <v>0</v>
      </c>
      <c r="Z1105" s="182"/>
      <c r="AA1105" s="192"/>
      <c r="AB1105" s="181"/>
      <c r="AC1105" s="170"/>
      <c r="AD1105" s="170"/>
      <c r="AE1105" s="170"/>
      <c r="AF1105" s="170"/>
      <c r="AG1105" s="170"/>
      <c r="AH1105" s="170"/>
      <c r="AI1105" s="170"/>
      <c r="AJ1105" s="170"/>
      <c r="AK1105" s="206"/>
      <c r="AL1105" s="168"/>
      <c r="AM1105" s="168"/>
      <c r="AN1105" s="168"/>
      <c r="AO1105" s="168"/>
      <c r="AP1105" s="174"/>
      <c r="AQ1105" s="174"/>
      <c r="AR1105" s="174"/>
      <c r="AS1105" s="174"/>
      <c r="AT1105" s="206"/>
      <c r="AU1105" s="207"/>
      <c r="AV1105" s="207"/>
      <c r="AW1105" s="207"/>
      <c r="AX1105" s="207"/>
      <c r="AY1105" s="207"/>
    </row>
    <row r="1106" spans="1:51" ht="16.5" customHeight="1" outlineLevel="3" x14ac:dyDescent="0.25">
      <c r="A1106" s="153" t="s">
        <v>3271</v>
      </c>
      <c r="B1106" s="219" t="s">
        <v>3272</v>
      </c>
      <c r="C1106" s="220"/>
      <c r="D1106" s="221">
        <v>0.75</v>
      </c>
      <c r="E1106" s="221">
        <v>0.76</v>
      </c>
      <c r="F1106" s="221">
        <v>0.77</v>
      </c>
      <c r="G1106" s="221">
        <v>0.78</v>
      </c>
      <c r="H1106" s="221">
        <v>0.79</v>
      </c>
      <c r="I1106" s="221">
        <v>0.8</v>
      </c>
      <c r="J1106" s="221">
        <v>0.8</v>
      </c>
      <c r="K1106" s="168">
        <f t="shared" ref="K1106:P1106" si="1510">IF(K1108=0,0,K1107/K1108)</f>
        <v>0.75</v>
      </c>
      <c r="L1106" s="168">
        <f t="shared" si="1510"/>
        <v>1</v>
      </c>
      <c r="M1106" s="168">
        <f t="shared" si="1510"/>
        <v>0.75</v>
      </c>
      <c r="N1106" s="168">
        <f t="shared" si="1510"/>
        <v>3</v>
      </c>
      <c r="O1106" s="168">
        <f t="shared" si="1510"/>
        <v>0</v>
      </c>
      <c r="P1106" s="168">
        <f t="shared" si="1510"/>
        <v>0</v>
      </c>
      <c r="Q1106" s="307"/>
      <c r="R1106" s="168">
        <f t="shared" ref="R1106:S1106" si="1511">IF(R1108=0,0,R1107/R1108)</f>
        <v>0</v>
      </c>
      <c r="S1106" s="168">
        <f t="shared" si="1511"/>
        <v>0</v>
      </c>
      <c r="T1106" s="226"/>
      <c r="U1106" s="168">
        <f t="shared" ref="U1106:V1106" si="1512">IF(U1108=0,0,U1107/U1108)</f>
        <v>0</v>
      </c>
      <c r="V1106" s="168">
        <f t="shared" si="1512"/>
        <v>0</v>
      </c>
      <c r="W1106" s="226"/>
      <c r="X1106" s="168">
        <f>H1106</f>
        <v>0.79</v>
      </c>
      <c r="Y1106" s="168">
        <f>IF(Y1108=0,0,Y1107/Y1108)</f>
        <v>0</v>
      </c>
      <c r="Z1106" s="269"/>
      <c r="AA1106" s="221"/>
      <c r="AB1106" s="219"/>
      <c r="AC1106" s="172" t="e">
        <f>P1106/R1106</f>
        <v>#DIV/0!</v>
      </c>
      <c r="AD1106" s="172" t="e">
        <f>S1106/R1106</f>
        <v>#DIV/0!</v>
      </c>
      <c r="AE1106" s="172" t="e">
        <f>V1106/U1106</f>
        <v>#DIV/0!</v>
      </c>
      <c r="AF1106" s="172">
        <f>Y1106/X1106</f>
        <v>0</v>
      </c>
      <c r="AG1106" s="172">
        <f>P1106/G1106</f>
        <v>0</v>
      </c>
      <c r="AH1106" s="172">
        <f>S1106/G1106</f>
        <v>0</v>
      </c>
      <c r="AI1106" s="172">
        <f>V1106/G1106</f>
        <v>0</v>
      </c>
      <c r="AJ1106" s="172">
        <f>Y1106/G1106</f>
        <v>0</v>
      </c>
      <c r="AK1106" s="173"/>
      <c r="AL1106" s="168">
        <f>IF(H1106=0,0,P1106/H1106)</f>
        <v>0</v>
      </c>
      <c r="AM1106" s="168">
        <f>IF(H1106=0,0,S1106/H1106)</f>
        <v>0</v>
      </c>
      <c r="AN1106" s="168">
        <f>IF(H1106=0,0,V1106/H1106)</f>
        <v>0</v>
      </c>
      <c r="AO1106" s="168">
        <f>IF(H1106=0,0,Y1106/H1106)</f>
        <v>0</v>
      </c>
      <c r="AP1106" s="174">
        <f t="shared" ref="AP1106:AS1106" si="1513">IF(AL1106&lt;=50%,5,IF(AL1106&lt;=65%,4,IF(AL1106&lt;=75%,3,IF(AL1106&lt;=90%,2,1))))</f>
        <v>5</v>
      </c>
      <c r="AQ1106" s="174">
        <f t="shared" si="1513"/>
        <v>5</v>
      </c>
      <c r="AR1106" s="174">
        <f t="shared" si="1513"/>
        <v>5</v>
      </c>
      <c r="AS1106" s="174">
        <f t="shared" si="1513"/>
        <v>5</v>
      </c>
      <c r="AT1106" s="161"/>
      <c r="AU1106" s="163"/>
      <c r="AV1106" s="163"/>
      <c r="AW1106" s="163"/>
      <c r="AX1106" s="163"/>
      <c r="AY1106" s="163"/>
    </row>
    <row r="1107" spans="1:51" ht="16.5" customHeight="1" outlineLevel="4" x14ac:dyDescent="0.25">
      <c r="A1107" s="205" t="s">
        <v>3273</v>
      </c>
      <c r="B1107" s="181" t="s">
        <v>92</v>
      </c>
      <c r="C1107" s="192" t="s">
        <v>1632</v>
      </c>
      <c r="D1107" s="192"/>
      <c r="E1107" s="192"/>
      <c r="F1107" s="192"/>
      <c r="G1107" s="192"/>
      <c r="H1107" s="192"/>
      <c r="I1107" s="192"/>
      <c r="J1107" s="192"/>
      <c r="K1107" s="192">
        <f>Variables!E46</f>
        <v>6</v>
      </c>
      <c r="L1107" s="192">
        <f>Variables!F46</f>
        <v>8</v>
      </c>
      <c r="M1107" s="192">
        <f>Variables!G46</f>
        <v>6</v>
      </c>
      <c r="N1107" s="192">
        <f>Variables!H46</f>
        <v>6</v>
      </c>
      <c r="O1107" s="192">
        <f>Variables!I46</f>
        <v>0</v>
      </c>
      <c r="P1107" s="192">
        <f>Variables!J46</f>
        <v>0</v>
      </c>
      <c r="Q1107" s="181"/>
      <c r="R1107" s="192">
        <f>Variables!K46</f>
        <v>0</v>
      </c>
      <c r="S1107" s="192">
        <f>Variables!L46</f>
        <v>0</v>
      </c>
      <c r="T1107" s="215"/>
      <c r="U1107" s="192">
        <f>Variables!M46</f>
        <v>0</v>
      </c>
      <c r="V1107" s="192">
        <f>Variables!N46</f>
        <v>0</v>
      </c>
      <c r="W1107" s="215"/>
      <c r="X1107" s="192"/>
      <c r="Y1107" s="192">
        <f>Variables!P46</f>
        <v>0</v>
      </c>
      <c r="Z1107" s="182"/>
      <c r="AA1107" s="192"/>
      <c r="AB1107" s="181"/>
      <c r="AC1107" s="170"/>
      <c r="AD1107" s="170"/>
      <c r="AE1107" s="170"/>
      <c r="AF1107" s="170"/>
      <c r="AG1107" s="170"/>
      <c r="AH1107" s="170"/>
      <c r="AI1107" s="170"/>
      <c r="AJ1107" s="170"/>
      <c r="AK1107" s="206"/>
      <c r="AL1107" s="168"/>
      <c r="AM1107" s="168"/>
      <c r="AN1107" s="168"/>
      <c r="AO1107" s="168"/>
      <c r="AP1107" s="174"/>
      <c r="AQ1107" s="174"/>
      <c r="AR1107" s="174"/>
      <c r="AS1107" s="174"/>
      <c r="AT1107" s="206"/>
      <c r="AU1107" s="207"/>
      <c r="AV1107" s="207"/>
      <c r="AW1107" s="207"/>
      <c r="AX1107" s="207"/>
      <c r="AY1107" s="207"/>
    </row>
    <row r="1108" spans="1:51" ht="16.5" customHeight="1" outlineLevel="4" x14ac:dyDescent="0.25">
      <c r="A1108" s="205" t="s">
        <v>3274</v>
      </c>
      <c r="B1108" s="181" t="s">
        <v>90</v>
      </c>
      <c r="C1108" s="192" t="s">
        <v>1632</v>
      </c>
      <c r="D1108" s="192"/>
      <c r="E1108" s="192"/>
      <c r="F1108" s="192"/>
      <c r="G1108" s="192"/>
      <c r="H1108" s="192"/>
      <c r="I1108" s="192"/>
      <c r="J1108" s="192"/>
      <c r="K1108" s="192">
        <f>Variables!E45</f>
        <v>8</v>
      </c>
      <c r="L1108" s="192">
        <f>Variables!F45</f>
        <v>8</v>
      </c>
      <c r="M1108" s="192">
        <f>Variables!G45</f>
        <v>8</v>
      </c>
      <c r="N1108" s="192">
        <f>Variables!H45</f>
        <v>2</v>
      </c>
      <c r="O1108" s="192">
        <f>Variables!I45</f>
        <v>0</v>
      </c>
      <c r="P1108" s="192">
        <f>Variables!J45</f>
        <v>0</v>
      </c>
      <c r="Q1108" s="181"/>
      <c r="R1108" s="192">
        <f>Variables!K45</f>
        <v>0</v>
      </c>
      <c r="S1108" s="192">
        <f>Variables!L45</f>
        <v>0</v>
      </c>
      <c r="T1108" s="215"/>
      <c r="U1108" s="192">
        <f>Variables!M45</f>
        <v>0</v>
      </c>
      <c r="V1108" s="192">
        <f>Variables!N45</f>
        <v>0</v>
      </c>
      <c r="W1108" s="215"/>
      <c r="X1108" s="192"/>
      <c r="Y1108" s="192">
        <f>Variables!P45</f>
        <v>0</v>
      </c>
      <c r="Z1108" s="182"/>
      <c r="AA1108" s="192"/>
      <c r="AB1108" s="181"/>
      <c r="AC1108" s="170"/>
      <c r="AD1108" s="170"/>
      <c r="AE1108" s="170"/>
      <c r="AF1108" s="170"/>
      <c r="AG1108" s="170"/>
      <c r="AH1108" s="170"/>
      <c r="AI1108" s="170"/>
      <c r="AJ1108" s="170"/>
      <c r="AK1108" s="206"/>
      <c r="AL1108" s="168"/>
      <c r="AM1108" s="168"/>
      <c r="AN1108" s="168"/>
      <c r="AO1108" s="168"/>
      <c r="AP1108" s="174"/>
      <c r="AQ1108" s="174"/>
      <c r="AR1108" s="174"/>
      <c r="AS1108" s="174"/>
      <c r="AT1108" s="206"/>
      <c r="AU1108" s="207"/>
      <c r="AV1108" s="207"/>
      <c r="AW1108" s="207"/>
      <c r="AX1108" s="207"/>
      <c r="AY1108" s="207"/>
    </row>
    <row r="1109" spans="1:51" ht="16.5" customHeight="1" outlineLevel="3" x14ac:dyDescent="0.25">
      <c r="A1109" s="153" t="s">
        <v>3275</v>
      </c>
      <c r="B1109" s="219" t="s">
        <v>3276</v>
      </c>
      <c r="C1109" s="220"/>
      <c r="D1109" s="221">
        <v>1</v>
      </c>
      <c r="E1109" s="221">
        <v>1</v>
      </c>
      <c r="F1109" s="221">
        <v>1</v>
      </c>
      <c r="G1109" s="221">
        <v>1</v>
      </c>
      <c r="H1109" s="221">
        <v>1</v>
      </c>
      <c r="I1109" s="221">
        <v>1</v>
      </c>
      <c r="J1109" s="221">
        <v>1</v>
      </c>
      <c r="K1109" s="168">
        <f t="shared" ref="K1109:P1109" si="1514">IF(K1111=0,0,K1110/K1111)</f>
        <v>0.90909090909090906</v>
      </c>
      <c r="L1109" s="168">
        <f t="shared" si="1514"/>
        <v>1</v>
      </c>
      <c r="M1109" s="168">
        <f t="shared" si="1514"/>
        <v>0.81818181818181823</v>
      </c>
      <c r="N1109" s="168">
        <f t="shared" si="1514"/>
        <v>0.18181818181818182</v>
      </c>
      <c r="O1109" s="168">
        <f t="shared" si="1514"/>
        <v>0</v>
      </c>
      <c r="P1109" s="168">
        <f t="shared" si="1514"/>
        <v>0</v>
      </c>
      <c r="Q1109" s="307"/>
      <c r="R1109" s="168">
        <f t="shared" ref="R1109:S1109" si="1515">IF(R1111=0,0,R1110/R1111)</f>
        <v>0</v>
      </c>
      <c r="S1109" s="168">
        <f t="shared" si="1515"/>
        <v>0</v>
      </c>
      <c r="T1109" s="226"/>
      <c r="U1109" s="168">
        <f t="shared" ref="U1109:V1109" si="1516">IF(U1111=0,0,U1110/U1111)</f>
        <v>0</v>
      </c>
      <c r="V1109" s="168">
        <f t="shared" si="1516"/>
        <v>0</v>
      </c>
      <c r="W1109" s="226"/>
      <c r="X1109" s="168">
        <f>H1109</f>
        <v>1</v>
      </c>
      <c r="Y1109" s="168">
        <f>IF(Y1111=0,0,Y1110/Y1111)</f>
        <v>0</v>
      </c>
      <c r="Z1109" s="269"/>
      <c r="AA1109" s="221"/>
      <c r="AB1109" s="219"/>
      <c r="AC1109" s="172" t="e">
        <f>P1109/R1109</f>
        <v>#DIV/0!</v>
      </c>
      <c r="AD1109" s="172" t="e">
        <f>S1109/R1109</f>
        <v>#DIV/0!</v>
      </c>
      <c r="AE1109" s="172" t="e">
        <f>V1109/U1109</f>
        <v>#DIV/0!</v>
      </c>
      <c r="AF1109" s="172">
        <f>Y1109/X1109</f>
        <v>0</v>
      </c>
      <c r="AG1109" s="172">
        <f>P1109/G1109</f>
        <v>0</v>
      </c>
      <c r="AH1109" s="172">
        <f>S1109/G1109</f>
        <v>0</v>
      </c>
      <c r="AI1109" s="172">
        <f>V1109/G1109</f>
        <v>0</v>
      </c>
      <c r="AJ1109" s="172">
        <f>Y1109/G1109</f>
        <v>0</v>
      </c>
      <c r="AK1109" s="173"/>
      <c r="AL1109" s="168">
        <f>IF(H1109=0,0,P1109/H1109)</f>
        <v>0</v>
      </c>
      <c r="AM1109" s="168">
        <f>IF(H1109=0,0,S1109/H1109)</f>
        <v>0</v>
      </c>
      <c r="AN1109" s="168">
        <f>IF(H1109=0,0,V1109/H1109)</f>
        <v>0</v>
      </c>
      <c r="AO1109" s="168">
        <f>IF(H1109=0,0,Y1109/H1109)</f>
        <v>0</v>
      </c>
      <c r="AP1109" s="174">
        <f t="shared" ref="AP1109:AS1109" si="1517">IF(AL1109&lt;=50%,5,IF(AL1109&lt;=65%,4,IF(AL1109&lt;=75%,3,IF(AL1109&lt;=90%,2,1))))</f>
        <v>5</v>
      </c>
      <c r="AQ1109" s="174">
        <f t="shared" si="1517"/>
        <v>5</v>
      </c>
      <c r="AR1109" s="174">
        <f t="shared" si="1517"/>
        <v>5</v>
      </c>
      <c r="AS1109" s="174">
        <f t="shared" si="1517"/>
        <v>5</v>
      </c>
      <c r="AT1109" s="161"/>
      <c r="AU1109" s="163"/>
      <c r="AV1109" s="163"/>
      <c r="AW1109" s="163"/>
      <c r="AX1109" s="163"/>
      <c r="AY1109" s="163"/>
    </row>
    <row r="1110" spans="1:51" ht="16.5" customHeight="1" outlineLevel="4" x14ac:dyDescent="0.25">
      <c r="A1110" s="205" t="s">
        <v>3277</v>
      </c>
      <c r="B1110" s="181" t="s">
        <v>25</v>
      </c>
      <c r="C1110" s="192" t="s">
        <v>1660</v>
      </c>
      <c r="D1110" s="192"/>
      <c r="E1110" s="192"/>
      <c r="F1110" s="192"/>
      <c r="G1110" s="192"/>
      <c r="H1110" s="192"/>
      <c r="I1110" s="192"/>
      <c r="J1110" s="192"/>
      <c r="K1110" s="192">
        <f>Variables!E12</f>
        <v>10</v>
      </c>
      <c r="L1110" s="192">
        <f>Variables!F12</f>
        <v>11</v>
      </c>
      <c r="M1110" s="192">
        <f>Variables!G12</f>
        <v>9</v>
      </c>
      <c r="N1110" s="192">
        <f>Variables!H12</f>
        <v>2</v>
      </c>
      <c r="O1110" s="192">
        <f>Variables!I12</f>
        <v>0</v>
      </c>
      <c r="P1110" s="192">
        <f>Variables!J12</f>
        <v>0</v>
      </c>
      <c r="Q1110" s="181"/>
      <c r="R1110" s="192">
        <f>Variables!K12</f>
        <v>0</v>
      </c>
      <c r="S1110" s="192">
        <f>Variables!L12</f>
        <v>0</v>
      </c>
      <c r="T1110" s="215"/>
      <c r="U1110" s="192">
        <f>Variables!M12</f>
        <v>0</v>
      </c>
      <c r="V1110" s="192">
        <f>Variables!N12</f>
        <v>0</v>
      </c>
      <c r="W1110" s="215"/>
      <c r="X1110" s="192"/>
      <c r="Y1110" s="192">
        <f>Variables!P12</f>
        <v>0</v>
      </c>
      <c r="Z1110" s="182"/>
      <c r="AA1110" s="192"/>
      <c r="AB1110" s="181"/>
      <c r="AC1110" s="170"/>
      <c r="AD1110" s="170"/>
      <c r="AE1110" s="170"/>
      <c r="AF1110" s="170"/>
      <c r="AG1110" s="170"/>
      <c r="AH1110" s="170"/>
      <c r="AI1110" s="170"/>
      <c r="AJ1110" s="170"/>
      <c r="AK1110" s="206"/>
      <c r="AL1110" s="168"/>
      <c r="AM1110" s="168"/>
      <c r="AN1110" s="168"/>
      <c r="AO1110" s="168"/>
      <c r="AP1110" s="174"/>
      <c r="AQ1110" s="174"/>
      <c r="AR1110" s="174"/>
      <c r="AS1110" s="174"/>
      <c r="AT1110" s="206"/>
      <c r="AU1110" s="207"/>
      <c r="AV1110" s="207"/>
      <c r="AW1110" s="207"/>
      <c r="AX1110" s="207"/>
      <c r="AY1110" s="207"/>
    </row>
    <row r="1111" spans="1:51" ht="16.5" customHeight="1" outlineLevel="4" x14ac:dyDescent="0.25">
      <c r="A1111" s="205" t="s">
        <v>3278</v>
      </c>
      <c r="B1111" s="181" t="s">
        <v>19</v>
      </c>
      <c r="C1111" s="192" t="s">
        <v>1660</v>
      </c>
      <c r="D1111" s="192"/>
      <c r="E1111" s="192"/>
      <c r="F1111" s="192"/>
      <c r="G1111" s="192"/>
      <c r="H1111" s="192"/>
      <c r="I1111" s="192"/>
      <c r="J1111" s="192"/>
      <c r="K1111" s="192">
        <f>Variables!E9</f>
        <v>11</v>
      </c>
      <c r="L1111" s="192">
        <f>Variables!F9</f>
        <v>11</v>
      </c>
      <c r="M1111" s="192">
        <f>Variables!G9</f>
        <v>11</v>
      </c>
      <c r="N1111" s="192">
        <f>Variables!H9</f>
        <v>11</v>
      </c>
      <c r="O1111" s="192">
        <f>Variables!I9</f>
        <v>0</v>
      </c>
      <c r="P1111" s="192">
        <f>Variables!J9</f>
        <v>0</v>
      </c>
      <c r="Q1111" s="181"/>
      <c r="R1111" s="192">
        <f>Variables!K9</f>
        <v>0</v>
      </c>
      <c r="S1111" s="192">
        <f>Variables!L9</f>
        <v>0</v>
      </c>
      <c r="T1111" s="215"/>
      <c r="U1111" s="192">
        <f>Variables!M9</f>
        <v>0</v>
      </c>
      <c r="V1111" s="192">
        <f>Variables!N9</f>
        <v>0</v>
      </c>
      <c r="W1111" s="215"/>
      <c r="X1111" s="192"/>
      <c r="Y1111" s="192">
        <f>Variables!P9</f>
        <v>0</v>
      </c>
      <c r="Z1111" s="182"/>
      <c r="AA1111" s="192"/>
      <c r="AB1111" s="181"/>
      <c r="AC1111" s="170"/>
      <c r="AD1111" s="170"/>
      <c r="AE1111" s="170"/>
      <c r="AF1111" s="170"/>
      <c r="AG1111" s="170"/>
      <c r="AH1111" s="170"/>
      <c r="AI1111" s="170"/>
      <c r="AJ1111" s="170"/>
      <c r="AK1111" s="206"/>
      <c r="AL1111" s="168"/>
      <c r="AM1111" s="168"/>
      <c r="AN1111" s="168"/>
      <c r="AO1111" s="168"/>
      <c r="AP1111" s="174"/>
      <c r="AQ1111" s="174"/>
      <c r="AR1111" s="174"/>
      <c r="AS1111" s="174"/>
      <c r="AT1111" s="206"/>
      <c r="AU1111" s="207"/>
      <c r="AV1111" s="207"/>
      <c r="AW1111" s="207"/>
      <c r="AX1111" s="207"/>
      <c r="AY1111" s="207"/>
    </row>
    <row r="1112" spans="1:51" ht="16.5" customHeight="1" outlineLevel="3" x14ac:dyDescent="0.25">
      <c r="A1112" s="153" t="s">
        <v>3279</v>
      </c>
      <c r="B1112" s="219" t="s">
        <v>3280</v>
      </c>
      <c r="C1112" s="220"/>
      <c r="D1112" s="221">
        <v>1</v>
      </c>
      <c r="E1112" s="221">
        <v>1</v>
      </c>
      <c r="F1112" s="221">
        <v>1</v>
      </c>
      <c r="G1112" s="221">
        <v>1</v>
      </c>
      <c r="H1112" s="221">
        <v>1</v>
      </c>
      <c r="I1112" s="221">
        <v>1</v>
      </c>
      <c r="J1112" s="221">
        <v>1</v>
      </c>
      <c r="K1112" s="168">
        <f t="shared" ref="K1112:P1112" si="1518">IF(K1114=0,0,K1113/K1114)</f>
        <v>1</v>
      </c>
      <c r="L1112" s="168">
        <f t="shared" si="1518"/>
        <v>1</v>
      </c>
      <c r="M1112" s="168">
        <f t="shared" si="1518"/>
        <v>1</v>
      </c>
      <c r="N1112" s="168">
        <f t="shared" si="1518"/>
        <v>1</v>
      </c>
      <c r="O1112" s="168">
        <f t="shared" si="1518"/>
        <v>0</v>
      </c>
      <c r="P1112" s="168">
        <f t="shared" si="1518"/>
        <v>0</v>
      </c>
      <c r="Q1112" s="307"/>
      <c r="R1112" s="168">
        <f t="shared" ref="R1112:S1112" si="1519">IF(R1114=0,0,R1113/R1114)</f>
        <v>0</v>
      </c>
      <c r="S1112" s="168">
        <f t="shared" si="1519"/>
        <v>0</v>
      </c>
      <c r="T1112" s="226"/>
      <c r="U1112" s="168">
        <f t="shared" ref="U1112:V1112" si="1520">IF(U1114=0,0,U1113/U1114)</f>
        <v>0</v>
      </c>
      <c r="V1112" s="168">
        <f t="shared" si="1520"/>
        <v>0</v>
      </c>
      <c r="W1112" s="226"/>
      <c r="X1112" s="168">
        <f>H1112</f>
        <v>1</v>
      </c>
      <c r="Y1112" s="168">
        <f>IF(Y1114=0,0,Y1113/Y1114)</f>
        <v>0</v>
      </c>
      <c r="Z1112" s="269"/>
      <c r="AA1112" s="221"/>
      <c r="AB1112" s="219"/>
      <c r="AC1112" s="172" t="e">
        <f>P1112/R1112</f>
        <v>#DIV/0!</v>
      </c>
      <c r="AD1112" s="172" t="e">
        <f>S1112/R1112</f>
        <v>#DIV/0!</v>
      </c>
      <c r="AE1112" s="172" t="e">
        <f>V1112/U1112</f>
        <v>#DIV/0!</v>
      </c>
      <c r="AF1112" s="172">
        <f>Y1112/X1112</f>
        <v>0</v>
      </c>
      <c r="AG1112" s="172">
        <f>P1112/G1112</f>
        <v>0</v>
      </c>
      <c r="AH1112" s="172">
        <f>S1112/G1112</f>
        <v>0</v>
      </c>
      <c r="AI1112" s="172">
        <f>V1112/G1112</f>
        <v>0</v>
      </c>
      <c r="AJ1112" s="172">
        <f>Y1112/G1112</f>
        <v>0</v>
      </c>
      <c r="AK1112" s="173"/>
      <c r="AL1112" s="168">
        <f>IF(H1112=0,0,P1112/H1112)</f>
        <v>0</v>
      </c>
      <c r="AM1112" s="168">
        <f>IF(H1112=0,0,S1112/H1112)</f>
        <v>0</v>
      </c>
      <c r="AN1112" s="168">
        <f>IF(H1112=0,0,V1112/H1112)</f>
        <v>0</v>
      </c>
      <c r="AO1112" s="168">
        <f>IF(H1112=0,0,Y1112/H1112)</f>
        <v>0</v>
      </c>
      <c r="AP1112" s="174">
        <f t="shared" ref="AP1112:AS1112" si="1521">IF(AL1112&lt;=50%,5,IF(AL1112&lt;=65%,4,IF(AL1112&lt;=75%,3,IF(AL1112&lt;=90%,2,1))))</f>
        <v>5</v>
      </c>
      <c r="AQ1112" s="174">
        <f t="shared" si="1521"/>
        <v>5</v>
      </c>
      <c r="AR1112" s="174">
        <f t="shared" si="1521"/>
        <v>5</v>
      </c>
      <c r="AS1112" s="174">
        <f t="shared" si="1521"/>
        <v>5</v>
      </c>
      <c r="AT1112" s="161"/>
      <c r="AU1112" s="163"/>
      <c r="AV1112" s="163"/>
      <c r="AW1112" s="163"/>
      <c r="AX1112" s="163"/>
      <c r="AY1112" s="163"/>
    </row>
    <row r="1113" spans="1:51" ht="16.5" customHeight="1" outlineLevel="4" x14ac:dyDescent="0.25">
      <c r="A1113" s="205" t="s">
        <v>3281</v>
      </c>
      <c r="B1113" s="181" t="s">
        <v>182</v>
      </c>
      <c r="C1113" s="192" t="s">
        <v>3147</v>
      </c>
      <c r="D1113" s="192"/>
      <c r="E1113" s="192"/>
      <c r="F1113" s="192"/>
      <c r="G1113" s="192"/>
      <c r="H1113" s="192"/>
      <c r="I1113" s="192"/>
      <c r="J1113" s="192"/>
      <c r="K1113" s="192">
        <f>Variables!E90</f>
        <v>2</v>
      </c>
      <c r="L1113" s="192">
        <f>Variables!F90</f>
        <v>2</v>
      </c>
      <c r="M1113" s="192">
        <f>Variables!G90</f>
        <v>2</v>
      </c>
      <c r="N1113" s="192">
        <f>Variables!H90</f>
        <v>2</v>
      </c>
      <c r="O1113" s="192">
        <f>Variables!I90</f>
        <v>0</v>
      </c>
      <c r="P1113" s="192">
        <f>Variables!J90</f>
        <v>0</v>
      </c>
      <c r="Q1113" s="181"/>
      <c r="R1113" s="192">
        <f>Variables!K90</f>
        <v>0</v>
      </c>
      <c r="S1113" s="192">
        <f>Variables!L90</f>
        <v>0</v>
      </c>
      <c r="T1113" s="215"/>
      <c r="U1113" s="192">
        <f>Variables!M90</f>
        <v>0</v>
      </c>
      <c r="V1113" s="192">
        <f>Variables!N90</f>
        <v>0</v>
      </c>
      <c r="W1113" s="215"/>
      <c r="X1113" s="192"/>
      <c r="Y1113" s="192">
        <f>Variables!P90</f>
        <v>0</v>
      </c>
      <c r="Z1113" s="182"/>
      <c r="AA1113" s="192"/>
      <c r="AB1113" s="181"/>
      <c r="AC1113" s="170"/>
      <c r="AD1113" s="170"/>
      <c r="AE1113" s="170"/>
      <c r="AF1113" s="170"/>
      <c r="AG1113" s="170"/>
      <c r="AH1113" s="170"/>
      <c r="AI1113" s="170"/>
      <c r="AJ1113" s="170"/>
      <c r="AK1113" s="206"/>
      <c r="AL1113" s="168"/>
      <c r="AM1113" s="168"/>
      <c r="AN1113" s="168"/>
      <c r="AO1113" s="168"/>
      <c r="AP1113" s="174"/>
      <c r="AQ1113" s="174"/>
      <c r="AR1113" s="174"/>
      <c r="AS1113" s="174"/>
      <c r="AT1113" s="206"/>
      <c r="AU1113" s="207"/>
      <c r="AV1113" s="207"/>
      <c r="AW1113" s="207"/>
      <c r="AX1113" s="207"/>
      <c r="AY1113" s="207"/>
    </row>
    <row r="1114" spans="1:51" ht="16.5" customHeight="1" outlineLevel="4" x14ac:dyDescent="0.25">
      <c r="A1114" s="205" t="s">
        <v>3282</v>
      </c>
      <c r="B1114" s="181" t="s">
        <v>135</v>
      </c>
      <c r="C1114" s="192" t="s">
        <v>3147</v>
      </c>
      <c r="D1114" s="192"/>
      <c r="E1114" s="192"/>
      <c r="F1114" s="192"/>
      <c r="G1114" s="192"/>
      <c r="H1114" s="192"/>
      <c r="I1114" s="192"/>
      <c r="J1114" s="192"/>
      <c r="K1114" s="192">
        <f>Variables!E67</f>
        <v>2</v>
      </c>
      <c r="L1114" s="192">
        <f>Variables!F67</f>
        <v>2</v>
      </c>
      <c r="M1114" s="192">
        <f>Variables!G67</f>
        <v>2</v>
      </c>
      <c r="N1114" s="192">
        <f>Variables!H67</f>
        <v>2</v>
      </c>
      <c r="O1114" s="192">
        <f>Variables!I67</f>
        <v>0</v>
      </c>
      <c r="P1114" s="192">
        <f>Variables!J67</f>
        <v>0</v>
      </c>
      <c r="Q1114" s="181"/>
      <c r="R1114" s="192">
        <f>Variables!K67</f>
        <v>0</v>
      </c>
      <c r="S1114" s="192">
        <f>Variables!L67</f>
        <v>0</v>
      </c>
      <c r="T1114" s="215"/>
      <c r="U1114" s="192">
        <f>Variables!M67</f>
        <v>0</v>
      </c>
      <c r="V1114" s="192">
        <f>Variables!N67</f>
        <v>0</v>
      </c>
      <c r="W1114" s="215"/>
      <c r="X1114" s="192"/>
      <c r="Y1114" s="192">
        <f>Variables!P67</f>
        <v>0</v>
      </c>
      <c r="Z1114" s="182"/>
      <c r="AA1114" s="192"/>
      <c r="AB1114" s="181"/>
      <c r="AC1114" s="170"/>
      <c r="AD1114" s="170"/>
      <c r="AE1114" s="170"/>
      <c r="AF1114" s="170"/>
      <c r="AG1114" s="170"/>
      <c r="AH1114" s="170"/>
      <c r="AI1114" s="170"/>
      <c r="AJ1114" s="170"/>
      <c r="AK1114" s="206"/>
      <c r="AL1114" s="168"/>
      <c r="AM1114" s="168"/>
      <c r="AN1114" s="168"/>
      <c r="AO1114" s="168"/>
      <c r="AP1114" s="174"/>
      <c r="AQ1114" s="174"/>
      <c r="AR1114" s="174"/>
      <c r="AS1114" s="174"/>
      <c r="AT1114" s="206"/>
      <c r="AU1114" s="207"/>
      <c r="AV1114" s="207"/>
      <c r="AW1114" s="207"/>
      <c r="AX1114" s="207"/>
      <c r="AY1114" s="207"/>
    </row>
    <row r="1115" spans="1:51" ht="16.5" customHeight="1" outlineLevel="1" x14ac:dyDescent="0.25">
      <c r="A1115" s="140" t="s">
        <v>221</v>
      </c>
      <c r="B1115" s="146" t="s">
        <v>3283</v>
      </c>
      <c r="C1115" s="142"/>
      <c r="D1115" s="142"/>
      <c r="E1115" s="142"/>
      <c r="F1115" s="142"/>
      <c r="G1115" s="142"/>
      <c r="H1115" s="142"/>
      <c r="I1115" s="142"/>
      <c r="J1115" s="142"/>
      <c r="K1115" s="142"/>
      <c r="L1115" s="142"/>
      <c r="M1115" s="142"/>
      <c r="N1115" s="142"/>
      <c r="O1115" s="142"/>
      <c r="P1115" s="142"/>
      <c r="Q1115" s="284">
        <f>SUBTOTAL(9,Q1116:Q1139)</f>
        <v>147479600</v>
      </c>
      <c r="R1115" s="142"/>
      <c r="S1115" s="142"/>
      <c r="T1115" s="143">
        <f>SUBTOTAL(9,T1116:T1139)</f>
        <v>0</v>
      </c>
      <c r="U1115" s="142"/>
      <c r="V1115" s="142"/>
      <c r="W1115" s="143">
        <f>SUBTOTAL(9,W1116:W1139)</f>
        <v>113798200</v>
      </c>
      <c r="X1115" s="142"/>
      <c r="Y1115" s="142"/>
      <c r="Z1115" s="143">
        <f>SUBTOTAL(9,Z1116:Z1139)</f>
        <v>0</v>
      </c>
      <c r="AA1115" s="145"/>
      <c r="AB1115" s="146"/>
      <c r="AC1115" s="147" t="e">
        <f t="shared" ref="AC1115:AJ1115" si="1522">SUBTOTAL(1,AC1116:AC1139)</f>
        <v>#DIV/0!</v>
      </c>
      <c r="AD1115" s="147" t="e">
        <f t="shared" si="1522"/>
        <v>#DIV/0!</v>
      </c>
      <c r="AE1115" s="147" t="e">
        <f t="shared" si="1522"/>
        <v>#DIV/0!</v>
      </c>
      <c r="AF1115" s="147">
        <f t="shared" si="1522"/>
        <v>0</v>
      </c>
      <c r="AG1115" s="147">
        <f t="shared" si="1522"/>
        <v>2.5803898599939612</v>
      </c>
      <c r="AH1115" s="147">
        <f t="shared" si="1522"/>
        <v>0</v>
      </c>
      <c r="AI1115" s="147">
        <f t="shared" si="1522"/>
        <v>0</v>
      </c>
      <c r="AJ1115" s="147">
        <f t="shared" si="1522"/>
        <v>0</v>
      </c>
      <c r="AK1115" s="148"/>
      <c r="AL1115" s="149"/>
      <c r="AM1115" s="149"/>
      <c r="AN1115" s="149"/>
      <c r="AO1115" s="149"/>
      <c r="AP1115" s="150"/>
      <c r="AQ1115" s="150"/>
      <c r="AR1115" s="150"/>
      <c r="AS1115" s="150"/>
      <c r="AT1115" s="151"/>
      <c r="AU1115" s="152">
        <f>COUNTIF(AS1116:AS1139,5)</f>
        <v>6</v>
      </c>
      <c r="AV1115" s="152">
        <f>COUNTIF(AS1116:AS1139,4)</f>
        <v>0</v>
      </c>
      <c r="AW1115" s="152">
        <f>COUNTIF(AS1116:AS1139,3)</f>
        <v>0</v>
      </c>
      <c r="AX1115" s="152">
        <f>COUNTIF(AS1116:AS1139,2)</f>
        <v>0</v>
      </c>
      <c r="AY1115" s="152">
        <f>COUNTIF(AS1116:AS1139,1)</f>
        <v>0</v>
      </c>
    </row>
    <row r="1116" spans="1:51" ht="16.5" customHeight="1" outlineLevel="2" x14ac:dyDescent="0.25">
      <c r="A1116" s="153" t="s">
        <v>3284</v>
      </c>
      <c r="B1116" s="154" t="s">
        <v>1784</v>
      </c>
      <c r="C1116" s="155"/>
      <c r="D1116" s="155"/>
      <c r="E1116" s="155"/>
      <c r="F1116" s="155"/>
      <c r="G1116" s="155"/>
      <c r="H1116" s="155"/>
      <c r="I1116" s="155"/>
      <c r="J1116" s="155"/>
      <c r="K1116" s="155"/>
      <c r="L1116" s="155"/>
      <c r="M1116" s="155"/>
      <c r="N1116" s="155"/>
      <c r="O1116" s="155"/>
      <c r="P1116" s="155"/>
      <c r="Q1116" s="156">
        <f>SUM(Q1117:Q1139)</f>
        <v>73739800</v>
      </c>
      <c r="R1116" s="155"/>
      <c r="S1116" s="155"/>
      <c r="T1116" s="157"/>
      <c r="U1116" s="156"/>
      <c r="V1116" s="156"/>
      <c r="W1116" s="157"/>
      <c r="X1116" s="155"/>
      <c r="Y1116" s="155"/>
      <c r="Z1116" s="158"/>
      <c r="AA1116" s="159"/>
      <c r="AB1116" s="154"/>
      <c r="AC1116" s="160"/>
      <c r="AD1116" s="160"/>
      <c r="AE1116" s="160"/>
      <c r="AF1116" s="160"/>
      <c r="AG1116" s="160"/>
      <c r="AH1116" s="160"/>
      <c r="AI1116" s="160"/>
      <c r="AJ1116" s="160"/>
      <c r="AK1116" s="161"/>
      <c r="AL1116" s="159"/>
      <c r="AM1116" s="159"/>
      <c r="AN1116" s="159"/>
      <c r="AO1116" s="159"/>
      <c r="AP1116" s="162"/>
      <c r="AQ1116" s="162"/>
      <c r="AR1116" s="162"/>
      <c r="AS1116" s="162"/>
      <c r="AT1116" s="161"/>
      <c r="AU1116" s="163"/>
      <c r="AV1116" s="163"/>
      <c r="AW1116" s="163"/>
      <c r="AX1116" s="163"/>
      <c r="AY1116" s="163"/>
    </row>
    <row r="1117" spans="1:51" ht="16.5" customHeight="1" outlineLevel="3" x14ac:dyDescent="0.25">
      <c r="A1117" s="164" t="s">
        <v>3285</v>
      </c>
      <c r="B1117" s="165" t="s">
        <v>3286</v>
      </c>
      <c r="C1117" s="166"/>
      <c r="D1117" s="167"/>
      <c r="E1117" s="167">
        <v>6.5184049079754598E-3</v>
      </c>
      <c r="F1117" s="167">
        <v>2.5690184049079801E-2</v>
      </c>
      <c r="G1117" s="167">
        <v>5.6045501022494899E-2</v>
      </c>
      <c r="H1117" s="167">
        <v>9.2791411042944805E-2</v>
      </c>
      <c r="I1117" s="167">
        <v>0.12314672801635999</v>
      </c>
      <c r="J1117" s="167">
        <v>0.15989263803681</v>
      </c>
      <c r="K1117" s="167">
        <f t="shared" ref="K1117:P1117" si="1523">IF(K1119=0,0,(K1118-K1119)/K1119)</f>
        <v>-1</v>
      </c>
      <c r="L1117" s="167">
        <f t="shared" si="1523"/>
        <v>0.11149379255106127</v>
      </c>
      <c r="M1117" s="167">
        <f t="shared" si="1523"/>
        <v>5.8256574556134026E-2</v>
      </c>
      <c r="N1117" s="167">
        <f t="shared" si="1523"/>
        <v>0.23577066888242626</v>
      </c>
      <c r="O1117" s="167">
        <f t="shared" si="1523"/>
        <v>0</v>
      </c>
      <c r="P1117" s="167">
        <f t="shared" si="1523"/>
        <v>0.25155795596177816</v>
      </c>
      <c r="Q1117" s="177">
        <v>2265500</v>
      </c>
      <c r="R1117" s="167">
        <f t="shared" ref="R1117:S1117" si="1524">IF(R1119=0,0,(R1118-R1119)/R1119)</f>
        <v>0</v>
      </c>
      <c r="S1117" s="167">
        <f t="shared" si="1524"/>
        <v>0</v>
      </c>
      <c r="T1117" s="181"/>
      <c r="U1117" s="167">
        <f t="shared" ref="U1117:V1117" si="1525">IF(U1119=0,0,(U1118-U1119)/U1119)</f>
        <v>0</v>
      </c>
      <c r="V1117" s="167">
        <f t="shared" si="1525"/>
        <v>0</v>
      </c>
      <c r="W1117" s="326">
        <v>10785500</v>
      </c>
      <c r="X1117" s="168">
        <f>H1117</f>
        <v>9.2791411042944805E-2</v>
      </c>
      <c r="Y1117" s="167">
        <f>IF(Y1119=0,0,(Y1118-Y1119)/Y1119)</f>
        <v>0</v>
      </c>
      <c r="Z1117" s="182"/>
      <c r="AA1117" s="247">
        <f>Y1117/X1117</f>
        <v>0</v>
      </c>
      <c r="AB1117" s="201" t="s">
        <v>3287</v>
      </c>
      <c r="AC1117" s="172" t="e">
        <f>P1117/R1117</f>
        <v>#DIV/0!</v>
      </c>
      <c r="AD1117" s="172" t="e">
        <f>S1117/R1117</f>
        <v>#DIV/0!</v>
      </c>
      <c r="AE1117" s="172" t="e">
        <f>V1117/U1117</f>
        <v>#DIV/0!</v>
      </c>
      <c r="AF1117" s="172">
        <f>Y1117/X1117</f>
        <v>0</v>
      </c>
      <c r="AG1117" s="172">
        <f>P1117/G1117</f>
        <v>4.4884594012427641</v>
      </c>
      <c r="AH1117" s="172">
        <f>S1117/G1117</f>
        <v>0</v>
      </c>
      <c r="AI1117" s="172">
        <f>V1117/G1117</f>
        <v>0</v>
      </c>
      <c r="AJ1117" s="172">
        <f>Y1117/G1117</f>
        <v>0</v>
      </c>
      <c r="AK1117" s="173"/>
      <c r="AL1117" s="168">
        <f>IF(H1117=0,0,P1117/H1117)</f>
        <v>2.7110047485467659</v>
      </c>
      <c r="AM1117" s="168">
        <f>IF(H1117=0,0,S1117/H1117)</f>
        <v>0</v>
      </c>
      <c r="AN1117" s="168">
        <f>IF(H1117=0,0,V1117/H1117)</f>
        <v>0</v>
      </c>
      <c r="AO1117" s="168">
        <f>IF(H1117=0,0,Y1117/H1117)</f>
        <v>0</v>
      </c>
      <c r="AP1117" s="174">
        <f t="shared" ref="AP1117:AS1117" si="1526">IF(AL1117&lt;=50%,5,IF(AL1117&lt;=65%,4,IF(AL1117&lt;=75%,3,IF(AL1117&lt;=90%,2,1))))</f>
        <v>1</v>
      </c>
      <c r="AQ1117" s="174">
        <f t="shared" si="1526"/>
        <v>5</v>
      </c>
      <c r="AR1117" s="174">
        <f t="shared" si="1526"/>
        <v>5</v>
      </c>
      <c r="AS1117" s="174">
        <f t="shared" si="1526"/>
        <v>5</v>
      </c>
      <c r="AT1117" s="173"/>
      <c r="AU1117" s="175"/>
      <c r="AV1117" s="175"/>
      <c r="AW1117" s="175"/>
      <c r="AX1117" s="175"/>
      <c r="AY1117" s="175"/>
    </row>
    <row r="1118" spans="1:51" ht="16.5" customHeight="1" outlineLevel="4" x14ac:dyDescent="0.25">
      <c r="A1118" s="205" t="s">
        <v>3288</v>
      </c>
      <c r="B1118" s="181" t="s">
        <v>1128</v>
      </c>
      <c r="C1118" s="192" t="s">
        <v>3289</v>
      </c>
      <c r="D1118" s="192"/>
      <c r="E1118" s="192"/>
      <c r="F1118" s="192"/>
      <c r="G1118" s="192"/>
      <c r="H1118" s="192"/>
      <c r="I1118" s="192"/>
      <c r="J1118" s="192"/>
      <c r="K1118" s="192">
        <f>Variables!E589</f>
        <v>0</v>
      </c>
      <c r="L1118" s="192">
        <f>Variables!F589</f>
        <v>41631</v>
      </c>
      <c r="M1118" s="192">
        <f>Variables!G589</f>
        <v>39637</v>
      </c>
      <c r="N1118" s="192">
        <f>Variables!H589</f>
        <v>41643</v>
      </c>
      <c r="O1118" s="192">
        <f>Variables!I589</f>
        <v>750</v>
      </c>
      <c r="P1118" s="192">
        <f>Variables!J589</f>
        <v>42175</v>
      </c>
      <c r="Q1118" s="181"/>
      <c r="R1118" s="192">
        <f>Variables!K589</f>
        <v>0</v>
      </c>
      <c r="S1118" s="192">
        <f>Variables!L589</f>
        <v>0</v>
      </c>
      <c r="T1118" s="215"/>
      <c r="U1118" s="192">
        <f>Variables!M589</f>
        <v>0</v>
      </c>
      <c r="V1118" s="192">
        <f>Variables!N589</f>
        <v>0</v>
      </c>
      <c r="W1118" s="327"/>
      <c r="X1118" s="192"/>
      <c r="Y1118" s="192">
        <f>Variables!P589</f>
        <v>0</v>
      </c>
      <c r="Z1118" s="182"/>
      <c r="AA1118" s="295"/>
      <c r="AB1118" s="181"/>
      <c r="AC1118" s="170"/>
      <c r="AD1118" s="170"/>
      <c r="AE1118" s="170"/>
      <c r="AF1118" s="170"/>
      <c r="AG1118" s="170"/>
      <c r="AH1118" s="170"/>
      <c r="AI1118" s="170"/>
      <c r="AJ1118" s="170"/>
      <c r="AK1118" s="206"/>
      <c r="AL1118" s="168"/>
      <c r="AM1118" s="168"/>
      <c r="AN1118" s="168"/>
      <c r="AO1118" s="168"/>
      <c r="AP1118" s="174"/>
      <c r="AQ1118" s="174"/>
      <c r="AR1118" s="174"/>
      <c r="AS1118" s="174"/>
      <c r="AT1118" s="206"/>
      <c r="AU1118" s="207"/>
      <c r="AV1118" s="207"/>
      <c r="AW1118" s="207"/>
      <c r="AX1118" s="207"/>
      <c r="AY1118" s="207"/>
    </row>
    <row r="1119" spans="1:51" ht="16.5" customHeight="1" outlineLevel="4" x14ac:dyDescent="0.25">
      <c r="A1119" s="205" t="s">
        <v>3290</v>
      </c>
      <c r="B1119" s="274" t="s">
        <v>1130</v>
      </c>
      <c r="C1119" s="192" t="s">
        <v>3289</v>
      </c>
      <c r="D1119" s="192"/>
      <c r="E1119" s="192"/>
      <c r="F1119" s="192"/>
      <c r="G1119" s="192"/>
      <c r="H1119" s="192"/>
      <c r="I1119" s="192"/>
      <c r="J1119" s="192"/>
      <c r="K1119" s="192">
        <f>Variables!E590</f>
        <v>33698</v>
      </c>
      <c r="L1119" s="192">
        <f>Variables!F590</f>
        <v>37455</v>
      </c>
      <c r="M1119" s="192">
        <f>Variables!G590</f>
        <v>37455</v>
      </c>
      <c r="N1119" s="192">
        <f>Variables!H590</f>
        <v>33698</v>
      </c>
      <c r="O1119" s="192">
        <f>Variables!I590</f>
        <v>0</v>
      </c>
      <c r="P1119" s="192">
        <f>Variables!J590</f>
        <v>33698</v>
      </c>
      <c r="Q1119" s="181"/>
      <c r="R1119" s="192">
        <f>Variables!K590</f>
        <v>0</v>
      </c>
      <c r="S1119" s="192">
        <f>Variables!L590</f>
        <v>0</v>
      </c>
      <c r="T1119" s="215"/>
      <c r="U1119" s="192">
        <f>Variables!M590</f>
        <v>0</v>
      </c>
      <c r="V1119" s="192">
        <f>Variables!N590</f>
        <v>0</v>
      </c>
      <c r="W1119" s="327"/>
      <c r="X1119" s="192"/>
      <c r="Y1119" s="192">
        <f>Variables!P590</f>
        <v>0</v>
      </c>
      <c r="Z1119" s="182"/>
      <c r="AA1119" s="295"/>
      <c r="AB1119" s="181"/>
      <c r="AC1119" s="170"/>
      <c r="AD1119" s="170"/>
      <c r="AE1119" s="170"/>
      <c r="AF1119" s="170"/>
      <c r="AG1119" s="170"/>
      <c r="AH1119" s="170"/>
      <c r="AI1119" s="170"/>
      <c r="AJ1119" s="170"/>
      <c r="AK1119" s="206"/>
      <c r="AL1119" s="168"/>
      <c r="AM1119" s="168"/>
      <c r="AN1119" s="168"/>
      <c r="AO1119" s="168"/>
      <c r="AP1119" s="174"/>
      <c r="AQ1119" s="174"/>
      <c r="AR1119" s="174"/>
      <c r="AS1119" s="174"/>
      <c r="AT1119" s="206"/>
      <c r="AU1119" s="207"/>
      <c r="AV1119" s="207"/>
      <c r="AW1119" s="207"/>
      <c r="AX1119" s="207"/>
      <c r="AY1119" s="207"/>
    </row>
    <row r="1120" spans="1:51" ht="16.5" customHeight="1" outlineLevel="3" x14ac:dyDescent="0.25">
      <c r="A1120" s="164" t="s">
        <v>3291</v>
      </c>
      <c r="B1120" s="165" t="s">
        <v>3292</v>
      </c>
      <c r="C1120" s="166"/>
      <c r="D1120" s="167">
        <v>6.4133474780596E-2</v>
      </c>
      <c r="E1120" s="167">
        <v>8.2472358165669706E-3</v>
      </c>
      <c r="F1120" s="167">
        <v>2.6373028820010899E-2</v>
      </c>
      <c r="G1120" s="167">
        <v>6.2624614826898697E-2</v>
      </c>
      <c r="H1120" s="167">
        <v>6.2624614826898697E-2</v>
      </c>
      <c r="I1120" s="167">
        <v>8.0750407830342597E-2</v>
      </c>
      <c r="J1120" s="167">
        <v>9.8876200833786496E-2</v>
      </c>
      <c r="K1120" s="167">
        <f t="shared" ref="K1120:P1120" si="1527">IF(K1122=0,0,(K1121-K1122)/K1122)</f>
        <v>-1</v>
      </c>
      <c r="L1120" s="167">
        <f t="shared" si="1527"/>
        <v>0.14428690575479566</v>
      </c>
      <c r="M1120" s="167">
        <f t="shared" si="1527"/>
        <v>6.3145213603929204E-2</v>
      </c>
      <c r="N1120" s="167">
        <f t="shared" si="1527"/>
        <v>0.28435697319307773</v>
      </c>
      <c r="O1120" s="167">
        <f t="shared" si="1527"/>
        <v>0</v>
      </c>
      <c r="P1120" s="167">
        <f t="shared" si="1527"/>
        <v>0.31177892772310822</v>
      </c>
      <c r="Q1120" s="177">
        <v>2265500</v>
      </c>
      <c r="R1120" s="167">
        <f t="shared" ref="R1120:S1120" si="1528">IF(R1122=0,0,(R1121-R1122)/R1122)</f>
        <v>0</v>
      </c>
      <c r="S1120" s="167">
        <f t="shared" si="1528"/>
        <v>0</v>
      </c>
      <c r="T1120" s="181"/>
      <c r="U1120" s="167">
        <f t="shared" ref="U1120:V1120" si="1529">IF(U1122=0,0,(U1121-U1122)/U1122)</f>
        <v>0</v>
      </c>
      <c r="V1120" s="167">
        <f t="shared" si="1529"/>
        <v>0</v>
      </c>
      <c r="W1120" s="326">
        <v>10785500</v>
      </c>
      <c r="X1120" s="168">
        <f>H1120</f>
        <v>6.2624614826898697E-2</v>
      </c>
      <c r="Y1120" s="167">
        <f>IF(Y1122=0,0,(Y1121-Y1122)/Y1122)</f>
        <v>0</v>
      </c>
      <c r="Z1120" s="182"/>
      <c r="AA1120" s="247">
        <f>Y1120/X1120</f>
        <v>0</v>
      </c>
      <c r="AB1120" s="201" t="s">
        <v>3293</v>
      </c>
      <c r="AC1120" s="172" t="e">
        <f>P1120/R1120</f>
        <v>#DIV/0!</v>
      </c>
      <c r="AD1120" s="172" t="e">
        <f>S1120/R1120</f>
        <v>#DIV/0!</v>
      </c>
      <c r="AE1120" s="172" t="e">
        <f>V1120/U1120</f>
        <v>#DIV/0!</v>
      </c>
      <c r="AF1120" s="172">
        <f>Y1120/X1120</f>
        <v>0</v>
      </c>
      <c r="AG1120" s="172">
        <f>P1120/G1120</f>
        <v>4.9785364522384592</v>
      </c>
      <c r="AH1120" s="172">
        <f>S1120/G1120</f>
        <v>0</v>
      </c>
      <c r="AI1120" s="172">
        <f>V1120/G1120</f>
        <v>0</v>
      </c>
      <c r="AJ1120" s="172">
        <f>Y1120/G1120</f>
        <v>0</v>
      </c>
      <c r="AK1120" s="173"/>
      <c r="AL1120" s="168">
        <f>IF(H1120=0,0,P1120/H1120)</f>
        <v>4.9785364522384592</v>
      </c>
      <c r="AM1120" s="168">
        <f>IF(H1120=0,0,S1120/H1120)</f>
        <v>0</v>
      </c>
      <c r="AN1120" s="168">
        <f>IF(H1120=0,0,V1120/H1120)</f>
        <v>0</v>
      </c>
      <c r="AO1120" s="168">
        <f>IF(H1120=0,0,Y1120/H1120)</f>
        <v>0</v>
      </c>
      <c r="AP1120" s="174">
        <f t="shared" ref="AP1120:AS1120" si="1530">IF(AL1120&lt;=50%,5,IF(AL1120&lt;=65%,4,IF(AL1120&lt;=75%,3,IF(AL1120&lt;=90%,2,1))))</f>
        <v>1</v>
      </c>
      <c r="AQ1120" s="174">
        <f t="shared" si="1530"/>
        <v>5</v>
      </c>
      <c r="AR1120" s="174">
        <f t="shared" si="1530"/>
        <v>5</v>
      </c>
      <c r="AS1120" s="174">
        <f t="shared" si="1530"/>
        <v>5</v>
      </c>
      <c r="AT1120" s="173"/>
      <c r="AU1120" s="175"/>
      <c r="AV1120" s="175"/>
      <c r="AW1120" s="175"/>
      <c r="AX1120" s="175"/>
      <c r="AY1120" s="175"/>
    </row>
    <row r="1121" spans="1:51" ht="16.5" customHeight="1" outlineLevel="4" x14ac:dyDescent="0.25">
      <c r="A1121" s="205" t="s">
        <v>3294</v>
      </c>
      <c r="B1121" s="181" t="s">
        <v>1120</v>
      </c>
      <c r="C1121" s="192" t="s">
        <v>3295</v>
      </c>
      <c r="D1121" s="192"/>
      <c r="E1121" s="192"/>
      <c r="F1121" s="192"/>
      <c r="G1121" s="192"/>
      <c r="H1121" s="192"/>
      <c r="I1121" s="192"/>
      <c r="J1121" s="192"/>
      <c r="K1121" s="192">
        <f>Variables!E585</f>
        <v>0</v>
      </c>
      <c r="L1121" s="192">
        <f>Variables!F585</f>
        <v>61740</v>
      </c>
      <c r="M1121" s="192">
        <f>Variables!G585</f>
        <v>57362</v>
      </c>
      <c r="N1121" s="192">
        <f>Variables!H585</f>
        <v>60560</v>
      </c>
      <c r="O1121" s="192">
        <f>Variables!I585</f>
        <v>750</v>
      </c>
      <c r="P1121" s="192">
        <f>Variables!J585</f>
        <v>61853</v>
      </c>
      <c r="Q1121" s="181"/>
      <c r="R1121" s="192">
        <f>Variables!K585</f>
        <v>0</v>
      </c>
      <c r="S1121" s="192">
        <f>Variables!L585</f>
        <v>0</v>
      </c>
      <c r="T1121" s="215"/>
      <c r="U1121" s="192">
        <f>Variables!M585</f>
        <v>0</v>
      </c>
      <c r="V1121" s="192">
        <f>Variables!N585</f>
        <v>0</v>
      </c>
      <c r="W1121" s="327"/>
      <c r="X1121" s="192"/>
      <c r="Y1121" s="192">
        <f>Variables!P585</f>
        <v>0</v>
      </c>
      <c r="Z1121" s="182"/>
      <c r="AA1121" s="192"/>
      <c r="AB1121" s="181"/>
      <c r="AC1121" s="170"/>
      <c r="AD1121" s="170"/>
      <c r="AE1121" s="170"/>
      <c r="AF1121" s="170"/>
      <c r="AG1121" s="170"/>
      <c r="AH1121" s="170"/>
      <c r="AI1121" s="170"/>
      <c r="AJ1121" s="170"/>
      <c r="AK1121" s="206"/>
      <c r="AL1121" s="168"/>
      <c r="AM1121" s="168"/>
      <c r="AN1121" s="168"/>
      <c r="AO1121" s="168"/>
      <c r="AP1121" s="174"/>
      <c r="AQ1121" s="174"/>
      <c r="AR1121" s="174"/>
      <c r="AS1121" s="174"/>
      <c r="AT1121" s="206"/>
      <c r="AU1121" s="207"/>
      <c r="AV1121" s="207"/>
      <c r="AW1121" s="207"/>
      <c r="AX1121" s="207"/>
      <c r="AY1121" s="207"/>
    </row>
    <row r="1122" spans="1:51" ht="16.5" customHeight="1" outlineLevel="4" x14ac:dyDescent="0.25">
      <c r="A1122" s="205" t="s">
        <v>3296</v>
      </c>
      <c r="B1122" s="274" t="s">
        <v>1122</v>
      </c>
      <c r="C1122" s="192" t="s">
        <v>3295</v>
      </c>
      <c r="D1122" s="192"/>
      <c r="E1122" s="192"/>
      <c r="F1122" s="192"/>
      <c r="G1122" s="192"/>
      <c r="H1122" s="192"/>
      <c r="I1122" s="192"/>
      <c r="J1122" s="192"/>
      <c r="K1122" s="192">
        <f>Variables!E586</f>
        <v>47152</v>
      </c>
      <c r="L1122" s="192">
        <f>Variables!F586</f>
        <v>53955</v>
      </c>
      <c r="M1122" s="192">
        <f>Variables!G586</f>
        <v>53955</v>
      </c>
      <c r="N1122" s="192">
        <f>Variables!H586</f>
        <v>47152</v>
      </c>
      <c r="O1122" s="192">
        <f>Variables!I586</f>
        <v>0</v>
      </c>
      <c r="P1122" s="192">
        <f>Variables!J586</f>
        <v>47152</v>
      </c>
      <c r="Q1122" s="181"/>
      <c r="R1122" s="192">
        <f>Variables!K586</f>
        <v>0</v>
      </c>
      <c r="S1122" s="192">
        <f>Variables!L586</f>
        <v>0</v>
      </c>
      <c r="T1122" s="215"/>
      <c r="U1122" s="192">
        <f>Variables!M586</f>
        <v>0</v>
      </c>
      <c r="V1122" s="192">
        <f>Variables!N586</f>
        <v>0</v>
      </c>
      <c r="W1122" s="327"/>
      <c r="X1122" s="192"/>
      <c r="Y1122" s="192">
        <f>Variables!P586</f>
        <v>0</v>
      </c>
      <c r="Z1122" s="182"/>
      <c r="AA1122" s="192"/>
      <c r="AB1122" s="181"/>
      <c r="AC1122" s="170"/>
      <c r="AD1122" s="170"/>
      <c r="AE1122" s="170"/>
      <c r="AF1122" s="170"/>
      <c r="AG1122" s="170"/>
      <c r="AH1122" s="170"/>
      <c r="AI1122" s="170"/>
      <c r="AJ1122" s="170"/>
      <c r="AK1122" s="206"/>
      <c r="AL1122" s="168"/>
      <c r="AM1122" s="168"/>
      <c r="AN1122" s="168"/>
      <c r="AO1122" s="168"/>
      <c r="AP1122" s="174"/>
      <c r="AQ1122" s="174"/>
      <c r="AR1122" s="174"/>
      <c r="AS1122" s="174"/>
      <c r="AT1122" s="206"/>
      <c r="AU1122" s="207"/>
      <c r="AV1122" s="207"/>
      <c r="AW1122" s="207"/>
      <c r="AX1122" s="207"/>
      <c r="AY1122" s="207"/>
    </row>
    <row r="1123" spans="1:51" ht="16.5" customHeight="1" outlineLevel="3" x14ac:dyDescent="0.25">
      <c r="A1123" s="164" t="s">
        <v>3297</v>
      </c>
      <c r="B1123" s="201" t="s">
        <v>3298</v>
      </c>
      <c r="C1123" s="166"/>
      <c r="D1123" s="167">
        <v>0.32388663967611298</v>
      </c>
      <c r="E1123" s="167">
        <v>0.36437246963562703</v>
      </c>
      <c r="F1123" s="167">
        <v>0.47393364928909998</v>
      </c>
      <c r="G1123" s="167">
        <v>0.52132701421800998</v>
      </c>
      <c r="H1123" s="167">
        <v>0.56872037914691898</v>
      </c>
      <c r="I1123" s="167">
        <v>0.61611374407582897</v>
      </c>
      <c r="J1123" s="167">
        <v>0.66350710900473897</v>
      </c>
      <c r="K1123" s="168">
        <f t="shared" ref="K1123:P1123" si="1531">IF(K1125=0,0,K1124/K1125)</f>
        <v>0</v>
      </c>
      <c r="L1123" s="168">
        <f t="shared" si="1531"/>
        <v>0.47727272727272729</v>
      </c>
      <c r="M1123" s="168">
        <f t="shared" si="1531"/>
        <v>0.52272727272727271</v>
      </c>
      <c r="N1123" s="168">
        <f t="shared" si="1531"/>
        <v>0.56818181818181823</v>
      </c>
      <c r="O1123" s="168">
        <f t="shared" si="1531"/>
        <v>0</v>
      </c>
      <c r="P1123" s="168">
        <f t="shared" si="1531"/>
        <v>0</v>
      </c>
      <c r="Q1123" s="177">
        <v>0</v>
      </c>
      <c r="R1123" s="168">
        <f t="shared" ref="R1123:S1123" si="1532">IF(R1125=0,0,R1124/R1125)</f>
        <v>0</v>
      </c>
      <c r="S1123" s="168">
        <f t="shared" si="1532"/>
        <v>0</v>
      </c>
      <c r="T1123" s="181"/>
      <c r="U1123" s="168">
        <f t="shared" ref="U1123:V1123" si="1533">IF(U1125=0,0,U1124/U1125)</f>
        <v>0</v>
      </c>
      <c r="V1123" s="168">
        <f t="shared" si="1533"/>
        <v>0</v>
      </c>
      <c r="W1123" s="326">
        <v>1545000</v>
      </c>
      <c r="X1123" s="168">
        <f>H1123</f>
        <v>0.56872037914691898</v>
      </c>
      <c r="Y1123" s="168">
        <f>IF(Y1125=0,0,Y1124/Y1125)</f>
        <v>0</v>
      </c>
      <c r="Z1123" s="182"/>
      <c r="AA1123" s="167">
        <f>Y1123/X1123</f>
        <v>0</v>
      </c>
      <c r="AB1123" s="165"/>
      <c r="AC1123" s="172" t="e">
        <f>P1123/R1123</f>
        <v>#DIV/0!</v>
      </c>
      <c r="AD1123" s="172" t="e">
        <f>S1123/R1123</f>
        <v>#DIV/0!</v>
      </c>
      <c r="AE1123" s="172" t="e">
        <f>V1123/U1123</f>
        <v>#DIV/0!</v>
      </c>
      <c r="AF1123" s="172">
        <f>Y1123/X1123</f>
        <v>0</v>
      </c>
      <c r="AG1123" s="172">
        <f>P1123/G1123</f>
        <v>0</v>
      </c>
      <c r="AH1123" s="172">
        <f>S1123/G1123</f>
        <v>0</v>
      </c>
      <c r="AI1123" s="172">
        <f>V1123/G1123</f>
        <v>0</v>
      </c>
      <c r="AJ1123" s="172">
        <f>Y1123/G1123</f>
        <v>0</v>
      </c>
      <c r="AK1123" s="173"/>
      <c r="AL1123" s="168">
        <f>IF(H1123=0,0,P1123/H1123)</f>
        <v>0</v>
      </c>
      <c r="AM1123" s="168">
        <f>IF(H1123=0,0,S1123/H1123)</f>
        <v>0</v>
      </c>
      <c r="AN1123" s="168">
        <f>IF(H1123=0,0,V1123/H1123)</f>
        <v>0</v>
      </c>
      <c r="AO1123" s="168">
        <f>IF(H1123=0,0,Y1123/H1123)</f>
        <v>0</v>
      </c>
      <c r="AP1123" s="174">
        <f t="shared" ref="AP1123:AS1123" si="1534">IF(AL1123&lt;=50%,5,IF(AL1123&lt;=65%,4,IF(AL1123&lt;=75%,3,IF(AL1123&lt;=90%,2,1))))</f>
        <v>5</v>
      </c>
      <c r="AQ1123" s="174">
        <f t="shared" si="1534"/>
        <v>5</v>
      </c>
      <c r="AR1123" s="174">
        <f t="shared" si="1534"/>
        <v>5</v>
      </c>
      <c r="AS1123" s="174">
        <f t="shared" si="1534"/>
        <v>5</v>
      </c>
      <c r="AT1123" s="173"/>
      <c r="AU1123" s="175"/>
      <c r="AV1123" s="175"/>
      <c r="AW1123" s="175"/>
      <c r="AX1123" s="175"/>
      <c r="AY1123" s="175"/>
    </row>
    <row r="1124" spans="1:51" ht="16.5" customHeight="1" outlineLevel="4" x14ac:dyDescent="0.25">
      <c r="A1124" s="205" t="s">
        <v>3299</v>
      </c>
      <c r="B1124" s="274" t="s">
        <v>3300</v>
      </c>
      <c r="C1124" s="192" t="s">
        <v>1632</v>
      </c>
      <c r="D1124" s="192"/>
      <c r="E1124" s="192"/>
      <c r="F1124" s="192"/>
      <c r="G1124" s="192"/>
      <c r="H1124" s="192"/>
      <c r="I1124" s="192"/>
      <c r="J1124" s="192"/>
      <c r="K1124" s="192">
        <f>Variables!E604</f>
        <v>0</v>
      </c>
      <c r="L1124" s="192">
        <f>Variables!F604</f>
        <v>84</v>
      </c>
      <c r="M1124" s="192">
        <f>Variables!G604</f>
        <v>92</v>
      </c>
      <c r="N1124" s="192">
        <f>Variables!H604</f>
        <v>100</v>
      </c>
      <c r="O1124" s="192">
        <f>Variables!I604</f>
        <v>0</v>
      </c>
      <c r="P1124" s="192">
        <f>Variables!J604</f>
        <v>0</v>
      </c>
      <c r="Q1124" s="181"/>
      <c r="R1124" s="192">
        <f>Variables!K604</f>
        <v>0</v>
      </c>
      <c r="S1124" s="192">
        <f>Variables!L604</f>
        <v>0</v>
      </c>
      <c r="T1124" s="215"/>
      <c r="U1124" s="192">
        <f>Variables!M604</f>
        <v>0</v>
      </c>
      <c r="V1124" s="192">
        <f>Variables!N604</f>
        <v>0</v>
      </c>
      <c r="W1124" s="327"/>
      <c r="X1124" s="192"/>
      <c r="Y1124" s="192">
        <f>Variables!P604</f>
        <v>0</v>
      </c>
      <c r="Z1124" s="313"/>
      <c r="AA1124" s="192"/>
      <c r="AB1124" s="181"/>
      <c r="AC1124" s="170"/>
      <c r="AD1124" s="170"/>
      <c r="AE1124" s="170"/>
      <c r="AF1124" s="170"/>
      <c r="AG1124" s="170"/>
      <c r="AH1124" s="170"/>
      <c r="AI1124" s="170"/>
      <c r="AJ1124" s="170"/>
      <c r="AK1124" s="206"/>
      <c r="AL1124" s="168"/>
      <c r="AM1124" s="168"/>
      <c r="AN1124" s="168"/>
      <c r="AO1124" s="168"/>
      <c r="AP1124" s="174"/>
      <c r="AQ1124" s="174"/>
      <c r="AR1124" s="174"/>
      <c r="AS1124" s="174"/>
      <c r="AT1124" s="206"/>
      <c r="AU1124" s="207"/>
      <c r="AV1124" s="207"/>
      <c r="AW1124" s="207"/>
      <c r="AX1124" s="207"/>
      <c r="AY1124" s="207"/>
    </row>
    <row r="1125" spans="1:51" ht="16.5" customHeight="1" outlineLevel="4" x14ac:dyDescent="0.25">
      <c r="A1125" s="205" t="s">
        <v>3301</v>
      </c>
      <c r="B1125" s="181" t="s">
        <v>1147</v>
      </c>
      <c r="C1125" s="192" t="s">
        <v>1632</v>
      </c>
      <c r="D1125" s="192"/>
      <c r="E1125" s="192"/>
      <c r="F1125" s="192"/>
      <c r="G1125" s="192"/>
      <c r="H1125" s="192"/>
      <c r="I1125" s="192"/>
      <c r="J1125" s="192"/>
      <c r="K1125" s="192">
        <f>Variables!E598</f>
        <v>0</v>
      </c>
      <c r="L1125" s="192">
        <f>Variables!F598</f>
        <v>176</v>
      </c>
      <c r="M1125" s="192">
        <f>Variables!G598</f>
        <v>176</v>
      </c>
      <c r="N1125" s="192">
        <f>Variables!H598</f>
        <v>176</v>
      </c>
      <c r="O1125" s="192">
        <f>Variables!I598</f>
        <v>0</v>
      </c>
      <c r="P1125" s="192">
        <f>Variables!J598</f>
        <v>0</v>
      </c>
      <c r="Q1125" s="181"/>
      <c r="R1125" s="192">
        <f>Variables!K598</f>
        <v>0</v>
      </c>
      <c r="S1125" s="192">
        <f>Variables!L598</f>
        <v>0</v>
      </c>
      <c r="T1125" s="215"/>
      <c r="U1125" s="192">
        <f>Variables!M598</f>
        <v>0</v>
      </c>
      <c r="V1125" s="192">
        <f>Variables!N598</f>
        <v>0</v>
      </c>
      <c r="W1125" s="327"/>
      <c r="X1125" s="192"/>
      <c r="Y1125" s="192">
        <f>Variables!P598</f>
        <v>0</v>
      </c>
      <c r="Z1125" s="182"/>
      <c r="AA1125" s="192"/>
      <c r="AB1125" s="181"/>
      <c r="AC1125" s="170"/>
      <c r="AD1125" s="170"/>
      <c r="AE1125" s="170"/>
      <c r="AF1125" s="170"/>
      <c r="AG1125" s="170"/>
      <c r="AH1125" s="170"/>
      <c r="AI1125" s="170"/>
      <c r="AJ1125" s="170"/>
      <c r="AK1125" s="206"/>
      <c r="AL1125" s="168"/>
      <c r="AM1125" s="168"/>
      <c r="AN1125" s="168"/>
      <c r="AO1125" s="168"/>
      <c r="AP1125" s="174"/>
      <c r="AQ1125" s="174"/>
      <c r="AR1125" s="174"/>
      <c r="AS1125" s="174"/>
      <c r="AT1125" s="206"/>
      <c r="AU1125" s="207"/>
      <c r="AV1125" s="207"/>
      <c r="AW1125" s="207"/>
      <c r="AX1125" s="207"/>
      <c r="AY1125" s="207"/>
    </row>
    <row r="1126" spans="1:51" ht="16.5" customHeight="1" outlineLevel="3" x14ac:dyDescent="0.25">
      <c r="A1126" s="164" t="s">
        <v>3302</v>
      </c>
      <c r="B1126" s="165" t="s">
        <v>3303</v>
      </c>
      <c r="C1126" s="166"/>
      <c r="D1126" s="167">
        <v>0.121457489878543</v>
      </c>
      <c r="E1126" s="167">
        <v>0.14170040485829999</v>
      </c>
      <c r="F1126" s="167">
        <v>0.18957345971563999</v>
      </c>
      <c r="G1126" s="167">
        <v>0.21327014218009499</v>
      </c>
      <c r="H1126" s="167">
        <v>0.23696682464454999</v>
      </c>
      <c r="I1126" s="167">
        <v>0.26066350710900499</v>
      </c>
      <c r="J1126" s="167">
        <v>0.28436018957345999</v>
      </c>
      <c r="K1126" s="168">
        <f t="shared" ref="K1126:P1126" si="1535">IF(K1128=0,0,K1127/K1128)</f>
        <v>0.14240506329113925</v>
      </c>
      <c r="L1126" s="168">
        <f t="shared" si="1535"/>
        <v>0.189873417721519</v>
      </c>
      <c r="M1126" s="168">
        <f t="shared" si="1535"/>
        <v>0.21518987341772153</v>
      </c>
      <c r="N1126" s="168">
        <f t="shared" si="1535"/>
        <v>0.24050632911392406</v>
      </c>
      <c r="O1126" s="168">
        <f t="shared" si="1535"/>
        <v>0.25316455696202533</v>
      </c>
      <c r="P1126" s="168">
        <f t="shared" si="1535"/>
        <v>0.25316455696202533</v>
      </c>
      <c r="Q1126" s="177">
        <v>49389000</v>
      </c>
      <c r="R1126" s="168">
        <f t="shared" ref="R1126:S1126" si="1536">IF(R1128=0,0,R1127/R1128)</f>
        <v>0</v>
      </c>
      <c r="S1126" s="168">
        <f t="shared" si="1536"/>
        <v>0</v>
      </c>
      <c r="T1126" s="181"/>
      <c r="U1126" s="168">
        <f t="shared" ref="U1126:V1126" si="1537">IF(U1128=0,0,U1127/U1128)</f>
        <v>0</v>
      </c>
      <c r="V1126" s="168">
        <f t="shared" si="1537"/>
        <v>0</v>
      </c>
      <c r="W1126" s="326">
        <v>49405000</v>
      </c>
      <c r="X1126" s="168">
        <f>H1126</f>
        <v>0.23696682464454999</v>
      </c>
      <c r="Y1126" s="168">
        <f>IF(Y1128=0,0,Y1127/Y1128)</f>
        <v>0</v>
      </c>
      <c r="Z1126" s="182"/>
      <c r="AA1126" s="167">
        <f>Y1126/X1126</f>
        <v>0</v>
      </c>
      <c r="AB1126" s="165"/>
      <c r="AC1126" s="172" t="e">
        <f>P1126/R1126</f>
        <v>#DIV/0!</v>
      </c>
      <c r="AD1126" s="172" t="e">
        <f>S1126/R1126</f>
        <v>#DIV/0!</v>
      </c>
      <c r="AE1126" s="172" t="e">
        <f>V1126/U1126</f>
        <v>#DIV/0!</v>
      </c>
      <c r="AF1126" s="172">
        <f>Y1126/X1126</f>
        <v>0</v>
      </c>
      <c r="AG1126" s="172">
        <f>P1126/G1126</f>
        <v>1.1870604781997176</v>
      </c>
      <c r="AH1126" s="172">
        <f>S1126/G1126</f>
        <v>0</v>
      </c>
      <c r="AI1126" s="172">
        <f>V1126/G1126</f>
        <v>0</v>
      </c>
      <c r="AJ1126" s="172">
        <f>Y1126/G1126</f>
        <v>0</v>
      </c>
      <c r="AK1126" s="173"/>
      <c r="AL1126" s="168">
        <f>IF(H1126=0,0,P1126/H1126)</f>
        <v>1.0683544303797459</v>
      </c>
      <c r="AM1126" s="168">
        <f>IF(H1126=0,0,S1126/H1126)</f>
        <v>0</v>
      </c>
      <c r="AN1126" s="168">
        <f>IF(H1126=0,0,V1126/H1126)</f>
        <v>0</v>
      </c>
      <c r="AO1126" s="168">
        <f>IF(H1126=0,0,Y1126/H1126)</f>
        <v>0</v>
      </c>
      <c r="AP1126" s="174">
        <f t="shared" ref="AP1126:AS1126" si="1538">IF(AL1126&lt;=50%,5,IF(AL1126&lt;=65%,4,IF(AL1126&lt;=75%,3,IF(AL1126&lt;=90%,2,1))))</f>
        <v>1</v>
      </c>
      <c r="AQ1126" s="174">
        <f t="shared" si="1538"/>
        <v>5</v>
      </c>
      <c r="AR1126" s="174">
        <f t="shared" si="1538"/>
        <v>5</v>
      </c>
      <c r="AS1126" s="174">
        <f t="shared" si="1538"/>
        <v>5</v>
      </c>
      <c r="AT1126" s="173"/>
      <c r="AU1126" s="175"/>
      <c r="AV1126" s="175"/>
      <c r="AW1126" s="175"/>
      <c r="AX1126" s="175"/>
      <c r="AY1126" s="175"/>
    </row>
    <row r="1127" spans="1:51" ht="16.5" customHeight="1" outlineLevel="4" x14ac:dyDescent="0.25">
      <c r="A1127" s="205" t="s">
        <v>3304</v>
      </c>
      <c r="B1127" s="181" t="s">
        <v>1151</v>
      </c>
      <c r="C1127" s="192" t="s">
        <v>1660</v>
      </c>
      <c r="D1127" s="192"/>
      <c r="E1127" s="192"/>
      <c r="F1127" s="192"/>
      <c r="G1127" s="192"/>
      <c r="H1127" s="192"/>
      <c r="I1127" s="192"/>
      <c r="J1127" s="192"/>
      <c r="K1127" s="192">
        <f>Variables!E600</f>
        <v>45</v>
      </c>
      <c r="L1127" s="192">
        <f>Variables!F600</f>
        <v>60</v>
      </c>
      <c r="M1127" s="192">
        <f>Variables!G600</f>
        <v>68</v>
      </c>
      <c r="N1127" s="192">
        <f>Variables!H600</f>
        <v>76</v>
      </c>
      <c r="O1127" s="192">
        <f>Variables!I600</f>
        <v>80</v>
      </c>
      <c r="P1127" s="192">
        <f>Variables!J600</f>
        <v>80</v>
      </c>
      <c r="Q1127" s="181"/>
      <c r="R1127" s="192">
        <f>Variables!K600</f>
        <v>0</v>
      </c>
      <c r="S1127" s="192">
        <f>Variables!L600</f>
        <v>0</v>
      </c>
      <c r="T1127" s="215"/>
      <c r="U1127" s="192">
        <f>Variables!M600</f>
        <v>0</v>
      </c>
      <c r="V1127" s="192">
        <f>Variables!N600</f>
        <v>0</v>
      </c>
      <c r="W1127" s="327"/>
      <c r="X1127" s="192"/>
      <c r="Y1127" s="192">
        <f>Variables!P600</f>
        <v>0</v>
      </c>
      <c r="Z1127" s="182"/>
      <c r="AA1127" s="192"/>
      <c r="AB1127" s="181"/>
      <c r="AC1127" s="170"/>
      <c r="AD1127" s="170"/>
      <c r="AE1127" s="170"/>
      <c r="AF1127" s="170"/>
      <c r="AG1127" s="170"/>
      <c r="AH1127" s="170"/>
      <c r="AI1127" s="170"/>
      <c r="AJ1127" s="170"/>
      <c r="AK1127" s="206"/>
      <c r="AL1127" s="168"/>
      <c r="AM1127" s="168"/>
      <c r="AN1127" s="168"/>
      <c r="AO1127" s="168"/>
      <c r="AP1127" s="174"/>
      <c r="AQ1127" s="174"/>
      <c r="AR1127" s="174"/>
      <c r="AS1127" s="174"/>
      <c r="AT1127" s="206"/>
      <c r="AU1127" s="207"/>
      <c r="AV1127" s="207"/>
      <c r="AW1127" s="207"/>
      <c r="AX1127" s="207"/>
      <c r="AY1127" s="207"/>
    </row>
    <row r="1128" spans="1:51" ht="16.5" customHeight="1" outlineLevel="4" x14ac:dyDescent="0.25">
      <c r="A1128" s="205" t="s">
        <v>3305</v>
      </c>
      <c r="B1128" s="181" t="s">
        <v>1149</v>
      </c>
      <c r="C1128" s="192" t="s">
        <v>1660</v>
      </c>
      <c r="D1128" s="192"/>
      <c r="E1128" s="192"/>
      <c r="F1128" s="192"/>
      <c r="G1128" s="192"/>
      <c r="H1128" s="192"/>
      <c r="I1128" s="192"/>
      <c r="J1128" s="192"/>
      <c r="K1128" s="192">
        <f>Variables!E599</f>
        <v>316</v>
      </c>
      <c r="L1128" s="192">
        <f>Variables!F599</f>
        <v>316</v>
      </c>
      <c r="M1128" s="192">
        <f>Variables!G599</f>
        <v>316</v>
      </c>
      <c r="N1128" s="192">
        <f>Variables!H599</f>
        <v>316</v>
      </c>
      <c r="O1128" s="192">
        <f>Variables!I599</f>
        <v>316</v>
      </c>
      <c r="P1128" s="192">
        <f>Variables!J599</f>
        <v>316</v>
      </c>
      <c r="Q1128" s="181"/>
      <c r="R1128" s="192">
        <f>Variables!K599</f>
        <v>0</v>
      </c>
      <c r="S1128" s="192">
        <f>Variables!L599</f>
        <v>0</v>
      </c>
      <c r="T1128" s="215"/>
      <c r="U1128" s="192">
        <f>Variables!M599</f>
        <v>0</v>
      </c>
      <c r="V1128" s="192">
        <f>Variables!N599</f>
        <v>0</v>
      </c>
      <c r="W1128" s="327"/>
      <c r="X1128" s="192"/>
      <c r="Y1128" s="192">
        <f>Variables!P599</f>
        <v>0</v>
      </c>
      <c r="Z1128" s="182"/>
      <c r="AA1128" s="192"/>
      <c r="AB1128" s="181"/>
      <c r="AC1128" s="170"/>
      <c r="AD1128" s="170"/>
      <c r="AE1128" s="170"/>
      <c r="AF1128" s="170"/>
      <c r="AG1128" s="170"/>
      <c r="AH1128" s="170"/>
      <c r="AI1128" s="170"/>
      <c r="AJ1128" s="170"/>
      <c r="AK1128" s="206"/>
      <c r="AL1128" s="168"/>
      <c r="AM1128" s="168"/>
      <c r="AN1128" s="168"/>
      <c r="AO1128" s="168"/>
      <c r="AP1128" s="174"/>
      <c r="AQ1128" s="174"/>
      <c r="AR1128" s="174"/>
      <c r="AS1128" s="174"/>
      <c r="AT1128" s="206"/>
      <c r="AU1128" s="207"/>
      <c r="AV1128" s="207"/>
      <c r="AW1128" s="207"/>
      <c r="AX1128" s="207"/>
      <c r="AY1128" s="207"/>
    </row>
    <row r="1129" spans="1:51" ht="16.5" customHeight="1" outlineLevel="3" x14ac:dyDescent="0.25">
      <c r="A1129" s="164" t="s">
        <v>3306</v>
      </c>
      <c r="B1129" s="165" t="s">
        <v>3307</v>
      </c>
      <c r="C1129" s="166"/>
      <c r="D1129" s="167">
        <v>0</v>
      </c>
      <c r="E1129" s="167">
        <v>0</v>
      </c>
      <c r="F1129" s="167">
        <v>0</v>
      </c>
      <c r="G1129" s="167">
        <v>0.02</v>
      </c>
      <c r="H1129" s="167">
        <v>0.03</v>
      </c>
      <c r="I1129" s="167">
        <v>0.04</v>
      </c>
      <c r="J1129" s="167">
        <v>0.05</v>
      </c>
      <c r="K1129" s="168">
        <f t="shared" ref="K1129:P1129" si="1539">IF(K1131=0,0,K1130/K1131)</f>
        <v>0</v>
      </c>
      <c r="L1129" s="168">
        <f t="shared" si="1539"/>
        <v>0</v>
      </c>
      <c r="M1129" s="168">
        <f t="shared" si="1539"/>
        <v>6.25E-2</v>
      </c>
      <c r="N1129" s="168">
        <f t="shared" si="1539"/>
        <v>0.1111111111111111</v>
      </c>
      <c r="O1129" s="168">
        <f t="shared" si="1539"/>
        <v>0.1111111111111111</v>
      </c>
      <c r="P1129" s="168">
        <f t="shared" si="1539"/>
        <v>0.1111111111111111</v>
      </c>
      <c r="Q1129" s="177">
        <v>0</v>
      </c>
      <c r="R1129" s="168">
        <f t="shared" ref="R1129:S1129" si="1540">IF(R1131=0,0,R1130/R1131)</f>
        <v>0</v>
      </c>
      <c r="S1129" s="168">
        <f t="shared" si="1540"/>
        <v>0</v>
      </c>
      <c r="T1129" s="181"/>
      <c r="U1129" s="168">
        <f t="shared" ref="U1129:V1129" si="1541">IF(U1131=0,0,U1130/U1131)</f>
        <v>0</v>
      </c>
      <c r="V1129" s="168">
        <f t="shared" si="1541"/>
        <v>0</v>
      </c>
      <c r="W1129" s="326">
        <v>0</v>
      </c>
      <c r="X1129" s="168">
        <f>H1129</f>
        <v>0.03</v>
      </c>
      <c r="Y1129" s="168">
        <f>IF(Y1131=0,0,Y1130/Y1131)</f>
        <v>0</v>
      </c>
      <c r="Z1129" s="182"/>
      <c r="AA1129" s="167">
        <f>Y1129/X1129</f>
        <v>0</v>
      </c>
      <c r="AB1129" s="165"/>
      <c r="AC1129" s="172" t="e">
        <f>P1129/R1129</f>
        <v>#DIV/0!</v>
      </c>
      <c r="AD1129" s="172" t="e">
        <f>S1129/R1129</f>
        <v>#DIV/0!</v>
      </c>
      <c r="AE1129" s="172" t="e">
        <f>V1129/U1129</f>
        <v>#DIV/0!</v>
      </c>
      <c r="AF1129" s="172">
        <f>Y1129/X1129</f>
        <v>0</v>
      </c>
      <c r="AG1129" s="172">
        <f>P1129/G1129</f>
        <v>5.5555555555555554</v>
      </c>
      <c r="AH1129" s="172">
        <f>S1129/G1129</f>
        <v>0</v>
      </c>
      <c r="AI1129" s="172">
        <f>V1129/G1129</f>
        <v>0</v>
      </c>
      <c r="AJ1129" s="172">
        <f>Y1129/G1129</f>
        <v>0</v>
      </c>
      <c r="AK1129" s="173"/>
      <c r="AL1129" s="168">
        <f>IF(H1129=0,0,P1129/H1129)</f>
        <v>3.7037037037037037</v>
      </c>
      <c r="AM1129" s="168">
        <f>IF(H1129=0,0,S1129/H1129)</f>
        <v>0</v>
      </c>
      <c r="AN1129" s="168">
        <f>IF(H1129=0,0,V1129/H1129)</f>
        <v>0</v>
      </c>
      <c r="AO1129" s="168">
        <f>IF(H1129=0,0,Y1129/H1129)</f>
        <v>0</v>
      </c>
      <c r="AP1129" s="174">
        <f t="shared" ref="AP1129:AS1129" si="1542">IF(AL1129&lt;=50%,5,IF(AL1129&lt;=65%,4,IF(AL1129&lt;=75%,3,IF(AL1129&lt;=90%,2,1))))</f>
        <v>1</v>
      </c>
      <c r="AQ1129" s="174">
        <f t="shared" si="1542"/>
        <v>5</v>
      </c>
      <c r="AR1129" s="174">
        <f t="shared" si="1542"/>
        <v>5</v>
      </c>
      <c r="AS1129" s="174">
        <f t="shared" si="1542"/>
        <v>5</v>
      </c>
      <c r="AT1129" s="173"/>
      <c r="AU1129" s="175"/>
      <c r="AV1129" s="175"/>
      <c r="AW1129" s="175"/>
      <c r="AX1129" s="175"/>
      <c r="AY1129" s="175"/>
    </row>
    <row r="1130" spans="1:51" ht="16.5" customHeight="1" outlineLevel="4" x14ac:dyDescent="0.25">
      <c r="A1130" s="205" t="s">
        <v>3308</v>
      </c>
      <c r="B1130" s="181" t="s">
        <v>1134</v>
      </c>
      <c r="C1130" s="192" t="s">
        <v>3309</v>
      </c>
      <c r="D1130" s="192">
        <v>0</v>
      </c>
      <c r="E1130" s="192">
        <v>0</v>
      </c>
      <c r="F1130" s="192">
        <v>0</v>
      </c>
      <c r="G1130" s="192"/>
      <c r="H1130" s="192"/>
      <c r="I1130" s="192"/>
      <c r="J1130" s="192"/>
      <c r="K1130" s="192">
        <f>Variables!E592</f>
        <v>0</v>
      </c>
      <c r="L1130" s="192">
        <f>Variables!F592</f>
        <v>0</v>
      </c>
      <c r="M1130" s="192">
        <f>Variables!G592</f>
        <v>1</v>
      </c>
      <c r="N1130" s="192">
        <f>Variables!H592</f>
        <v>1</v>
      </c>
      <c r="O1130" s="192">
        <f>Variables!I592</f>
        <v>1</v>
      </c>
      <c r="P1130" s="192">
        <f>Variables!J592</f>
        <v>1</v>
      </c>
      <c r="Q1130" s="181"/>
      <c r="R1130" s="192">
        <f>Variables!K592</f>
        <v>0</v>
      </c>
      <c r="S1130" s="192">
        <f>Variables!L592</f>
        <v>0</v>
      </c>
      <c r="T1130" s="215"/>
      <c r="U1130" s="192">
        <f>Variables!M592</f>
        <v>0</v>
      </c>
      <c r="V1130" s="192">
        <f>Variables!N592</f>
        <v>0</v>
      </c>
      <c r="W1130" s="327"/>
      <c r="X1130" s="192"/>
      <c r="Y1130" s="192">
        <f>Variables!P592</f>
        <v>0</v>
      </c>
      <c r="Z1130" s="182"/>
      <c r="AA1130" s="192"/>
      <c r="AB1130" s="181"/>
      <c r="AC1130" s="170"/>
      <c r="AD1130" s="170"/>
      <c r="AE1130" s="170"/>
      <c r="AF1130" s="170"/>
      <c r="AG1130" s="170"/>
      <c r="AH1130" s="170"/>
      <c r="AI1130" s="170"/>
      <c r="AJ1130" s="170"/>
      <c r="AK1130" s="206"/>
      <c r="AL1130" s="168"/>
      <c r="AM1130" s="168"/>
      <c r="AN1130" s="168"/>
      <c r="AO1130" s="168"/>
      <c r="AP1130" s="174"/>
      <c r="AQ1130" s="174"/>
      <c r="AR1130" s="174"/>
      <c r="AS1130" s="174"/>
      <c r="AT1130" s="206"/>
      <c r="AU1130" s="207"/>
      <c r="AV1130" s="207"/>
      <c r="AW1130" s="207"/>
      <c r="AX1130" s="207"/>
      <c r="AY1130" s="207"/>
    </row>
    <row r="1131" spans="1:51" ht="16.5" customHeight="1" outlineLevel="4" x14ac:dyDescent="0.25">
      <c r="A1131" s="205" t="s">
        <v>3310</v>
      </c>
      <c r="B1131" s="181" t="s">
        <v>1136</v>
      </c>
      <c r="C1131" s="192" t="s">
        <v>3309</v>
      </c>
      <c r="D1131" s="192">
        <v>16</v>
      </c>
      <c r="E1131" s="192">
        <v>16</v>
      </c>
      <c r="F1131" s="192">
        <v>16</v>
      </c>
      <c r="G1131" s="192">
        <v>16</v>
      </c>
      <c r="H1131" s="192"/>
      <c r="I1131" s="192"/>
      <c r="J1131" s="192">
        <v>16</v>
      </c>
      <c r="K1131" s="192">
        <f>Variables!E593</f>
        <v>16</v>
      </c>
      <c r="L1131" s="192">
        <f>Variables!F593</f>
        <v>16</v>
      </c>
      <c r="M1131" s="192">
        <f>Variables!G593</f>
        <v>16</v>
      </c>
      <c r="N1131" s="192">
        <f>Variables!H593</f>
        <v>9</v>
      </c>
      <c r="O1131" s="192">
        <f>Variables!I593</f>
        <v>9</v>
      </c>
      <c r="P1131" s="192">
        <f>Variables!J593</f>
        <v>9</v>
      </c>
      <c r="Q1131" s="181"/>
      <c r="R1131" s="192">
        <f>Variables!K593</f>
        <v>0</v>
      </c>
      <c r="S1131" s="192">
        <f>Variables!L593</f>
        <v>0</v>
      </c>
      <c r="T1131" s="215"/>
      <c r="U1131" s="192">
        <f>Variables!M593</f>
        <v>0</v>
      </c>
      <c r="V1131" s="192">
        <f>Variables!N593</f>
        <v>0</v>
      </c>
      <c r="W1131" s="327"/>
      <c r="X1131" s="192"/>
      <c r="Y1131" s="192">
        <f>Variables!P593</f>
        <v>0</v>
      </c>
      <c r="Z1131" s="182"/>
      <c r="AA1131" s="192"/>
      <c r="AB1131" s="181"/>
      <c r="AC1131" s="170"/>
      <c r="AD1131" s="170"/>
      <c r="AE1131" s="170"/>
      <c r="AF1131" s="170"/>
      <c r="AG1131" s="170"/>
      <c r="AH1131" s="170"/>
      <c r="AI1131" s="170"/>
      <c r="AJ1131" s="170"/>
      <c r="AK1131" s="206"/>
      <c r="AL1131" s="168"/>
      <c r="AM1131" s="168"/>
      <c r="AN1131" s="168"/>
      <c r="AO1131" s="168"/>
      <c r="AP1131" s="174"/>
      <c r="AQ1131" s="174"/>
      <c r="AR1131" s="174"/>
      <c r="AS1131" s="174"/>
      <c r="AT1131" s="206"/>
      <c r="AU1131" s="207"/>
      <c r="AV1131" s="207"/>
      <c r="AW1131" s="207"/>
      <c r="AX1131" s="207"/>
      <c r="AY1131" s="207"/>
    </row>
    <row r="1132" spans="1:51" ht="16.5" customHeight="1" outlineLevel="3" x14ac:dyDescent="0.25">
      <c r="A1132" s="164" t="s">
        <v>3311</v>
      </c>
      <c r="B1132" s="165" t="s">
        <v>3312</v>
      </c>
      <c r="C1132" s="166"/>
      <c r="D1132" s="167">
        <v>0</v>
      </c>
      <c r="E1132" s="167">
        <v>4.1000000000000002E-2</v>
      </c>
      <c r="F1132" s="167">
        <v>8.3333333333333301E-2</v>
      </c>
      <c r="G1132" s="167">
        <v>0.125</v>
      </c>
      <c r="H1132" s="167">
        <v>0.16666666666666666</v>
      </c>
      <c r="I1132" s="167">
        <v>0.20833333333333334</v>
      </c>
      <c r="J1132" s="167">
        <v>0.25</v>
      </c>
      <c r="K1132" s="167">
        <f>IF(K1134=0,0,(K1133-K1134)/K1134)</f>
        <v>0</v>
      </c>
      <c r="L1132" s="167">
        <v>0.71621621621621623</v>
      </c>
      <c r="M1132" s="167">
        <f t="shared" ref="M1132:P1132" si="1543">IF(M1134=0,0,(M1133-M1134)/M1134)</f>
        <v>0.41509433962264153</v>
      </c>
      <c r="N1132" s="167">
        <f t="shared" si="1543"/>
        <v>1.2727272727272727</v>
      </c>
      <c r="O1132" s="167">
        <f t="shared" si="1543"/>
        <v>0</v>
      </c>
      <c r="P1132" s="167">
        <f t="shared" si="1543"/>
        <v>-9.0909090909090912E-2</v>
      </c>
      <c r="Q1132" s="177">
        <v>19819800</v>
      </c>
      <c r="R1132" s="167">
        <f t="shared" ref="R1132:S1132" si="1544">IF(R1134=0,0,(R1133-R1134)/R1134)</f>
        <v>0</v>
      </c>
      <c r="S1132" s="167">
        <f t="shared" si="1544"/>
        <v>0</v>
      </c>
      <c r="T1132" s="181"/>
      <c r="U1132" s="167">
        <f t="shared" ref="U1132:V1132" si="1545">IF(U1134=0,0,(U1133-U1134)/U1134)</f>
        <v>0</v>
      </c>
      <c r="V1132" s="167">
        <f t="shared" si="1545"/>
        <v>0</v>
      </c>
      <c r="W1132" s="326">
        <v>41277200</v>
      </c>
      <c r="X1132" s="168">
        <f>H1132</f>
        <v>0.16666666666666666</v>
      </c>
      <c r="Y1132" s="167">
        <f>IF(Y1134=0,0,(Y1133-Y1134)/Y1134)</f>
        <v>0</v>
      </c>
      <c r="Z1132" s="182"/>
      <c r="AA1132" s="167">
        <f>Y1132/X1132</f>
        <v>0</v>
      </c>
      <c r="AB1132" s="201" t="s">
        <v>3313</v>
      </c>
      <c r="AC1132" s="172" t="e">
        <f>P1132/R1132</f>
        <v>#DIV/0!</v>
      </c>
      <c r="AD1132" s="172" t="e">
        <f>S1132/R1132</f>
        <v>#DIV/0!</v>
      </c>
      <c r="AE1132" s="172" t="e">
        <f>V1132/U1132</f>
        <v>#DIV/0!</v>
      </c>
      <c r="AF1132" s="172">
        <f>Y1132/X1132</f>
        <v>0</v>
      </c>
      <c r="AG1132" s="172">
        <f>P1132/G1132</f>
        <v>-0.72727272727272729</v>
      </c>
      <c r="AH1132" s="172">
        <f>S1132/G1132</f>
        <v>0</v>
      </c>
      <c r="AI1132" s="172">
        <f>V1132/G1132</f>
        <v>0</v>
      </c>
      <c r="AJ1132" s="172">
        <f>Y1132/G1132</f>
        <v>0</v>
      </c>
      <c r="AK1132" s="173"/>
      <c r="AL1132" s="168">
        <f>IF(H1132=0,0,P1132/H1132)</f>
        <v>-0.54545454545454553</v>
      </c>
      <c r="AM1132" s="168">
        <f>IF(H1132=0,0,S1132/H1132)</f>
        <v>0</v>
      </c>
      <c r="AN1132" s="168">
        <f>IF(H1132=0,0,V1132/H1132)</f>
        <v>0</v>
      </c>
      <c r="AO1132" s="168">
        <f>IF(H1132=0,0,Y1132/H1132)</f>
        <v>0</v>
      </c>
      <c r="AP1132" s="174">
        <f t="shared" ref="AP1132:AS1132" si="1546">IF(AL1132&lt;=50%,5,IF(AL1132&lt;=65%,4,IF(AL1132&lt;=75%,3,IF(AL1132&lt;=90%,2,1))))</f>
        <v>5</v>
      </c>
      <c r="AQ1132" s="174">
        <f t="shared" si="1546"/>
        <v>5</v>
      </c>
      <c r="AR1132" s="174">
        <f t="shared" si="1546"/>
        <v>5</v>
      </c>
      <c r="AS1132" s="174">
        <f t="shared" si="1546"/>
        <v>5</v>
      </c>
      <c r="AT1132" s="173"/>
      <c r="AU1132" s="175"/>
      <c r="AV1132" s="175"/>
      <c r="AW1132" s="175"/>
      <c r="AX1132" s="175"/>
      <c r="AY1132" s="175"/>
    </row>
    <row r="1133" spans="1:51" ht="16.5" customHeight="1" outlineLevel="4" x14ac:dyDescent="0.25">
      <c r="A1133" s="205" t="s">
        <v>3314</v>
      </c>
      <c r="B1133" s="181" t="s">
        <v>1124</v>
      </c>
      <c r="C1133" s="192" t="s">
        <v>2952</v>
      </c>
      <c r="D1133" s="192"/>
      <c r="E1133" s="192"/>
      <c r="F1133" s="192"/>
      <c r="G1133" s="192"/>
      <c r="H1133" s="192"/>
      <c r="I1133" s="192"/>
      <c r="J1133" s="192"/>
      <c r="K1133" s="192">
        <f>Variables!E587</f>
        <v>0</v>
      </c>
      <c r="L1133" s="192">
        <f>Variables!F587</f>
        <v>0</v>
      </c>
      <c r="M1133" s="192">
        <f>Variables!G587</f>
        <v>75</v>
      </c>
      <c r="N1133" s="192">
        <f>Variables!H587</f>
        <v>25</v>
      </c>
      <c r="O1133" s="192">
        <f>Variables!I587</f>
        <v>0</v>
      </c>
      <c r="P1133" s="192">
        <f>Variables!J587</f>
        <v>10</v>
      </c>
      <c r="Q1133" s="181"/>
      <c r="R1133" s="192">
        <f>Variables!K587</f>
        <v>0</v>
      </c>
      <c r="S1133" s="192">
        <f>Variables!L587</f>
        <v>0</v>
      </c>
      <c r="T1133" s="215"/>
      <c r="U1133" s="192">
        <f>Variables!M587</f>
        <v>0</v>
      </c>
      <c r="V1133" s="192">
        <f>Variables!N587</f>
        <v>0</v>
      </c>
      <c r="W1133" s="327"/>
      <c r="X1133" s="192"/>
      <c r="Y1133" s="192">
        <f>Variables!P587</f>
        <v>0</v>
      </c>
      <c r="Z1133" s="182"/>
      <c r="AA1133" s="192"/>
      <c r="AB1133" s="181"/>
      <c r="AC1133" s="170"/>
      <c r="AD1133" s="170"/>
      <c r="AE1133" s="170"/>
      <c r="AF1133" s="170"/>
      <c r="AG1133" s="170"/>
      <c r="AH1133" s="170"/>
      <c r="AI1133" s="170"/>
      <c r="AJ1133" s="170"/>
      <c r="AK1133" s="206"/>
      <c r="AL1133" s="168"/>
      <c r="AM1133" s="168"/>
      <c r="AN1133" s="168"/>
      <c r="AO1133" s="168"/>
      <c r="AP1133" s="174"/>
      <c r="AQ1133" s="174"/>
      <c r="AR1133" s="174"/>
      <c r="AS1133" s="174"/>
      <c r="AT1133" s="206"/>
      <c r="AU1133" s="207"/>
      <c r="AV1133" s="207"/>
      <c r="AW1133" s="207"/>
      <c r="AX1133" s="207"/>
      <c r="AY1133" s="207"/>
    </row>
    <row r="1134" spans="1:51" ht="16.5" customHeight="1" outlineLevel="4" x14ac:dyDescent="0.25">
      <c r="A1134" s="205" t="s">
        <v>3315</v>
      </c>
      <c r="B1134" s="181" t="s">
        <v>1126</v>
      </c>
      <c r="C1134" s="192" t="s">
        <v>2952</v>
      </c>
      <c r="D1134" s="192"/>
      <c r="E1134" s="192"/>
      <c r="F1134" s="192"/>
      <c r="G1134" s="192"/>
      <c r="H1134" s="192"/>
      <c r="I1134" s="192"/>
      <c r="J1134" s="192"/>
      <c r="K1134" s="192">
        <f>Variables!E588</f>
        <v>0</v>
      </c>
      <c r="L1134" s="192">
        <f>Variables!F588</f>
        <v>0</v>
      </c>
      <c r="M1134" s="192">
        <f>Variables!G588</f>
        <v>53</v>
      </c>
      <c r="N1134" s="192">
        <f>Variables!H588</f>
        <v>11</v>
      </c>
      <c r="O1134" s="192">
        <f>Variables!I588</f>
        <v>0</v>
      </c>
      <c r="P1134" s="192">
        <f>Variables!J588</f>
        <v>11</v>
      </c>
      <c r="Q1134" s="181"/>
      <c r="R1134" s="192">
        <f>Variables!K588</f>
        <v>0</v>
      </c>
      <c r="S1134" s="192">
        <f>Variables!L588</f>
        <v>0</v>
      </c>
      <c r="T1134" s="215"/>
      <c r="U1134" s="192">
        <f>Variables!M588</f>
        <v>0</v>
      </c>
      <c r="V1134" s="192">
        <f>Variables!N588</f>
        <v>0</v>
      </c>
      <c r="W1134" s="327"/>
      <c r="X1134" s="192"/>
      <c r="Y1134" s="192">
        <f>Variables!P588</f>
        <v>0</v>
      </c>
      <c r="Z1134" s="182"/>
      <c r="AA1134" s="192"/>
      <c r="AB1134" s="181"/>
      <c r="AC1134" s="170"/>
      <c r="AD1134" s="170"/>
      <c r="AE1134" s="170"/>
      <c r="AF1134" s="170"/>
      <c r="AG1134" s="170"/>
      <c r="AH1134" s="170"/>
      <c r="AI1134" s="170"/>
      <c r="AJ1134" s="170"/>
      <c r="AK1134" s="206"/>
      <c r="AL1134" s="168"/>
      <c r="AM1134" s="168"/>
      <c r="AN1134" s="168"/>
      <c r="AO1134" s="168"/>
      <c r="AP1134" s="174"/>
      <c r="AQ1134" s="174"/>
      <c r="AR1134" s="174"/>
      <c r="AS1134" s="174"/>
      <c r="AT1134" s="206"/>
      <c r="AU1134" s="207"/>
      <c r="AV1134" s="207"/>
      <c r="AW1134" s="207"/>
      <c r="AX1134" s="207"/>
      <c r="AY1134" s="207"/>
    </row>
    <row r="1135" spans="1:51" ht="16.5" customHeight="1" outlineLevel="3" x14ac:dyDescent="0.25">
      <c r="A1135" s="328" t="s">
        <v>3316</v>
      </c>
      <c r="B1135" s="329" t="s">
        <v>3317</v>
      </c>
      <c r="C1135" s="330"/>
      <c r="D1135" s="331"/>
      <c r="E1135" s="331"/>
      <c r="F1135" s="331"/>
      <c r="G1135" s="331"/>
      <c r="H1135" s="331"/>
      <c r="I1135" s="331"/>
      <c r="J1135" s="331"/>
      <c r="K1135" s="331"/>
      <c r="L1135" s="331"/>
      <c r="M1135" s="331"/>
      <c r="N1135" s="331"/>
      <c r="O1135" s="331"/>
      <c r="P1135" s="331"/>
      <c r="Q1135" s="332"/>
      <c r="R1135" s="331"/>
      <c r="S1135" s="331"/>
      <c r="T1135" s="333"/>
      <c r="U1135" s="331"/>
      <c r="V1135" s="331"/>
      <c r="W1135" s="334"/>
      <c r="X1135" s="168"/>
      <c r="Y1135" s="331"/>
      <c r="Z1135" s="335"/>
      <c r="AA1135" s="331"/>
      <c r="AB1135" s="329"/>
      <c r="AC1135" s="336"/>
      <c r="AD1135" s="336"/>
      <c r="AE1135" s="336"/>
      <c r="AF1135" s="336"/>
      <c r="AG1135" s="336"/>
      <c r="AH1135" s="336"/>
      <c r="AI1135" s="336"/>
      <c r="AJ1135" s="336"/>
      <c r="AK1135" s="337"/>
      <c r="AL1135" s="168"/>
      <c r="AM1135" s="168"/>
      <c r="AN1135" s="168"/>
      <c r="AO1135" s="168"/>
      <c r="AP1135" s="174"/>
      <c r="AQ1135" s="174"/>
      <c r="AR1135" s="174"/>
      <c r="AS1135" s="174"/>
      <c r="AT1135" s="337"/>
      <c r="AU1135" s="338"/>
      <c r="AV1135" s="338"/>
      <c r="AW1135" s="338"/>
      <c r="AX1135" s="338"/>
      <c r="AY1135" s="338"/>
    </row>
    <row r="1136" spans="1:51" ht="16.5" customHeight="1" outlineLevel="4" x14ac:dyDescent="0.25">
      <c r="A1136" s="328" t="s">
        <v>3318</v>
      </c>
      <c r="B1136" s="329" t="s">
        <v>3319</v>
      </c>
      <c r="C1136" s="330"/>
      <c r="D1136" s="339"/>
      <c r="E1136" s="339"/>
      <c r="F1136" s="339"/>
      <c r="G1136" s="339"/>
      <c r="H1136" s="339"/>
      <c r="I1136" s="339"/>
      <c r="J1136" s="339"/>
      <c r="K1136" s="339"/>
      <c r="L1136" s="339"/>
      <c r="M1136" s="339"/>
      <c r="N1136" s="339"/>
      <c r="O1136" s="339"/>
      <c r="P1136" s="339"/>
      <c r="Q1136" s="332"/>
      <c r="R1136" s="339"/>
      <c r="S1136" s="339"/>
      <c r="T1136" s="333"/>
      <c r="U1136" s="340"/>
      <c r="V1136" s="340"/>
      <c r="W1136" s="334"/>
      <c r="X1136" s="339"/>
      <c r="Y1136" s="339"/>
      <c r="Z1136" s="335"/>
      <c r="AA1136" s="331"/>
      <c r="AB1136" s="329"/>
      <c r="AC1136" s="336"/>
      <c r="AD1136" s="336"/>
      <c r="AE1136" s="336"/>
      <c r="AF1136" s="336"/>
      <c r="AG1136" s="336"/>
      <c r="AH1136" s="336"/>
      <c r="AI1136" s="336"/>
      <c r="AJ1136" s="336"/>
      <c r="AK1136" s="337"/>
      <c r="AL1136" s="341"/>
      <c r="AM1136" s="341"/>
      <c r="AN1136" s="341"/>
      <c r="AO1136" s="341"/>
      <c r="AP1136" s="342"/>
      <c r="AQ1136" s="342"/>
      <c r="AR1136" s="342"/>
      <c r="AS1136" s="342"/>
      <c r="AT1136" s="337"/>
      <c r="AU1136" s="338"/>
      <c r="AV1136" s="338"/>
      <c r="AW1136" s="338"/>
      <c r="AX1136" s="338"/>
      <c r="AY1136" s="338"/>
    </row>
    <row r="1137" spans="1:51" ht="16.5" customHeight="1" outlineLevel="4" x14ac:dyDescent="0.25">
      <c r="A1137" s="328" t="s">
        <v>3320</v>
      </c>
      <c r="B1137" s="329" t="s">
        <v>3321</v>
      </c>
      <c r="C1137" s="330"/>
      <c r="D1137" s="339"/>
      <c r="E1137" s="339"/>
      <c r="F1137" s="339"/>
      <c r="G1137" s="339"/>
      <c r="H1137" s="339"/>
      <c r="I1137" s="339"/>
      <c r="J1137" s="339"/>
      <c r="K1137" s="339"/>
      <c r="L1137" s="339"/>
      <c r="M1137" s="339"/>
      <c r="N1137" s="339"/>
      <c r="O1137" s="339"/>
      <c r="P1137" s="339"/>
      <c r="Q1137" s="332"/>
      <c r="R1137" s="339"/>
      <c r="S1137" s="339"/>
      <c r="T1137" s="333"/>
      <c r="U1137" s="340"/>
      <c r="V1137" s="340"/>
      <c r="W1137" s="334"/>
      <c r="X1137" s="339"/>
      <c r="Y1137" s="339"/>
      <c r="Z1137" s="335"/>
      <c r="AA1137" s="331"/>
      <c r="AB1137" s="329"/>
      <c r="AC1137" s="336"/>
      <c r="AD1137" s="336"/>
      <c r="AE1137" s="336"/>
      <c r="AF1137" s="336"/>
      <c r="AG1137" s="336"/>
      <c r="AH1137" s="336"/>
      <c r="AI1137" s="336"/>
      <c r="AJ1137" s="336"/>
      <c r="AK1137" s="337"/>
      <c r="AL1137" s="341"/>
      <c r="AM1137" s="341"/>
      <c r="AN1137" s="341"/>
      <c r="AO1137" s="341"/>
      <c r="AP1137" s="342"/>
      <c r="AQ1137" s="342"/>
      <c r="AR1137" s="342"/>
      <c r="AS1137" s="342"/>
      <c r="AT1137" s="337"/>
      <c r="AU1137" s="338"/>
      <c r="AV1137" s="338"/>
      <c r="AW1137" s="338"/>
      <c r="AX1137" s="338"/>
      <c r="AY1137" s="338"/>
    </row>
    <row r="1138" spans="1:51" ht="16.5" customHeight="1" outlineLevel="3" x14ac:dyDescent="0.25">
      <c r="A1138" s="328" t="s">
        <v>3322</v>
      </c>
      <c r="B1138" s="329" t="s">
        <v>3319</v>
      </c>
      <c r="C1138" s="330"/>
      <c r="D1138" s="339"/>
      <c r="E1138" s="339"/>
      <c r="F1138" s="339"/>
      <c r="G1138" s="339"/>
      <c r="H1138" s="343"/>
      <c r="I1138" s="343"/>
      <c r="J1138" s="339"/>
      <c r="K1138" s="339"/>
      <c r="L1138" s="339"/>
      <c r="M1138" s="339"/>
      <c r="N1138" s="339"/>
      <c r="O1138" s="339"/>
      <c r="P1138" s="339"/>
      <c r="Q1138" s="332"/>
      <c r="R1138" s="339"/>
      <c r="S1138" s="339"/>
      <c r="T1138" s="333"/>
      <c r="U1138" s="340"/>
      <c r="V1138" s="340"/>
      <c r="W1138" s="334"/>
      <c r="X1138" s="339"/>
      <c r="Y1138" s="339"/>
      <c r="Z1138" s="335"/>
      <c r="AA1138" s="331"/>
      <c r="AB1138" s="344"/>
      <c r="AC1138" s="336"/>
      <c r="AD1138" s="336"/>
      <c r="AE1138" s="336"/>
      <c r="AF1138" s="336"/>
      <c r="AG1138" s="336"/>
      <c r="AH1138" s="336"/>
      <c r="AI1138" s="336"/>
      <c r="AJ1138" s="336"/>
      <c r="AK1138" s="337"/>
      <c r="AL1138" s="168"/>
      <c r="AM1138" s="168"/>
      <c r="AN1138" s="168"/>
      <c r="AO1138" s="168"/>
      <c r="AP1138" s="174"/>
      <c r="AQ1138" s="174"/>
      <c r="AR1138" s="174"/>
      <c r="AS1138" s="174"/>
      <c r="AT1138" s="337"/>
      <c r="AU1138" s="338"/>
      <c r="AV1138" s="338"/>
      <c r="AW1138" s="338"/>
      <c r="AX1138" s="338"/>
      <c r="AY1138" s="338"/>
    </row>
    <row r="1139" spans="1:51" ht="16.5" customHeight="1" outlineLevel="4" x14ac:dyDescent="0.25">
      <c r="A1139" s="345" t="s">
        <v>3323</v>
      </c>
      <c r="B1139" s="332" t="s">
        <v>3319</v>
      </c>
      <c r="C1139" s="339"/>
      <c r="D1139" s="339"/>
      <c r="E1139" s="339"/>
      <c r="F1139" s="339"/>
      <c r="G1139" s="339"/>
      <c r="H1139" s="339"/>
      <c r="I1139" s="339"/>
      <c r="J1139" s="339"/>
      <c r="K1139" s="339"/>
      <c r="L1139" s="339"/>
      <c r="M1139" s="339"/>
      <c r="N1139" s="339"/>
      <c r="O1139" s="339"/>
      <c r="P1139" s="339"/>
      <c r="Q1139" s="332"/>
      <c r="R1139" s="339"/>
      <c r="S1139" s="339"/>
      <c r="T1139" s="333"/>
      <c r="U1139" s="346"/>
      <c r="V1139" s="346"/>
      <c r="W1139" s="334"/>
      <c r="X1139" s="339"/>
      <c r="Y1139" s="339"/>
      <c r="Z1139" s="335"/>
      <c r="AA1139" s="331"/>
      <c r="AB1139" s="332"/>
      <c r="AC1139" s="336"/>
      <c r="AD1139" s="336"/>
      <c r="AE1139" s="336"/>
      <c r="AF1139" s="336"/>
      <c r="AG1139" s="336"/>
      <c r="AH1139" s="336"/>
      <c r="AI1139" s="336"/>
      <c r="AJ1139" s="336"/>
      <c r="AK1139" s="347"/>
      <c r="AL1139" s="341"/>
      <c r="AM1139" s="341"/>
      <c r="AN1139" s="341"/>
      <c r="AO1139" s="341"/>
      <c r="AP1139" s="342"/>
      <c r="AQ1139" s="342"/>
      <c r="AR1139" s="342"/>
      <c r="AS1139" s="342"/>
      <c r="AT1139" s="347"/>
      <c r="AU1139" s="348"/>
      <c r="AV1139" s="348"/>
      <c r="AW1139" s="348"/>
      <c r="AX1139" s="348"/>
      <c r="AY1139" s="348"/>
    </row>
    <row r="1140" spans="1:51" ht="16.5" customHeight="1" outlineLevel="1" x14ac:dyDescent="0.25">
      <c r="A1140" s="140" t="s">
        <v>223</v>
      </c>
      <c r="B1140" s="146" t="s">
        <v>3324</v>
      </c>
      <c r="C1140" s="142"/>
      <c r="D1140" s="142"/>
      <c r="E1140" s="142"/>
      <c r="F1140" s="142"/>
      <c r="G1140" s="142"/>
      <c r="H1140" s="142"/>
      <c r="I1140" s="142"/>
      <c r="J1140" s="142"/>
      <c r="K1140" s="142"/>
      <c r="L1140" s="142"/>
      <c r="M1140" s="142"/>
      <c r="N1140" s="142"/>
      <c r="O1140" s="142"/>
      <c r="P1140" s="142"/>
      <c r="Q1140" s="284">
        <f>SUBTOTAL(9,Q1141:Q1168)</f>
        <v>43305688</v>
      </c>
      <c r="R1140" s="142"/>
      <c r="S1140" s="142"/>
      <c r="T1140" s="143">
        <f>SUBTOTAL(9,T1141:T1168)</f>
        <v>4400000</v>
      </c>
      <c r="U1140" s="284"/>
      <c r="V1140" s="284"/>
      <c r="W1140" s="143">
        <f>SUBTOTAL(9,W1141:W1168)</f>
        <v>395426616</v>
      </c>
      <c r="X1140" s="284"/>
      <c r="Y1140" s="142"/>
      <c r="Z1140" s="143">
        <f>SUBTOTAL(9,Z1141:Z1168)</f>
        <v>589697888</v>
      </c>
      <c r="AA1140" s="145"/>
      <c r="AB1140" s="146"/>
      <c r="AC1140" s="147" t="e">
        <f t="shared" ref="AC1140:AJ1140" si="1547">AVERAGE(1,AC1141:AC1169)</f>
        <v>#DIV/0!</v>
      </c>
      <c r="AD1140" s="147" t="e">
        <f t="shared" si="1547"/>
        <v>#DIV/0!</v>
      </c>
      <c r="AE1140" s="147" t="e">
        <f t="shared" si="1547"/>
        <v>#DIV/0!</v>
      </c>
      <c r="AF1140" s="147">
        <f t="shared" si="1547"/>
        <v>0.125</v>
      </c>
      <c r="AG1140" s="147">
        <f t="shared" si="1547"/>
        <v>0.67621875470438542</v>
      </c>
      <c r="AH1140" s="147">
        <f t="shared" si="1547"/>
        <v>0.125</v>
      </c>
      <c r="AI1140" s="147">
        <f t="shared" si="1547"/>
        <v>0.1111111111111111</v>
      </c>
      <c r="AJ1140" s="147">
        <f t="shared" si="1547"/>
        <v>0.1111111111111111</v>
      </c>
      <c r="AK1140" s="148"/>
      <c r="AL1140" s="149"/>
      <c r="AM1140" s="149"/>
      <c r="AN1140" s="149"/>
      <c r="AO1140" s="149"/>
      <c r="AP1140" s="150"/>
      <c r="AQ1140" s="150"/>
      <c r="AR1140" s="150"/>
      <c r="AS1140" s="150"/>
      <c r="AT1140" s="151"/>
      <c r="AU1140" s="152">
        <f>COUNTIF(AS1141:AS1169,5)</f>
        <v>8</v>
      </c>
      <c r="AV1140" s="152">
        <f>COUNTIF(AS1141:AS1169,4)</f>
        <v>0</v>
      </c>
      <c r="AW1140" s="152">
        <f>COUNTIF(AS1141:AS1169,3)</f>
        <v>0</v>
      </c>
      <c r="AX1140" s="152">
        <f>COUNTIF(AS1141:AS1169,2)</f>
        <v>0</v>
      </c>
      <c r="AY1140" s="152">
        <f>COUNTIF(AS1141:AS1169,1)</f>
        <v>0</v>
      </c>
    </row>
    <row r="1141" spans="1:51" ht="16.5" customHeight="1" outlineLevel="2" x14ac:dyDescent="0.25">
      <c r="A1141" s="153" t="s">
        <v>3325</v>
      </c>
      <c r="B1141" s="153" t="s">
        <v>3326</v>
      </c>
      <c r="C1141" s="155"/>
      <c r="D1141" s="155"/>
      <c r="E1141" s="155"/>
      <c r="F1141" s="155"/>
      <c r="G1141" s="155"/>
      <c r="H1141" s="155"/>
      <c r="I1141" s="155"/>
      <c r="J1141" s="155"/>
      <c r="K1141" s="155"/>
      <c r="L1141" s="155"/>
      <c r="M1141" s="155"/>
      <c r="N1141" s="155"/>
      <c r="O1141" s="155"/>
      <c r="P1141" s="155"/>
      <c r="Q1141" s="156"/>
      <c r="R1141" s="155"/>
      <c r="S1141" s="155"/>
      <c r="T1141" s="222"/>
      <c r="U1141" s="349"/>
      <c r="V1141" s="349"/>
      <c r="W1141" s="222"/>
      <c r="X1141" s="155"/>
      <c r="Y1141" s="155"/>
      <c r="Z1141" s="158"/>
      <c r="AA1141" s="159"/>
      <c r="AB1141" s="154"/>
      <c r="AC1141" s="160"/>
      <c r="AD1141" s="160"/>
      <c r="AE1141" s="160"/>
      <c r="AF1141" s="160"/>
      <c r="AG1141" s="160"/>
      <c r="AH1141" s="160"/>
      <c r="AI1141" s="160"/>
      <c r="AJ1141" s="160"/>
      <c r="AK1141" s="161"/>
      <c r="AL1141" s="159"/>
      <c r="AM1141" s="159"/>
      <c r="AN1141" s="159"/>
      <c r="AO1141" s="159"/>
      <c r="AP1141" s="162"/>
      <c r="AQ1141" s="162"/>
      <c r="AR1141" s="162"/>
      <c r="AS1141" s="162"/>
      <c r="AT1141" s="161"/>
      <c r="AU1141" s="163"/>
      <c r="AV1141" s="163"/>
      <c r="AW1141" s="163"/>
      <c r="AX1141" s="163"/>
      <c r="AY1141" s="163"/>
    </row>
    <row r="1142" spans="1:51" ht="16.5" customHeight="1" outlineLevel="3" x14ac:dyDescent="0.25">
      <c r="A1142" s="164" t="s">
        <v>3327</v>
      </c>
      <c r="B1142" s="165" t="s">
        <v>3328</v>
      </c>
      <c r="C1142" s="166"/>
      <c r="D1142" s="167">
        <f t="shared" ref="D1142:G1142" si="1548">D1143/D1144</f>
        <v>0.3</v>
      </c>
      <c r="E1142" s="167">
        <f t="shared" si="1548"/>
        <v>0.3</v>
      </c>
      <c r="F1142" s="167">
        <f t="shared" si="1548"/>
        <v>0.4</v>
      </c>
      <c r="G1142" s="167">
        <f t="shared" si="1548"/>
        <v>0.5</v>
      </c>
      <c r="H1142" s="167">
        <v>0.79</v>
      </c>
      <c r="I1142" s="167">
        <v>0.83</v>
      </c>
      <c r="J1142" s="167">
        <v>0.89</v>
      </c>
      <c r="K1142" s="168">
        <f t="shared" ref="K1142:P1142" si="1549">IF(K1144=0,0,K1143/K1144)</f>
        <v>0</v>
      </c>
      <c r="L1142" s="168">
        <f t="shared" si="1549"/>
        <v>0.4</v>
      </c>
      <c r="M1142" s="168">
        <f t="shared" si="1549"/>
        <v>0.5</v>
      </c>
      <c r="N1142" s="168">
        <f t="shared" si="1549"/>
        <v>1</v>
      </c>
      <c r="O1142" s="168">
        <f t="shared" si="1549"/>
        <v>0.76923076923076927</v>
      </c>
      <c r="P1142" s="168">
        <f t="shared" si="1549"/>
        <v>0.76923076923076927</v>
      </c>
      <c r="Q1142" s="275">
        <v>4400000</v>
      </c>
      <c r="R1142" s="168">
        <f t="shared" ref="R1142:S1142" si="1550">IF(R1144=0,0,R1143/R1144)</f>
        <v>0</v>
      </c>
      <c r="S1142" s="168">
        <f t="shared" si="1550"/>
        <v>0</v>
      </c>
      <c r="T1142" s="274">
        <v>4400000</v>
      </c>
      <c r="U1142" s="168">
        <f t="shared" ref="U1142:V1142" si="1551">IF(U1144=0,0,U1143/U1144)</f>
        <v>0</v>
      </c>
      <c r="V1142" s="168">
        <f t="shared" si="1551"/>
        <v>0</v>
      </c>
      <c r="W1142" s="350">
        <v>4400000</v>
      </c>
      <c r="X1142" s="168">
        <f>H1142</f>
        <v>0.79</v>
      </c>
      <c r="Y1142" s="168">
        <f>IF(Y1144=0,0,Y1143/Y1144)</f>
        <v>0</v>
      </c>
      <c r="Z1142" s="313">
        <v>4400000</v>
      </c>
      <c r="AA1142" s="167">
        <f>Y1142/X1142</f>
        <v>0</v>
      </c>
      <c r="AB1142" s="165"/>
      <c r="AC1142" s="172" t="e">
        <f>P1142/R1142</f>
        <v>#DIV/0!</v>
      </c>
      <c r="AD1142" s="172" t="e">
        <f>S1142/R1142</f>
        <v>#DIV/0!</v>
      </c>
      <c r="AE1142" s="172" t="e">
        <f>V1142/U1142</f>
        <v>#DIV/0!</v>
      </c>
      <c r="AF1142" s="172">
        <f>Y1142/X1142</f>
        <v>0</v>
      </c>
      <c r="AG1142" s="172">
        <f>P1142/G1142</f>
        <v>1.5384615384615385</v>
      </c>
      <c r="AH1142" s="172">
        <f>S1142/G1142</f>
        <v>0</v>
      </c>
      <c r="AI1142" s="172">
        <f>V1142/G1142</f>
        <v>0</v>
      </c>
      <c r="AJ1142" s="172">
        <f>Y1142/G1142</f>
        <v>0</v>
      </c>
      <c r="AK1142" s="173"/>
      <c r="AL1142" s="168">
        <f>IF(H1142=0,0,P1142/H1142)</f>
        <v>0.97370983446932813</v>
      </c>
      <c r="AM1142" s="168">
        <f>IF(H1142=0,0,S1142/H1142)</f>
        <v>0</v>
      </c>
      <c r="AN1142" s="168">
        <f>IF(H1142=0,0,V1142/H1142)</f>
        <v>0</v>
      </c>
      <c r="AO1142" s="168">
        <f>IF(H1142=0,0,Y1142/H1142)</f>
        <v>0</v>
      </c>
      <c r="AP1142" s="174">
        <f t="shared" ref="AP1142:AS1142" si="1552">IF(AL1142&lt;=50%,5,IF(AL1142&lt;=65%,4,IF(AL1142&lt;=75%,3,IF(AL1142&lt;=90%,2,1))))</f>
        <v>1</v>
      </c>
      <c r="AQ1142" s="174">
        <f t="shared" si="1552"/>
        <v>5</v>
      </c>
      <c r="AR1142" s="174">
        <f t="shared" si="1552"/>
        <v>5</v>
      </c>
      <c r="AS1142" s="174">
        <f t="shared" si="1552"/>
        <v>5</v>
      </c>
      <c r="AT1142" s="173"/>
      <c r="AU1142" s="175"/>
      <c r="AV1142" s="175"/>
      <c r="AW1142" s="175"/>
      <c r="AX1142" s="175"/>
      <c r="AY1142" s="175"/>
    </row>
    <row r="1143" spans="1:51" ht="16.5" customHeight="1" outlineLevel="4" x14ac:dyDescent="0.25">
      <c r="A1143" s="205" t="s">
        <v>3329</v>
      </c>
      <c r="B1143" s="181" t="s">
        <v>1157</v>
      </c>
      <c r="C1143" s="192" t="s">
        <v>1660</v>
      </c>
      <c r="D1143" s="192">
        <v>3</v>
      </c>
      <c r="E1143" s="192">
        <v>3</v>
      </c>
      <c r="F1143" s="192">
        <v>4</v>
      </c>
      <c r="G1143" s="192">
        <v>5</v>
      </c>
      <c r="H1143" s="192"/>
      <c r="I1143" s="192"/>
      <c r="J1143" s="192"/>
      <c r="K1143" s="192">
        <f>Variables!E603</f>
        <v>0</v>
      </c>
      <c r="L1143" s="192">
        <f>Variables!F603</f>
        <v>4</v>
      </c>
      <c r="M1143" s="192">
        <f>Variables!G603</f>
        <v>5</v>
      </c>
      <c r="N1143" s="192">
        <f>Variables!H603</f>
        <v>10</v>
      </c>
      <c r="O1143" s="192">
        <f>Variables!I603</f>
        <v>10</v>
      </c>
      <c r="P1143" s="192">
        <f>Variables!J603</f>
        <v>10</v>
      </c>
      <c r="Q1143" s="274"/>
      <c r="R1143" s="192">
        <f>Variables!K603</f>
        <v>0</v>
      </c>
      <c r="S1143" s="192">
        <f>Variables!L603</f>
        <v>0</v>
      </c>
      <c r="T1143" s="215"/>
      <c r="U1143" s="192">
        <f>Variables!M603</f>
        <v>0</v>
      </c>
      <c r="V1143" s="192">
        <f>Variables!N603</f>
        <v>0</v>
      </c>
      <c r="W1143" s="327"/>
      <c r="X1143" s="192"/>
      <c r="Y1143" s="192">
        <f>Variables!P603</f>
        <v>0</v>
      </c>
      <c r="Z1143" s="182"/>
      <c r="AA1143" s="192"/>
      <c r="AB1143" s="181"/>
      <c r="AC1143" s="170"/>
      <c r="AD1143" s="170"/>
      <c r="AE1143" s="170"/>
      <c r="AF1143" s="170"/>
      <c r="AG1143" s="170"/>
      <c r="AH1143" s="170"/>
      <c r="AI1143" s="170"/>
      <c r="AJ1143" s="170"/>
      <c r="AK1143" s="206"/>
      <c r="AL1143" s="168"/>
      <c r="AM1143" s="168"/>
      <c r="AN1143" s="168"/>
      <c r="AO1143" s="168"/>
      <c r="AP1143" s="174"/>
      <c r="AQ1143" s="174"/>
      <c r="AR1143" s="174"/>
      <c r="AS1143" s="174"/>
      <c r="AT1143" s="206"/>
      <c r="AU1143" s="207"/>
      <c r="AV1143" s="207"/>
      <c r="AW1143" s="207"/>
      <c r="AX1143" s="207"/>
      <c r="AY1143" s="207"/>
    </row>
    <row r="1144" spans="1:51" ht="16.5" customHeight="1" outlineLevel="4" x14ac:dyDescent="0.25">
      <c r="A1144" s="205" t="s">
        <v>3330</v>
      </c>
      <c r="B1144" s="181" t="s">
        <v>1155</v>
      </c>
      <c r="C1144" s="192" t="s">
        <v>1660</v>
      </c>
      <c r="D1144" s="192">
        <v>10</v>
      </c>
      <c r="E1144" s="192">
        <v>10</v>
      </c>
      <c r="F1144" s="192">
        <v>10</v>
      </c>
      <c r="G1144" s="192">
        <v>10</v>
      </c>
      <c r="H1144" s="192"/>
      <c r="I1144" s="192"/>
      <c r="J1144" s="192">
        <v>10</v>
      </c>
      <c r="K1144" s="192">
        <f>Variables!E602</f>
        <v>10</v>
      </c>
      <c r="L1144" s="192">
        <f>Variables!F602</f>
        <v>10</v>
      </c>
      <c r="M1144" s="192">
        <f>Variables!G602</f>
        <v>10</v>
      </c>
      <c r="N1144" s="192">
        <f>Variables!H602</f>
        <v>10</v>
      </c>
      <c r="O1144" s="192">
        <f>Variables!I602</f>
        <v>13</v>
      </c>
      <c r="P1144" s="192">
        <f>Variables!J602</f>
        <v>13</v>
      </c>
      <c r="Q1144" s="274"/>
      <c r="R1144" s="192">
        <f>Variables!K602</f>
        <v>0</v>
      </c>
      <c r="S1144" s="192">
        <f>Variables!L602</f>
        <v>0</v>
      </c>
      <c r="T1144" s="215"/>
      <c r="U1144" s="192">
        <f>Variables!M602</f>
        <v>0</v>
      </c>
      <c r="V1144" s="192">
        <f>Variables!N602</f>
        <v>0</v>
      </c>
      <c r="W1144" s="327"/>
      <c r="X1144" s="192"/>
      <c r="Y1144" s="192">
        <f>Variables!P602</f>
        <v>0</v>
      </c>
      <c r="Z1144" s="182"/>
      <c r="AA1144" s="192"/>
      <c r="AB1144" s="181"/>
      <c r="AC1144" s="170"/>
      <c r="AD1144" s="170"/>
      <c r="AE1144" s="170"/>
      <c r="AF1144" s="170"/>
      <c r="AG1144" s="170"/>
      <c r="AH1144" s="170"/>
      <c r="AI1144" s="170"/>
      <c r="AJ1144" s="170"/>
      <c r="AK1144" s="206"/>
      <c r="AL1144" s="168"/>
      <c r="AM1144" s="168"/>
      <c r="AN1144" s="168"/>
      <c r="AO1144" s="168"/>
      <c r="AP1144" s="174"/>
      <c r="AQ1144" s="174"/>
      <c r="AR1144" s="174"/>
      <c r="AS1144" s="174"/>
      <c r="AT1144" s="206"/>
      <c r="AU1144" s="207"/>
      <c r="AV1144" s="207"/>
      <c r="AW1144" s="207"/>
      <c r="AX1144" s="207"/>
      <c r="AY1144" s="207"/>
    </row>
    <row r="1145" spans="1:51" ht="16.5" customHeight="1" outlineLevel="2" x14ac:dyDescent="0.25">
      <c r="A1145" s="153" t="s">
        <v>3331</v>
      </c>
      <c r="B1145" s="154" t="s">
        <v>3332</v>
      </c>
      <c r="C1145" s="155"/>
      <c r="D1145" s="155"/>
      <c r="E1145" s="155"/>
      <c r="F1145" s="155"/>
      <c r="G1145" s="155"/>
      <c r="H1145" s="155"/>
      <c r="I1145" s="155"/>
      <c r="J1145" s="155"/>
      <c r="K1145" s="155"/>
      <c r="L1145" s="155"/>
      <c r="M1145" s="155"/>
      <c r="N1145" s="155"/>
      <c r="O1145" s="155"/>
      <c r="P1145" s="155"/>
      <c r="Q1145" s="156"/>
      <c r="R1145" s="155"/>
      <c r="S1145" s="155"/>
      <c r="T1145" s="157"/>
      <c r="U1145" s="156"/>
      <c r="V1145" s="156"/>
      <c r="W1145" s="157"/>
      <c r="X1145" s="155"/>
      <c r="Y1145" s="155"/>
      <c r="Z1145" s="158"/>
      <c r="AA1145" s="159"/>
      <c r="AB1145" s="154"/>
      <c r="AC1145" s="160"/>
      <c r="AD1145" s="160"/>
      <c r="AE1145" s="160"/>
      <c r="AF1145" s="160"/>
      <c r="AG1145" s="160"/>
      <c r="AH1145" s="160"/>
      <c r="AI1145" s="160"/>
      <c r="AJ1145" s="160"/>
      <c r="AK1145" s="161"/>
      <c r="AL1145" s="159"/>
      <c r="AM1145" s="159"/>
      <c r="AN1145" s="159"/>
      <c r="AO1145" s="159"/>
      <c r="AP1145" s="162"/>
      <c r="AQ1145" s="162"/>
      <c r="AR1145" s="162"/>
      <c r="AS1145" s="162"/>
      <c r="AT1145" s="161"/>
      <c r="AU1145" s="163"/>
      <c r="AV1145" s="163"/>
      <c r="AW1145" s="163"/>
      <c r="AX1145" s="163"/>
      <c r="AY1145" s="163"/>
    </row>
    <row r="1146" spans="1:51" ht="16.5" customHeight="1" outlineLevel="3" x14ac:dyDescent="0.25">
      <c r="A1146" s="164" t="s">
        <v>3333</v>
      </c>
      <c r="B1146" s="165" t="s">
        <v>3334</v>
      </c>
      <c r="C1146" s="166"/>
      <c r="D1146" s="167">
        <v>0.67</v>
      </c>
      <c r="E1146" s="167">
        <v>0.67</v>
      </c>
      <c r="F1146" s="167">
        <v>0.67</v>
      </c>
      <c r="G1146" s="167">
        <v>0.67</v>
      </c>
      <c r="H1146" s="167">
        <v>0.78</v>
      </c>
      <c r="I1146" s="167">
        <v>0.8</v>
      </c>
      <c r="J1146" s="167">
        <v>0.82</v>
      </c>
      <c r="K1146" s="168">
        <f t="shared" ref="K1146:P1146" si="1553">IF(K1148=0,0,K1147/K1148)</f>
        <v>0</v>
      </c>
      <c r="L1146" s="168">
        <f t="shared" si="1553"/>
        <v>1.0428571428571429</v>
      </c>
      <c r="M1146" s="168">
        <f t="shared" si="1553"/>
        <v>0.91935483870967738</v>
      </c>
      <c r="N1146" s="168">
        <f t="shared" si="1553"/>
        <v>0.97560975609756095</v>
      </c>
      <c r="O1146" s="168">
        <f t="shared" si="1553"/>
        <v>1</v>
      </c>
      <c r="P1146" s="168">
        <f t="shared" si="1553"/>
        <v>1</v>
      </c>
      <c r="Q1146" s="177">
        <v>2647800</v>
      </c>
      <c r="R1146" s="168">
        <f t="shared" ref="R1146:S1146" si="1554">IF(R1148=0,0,R1147/R1148)</f>
        <v>0</v>
      </c>
      <c r="S1146" s="168">
        <f t="shared" si="1554"/>
        <v>0</v>
      </c>
      <c r="T1146" s="181"/>
      <c r="U1146" s="168">
        <f t="shared" ref="U1146:V1146" si="1555">IF(U1148=0,0,U1147/U1148)</f>
        <v>0</v>
      </c>
      <c r="V1146" s="168">
        <f t="shared" si="1555"/>
        <v>0</v>
      </c>
      <c r="W1146" s="350">
        <v>16319500</v>
      </c>
      <c r="X1146" s="168">
        <f>H1146</f>
        <v>0.78</v>
      </c>
      <c r="Y1146" s="168">
        <f>IF(Y1148=0,0,Y1147/Y1148)</f>
        <v>0</v>
      </c>
      <c r="Z1146" s="313">
        <v>88234800</v>
      </c>
      <c r="AA1146" s="167">
        <f>Y1146/X1146</f>
        <v>0</v>
      </c>
      <c r="AB1146" s="165"/>
      <c r="AC1146" s="172" t="e">
        <f>P1146/R1146</f>
        <v>#DIV/0!</v>
      </c>
      <c r="AD1146" s="172" t="e">
        <f>S1146/R1146</f>
        <v>#DIV/0!</v>
      </c>
      <c r="AE1146" s="172" t="e">
        <f>V1146/U1146</f>
        <v>#DIV/0!</v>
      </c>
      <c r="AF1146" s="172">
        <f>Y1146/X1146</f>
        <v>0</v>
      </c>
      <c r="AG1146" s="172">
        <f>P1146/G1146</f>
        <v>1.4925373134328357</v>
      </c>
      <c r="AH1146" s="172">
        <f>S1146/G1146</f>
        <v>0</v>
      </c>
      <c r="AI1146" s="172">
        <f>V1146/G1146</f>
        <v>0</v>
      </c>
      <c r="AJ1146" s="172">
        <f>Y1146/G1146</f>
        <v>0</v>
      </c>
      <c r="AK1146" s="173"/>
      <c r="AL1146" s="168">
        <f>IF(H1146=0,0,P1146/H1146)</f>
        <v>1.2820512820512819</v>
      </c>
      <c r="AM1146" s="168">
        <f>IF(H1146=0,0,S1146/H1146)</f>
        <v>0</v>
      </c>
      <c r="AN1146" s="168">
        <f>IF(H1146=0,0,V1146/H1146)</f>
        <v>0</v>
      </c>
      <c r="AO1146" s="168">
        <f>IF(H1146=0,0,Y1146/H1146)</f>
        <v>0</v>
      </c>
      <c r="AP1146" s="174">
        <f t="shared" ref="AP1146:AS1146" si="1556">IF(AL1146&lt;=50%,5,IF(AL1146&lt;=65%,4,IF(AL1146&lt;=75%,3,IF(AL1146&lt;=90%,2,1))))</f>
        <v>1</v>
      </c>
      <c r="AQ1146" s="174">
        <f t="shared" si="1556"/>
        <v>5</v>
      </c>
      <c r="AR1146" s="174">
        <f t="shared" si="1556"/>
        <v>5</v>
      </c>
      <c r="AS1146" s="174">
        <f t="shared" si="1556"/>
        <v>5</v>
      </c>
      <c r="AT1146" s="173"/>
      <c r="AU1146" s="175"/>
      <c r="AV1146" s="175"/>
      <c r="AW1146" s="175"/>
      <c r="AX1146" s="175"/>
      <c r="AY1146" s="175"/>
    </row>
    <row r="1147" spans="1:51" ht="16.5" customHeight="1" outlineLevel="4" x14ac:dyDescent="0.25">
      <c r="A1147" s="205" t="s">
        <v>3335</v>
      </c>
      <c r="B1147" s="181" t="s">
        <v>1141</v>
      </c>
      <c r="C1147" s="192" t="s">
        <v>1632</v>
      </c>
      <c r="D1147" s="192"/>
      <c r="E1147" s="192"/>
      <c r="F1147" s="192"/>
      <c r="G1147" s="192"/>
      <c r="H1147" s="192"/>
      <c r="I1147" s="192"/>
      <c r="J1147" s="192"/>
      <c r="K1147" s="192">
        <f>Variables!E595</f>
        <v>0</v>
      </c>
      <c r="L1147" s="192">
        <f>Variables!F595</f>
        <v>73</v>
      </c>
      <c r="M1147" s="192">
        <f>Variables!G595</f>
        <v>114</v>
      </c>
      <c r="N1147" s="192">
        <f>Variables!H595</f>
        <v>80</v>
      </c>
      <c r="O1147" s="192">
        <f>Variables!I595</f>
        <v>25</v>
      </c>
      <c r="P1147" s="192">
        <f>Variables!J595</f>
        <v>11</v>
      </c>
      <c r="Q1147" s="181"/>
      <c r="R1147" s="192">
        <f>Variables!K595</f>
        <v>0</v>
      </c>
      <c r="S1147" s="192">
        <f>Variables!L595</f>
        <v>0</v>
      </c>
      <c r="T1147" s="215"/>
      <c r="U1147" s="192">
        <f>Variables!M595</f>
        <v>0</v>
      </c>
      <c r="V1147" s="192">
        <f>Variables!N595</f>
        <v>0</v>
      </c>
      <c r="W1147" s="327"/>
      <c r="X1147" s="192"/>
      <c r="Y1147" s="192">
        <f>Variables!P595</f>
        <v>0</v>
      </c>
      <c r="Z1147" s="182"/>
      <c r="AA1147" s="192"/>
      <c r="AB1147" s="181"/>
      <c r="AC1147" s="170"/>
      <c r="AD1147" s="170"/>
      <c r="AE1147" s="170"/>
      <c r="AF1147" s="170"/>
      <c r="AG1147" s="170"/>
      <c r="AH1147" s="170"/>
      <c r="AI1147" s="170"/>
      <c r="AJ1147" s="170"/>
      <c r="AK1147" s="206"/>
      <c r="AL1147" s="168"/>
      <c r="AM1147" s="168"/>
      <c r="AN1147" s="168"/>
      <c r="AO1147" s="168"/>
      <c r="AP1147" s="174"/>
      <c r="AQ1147" s="174"/>
      <c r="AR1147" s="174"/>
      <c r="AS1147" s="174"/>
      <c r="AT1147" s="206"/>
      <c r="AU1147" s="207"/>
      <c r="AV1147" s="207"/>
      <c r="AW1147" s="207"/>
      <c r="AX1147" s="207"/>
      <c r="AY1147" s="207"/>
    </row>
    <row r="1148" spans="1:51" ht="16.5" customHeight="1" outlineLevel="4" x14ac:dyDescent="0.25">
      <c r="A1148" s="205" t="s">
        <v>3336</v>
      </c>
      <c r="B1148" s="181" t="s">
        <v>1139</v>
      </c>
      <c r="C1148" s="192" t="s">
        <v>1632</v>
      </c>
      <c r="D1148" s="192"/>
      <c r="E1148" s="192"/>
      <c r="F1148" s="192"/>
      <c r="G1148" s="192"/>
      <c r="H1148" s="192"/>
      <c r="I1148" s="192"/>
      <c r="J1148" s="192"/>
      <c r="K1148" s="192">
        <f>Variables!E594</f>
        <v>0</v>
      </c>
      <c r="L1148" s="192">
        <f>Variables!F594</f>
        <v>70</v>
      </c>
      <c r="M1148" s="192">
        <f>Variables!G594</f>
        <v>124</v>
      </c>
      <c r="N1148" s="192">
        <f>Variables!H594</f>
        <v>82</v>
      </c>
      <c r="O1148" s="192">
        <f>Variables!I594</f>
        <v>25</v>
      </c>
      <c r="P1148" s="192">
        <f>Variables!J594</f>
        <v>11</v>
      </c>
      <c r="Q1148" s="181"/>
      <c r="R1148" s="192">
        <f>Variables!K594</f>
        <v>0</v>
      </c>
      <c r="S1148" s="192">
        <f>Variables!L594</f>
        <v>0</v>
      </c>
      <c r="T1148" s="215"/>
      <c r="U1148" s="192">
        <f>Variables!M594</f>
        <v>0</v>
      </c>
      <c r="V1148" s="192">
        <f>Variables!N594</f>
        <v>0</v>
      </c>
      <c r="W1148" s="327"/>
      <c r="X1148" s="192"/>
      <c r="Y1148" s="192">
        <f>Variables!P594</f>
        <v>0</v>
      </c>
      <c r="Z1148" s="182"/>
      <c r="AA1148" s="192"/>
      <c r="AB1148" s="181"/>
      <c r="AC1148" s="170"/>
      <c r="AD1148" s="170"/>
      <c r="AE1148" s="170"/>
      <c r="AF1148" s="170"/>
      <c r="AG1148" s="170"/>
      <c r="AH1148" s="170"/>
      <c r="AI1148" s="170"/>
      <c r="AJ1148" s="170"/>
      <c r="AK1148" s="206"/>
      <c r="AL1148" s="168"/>
      <c r="AM1148" s="168"/>
      <c r="AN1148" s="168"/>
      <c r="AO1148" s="168"/>
      <c r="AP1148" s="174"/>
      <c r="AQ1148" s="174"/>
      <c r="AR1148" s="174"/>
      <c r="AS1148" s="174"/>
      <c r="AT1148" s="206"/>
      <c r="AU1148" s="207"/>
      <c r="AV1148" s="207"/>
      <c r="AW1148" s="207"/>
      <c r="AX1148" s="207"/>
      <c r="AY1148" s="207"/>
    </row>
    <row r="1149" spans="1:51" ht="16.5" customHeight="1" outlineLevel="3" x14ac:dyDescent="0.25">
      <c r="A1149" s="164" t="s">
        <v>3337</v>
      </c>
      <c r="B1149" s="165" t="s">
        <v>3338</v>
      </c>
      <c r="C1149" s="166"/>
      <c r="D1149" s="167">
        <v>0.39</v>
      </c>
      <c r="E1149" s="167">
        <v>0.39</v>
      </c>
      <c r="F1149" s="167">
        <v>0.39</v>
      </c>
      <c r="G1149" s="167">
        <v>0.39</v>
      </c>
      <c r="H1149" s="167">
        <v>0.45</v>
      </c>
      <c r="I1149" s="167">
        <v>0.23</v>
      </c>
      <c r="J1149" s="167">
        <v>0.67</v>
      </c>
      <c r="K1149" s="168">
        <f t="shared" ref="K1149:P1149" si="1557">IF(K1151=0,0,K1150/K1151)</f>
        <v>0</v>
      </c>
      <c r="L1149" s="168">
        <f t="shared" si="1557"/>
        <v>0.67200000000000004</v>
      </c>
      <c r="M1149" s="168">
        <f t="shared" si="1557"/>
        <v>0.73599999999999999</v>
      </c>
      <c r="N1149" s="168">
        <f t="shared" si="1557"/>
        <v>0.70422535211267601</v>
      </c>
      <c r="O1149" s="168">
        <f t="shared" si="1557"/>
        <v>0</v>
      </c>
      <c r="P1149" s="168">
        <f t="shared" si="1557"/>
        <v>0</v>
      </c>
      <c r="Q1149" s="177">
        <v>0</v>
      </c>
      <c r="R1149" s="168">
        <f t="shared" ref="R1149:S1149" si="1558">IF(R1151=0,0,R1150/R1151)</f>
        <v>0</v>
      </c>
      <c r="S1149" s="168">
        <f t="shared" si="1558"/>
        <v>0</v>
      </c>
      <c r="T1149" s="181"/>
      <c r="U1149" s="168">
        <f t="shared" ref="U1149:V1149" si="1559">IF(U1151=0,0,U1150/U1151)</f>
        <v>0</v>
      </c>
      <c r="V1149" s="168">
        <f t="shared" si="1559"/>
        <v>0</v>
      </c>
      <c r="W1149" s="350">
        <v>62640000</v>
      </c>
      <c r="X1149" s="168">
        <f>H1149</f>
        <v>0.45</v>
      </c>
      <c r="Y1149" s="168">
        <f>IF(Y1151=0,0,Y1150/Y1151)</f>
        <v>0</v>
      </c>
      <c r="Z1149" s="313">
        <v>69734000</v>
      </c>
      <c r="AA1149" s="167">
        <f>Y1149/X1149</f>
        <v>0</v>
      </c>
      <c r="AB1149" s="165"/>
      <c r="AC1149" s="172" t="e">
        <f>P1149/R1149</f>
        <v>#DIV/0!</v>
      </c>
      <c r="AD1149" s="172" t="e">
        <f>S1149/R1149</f>
        <v>#DIV/0!</v>
      </c>
      <c r="AE1149" s="172" t="e">
        <f>V1149/U1149</f>
        <v>#DIV/0!</v>
      </c>
      <c r="AF1149" s="172">
        <f>Y1149/X1149</f>
        <v>0</v>
      </c>
      <c r="AG1149" s="172">
        <f>P1149/G1149</f>
        <v>0</v>
      </c>
      <c r="AH1149" s="172">
        <f>S1149/G1149</f>
        <v>0</v>
      </c>
      <c r="AI1149" s="172">
        <f>V1149/G1149</f>
        <v>0</v>
      </c>
      <c r="AJ1149" s="172">
        <f>Y1149/G1149</f>
        <v>0</v>
      </c>
      <c r="AK1149" s="173"/>
      <c r="AL1149" s="168">
        <f>IF(H1149=0,0,P1149/H1149)</f>
        <v>0</v>
      </c>
      <c r="AM1149" s="168">
        <f>IF(H1149=0,0,S1149/H1149)</f>
        <v>0</v>
      </c>
      <c r="AN1149" s="168">
        <f>IF(H1149=0,0,V1149/H1149)</f>
        <v>0</v>
      </c>
      <c r="AO1149" s="168">
        <f>IF(H1149=0,0,Y1149/H1149)</f>
        <v>0</v>
      </c>
      <c r="AP1149" s="174">
        <f t="shared" ref="AP1149:AS1149" si="1560">IF(AL1149&lt;=50%,5,IF(AL1149&lt;=65%,4,IF(AL1149&lt;=75%,3,IF(AL1149&lt;=90%,2,1))))</f>
        <v>5</v>
      </c>
      <c r="AQ1149" s="174">
        <f t="shared" si="1560"/>
        <v>5</v>
      </c>
      <c r="AR1149" s="174">
        <f t="shared" si="1560"/>
        <v>5</v>
      </c>
      <c r="AS1149" s="174">
        <f t="shared" si="1560"/>
        <v>5</v>
      </c>
      <c r="AT1149" s="173"/>
      <c r="AU1149" s="175"/>
      <c r="AV1149" s="175"/>
      <c r="AW1149" s="175"/>
      <c r="AX1149" s="175"/>
      <c r="AY1149" s="175"/>
    </row>
    <row r="1150" spans="1:51" ht="16.5" customHeight="1" outlineLevel="4" x14ac:dyDescent="0.25">
      <c r="A1150" s="205" t="s">
        <v>3339</v>
      </c>
      <c r="B1150" s="181" t="s">
        <v>1145</v>
      </c>
      <c r="C1150" s="192" t="s">
        <v>1632</v>
      </c>
      <c r="D1150" s="192"/>
      <c r="E1150" s="192"/>
      <c r="F1150" s="192"/>
      <c r="G1150" s="192"/>
      <c r="H1150" s="192"/>
      <c r="I1150" s="192"/>
      <c r="J1150" s="192"/>
      <c r="K1150" s="192">
        <f>Variables!E597</f>
        <v>0</v>
      </c>
      <c r="L1150" s="192">
        <f>Variables!F597</f>
        <v>84</v>
      </c>
      <c r="M1150" s="192">
        <f>Variables!G597</f>
        <v>92</v>
      </c>
      <c r="N1150" s="192">
        <f>Variables!H597</f>
        <v>100</v>
      </c>
      <c r="O1150" s="192">
        <f>Variables!I597</f>
        <v>0</v>
      </c>
      <c r="P1150" s="192">
        <f>Variables!J597</f>
        <v>0</v>
      </c>
      <c r="Q1150" s="181"/>
      <c r="R1150" s="192">
        <f>Variables!K597</f>
        <v>0</v>
      </c>
      <c r="S1150" s="192">
        <f>Variables!L597</f>
        <v>0</v>
      </c>
      <c r="T1150" s="215"/>
      <c r="U1150" s="192">
        <f>Variables!M597</f>
        <v>0</v>
      </c>
      <c r="V1150" s="192">
        <f>Variables!N597</f>
        <v>0</v>
      </c>
      <c r="W1150" s="327"/>
      <c r="X1150" s="192"/>
      <c r="Y1150" s="192">
        <f>Variables!P597</f>
        <v>0</v>
      </c>
      <c r="Z1150" s="182"/>
      <c r="AA1150" s="192"/>
      <c r="AB1150" s="181"/>
      <c r="AC1150" s="170"/>
      <c r="AD1150" s="170"/>
      <c r="AE1150" s="170"/>
      <c r="AF1150" s="170"/>
      <c r="AG1150" s="170"/>
      <c r="AH1150" s="170"/>
      <c r="AI1150" s="170"/>
      <c r="AJ1150" s="170"/>
      <c r="AK1150" s="206"/>
      <c r="AL1150" s="168"/>
      <c r="AM1150" s="168"/>
      <c r="AN1150" s="168"/>
      <c r="AO1150" s="168"/>
      <c r="AP1150" s="174"/>
      <c r="AQ1150" s="174"/>
      <c r="AR1150" s="174"/>
      <c r="AS1150" s="174"/>
      <c r="AT1150" s="206"/>
      <c r="AU1150" s="207"/>
      <c r="AV1150" s="207"/>
      <c r="AW1150" s="207"/>
      <c r="AX1150" s="207"/>
      <c r="AY1150" s="207"/>
    </row>
    <row r="1151" spans="1:51" ht="16.5" customHeight="1" outlineLevel="4" x14ac:dyDescent="0.25">
      <c r="A1151" s="205" t="s">
        <v>3340</v>
      </c>
      <c r="B1151" s="181" t="s">
        <v>1143</v>
      </c>
      <c r="C1151" s="192" t="s">
        <v>1632</v>
      </c>
      <c r="D1151" s="192"/>
      <c r="E1151" s="192"/>
      <c r="F1151" s="192"/>
      <c r="G1151" s="192"/>
      <c r="H1151" s="192"/>
      <c r="I1151" s="192"/>
      <c r="J1151" s="192"/>
      <c r="K1151" s="192">
        <f>Variables!E596</f>
        <v>0</v>
      </c>
      <c r="L1151" s="192">
        <f>Variables!F596</f>
        <v>125</v>
      </c>
      <c r="M1151" s="192">
        <f>Variables!G596</f>
        <v>125</v>
      </c>
      <c r="N1151" s="192">
        <f>Variables!H596</f>
        <v>142</v>
      </c>
      <c r="O1151" s="192">
        <f>Variables!I596</f>
        <v>142</v>
      </c>
      <c r="P1151" s="192">
        <f>Variables!J596</f>
        <v>0</v>
      </c>
      <c r="Q1151" s="181"/>
      <c r="R1151" s="192">
        <f>Variables!K596</f>
        <v>0</v>
      </c>
      <c r="S1151" s="192">
        <f>Variables!L596</f>
        <v>0</v>
      </c>
      <c r="T1151" s="215"/>
      <c r="U1151" s="192">
        <f>Variables!M596</f>
        <v>0</v>
      </c>
      <c r="V1151" s="192">
        <f>Variables!N596</f>
        <v>0</v>
      </c>
      <c r="W1151" s="327"/>
      <c r="X1151" s="192"/>
      <c r="Y1151" s="192">
        <f>Variables!P596</f>
        <v>0</v>
      </c>
      <c r="Z1151" s="182"/>
      <c r="AA1151" s="192"/>
      <c r="AB1151" s="181"/>
      <c r="AC1151" s="170"/>
      <c r="AD1151" s="170"/>
      <c r="AE1151" s="170"/>
      <c r="AF1151" s="170"/>
      <c r="AG1151" s="170"/>
      <c r="AH1151" s="170"/>
      <c r="AI1151" s="170"/>
      <c r="AJ1151" s="170"/>
      <c r="AK1151" s="206"/>
      <c r="AL1151" s="168"/>
      <c r="AM1151" s="168"/>
      <c r="AN1151" s="168"/>
      <c r="AO1151" s="168"/>
      <c r="AP1151" s="174"/>
      <c r="AQ1151" s="174"/>
      <c r="AR1151" s="174"/>
      <c r="AS1151" s="174"/>
      <c r="AT1151" s="206"/>
      <c r="AU1151" s="207"/>
      <c r="AV1151" s="207"/>
      <c r="AW1151" s="207"/>
      <c r="AX1151" s="207"/>
      <c r="AY1151" s="207"/>
    </row>
    <row r="1152" spans="1:51" ht="16.5" customHeight="1" outlineLevel="2" x14ac:dyDescent="0.25">
      <c r="A1152" s="153" t="s">
        <v>3341</v>
      </c>
      <c r="B1152" s="154" t="s">
        <v>3342</v>
      </c>
      <c r="C1152" s="155"/>
      <c r="D1152" s="155"/>
      <c r="E1152" s="155"/>
      <c r="F1152" s="155"/>
      <c r="G1152" s="155"/>
      <c r="H1152" s="155"/>
      <c r="I1152" s="155"/>
      <c r="J1152" s="155"/>
      <c r="K1152" s="155"/>
      <c r="L1152" s="155"/>
      <c r="M1152" s="155"/>
      <c r="N1152" s="155"/>
      <c r="O1152" s="155"/>
      <c r="P1152" s="155"/>
      <c r="Q1152" s="156"/>
      <c r="R1152" s="155"/>
      <c r="S1152" s="155"/>
      <c r="T1152" s="157"/>
      <c r="U1152" s="156"/>
      <c r="V1152" s="156"/>
      <c r="W1152" s="157"/>
      <c r="X1152" s="155"/>
      <c r="Y1152" s="155"/>
      <c r="Z1152" s="158"/>
      <c r="AA1152" s="159"/>
      <c r="AB1152" s="154"/>
      <c r="AC1152" s="160"/>
      <c r="AD1152" s="160"/>
      <c r="AE1152" s="160"/>
      <c r="AF1152" s="160"/>
      <c r="AG1152" s="160"/>
      <c r="AH1152" s="160"/>
      <c r="AI1152" s="160"/>
      <c r="AJ1152" s="160"/>
      <c r="AK1152" s="161"/>
      <c r="AL1152" s="159"/>
      <c r="AM1152" s="159"/>
      <c r="AN1152" s="159"/>
      <c r="AO1152" s="159"/>
      <c r="AP1152" s="162"/>
      <c r="AQ1152" s="162"/>
      <c r="AR1152" s="162"/>
      <c r="AS1152" s="162"/>
      <c r="AT1152" s="161"/>
      <c r="AU1152" s="163"/>
      <c r="AV1152" s="163"/>
      <c r="AW1152" s="163"/>
      <c r="AX1152" s="163"/>
      <c r="AY1152" s="163"/>
    </row>
    <row r="1153" spans="1:51" ht="16.5" customHeight="1" outlineLevel="3" x14ac:dyDescent="0.25">
      <c r="A1153" s="164" t="s">
        <v>3343</v>
      </c>
      <c r="B1153" s="165" t="s">
        <v>3344</v>
      </c>
      <c r="C1153" s="166"/>
      <c r="D1153" s="167">
        <v>0.17</v>
      </c>
      <c r="E1153" s="167">
        <v>0.17</v>
      </c>
      <c r="F1153" s="167">
        <v>0.34</v>
      </c>
      <c r="G1153" s="167">
        <v>0.52</v>
      </c>
      <c r="H1153" s="167">
        <v>0.69</v>
      </c>
      <c r="I1153" s="167">
        <v>0.86</v>
      </c>
      <c r="J1153" s="167">
        <v>1</v>
      </c>
      <c r="K1153" s="168">
        <f t="shared" ref="K1153:P1153" si="1561">IF(K1155=0,0,K1154/K1155)</f>
        <v>0</v>
      </c>
      <c r="L1153" s="168">
        <f t="shared" si="1561"/>
        <v>0.34482758620689657</v>
      </c>
      <c r="M1153" s="168">
        <f t="shared" si="1561"/>
        <v>0.44827586206896552</v>
      </c>
      <c r="N1153" s="168">
        <f t="shared" si="1561"/>
        <v>0.72413793103448276</v>
      </c>
      <c r="O1153" s="168">
        <f t="shared" si="1561"/>
        <v>0</v>
      </c>
      <c r="P1153" s="168">
        <f t="shared" si="1561"/>
        <v>0</v>
      </c>
      <c r="Q1153" s="177">
        <v>0</v>
      </c>
      <c r="R1153" s="168">
        <f t="shared" ref="R1153:S1153" si="1562">IF(R1155=0,0,R1154/R1155)</f>
        <v>0</v>
      </c>
      <c r="S1153" s="168">
        <f t="shared" si="1562"/>
        <v>0</v>
      </c>
      <c r="T1153" s="181"/>
      <c r="U1153" s="168">
        <f t="shared" ref="U1153:V1153" si="1563">IF(U1155=0,0,U1154/U1155)</f>
        <v>0</v>
      </c>
      <c r="V1153" s="168">
        <f t="shared" si="1563"/>
        <v>0</v>
      </c>
      <c r="W1153" s="350">
        <v>16528200</v>
      </c>
      <c r="X1153" s="168">
        <f>H1153</f>
        <v>0.69</v>
      </c>
      <c r="Y1153" s="168">
        <f>IF(Y1155=0,0,Y1154/Y1155)</f>
        <v>0</v>
      </c>
      <c r="Z1153" s="313">
        <v>26887200</v>
      </c>
      <c r="AA1153" s="167">
        <f>Y1153/X1153</f>
        <v>0</v>
      </c>
      <c r="AB1153" s="165"/>
      <c r="AC1153" s="172" t="e">
        <f>P1153/R1153</f>
        <v>#DIV/0!</v>
      </c>
      <c r="AD1153" s="172" t="e">
        <f>S1153/R1153</f>
        <v>#DIV/0!</v>
      </c>
      <c r="AE1153" s="172" t="e">
        <f>V1153/U1153</f>
        <v>#DIV/0!</v>
      </c>
      <c r="AF1153" s="172">
        <f>Y1153/X1153</f>
        <v>0</v>
      </c>
      <c r="AG1153" s="172">
        <f>P1153/G1153</f>
        <v>0</v>
      </c>
      <c r="AH1153" s="172">
        <f>S1153/G1153</f>
        <v>0</v>
      </c>
      <c r="AI1153" s="172">
        <f>V1153/G1153</f>
        <v>0</v>
      </c>
      <c r="AJ1153" s="172">
        <f>Y1153/G1153</f>
        <v>0</v>
      </c>
      <c r="AK1153" s="173"/>
      <c r="AL1153" s="168">
        <f>IF(H1153=0,0,P1153/H1153)</f>
        <v>0</v>
      </c>
      <c r="AM1153" s="168">
        <f>IF(H1153=0,0,S1153/H1153)</f>
        <v>0</v>
      </c>
      <c r="AN1153" s="168">
        <f>IF(H1153=0,0,V1153/H1153)</f>
        <v>0</v>
      </c>
      <c r="AO1153" s="168">
        <f>IF(H1153=0,0,Y1153/H1153)</f>
        <v>0</v>
      </c>
      <c r="AP1153" s="174">
        <f t="shared" ref="AP1153:AS1153" si="1564">IF(AL1153&lt;=50%,5,IF(AL1153&lt;=65%,4,IF(AL1153&lt;=75%,3,IF(AL1153&lt;=90%,2,1))))</f>
        <v>5</v>
      </c>
      <c r="AQ1153" s="174">
        <f t="shared" si="1564"/>
        <v>5</v>
      </c>
      <c r="AR1153" s="174">
        <f t="shared" si="1564"/>
        <v>5</v>
      </c>
      <c r="AS1153" s="174">
        <f t="shared" si="1564"/>
        <v>5</v>
      </c>
      <c r="AT1153" s="173"/>
      <c r="AU1153" s="175"/>
      <c r="AV1153" s="175"/>
      <c r="AW1153" s="175"/>
      <c r="AX1153" s="175"/>
      <c r="AY1153" s="175"/>
    </row>
    <row r="1154" spans="1:51" ht="16.5" customHeight="1" outlineLevel="4" x14ac:dyDescent="0.25">
      <c r="A1154" s="205" t="s">
        <v>3345</v>
      </c>
      <c r="B1154" s="181" t="s">
        <v>1161</v>
      </c>
      <c r="C1154" s="192" t="s">
        <v>2456</v>
      </c>
      <c r="D1154" s="192"/>
      <c r="E1154" s="192"/>
      <c r="F1154" s="192"/>
      <c r="G1154" s="192"/>
      <c r="H1154" s="192"/>
      <c r="I1154" s="192"/>
      <c r="J1154" s="192"/>
      <c r="K1154" s="192">
        <f>Variables!E605</f>
        <v>0</v>
      </c>
      <c r="L1154" s="192">
        <f>Variables!F605</f>
        <v>10</v>
      </c>
      <c r="M1154" s="192">
        <f>Variables!G605</f>
        <v>13</v>
      </c>
      <c r="N1154" s="192">
        <f>Variables!H605</f>
        <v>21</v>
      </c>
      <c r="O1154" s="192">
        <f>Variables!I605</f>
        <v>29</v>
      </c>
      <c r="P1154" s="192">
        <f>Variables!J605</f>
        <v>21</v>
      </c>
      <c r="Q1154" s="181"/>
      <c r="R1154" s="192">
        <f>Variables!K605</f>
        <v>0</v>
      </c>
      <c r="S1154" s="192">
        <f>Variables!L605</f>
        <v>0</v>
      </c>
      <c r="T1154" s="215"/>
      <c r="U1154" s="192">
        <f>Variables!M605</f>
        <v>0</v>
      </c>
      <c r="V1154" s="192">
        <f>Variables!N605</f>
        <v>0</v>
      </c>
      <c r="W1154" s="327"/>
      <c r="X1154" s="192"/>
      <c r="Y1154" s="192">
        <f>Variables!P605</f>
        <v>0</v>
      </c>
      <c r="Z1154" s="182"/>
      <c r="AA1154" s="192"/>
      <c r="AB1154" s="181"/>
      <c r="AC1154" s="170"/>
      <c r="AD1154" s="170"/>
      <c r="AE1154" s="170"/>
      <c r="AF1154" s="170"/>
      <c r="AG1154" s="170"/>
      <c r="AH1154" s="170"/>
      <c r="AI1154" s="170"/>
      <c r="AJ1154" s="170"/>
      <c r="AK1154" s="206"/>
      <c r="AL1154" s="168"/>
      <c r="AM1154" s="168"/>
      <c r="AN1154" s="168"/>
      <c r="AO1154" s="168"/>
      <c r="AP1154" s="174"/>
      <c r="AQ1154" s="174"/>
      <c r="AR1154" s="174"/>
      <c r="AS1154" s="174"/>
      <c r="AT1154" s="206"/>
      <c r="AU1154" s="207"/>
      <c r="AV1154" s="207"/>
      <c r="AW1154" s="207"/>
      <c r="AX1154" s="207"/>
      <c r="AY1154" s="207"/>
    </row>
    <row r="1155" spans="1:51" ht="16.5" customHeight="1" outlineLevel="4" x14ac:dyDescent="0.25">
      <c r="A1155" s="205" t="s">
        <v>3346</v>
      </c>
      <c r="B1155" s="181" t="s">
        <v>1302</v>
      </c>
      <c r="C1155" s="192" t="s">
        <v>2456</v>
      </c>
      <c r="D1155" s="192"/>
      <c r="E1155" s="192"/>
      <c r="F1155" s="192"/>
      <c r="G1155" s="192"/>
      <c r="H1155" s="192"/>
      <c r="I1155" s="192"/>
      <c r="J1155" s="192"/>
      <c r="K1155" s="192">
        <f>Variables!E671</f>
        <v>46</v>
      </c>
      <c r="L1155" s="192">
        <f>Variables!F671</f>
        <v>29</v>
      </c>
      <c r="M1155" s="192">
        <f>Variables!G671</f>
        <v>29</v>
      </c>
      <c r="N1155" s="192">
        <f>Variables!H671</f>
        <v>29</v>
      </c>
      <c r="O1155" s="192">
        <f>Variables!I671</f>
        <v>0</v>
      </c>
      <c r="P1155" s="192">
        <f>Variables!J671</f>
        <v>0</v>
      </c>
      <c r="Q1155" s="181"/>
      <c r="R1155" s="192">
        <f>Variables!K671</f>
        <v>0</v>
      </c>
      <c r="S1155" s="192">
        <f>Variables!L671</f>
        <v>0</v>
      </c>
      <c r="T1155" s="215"/>
      <c r="U1155" s="192">
        <f>Variables!M671</f>
        <v>0</v>
      </c>
      <c r="V1155" s="192">
        <f>Variables!N671</f>
        <v>0</v>
      </c>
      <c r="W1155" s="327"/>
      <c r="X1155" s="192"/>
      <c r="Y1155" s="192">
        <f>Variables!P671</f>
        <v>0</v>
      </c>
      <c r="Z1155" s="313" t="s">
        <v>3347</v>
      </c>
      <c r="AA1155" s="192"/>
      <c r="AB1155" s="181"/>
      <c r="AC1155" s="170"/>
      <c r="AD1155" s="170"/>
      <c r="AE1155" s="170"/>
      <c r="AF1155" s="170"/>
      <c r="AG1155" s="170"/>
      <c r="AH1155" s="170"/>
      <c r="AI1155" s="170"/>
      <c r="AJ1155" s="170"/>
      <c r="AK1155" s="206"/>
      <c r="AL1155" s="168"/>
      <c r="AM1155" s="168"/>
      <c r="AN1155" s="168"/>
      <c r="AO1155" s="168"/>
      <c r="AP1155" s="174"/>
      <c r="AQ1155" s="174"/>
      <c r="AR1155" s="174"/>
      <c r="AS1155" s="174"/>
      <c r="AT1155" s="206"/>
      <c r="AU1155" s="207"/>
      <c r="AV1155" s="207"/>
      <c r="AW1155" s="207"/>
      <c r="AX1155" s="207"/>
      <c r="AY1155" s="207"/>
    </row>
    <row r="1156" spans="1:51" ht="16.5" customHeight="1" outlineLevel="3" x14ac:dyDescent="0.25">
      <c r="A1156" s="244" t="s">
        <v>3348</v>
      </c>
      <c r="B1156" s="245" t="s">
        <v>1168</v>
      </c>
      <c r="C1156" s="246"/>
      <c r="D1156" s="247">
        <v>0.80469999999999997</v>
      </c>
      <c r="E1156" s="247">
        <v>0.82</v>
      </c>
      <c r="F1156" s="247">
        <v>0.82</v>
      </c>
      <c r="G1156" s="247">
        <v>0.82</v>
      </c>
      <c r="H1156" s="247">
        <v>0.82</v>
      </c>
      <c r="I1156" s="247">
        <v>0.82</v>
      </c>
      <c r="J1156" s="247">
        <v>0.85</v>
      </c>
      <c r="K1156" s="247" t="e">
        <f t="shared" ref="K1156:P1156" si="1565">K1157</f>
        <v>#N/A</v>
      </c>
      <c r="L1156" s="247" t="e">
        <f t="shared" si="1565"/>
        <v>#N/A</v>
      </c>
      <c r="M1156" s="247" t="e">
        <f t="shared" si="1565"/>
        <v>#N/A</v>
      </c>
      <c r="N1156" s="247">
        <f t="shared" si="1565"/>
        <v>0</v>
      </c>
      <c r="O1156" s="247">
        <f t="shared" si="1565"/>
        <v>0</v>
      </c>
      <c r="P1156" s="247">
        <f t="shared" si="1565"/>
        <v>0</v>
      </c>
      <c r="Q1156" s="290"/>
      <c r="R1156" s="247">
        <f t="shared" ref="R1156:S1156" si="1566">R1157</f>
        <v>0</v>
      </c>
      <c r="S1156" s="247">
        <f t="shared" si="1566"/>
        <v>0</v>
      </c>
      <c r="T1156" s="291"/>
      <c r="U1156" s="247">
        <f t="shared" ref="U1156:V1156" si="1567">U1157</f>
        <v>0</v>
      </c>
      <c r="V1156" s="247">
        <f t="shared" si="1567"/>
        <v>0</v>
      </c>
      <c r="W1156" s="351"/>
      <c r="X1156" s="168">
        <f>H1156</f>
        <v>0.82</v>
      </c>
      <c r="Y1156" s="247">
        <f>Y1157</f>
        <v>0</v>
      </c>
      <c r="Z1156" s="292"/>
      <c r="AA1156" s="247"/>
      <c r="AB1156" s="352" t="s">
        <v>3349</v>
      </c>
      <c r="AC1156" s="172"/>
      <c r="AD1156" s="172"/>
      <c r="AE1156" s="172"/>
      <c r="AF1156" s="172"/>
      <c r="AG1156" s="172"/>
      <c r="AH1156" s="172"/>
      <c r="AI1156" s="172">
        <f>V1156/G1156</f>
        <v>0</v>
      </c>
      <c r="AJ1156" s="172">
        <f>Y1156/G1156</f>
        <v>0</v>
      </c>
      <c r="AK1156" s="173"/>
      <c r="AL1156" s="168">
        <f>IF(H1156=0,0,P1156/H1156)</f>
        <v>0</v>
      </c>
      <c r="AM1156" s="168">
        <f>IF(H1156=0,0,S1156/H1156)</f>
        <v>0</v>
      </c>
      <c r="AN1156" s="168">
        <f>IF(H1156=0,0,V1156/H1156)</f>
        <v>0</v>
      </c>
      <c r="AO1156" s="168">
        <f>IF(H1156=0,0,Y1156/H1156)</f>
        <v>0</v>
      </c>
      <c r="AP1156" s="174">
        <f t="shared" ref="AP1156:AS1156" si="1568">IF(AL1156&lt;=50%,5,IF(AL1156&lt;=65%,4,IF(AL1156&lt;=75%,3,IF(AL1156&lt;=90%,2,1))))</f>
        <v>5</v>
      </c>
      <c r="AQ1156" s="174">
        <f t="shared" si="1568"/>
        <v>5</v>
      </c>
      <c r="AR1156" s="174">
        <f t="shared" si="1568"/>
        <v>5</v>
      </c>
      <c r="AS1156" s="174">
        <f t="shared" si="1568"/>
        <v>5</v>
      </c>
      <c r="AT1156" s="252"/>
      <c r="AU1156" s="253"/>
      <c r="AV1156" s="253"/>
      <c r="AW1156" s="253"/>
      <c r="AX1156" s="253"/>
      <c r="AY1156" s="253"/>
    </row>
    <row r="1157" spans="1:51" ht="16.5" customHeight="1" outlineLevel="4" x14ac:dyDescent="0.25">
      <c r="A1157" s="244" t="s">
        <v>3350</v>
      </c>
      <c r="B1157" s="245" t="s">
        <v>649</v>
      </c>
      <c r="C1157" s="246" t="s">
        <v>649</v>
      </c>
      <c r="D1157" s="247"/>
      <c r="E1157" s="247"/>
      <c r="F1157" s="247"/>
      <c r="G1157" s="247"/>
      <c r="H1157" s="247"/>
      <c r="I1157" s="247"/>
      <c r="J1157" s="247"/>
      <c r="K1157" s="247" t="e">
        <f>Variables!E608</f>
        <v>#N/A</v>
      </c>
      <c r="L1157" s="247" t="e">
        <f>Variables!F608</f>
        <v>#N/A</v>
      </c>
      <c r="M1157" s="247" t="e">
        <f>Variables!G608</f>
        <v>#N/A</v>
      </c>
      <c r="N1157" s="247">
        <f>Variables!H608</f>
        <v>0</v>
      </c>
      <c r="O1157" s="247">
        <f>Variables!I608</f>
        <v>0</v>
      </c>
      <c r="P1157" s="247">
        <f>Variables!J608</f>
        <v>0</v>
      </c>
      <c r="Q1157" s="290"/>
      <c r="R1157" s="247">
        <f>Variables!K608</f>
        <v>0</v>
      </c>
      <c r="S1157" s="247">
        <f>Variables!L608</f>
        <v>0</v>
      </c>
      <c r="T1157" s="291"/>
      <c r="U1157" s="247">
        <f>Variables!M608</f>
        <v>0</v>
      </c>
      <c r="V1157" s="247">
        <f>Variables!N608</f>
        <v>0</v>
      </c>
      <c r="W1157" s="351"/>
      <c r="X1157" s="247"/>
      <c r="Y1157" s="247">
        <f>Variables!P608</f>
        <v>0</v>
      </c>
      <c r="Z1157" s="292"/>
      <c r="AA1157" s="247"/>
      <c r="AB1157" s="245"/>
      <c r="AC1157" s="257"/>
      <c r="AD1157" s="257"/>
      <c r="AE1157" s="257"/>
      <c r="AF1157" s="257"/>
      <c r="AG1157" s="257"/>
      <c r="AH1157" s="257"/>
      <c r="AI1157" s="257"/>
      <c r="AJ1157" s="257"/>
      <c r="AK1157" s="252"/>
      <c r="AL1157" s="248"/>
      <c r="AM1157" s="248"/>
      <c r="AN1157" s="248"/>
      <c r="AO1157" s="248"/>
      <c r="AP1157" s="258"/>
      <c r="AQ1157" s="258"/>
      <c r="AR1157" s="258"/>
      <c r="AS1157" s="258"/>
      <c r="AT1157" s="252"/>
      <c r="AU1157" s="253"/>
      <c r="AV1157" s="253"/>
      <c r="AW1157" s="253"/>
      <c r="AX1157" s="253"/>
      <c r="AY1157" s="253"/>
    </row>
    <row r="1158" spans="1:51" ht="16.5" customHeight="1" outlineLevel="3" x14ac:dyDescent="0.25">
      <c r="A1158" s="164" t="s">
        <v>3351</v>
      </c>
      <c r="B1158" s="165" t="s">
        <v>3352</v>
      </c>
      <c r="C1158" s="166"/>
      <c r="D1158" s="167">
        <v>0.33</v>
      </c>
      <c r="E1158" s="167">
        <v>0.4</v>
      </c>
      <c r="F1158" s="167">
        <v>0.47</v>
      </c>
      <c r="G1158" s="167">
        <v>0.53</v>
      </c>
      <c r="H1158" s="167">
        <v>0.6</v>
      </c>
      <c r="I1158" s="167">
        <v>0.67</v>
      </c>
      <c r="J1158" s="167">
        <v>0.73</v>
      </c>
      <c r="K1158" s="167">
        <f t="shared" ref="K1158:P1158" si="1569">IF(K1161=0,0,(K1159+K1160)/K1161)</f>
        <v>0</v>
      </c>
      <c r="L1158" s="167">
        <f t="shared" si="1569"/>
        <v>0</v>
      </c>
      <c r="M1158" s="167">
        <f t="shared" si="1569"/>
        <v>0.53333333333333333</v>
      </c>
      <c r="N1158" s="167">
        <f t="shared" si="1569"/>
        <v>0.60311111111111115</v>
      </c>
      <c r="O1158" s="167">
        <f t="shared" si="1569"/>
        <v>6.6666666666666666E-2</v>
      </c>
      <c r="P1158" s="167">
        <f t="shared" si="1569"/>
        <v>2.654232424677188E-2</v>
      </c>
      <c r="Q1158" s="177">
        <v>36257888</v>
      </c>
      <c r="R1158" s="167">
        <f t="shared" ref="R1158:S1158" si="1570">IF(R1161=0,0,(R1159+R1160)/R1161)</f>
        <v>0</v>
      </c>
      <c r="S1158" s="167">
        <f t="shared" si="1570"/>
        <v>0</v>
      </c>
      <c r="T1158" s="181"/>
      <c r="U1158" s="167">
        <f t="shared" ref="U1158:V1158" si="1571">IF(U1161=0,0,(U1159+U1160)/U1161)</f>
        <v>0</v>
      </c>
      <c r="V1158" s="167">
        <f t="shared" si="1571"/>
        <v>0</v>
      </c>
      <c r="W1158" s="350">
        <v>272101916</v>
      </c>
      <c r="X1158" s="168">
        <f>H1158</f>
        <v>0.6</v>
      </c>
      <c r="Y1158" s="167">
        <f>IF(Y1161=0,0,(Y1159+Y1160)/Y1161)</f>
        <v>0</v>
      </c>
      <c r="Z1158" s="313">
        <v>364231888</v>
      </c>
      <c r="AA1158" s="167">
        <f>Y1158/X1158</f>
        <v>0</v>
      </c>
      <c r="AB1158" s="165"/>
      <c r="AC1158" s="172" t="e">
        <f>P1158/R1158</f>
        <v>#DIV/0!</v>
      </c>
      <c r="AD1158" s="172" t="e">
        <f>S1158/R1158</f>
        <v>#DIV/0!</v>
      </c>
      <c r="AE1158" s="172" t="e">
        <f>V1158/U1158</f>
        <v>#DIV/0!</v>
      </c>
      <c r="AF1158" s="172">
        <f>Y1158/X1158</f>
        <v>0</v>
      </c>
      <c r="AG1158" s="172">
        <f>P1158/G1158</f>
        <v>5.0079857069380902E-2</v>
      </c>
      <c r="AH1158" s="172">
        <f>S1158/G1158</f>
        <v>0</v>
      </c>
      <c r="AI1158" s="172">
        <f>V1158/G1158</f>
        <v>0</v>
      </c>
      <c r="AJ1158" s="172">
        <f>Y1158/G1158</f>
        <v>0</v>
      </c>
      <c r="AK1158" s="173"/>
      <c r="AL1158" s="168">
        <f>IF(H1158=0,0,P1158/H1158)</f>
        <v>4.4237207077953138E-2</v>
      </c>
      <c r="AM1158" s="168">
        <f>IF(H1158=0,0,S1158/H1158)</f>
        <v>0</v>
      </c>
      <c r="AN1158" s="168">
        <f>IF(H1158=0,0,V1158/H1158)</f>
        <v>0</v>
      </c>
      <c r="AO1158" s="168">
        <f>IF(H1158=0,0,Y1158/H1158)</f>
        <v>0</v>
      </c>
      <c r="AP1158" s="174">
        <f t="shared" ref="AP1158:AS1158" si="1572">IF(AL1158&lt;=50%,5,IF(AL1158&lt;=65%,4,IF(AL1158&lt;=75%,3,IF(AL1158&lt;=90%,2,1))))</f>
        <v>5</v>
      </c>
      <c r="AQ1158" s="174">
        <f t="shared" si="1572"/>
        <v>5</v>
      </c>
      <c r="AR1158" s="174">
        <f t="shared" si="1572"/>
        <v>5</v>
      </c>
      <c r="AS1158" s="174">
        <f t="shared" si="1572"/>
        <v>5</v>
      </c>
      <c r="AT1158" s="173"/>
      <c r="AU1158" s="175"/>
      <c r="AV1158" s="175"/>
      <c r="AW1158" s="175"/>
      <c r="AX1158" s="175"/>
      <c r="AY1158" s="175"/>
    </row>
    <row r="1159" spans="1:51" ht="16.5" customHeight="1" outlineLevel="4" x14ac:dyDescent="0.25">
      <c r="A1159" s="205" t="s">
        <v>3353</v>
      </c>
      <c r="B1159" s="181" t="s">
        <v>1116</v>
      </c>
      <c r="C1159" s="192" t="s">
        <v>3354</v>
      </c>
      <c r="D1159" s="192"/>
      <c r="E1159" s="192"/>
      <c r="F1159" s="192"/>
      <c r="G1159" s="192"/>
      <c r="H1159" s="192"/>
      <c r="I1159" s="192"/>
      <c r="J1159" s="192"/>
      <c r="K1159" s="192">
        <f>Variables!E583</f>
        <v>0</v>
      </c>
      <c r="L1159" s="192">
        <f>Variables!F583</f>
        <v>1058</v>
      </c>
      <c r="M1159" s="192">
        <f>Variables!G583</f>
        <v>1200</v>
      </c>
      <c r="N1159" s="192">
        <f>Variables!H583</f>
        <v>1356</v>
      </c>
      <c r="O1159" s="192">
        <f>Variables!I583</f>
        <v>150</v>
      </c>
      <c r="P1159" s="192">
        <f>Variables!J583</f>
        <v>38</v>
      </c>
      <c r="Q1159" s="181"/>
      <c r="R1159" s="192">
        <f>Variables!K583</f>
        <v>0</v>
      </c>
      <c r="S1159" s="192">
        <f>Variables!L583</f>
        <v>0</v>
      </c>
      <c r="T1159" s="215"/>
      <c r="U1159" s="192">
        <f>Variables!M583</f>
        <v>0</v>
      </c>
      <c r="V1159" s="192">
        <f>Variables!N583</f>
        <v>0</v>
      </c>
      <c r="W1159" s="327"/>
      <c r="X1159" s="192"/>
      <c r="Y1159" s="192">
        <f>Variables!P583</f>
        <v>0</v>
      </c>
      <c r="Z1159" s="182"/>
      <c r="AA1159" s="192"/>
      <c r="AB1159" s="181"/>
      <c r="AC1159" s="170"/>
      <c r="AD1159" s="170"/>
      <c r="AE1159" s="170"/>
      <c r="AF1159" s="170"/>
      <c r="AG1159" s="170"/>
      <c r="AH1159" s="170"/>
      <c r="AI1159" s="170"/>
      <c r="AJ1159" s="170"/>
      <c r="AK1159" s="206"/>
      <c r="AL1159" s="168"/>
      <c r="AM1159" s="168"/>
      <c r="AN1159" s="168"/>
      <c r="AO1159" s="168"/>
      <c r="AP1159" s="174"/>
      <c r="AQ1159" s="174"/>
      <c r="AR1159" s="174"/>
      <c r="AS1159" s="174"/>
      <c r="AT1159" s="206"/>
      <c r="AU1159" s="207"/>
      <c r="AV1159" s="207"/>
      <c r="AW1159" s="207"/>
      <c r="AX1159" s="207"/>
      <c r="AY1159" s="207"/>
    </row>
    <row r="1160" spans="1:51" ht="16.5" customHeight="1" outlineLevel="4" x14ac:dyDescent="0.25">
      <c r="A1160" s="205" t="s">
        <v>3355</v>
      </c>
      <c r="B1160" s="181" t="s">
        <v>1118</v>
      </c>
      <c r="C1160" s="192" t="s">
        <v>3354</v>
      </c>
      <c r="D1160" s="192"/>
      <c r="E1160" s="192"/>
      <c r="F1160" s="192"/>
      <c r="G1160" s="192"/>
      <c r="H1160" s="192"/>
      <c r="I1160" s="192"/>
      <c r="J1160" s="192"/>
      <c r="K1160" s="192">
        <f>Variables!E584</f>
        <v>0</v>
      </c>
      <c r="L1160" s="192">
        <f>Variables!F584</f>
        <v>1057</v>
      </c>
      <c r="M1160" s="192">
        <f>Variables!G584</f>
        <v>1200</v>
      </c>
      <c r="N1160" s="192">
        <f>Variables!H584</f>
        <v>1358</v>
      </c>
      <c r="O1160" s="192">
        <f>Variables!I584</f>
        <v>150</v>
      </c>
      <c r="P1160" s="192">
        <f>Variables!J584</f>
        <v>36</v>
      </c>
      <c r="Q1160" s="181"/>
      <c r="R1160" s="192">
        <f>Variables!K584</f>
        <v>0</v>
      </c>
      <c r="S1160" s="192">
        <f>Variables!L584</f>
        <v>0</v>
      </c>
      <c r="T1160" s="215"/>
      <c r="U1160" s="192">
        <f>Variables!M584</f>
        <v>0</v>
      </c>
      <c r="V1160" s="192">
        <f>Variables!N584</f>
        <v>0</v>
      </c>
      <c r="W1160" s="327"/>
      <c r="X1160" s="192"/>
      <c r="Y1160" s="192">
        <f>Variables!P584</f>
        <v>0</v>
      </c>
      <c r="Z1160" s="182"/>
      <c r="AA1160" s="192"/>
      <c r="AB1160" s="181"/>
      <c r="AC1160" s="170"/>
      <c r="AD1160" s="170"/>
      <c r="AE1160" s="170"/>
      <c r="AF1160" s="170"/>
      <c r="AG1160" s="170"/>
      <c r="AH1160" s="170"/>
      <c r="AI1160" s="170"/>
      <c r="AJ1160" s="170"/>
      <c r="AK1160" s="206"/>
      <c r="AL1160" s="168"/>
      <c r="AM1160" s="168"/>
      <c r="AN1160" s="168"/>
      <c r="AO1160" s="168"/>
      <c r="AP1160" s="174"/>
      <c r="AQ1160" s="174"/>
      <c r="AR1160" s="174"/>
      <c r="AS1160" s="174"/>
      <c r="AT1160" s="206"/>
      <c r="AU1160" s="207"/>
      <c r="AV1160" s="207"/>
      <c r="AW1160" s="207"/>
      <c r="AX1160" s="207"/>
      <c r="AY1160" s="207"/>
    </row>
    <row r="1161" spans="1:51" ht="16.5" customHeight="1" outlineLevel="4" x14ac:dyDescent="0.25">
      <c r="A1161" s="205" t="s">
        <v>3356</v>
      </c>
      <c r="B1161" s="181" t="s">
        <v>1171</v>
      </c>
      <c r="C1161" s="192" t="s">
        <v>3357</v>
      </c>
      <c r="D1161" s="192"/>
      <c r="E1161" s="192"/>
      <c r="F1161" s="192"/>
      <c r="G1161" s="192"/>
      <c r="H1161" s="192"/>
      <c r="I1161" s="192"/>
      <c r="J1161" s="192"/>
      <c r="K1161" s="192">
        <f>Variables!E609</f>
        <v>0</v>
      </c>
      <c r="L1161" s="192">
        <f>Variables!F609</f>
        <v>0</v>
      </c>
      <c r="M1161" s="192">
        <f>Variables!G609</f>
        <v>4500</v>
      </c>
      <c r="N1161" s="192">
        <f>Variables!H609</f>
        <v>4500</v>
      </c>
      <c r="O1161" s="192">
        <f>Variables!I609</f>
        <v>4500</v>
      </c>
      <c r="P1161" s="192">
        <f>Variables!J609</f>
        <v>2788</v>
      </c>
      <c r="Q1161" s="181"/>
      <c r="R1161" s="192">
        <f>Variables!K609</f>
        <v>0</v>
      </c>
      <c r="S1161" s="192">
        <f>Variables!L609</f>
        <v>0</v>
      </c>
      <c r="T1161" s="215"/>
      <c r="U1161" s="192">
        <f>Variables!M609</f>
        <v>0</v>
      </c>
      <c r="V1161" s="192">
        <f>Variables!N609</f>
        <v>0</v>
      </c>
      <c r="W1161" s="327"/>
      <c r="X1161" s="192"/>
      <c r="Y1161" s="192">
        <f>Variables!P609</f>
        <v>0</v>
      </c>
      <c r="Z1161" s="182"/>
      <c r="AA1161" s="192"/>
      <c r="AB1161" s="181"/>
      <c r="AC1161" s="170"/>
      <c r="AD1161" s="170"/>
      <c r="AE1161" s="170"/>
      <c r="AF1161" s="170"/>
      <c r="AG1161" s="170"/>
      <c r="AH1161" s="170"/>
      <c r="AI1161" s="170"/>
      <c r="AJ1161" s="170"/>
      <c r="AK1161" s="206"/>
      <c r="AL1161" s="168"/>
      <c r="AM1161" s="168"/>
      <c r="AN1161" s="168"/>
      <c r="AO1161" s="168"/>
      <c r="AP1161" s="174"/>
      <c r="AQ1161" s="174"/>
      <c r="AR1161" s="174"/>
      <c r="AS1161" s="174"/>
      <c r="AT1161" s="206"/>
      <c r="AU1161" s="207"/>
      <c r="AV1161" s="207"/>
      <c r="AW1161" s="207"/>
      <c r="AX1161" s="207"/>
      <c r="AY1161" s="207"/>
    </row>
    <row r="1162" spans="1:51" ht="16.5" customHeight="1" outlineLevel="2" x14ac:dyDescent="0.25">
      <c r="A1162" s="153" t="s">
        <v>3358</v>
      </c>
      <c r="B1162" s="154" t="s">
        <v>3359</v>
      </c>
      <c r="C1162" s="155"/>
      <c r="D1162" s="155"/>
      <c r="E1162" s="155"/>
      <c r="F1162" s="155"/>
      <c r="G1162" s="155"/>
      <c r="H1162" s="155"/>
      <c r="I1162" s="155"/>
      <c r="J1162" s="155"/>
      <c r="K1162" s="155"/>
      <c r="L1162" s="155"/>
      <c r="M1162" s="155"/>
      <c r="N1162" s="155"/>
      <c r="O1162" s="155"/>
      <c r="P1162" s="155"/>
      <c r="Q1162" s="156"/>
      <c r="R1162" s="155"/>
      <c r="S1162" s="155"/>
      <c r="T1162" s="157"/>
      <c r="U1162" s="156"/>
      <c r="V1162" s="156"/>
      <c r="W1162" s="157"/>
      <c r="X1162" s="155"/>
      <c r="Y1162" s="155"/>
      <c r="Z1162" s="158"/>
      <c r="AA1162" s="159"/>
      <c r="AB1162" s="154"/>
      <c r="AC1162" s="160"/>
      <c r="AD1162" s="160"/>
      <c r="AE1162" s="160"/>
      <c r="AF1162" s="160"/>
      <c r="AG1162" s="160"/>
      <c r="AH1162" s="160"/>
      <c r="AI1162" s="160"/>
      <c r="AJ1162" s="160"/>
      <c r="AK1162" s="161"/>
      <c r="AL1162" s="159"/>
      <c r="AM1162" s="159"/>
      <c r="AN1162" s="159"/>
      <c r="AO1162" s="159"/>
      <c r="AP1162" s="162"/>
      <c r="AQ1162" s="162"/>
      <c r="AR1162" s="162"/>
      <c r="AS1162" s="162"/>
      <c r="AT1162" s="161"/>
      <c r="AU1162" s="163"/>
      <c r="AV1162" s="163"/>
      <c r="AW1162" s="163"/>
      <c r="AX1162" s="163"/>
      <c r="AY1162" s="163"/>
    </row>
    <row r="1163" spans="1:51" ht="16.5" customHeight="1" outlineLevel="3" x14ac:dyDescent="0.25">
      <c r="A1163" s="164" t="s">
        <v>3360</v>
      </c>
      <c r="B1163" s="165" t="s">
        <v>3361</v>
      </c>
      <c r="C1163" s="166"/>
      <c r="D1163" s="167">
        <v>0</v>
      </c>
      <c r="E1163" s="167">
        <v>0.17</v>
      </c>
      <c r="F1163" s="167">
        <v>0</v>
      </c>
      <c r="G1163" s="167">
        <v>0.52</v>
      </c>
      <c r="H1163" s="167">
        <v>0.69</v>
      </c>
      <c r="I1163" s="167">
        <v>0.86</v>
      </c>
      <c r="J1163" s="167">
        <v>1</v>
      </c>
      <c r="K1163" s="168">
        <f t="shared" ref="K1163:P1163" si="1573">IF(K1165=0,0,K1164/K1165)</f>
        <v>0</v>
      </c>
      <c r="L1163" s="168">
        <f t="shared" si="1573"/>
        <v>0</v>
      </c>
      <c r="M1163" s="168">
        <f t="shared" si="1573"/>
        <v>0.43636363636363634</v>
      </c>
      <c r="N1163" s="168">
        <f t="shared" si="1573"/>
        <v>0.69090909090909092</v>
      </c>
      <c r="O1163" s="168">
        <f t="shared" si="1573"/>
        <v>0.69090909090909092</v>
      </c>
      <c r="P1163" s="168">
        <f t="shared" si="1573"/>
        <v>0.69090909090909092</v>
      </c>
      <c r="Q1163" s="177"/>
      <c r="R1163" s="168">
        <f t="shared" ref="R1163:S1163" si="1574">IF(R1165=0,0,R1164/R1165)</f>
        <v>0</v>
      </c>
      <c r="S1163" s="168">
        <f t="shared" si="1574"/>
        <v>0</v>
      </c>
      <c r="T1163" s="181"/>
      <c r="U1163" s="168">
        <f t="shared" ref="U1163:V1163" si="1575">IF(U1165=0,0,U1164/U1165)</f>
        <v>0</v>
      </c>
      <c r="V1163" s="168">
        <f t="shared" si="1575"/>
        <v>0</v>
      </c>
      <c r="W1163" s="350">
        <v>23437000</v>
      </c>
      <c r="X1163" s="168">
        <f>H1163</f>
        <v>0.69</v>
      </c>
      <c r="Y1163" s="168">
        <f>IF(Y1165=0,0,Y1164/Y1165)</f>
        <v>0</v>
      </c>
      <c r="Z1163" s="313">
        <v>36210000</v>
      </c>
      <c r="AA1163" s="167">
        <f>Y1163/X1163</f>
        <v>0</v>
      </c>
      <c r="AB1163" s="201" t="s">
        <v>3362</v>
      </c>
      <c r="AC1163" s="172" t="e">
        <f>P1163/R1163</f>
        <v>#DIV/0!</v>
      </c>
      <c r="AD1163" s="172" t="e">
        <f>S1163/R1163</f>
        <v>#DIV/0!</v>
      </c>
      <c r="AE1163" s="172" t="e">
        <f>V1163/U1163</f>
        <v>#DIV/0!</v>
      </c>
      <c r="AF1163" s="172">
        <f>Y1163/X1163</f>
        <v>0</v>
      </c>
      <c r="AG1163" s="172">
        <f>P1163/G1163</f>
        <v>1.3286713286713285</v>
      </c>
      <c r="AH1163" s="172">
        <f>S1163/G1163</f>
        <v>0</v>
      </c>
      <c r="AI1163" s="172">
        <f>V1163/G1163</f>
        <v>0</v>
      </c>
      <c r="AJ1163" s="172">
        <f>Y1163/G1163</f>
        <v>0</v>
      </c>
      <c r="AK1163" s="173"/>
      <c r="AL1163" s="168">
        <f>IF(H1163=0,0,P1163/H1163)</f>
        <v>1.0013175230566536</v>
      </c>
      <c r="AM1163" s="168">
        <f>IF(H1163=0,0,S1163/H1163)</f>
        <v>0</v>
      </c>
      <c r="AN1163" s="168">
        <f>IF(H1163=0,0,V1163/H1163)</f>
        <v>0</v>
      </c>
      <c r="AO1163" s="168">
        <f>IF(H1163=0,0,Y1163/H1163)</f>
        <v>0</v>
      </c>
      <c r="AP1163" s="174">
        <f t="shared" ref="AP1163:AS1163" si="1576">IF(AL1163&lt;=50%,5,IF(AL1163&lt;=65%,4,IF(AL1163&lt;=75%,3,IF(AL1163&lt;=90%,2,1))))</f>
        <v>1</v>
      </c>
      <c r="AQ1163" s="174">
        <f t="shared" si="1576"/>
        <v>5</v>
      </c>
      <c r="AR1163" s="174">
        <f t="shared" si="1576"/>
        <v>5</v>
      </c>
      <c r="AS1163" s="174">
        <f t="shared" si="1576"/>
        <v>5</v>
      </c>
      <c r="AT1163" s="173"/>
      <c r="AU1163" s="175"/>
      <c r="AV1163" s="175"/>
      <c r="AW1163" s="175"/>
      <c r="AX1163" s="175"/>
      <c r="AY1163" s="175"/>
    </row>
    <row r="1164" spans="1:51" ht="16.5" customHeight="1" outlineLevel="4" x14ac:dyDescent="0.25">
      <c r="A1164" s="205" t="s">
        <v>3363</v>
      </c>
      <c r="B1164" s="181" t="s">
        <v>1166</v>
      </c>
      <c r="C1164" s="192" t="s">
        <v>1660</v>
      </c>
      <c r="D1164" s="192"/>
      <c r="E1164" s="192"/>
      <c r="F1164" s="192"/>
      <c r="G1164" s="192"/>
      <c r="H1164" s="192"/>
      <c r="I1164" s="192"/>
      <c r="J1164" s="192"/>
      <c r="K1164" s="192">
        <f>Variables!E607</f>
        <v>0</v>
      </c>
      <c r="L1164" s="192">
        <f>Variables!F607</f>
        <v>0</v>
      </c>
      <c r="M1164" s="192">
        <f>Variables!G607</f>
        <v>24</v>
      </c>
      <c r="N1164" s="192">
        <f>Variables!H607</f>
        <v>38</v>
      </c>
      <c r="O1164" s="192">
        <f>Variables!I607</f>
        <v>38</v>
      </c>
      <c r="P1164" s="192">
        <f>Variables!J607</f>
        <v>38</v>
      </c>
      <c r="Q1164" s="181"/>
      <c r="R1164" s="192">
        <f>Variables!K607</f>
        <v>0</v>
      </c>
      <c r="S1164" s="192">
        <f>Variables!L607</f>
        <v>0</v>
      </c>
      <c r="T1164" s="215"/>
      <c r="U1164" s="192">
        <f>Variables!M607</f>
        <v>0</v>
      </c>
      <c r="V1164" s="192">
        <f>Variables!N607</f>
        <v>0</v>
      </c>
      <c r="W1164" s="327"/>
      <c r="X1164" s="192"/>
      <c r="Y1164" s="192">
        <f>Variables!P607</f>
        <v>0</v>
      </c>
      <c r="Z1164" s="182"/>
      <c r="AA1164" s="192"/>
      <c r="AB1164" s="181"/>
      <c r="AC1164" s="170"/>
      <c r="AD1164" s="170"/>
      <c r="AE1164" s="170"/>
      <c r="AF1164" s="170"/>
      <c r="AG1164" s="170"/>
      <c r="AH1164" s="170"/>
      <c r="AI1164" s="170"/>
      <c r="AJ1164" s="170"/>
      <c r="AK1164" s="206"/>
      <c r="AL1164" s="168"/>
      <c r="AM1164" s="168"/>
      <c r="AN1164" s="168"/>
      <c r="AO1164" s="168"/>
      <c r="AP1164" s="174"/>
      <c r="AQ1164" s="174"/>
      <c r="AR1164" s="174"/>
      <c r="AS1164" s="174"/>
      <c r="AT1164" s="206"/>
      <c r="AU1164" s="207"/>
      <c r="AV1164" s="207"/>
      <c r="AW1164" s="207"/>
      <c r="AX1164" s="207"/>
      <c r="AY1164" s="207"/>
    </row>
    <row r="1165" spans="1:51" ht="16.5" customHeight="1" outlineLevel="4" x14ac:dyDescent="0.25">
      <c r="A1165" s="205" t="s">
        <v>3364</v>
      </c>
      <c r="B1165" s="181" t="str">
        <f>Variables!C606</f>
        <v>Jumlah Unit Kerja (OPD + Kelurahan)</v>
      </c>
      <c r="C1165" s="192" t="s">
        <v>1660</v>
      </c>
      <c r="D1165" s="192"/>
      <c r="E1165" s="192"/>
      <c r="F1165" s="192"/>
      <c r="G1165" s="192"/>
      <c r="H1165" s="192"/>
      <c r="I1165" s="192"/>
      <c r="J1165" s="192"/>
      <c r="K1165" s="192">
        <f>Variables!E606</f>
        <v>0</v>
      </c>
      <c r="L1165" s="192">
        <f>Variables!F606</f>
        <v>0</v>
      </c>
      <c r="M1165" s="192">
        <f>Variables!G606</f>
        <v>55</v>
      </c>
      <c r="N1165" s="192">
        <f>Variables!H606</f>
        <v>55</v>
      </c>
      <c r="O1165" s="192">
        <f>Variables!I606</f>
        <v>55</v>
      </c>
      <c r="P1165" s="192">
        <f>Variables!J606</f>
        <v>55</v>
      </c>
      <c r="Q1165" s="181"/>
      <c r="R1165" s="192">
        <f>Variables!K606</f>
        <v>0</v>
      </c>
      <c r="S1165" s="192">
        <f>Variables!L606</f>
        <v>0</v>
      </c>
      <c r="T1165" s="215"/>
      <c r="U1165" s="192">
        <f>Variables!M606</f>
        <v>0</v>
      </c>
      <c r="V1165" s="192">
        <f>Variables!N606</f>
        <v>0</v>
      </c>
      <c r="W1165" s="327"/>
      <c r="X1165" s="192"/>
      <c r="Y1165" s="192">
        <f>Variables!P606</f>
        <v>0</v>
      </c>
      <c r="Z1165" s="182"/>
      <c r="AA1165" s="192"/>
      <c r="AB1165" s="181"/>
      <c r="AC1165" s="170"/>
      <c r="AD1165" s="170"/>
      <c r="AE1165" s="170"/>
      <c r="AF1165" s="170"/>
      <c r="AG1165" s="170"/>
      <c r="AH1165" s="170"/>
      <c r="AI1165" s="170"/>
      <c r="AJ1165" s="170"/>
      <c r="AK1165" s="206"/>
      <c r="AL1165" s="168"/>
      <c r="AM1165" s="168"/>
      <c r="AN1165" s="168"/>
      <c r="AO1165" s="168"/>
      <c r="AP1165" s="174"/>
      <c r="AQ1165" s="174"/>
      <c r="AR1165" s="174"/>
      <c r="AS1165" s="174"/>
      <c r="AT1165" s="206"/>
      <c r="AU1165" s="207"/>
      <c r="AV1165" s="207"/>
      <c r="AW1165" s="207"/>
      <c r="AX1165" s="207"/>
      <c r="AY1165" s="207"/>
    </row>
    <row r="1166" spans="1:51" ht="16.5" customHeight="1" outlineLevel="3" x14ac:dyDescent="0.25">
      <c r="A1166" s="164" t="s">
        <v>3365</v>
      </c>
      <c r="B1166" s="165" t="s">
        <v>3366</v>
      </c>
      <c r="C1166" s="166"/>
      <c r="D1166" s="167">
        <v>0</v>
      </c>
      <c r="E1166" s="167">
        <v>0.1</v>
      </c>
      <c r="F1166" s="167">
        <v>0</v>
      </c>
      <c r="G1166" s="167">
        <v>0.3</v>
      </c>
      <c r="H1166" s="167">
        <v>0.4</v>
      </c>
      <c r="I1166" s="167">
        <v>0.5</v>
      </c>
      <c r="J1166" s="167">
        <v>0.6</v>
      </c>
      <c r="K1166" s="168">
        <f t="shared" ref="K1166:P1166" si="1577">IF(K1168=0,0,K1167/K1168)</f>
        <v>0</v>
      </c>
      <c r="L1166" s="168">
        <f t="shared" si="1577"/>
        <v>0</v>
      </c>
      <c r="M1166" s="168">
        <f t="shared" si="1577"/>
        <v>0.3</v>
      </c>
      <c r="N1166" s="168">
        <f t="shared" si="1577"/>
        <v>0.3</v>
      </c>
      <c r="O1166" s="168">
        <f t="shared" si="1577"/>
        <v>0</v>
      </c>
      <c r="P1166" s="168">
        <f t="shared" si="1577"/>
        <v>0</v>
      </c>
      <c r="Q1166" s="177"/>
      <c r="R1166" s="168">
        <f t="shared" ref="R1166:S1166" si="1578">IF(R1168=0,0,R1167/R1168)</f>
        <v>0</v>
      </c>
      <c r="S1166" s="168">
        <f t="shared" si="1578"/>
        <v>0</v>
      </c>
      <c r="T1166" s="181"/>
      <c r="U1166" s="168">
        <f t="shared" ref="U1166:V1166" si="1579">IF(U1168=0,0,U1167/U1168)</f>
        <v>0</v>
      </c>
      <c r="V1166" s="168">
        <f t="shared" si="1579"/>
        <v>0</v>
      </c>
      <c r="W1166" s="326"/>
      <c r="X1166" s="168">
        <f>H1166</f>
        <v>0.4</v>
      </c>
      <c r="Y1166" s="168">
        <f>IF(Y1168=0,0,Y1167/Y1168)</f>
        <v>0</v>
      </c>
      <c r="Z1166" s="182"/>
      <c r="AA1166" s="167">
        <f>Y1166/X1166</f>
        <v>0</v>
      </c>
      <c r="AB1166" s="201" t="s">
        <v>3367</v>
      </c>
      <c r="AC1166" s="172" t="e">
        <f>P1166/R1166</f>
        <v>#DIV/0!</v>
      </c>
      <c r="AD1166" s="172" t="e">
        <f>S1166/R1166</f>
        <v>#DIV/0!</v>
      </c>
      <c r="AE1166" s="172" t="e">
        <f>V1166/U1166</f>
        <v>#DIV/0!</v>
      </c>
      <c r="AF1166" s="172">
        <f>Y1166/X1166</f>
        <v>0</v>
      </c>
      <c r="AG1166" s="172">
        <f>P1166/G1166</f>
        <v>0</v>
      </c>
      <c r="AH1166" s="172">
        <f>S1166/G1166</f>
        <v>0</v>
      </c>
      <c r="AI1166" s="172">
        <f>V1166/G1166</f>
        <v>0</v>
      </c>
      <c r="AJ1166" s="172">
        <f>Y1166/G1166</f>
        <v>0</v>
      </c>
      <c r="AK1166" s="173"/>
      <c r="AL1166" s="168">
        <f>IF(H1166=0,0,P1166/H1166)</f>
        <v>0</v>
      </c>
      <c r="AM1166" s="168">
        <f>IF(H1166=0,0,S1166/H1166)</f>
        <v>0</v>
      </c>
      <c r="AN1166" s="168">
        <f>IF(H1166=0,0,V1166/H1166)</f>
        <v>0</v>
      </c>
      <c r="AO1166" s="168">
        <f>IF(H1166=0,0,Y1166/H1166)</f>
        <v>0</v>
      </c>
      <c r="AP1166" s="174">
        <f t="shared" ref="AP1166:AS1166" si="1580">IF(AL1166&lt;=50%,5,IF(AL1166&lt;=65%,4,IF(AL1166&lt;=75%,3,IF(AL1166&lt;=90%,2,1))))</f>
        <v>5</v>
      </c>
      <c r="AQ1166" s="174">
        <f t="shared" si="1580"/>
        <v>5</v>
      </c>
      <c r="AR1166" s="174">
        <f t="shared" si="1580"/>
        <v>5</v>
      </c>
      <c r="AS1166" s="174">
        <f t="shared" si="1580"/>
        <v>5</v>
      </c>
      <c r="AT1166" s="173"/>
      <c r="AU1166" s="175"/>
      <c r="AV1166" s="175"/>
      <c r="AW1166" s="175"/>
      <c r="AX1166" s="175"/>
      <c r="AY1166" s="175"/>
    </row>
    <row r="1167" spans="1:51" ht="16.5" customHeight="1" outlineLevel="4" x14ac:dyDescent="0.25">
      <c r="A1167" s="205" t="s">
        <v>3368</v>
      </c>
      <c r="B1167" s="181" t="s">
        <v>1153</v>
      </c>
      <c r="C1167" s="192" t="s">
        <v>1660</v>
      </c>
      <c r="D1167" s="192"/>
      <c r="E1167" s="192"/>
      <c r="F1167" s="192"/>
      <c r="G1167" s="192"/>
      <c r="H1167" s="192"/>
      <c r="I1167" s="192"/>
      <c r="J1167" s="192"/>
      <c r="K1167" s="192">
        <f>Variables!E601</f>
        <v>0</v>
      </c>
      <c r="L1167" s="192">
        <f>Variables!F601</f>
        <v>0</v>
      </c>
      <c r="M1167" s="192">
        <f>Variables!G601</f>
        <v>3</v>
      </c>
      <c r="N1167" s="192">
        <f>Variables!H601</f>
        <v>3</v>
      </c>
      <c r="O1167" s="192">
        <f>Variables!I601</f>
        <v>13</v>
      </c>
      <c r="P1167" s="192">
        <f>Variables!J601</f>
        <v>10</v>
      </c>
      <c r="Q1167" s="181"/>
      <c r="R1167" s="192">
        <f>Variables!K601</f>
        <v>0</v>
      </c>
      <c r="S1167" s="192">
        <f>Variables!L601</f>
        <v>0</v>
      </c>
      <c r="T1167" s="215"/>
      <c r="U1167" s="192">
        <f>Variables!M601</f>
        <v>0</v>
      </c>
      <c r="V1167" s="192">
        <f>Variables!N601</f>
        <v>0</v>
      </c>
      <c r="W1167" s="327"/>
      <c r="X1167" s="192"/>
      <c r="Y1167" s="192">
        <f>Variables!P601</f>
        <v>0</v>
      </c>
      <c r="Z1167" s="182"/>
      <c r="AA1167" s="192"/>
      <c r="AB1167" s="181"/>
      <c r="AC1167" s="170"/>
      <c r="AD1167" s="170"/>
      <c r="AE1167" s="170"/>
      <c r="AF1167" s="170"/>
      <c r="AG1167" s="170"/>
      <c r="AH1167" s="170"/>
      <c r="AI1167" s="170"/>
      <c r="AJ1167" s="170"/>
      <c r="AK1167" s="206"/>
      <c r="AL1167" s="168"/>
      <c r="AM1167" s="168"/>
      <c r="AN1167" s="168"/>
      <c r="AO1167" s="168"/>
      <c r="AP1167" s="174"/>
      <c r="AQ1167" s="174"/>
      <c r="AR1167" s="174"/>
      <c r="AS1167" s="174"/>
      <c r="AT1167" s="206"/>
      <c r="AU1167" s="207"/>
      <c r="AV1167" s="207"/>
      <c r="AW1167" s="207"/>
      <c r="AX1167" s="207"/>
      <c r="AY1167" s="207"/>
    </row>
    <row r="1168" spans="1:51" ht="16.5" customHeight="1" outlineLevel="4" x14ac:dyDescent="0.25">
      <c r="A1168" s="205" t="s">
        <v>3369</v>
      </c>
      <c r="B1168" s="181" t="s">
        <v>1132</v>
      </c>
      <c r="C1168" s="192" t="s">
        <v>1660</v>
      </c>
      <c r="D1168" s="192"/>
      <c r="E1168" s="192"/>
      <c r="F1168" s="192"/>
      <c r="G1168" s="192"/>
      <c r="H1168" s="192"/>
      <c r="I1168" s="192"/>
      <c r="J1168" s="192"/>
      <c r="K1168" s="192">
        <f>Variables!E591</f>
        <v>0</v>
      </c>
      <c r="L1168" s="192">
        <f>Variables!F591</f>
        <v>0</v>
      </c>
      <c r="M1168" s="192">
        <f>Variables!G591</f>
        <v>10</v>
      </c>
      <c r="N1168" s="192">
        <f>Variables!H591</f>
        <v>10</v>
      </c>
      <c r="O1168" s="192">
        <f>Variables!I591</f>
        <v>0</v>
      </c>
      <c r="P1168" s="192">
        <f>Variables!J591</f>
        <v>0</v>
      </c>
      <c r="Q1168" s="181"/>
      <c r="R1168" s="192">
        <f>Variables!K591</f>
        <v>0</v>
      </c>
      <c r="S1168" s="192">
        <f>Variables!L591</f>
        <v>0</v>
      </c>
      <c r="T1168" s="215"/>
      <c r="U1168" s="192">
        <f>Variables!M591</f>
        <v>0</v>
      </c>
      <c r="V1168" s="192">
        <f>Variables!N591</f>
        <v>0</v>
      </c>
      <c r="W1168" s="327"/>
      <c r="X1168" s="192"/>
      <c r="Y1168" s="192">
        <f>Variables!P591</f>
        <v>0</v>
      </c>
      <c r="Z1168" s="182"/>
      <c r="AA1168" s="192"/>
      <c r="AB1168" s="181"/>
      <c r="AC1168" s="170"/>
      <c r="AD1168" s="170"/>
      <c r="AE1168" s="170"/>
      <c r="AF1168" s="170"/>
      <c r="AG1168" s="170"/>
      <c r="AH1168" s="170"/>
      <c r="AI1168" s="170"/>
      <c r="AJ1168" s="170"/>
      <c r="AK1168" s="206"/>
      <c r="AL1168" s="168"/>
      <c r="AM1168" s="168"/>
      <c r="AN1168" s="168"/>
      <c r="AO1168" s="168"/>
      <c r="AP1168" s="174"/>
      <c r="AQ1168" s="174"/>
      <c r="AR1168" s="174"/>
      <c r="AS1168" s="174"/>
      <c r="AT1168" s="206"/>
      <c r="AU1168" s="207"/>
      <c r="AV1168" s="207"/>
      <c r="AW1168" s="207"/>
      <c r="AX1168" s="207"/>
      <c r="AY1168" s="207"/>
    </row>
    <row r="1169" spans="1:51" ht="16.5" customHeight="1" x14ac:dyDescent="0.25">
      <c r="A1169" s="127">
        <v>3</v>
      </c>
      <c r="B1169" s="127" t="s">
        <v>3370</v>
      </c>
      <c r="C1169" s="129"/>
      <c r="D1169" s="129"/>
      <c r="E1169" s="129"/>
      <c r="F1169" s="129"/>
      <c r="G1169" s="129"/>
      <c r="H1169" s="129"/>
      <c r="I1169" s="129"/>
      <c r="J1169" s="129"/>
      <c r="K1169" s="129"/>
      <c r="L1169" s="129"/>
      <c r="M1169" s="129"/>
      <c r="N1169" s="129"/>
      <c r="O1169" s="129"/>
      <c r="P1169" s="129"/>
      <c r="Q1169" s="130"/>
      <c r="R1169" s="129"/>
      <c r="S1169" s="129"/>
      <c r="T1169" s="353"/>
      <c r="U1169" s="354"/>
      <c r="V1169" s="354"/>
      <c r="W1169" s="353"/>
      <c r="X1169" s="129"/>
      <c r="Y1169" s="129"/>
      <c r="Z1169" s="132"/>
      <c r="AA1169" s="133"/>
      <c r="AB1169" s="134"/>
      <c r="AC1169" s="135"/>
      <c r="AD1169" s="135"/>
      <c r="AE1169" s="135"/>
      <c r="AF1169" s="135"/>
      <c r="AG1169" s="135"/>
      <c r="AH1169" s="135"/>
      <c r="AI1169" s="135"/>
      <c r="AJ1169" s="135"/>
      <c r="AK1169" s="136"/>
      <c r="AL1169" s="137"/>
      <c r="AM1169" s="137"/>
      <c r="AN1169" s="137"/>
      <c r="AO1169" s="137"/>
      <c r="AP1169" s="138"/>
      <c r="AQ1169" s="138"/>
      <c r="AR1169" s="138"/>
      <c r="AS1169" s="138"/>
      <c r="AT1169" s="136"/>
      <c r="AU1169" s="139"/>
      <c r="AV1169" s="139"/>
      <c r="AW1169" s="139"/>
      <c r="AX1169" s="139"/>
      <c r="AY1169" s="139"/>
    </row>
    <row r="1170" spans="1:51" ht="16.5" customHeight="1" outlineLevel="1" x14ac:dyDescent="0.25">
      <c r="A1170" s="140" t="s">
        <v>315</v>
      </c>
      <c r="B1170" s="146" t="s">
        <v>3371</v>
      </c>
      <c r="C1170" s="142"/>
      <c r="D1170" s="142"/>
      <c r="E1170" s="142"/>
      <c r="F1170" s="142"/>
      <c r="G1170" s="142"/>
      <c r="H1170" s="142"/>
      <c r="I1170" s="142"/>
      <c r="J1170" s="142"/>
      <c r="K1170" s="142"/>
      <c r="L1170" s="142"/>
      <c r="M1170" s="142"/>
      <c r="N1170" s="142"/>
      <c r="O1170" s="142"/>
      <c r="P1170" s="142"/>
      <c r="Q1170" s="237">
        <f>SUBTOTAL(9,Q1171:Q1188)</f>
        <v>0</v>
      </c>
      <c r="R1170" s="142"/>
      <c r="S1170" s="142"/>
      <c r="T1170" s="210">
        <f>SUBTOTAL(9,T1171:T1188)</f>
        <v>0</v>
      </c>
      <c r="U1170" s="142"/>
      <c r="V1170" s="142"/>
      <c r="W1170" s="210">
        <f>SUBTOTAL(9,W1171:W1188)</f>
        <v>179744278</v>
      </c>
      <c r="X1170" s="142"/>
      <c r="Y1170" s="142"/>
      <c r="Z1170" s="210">
        <f>SUBTOTAL(9,Z1171:Z1188)</f>
        <v>372408456</v>
      </c>
      <c r="AA1170" s="149"/>
      <c r="AB1170" s="146"/>
      <c r="AC1170" s="147" t="e">
        <f t="shared" ref="AC1170:AJ1170" si="1581">SUBTOTAL(1,AC1171:AC1188)</f>
        <v>#DIV/0!</v>
      </c>
      <c r="AD1170" s="147" t="e">
        <f t="shared" si="1581"/>
        <v>#DIV/0!</v>
      </c>
      <c r="AE1170" s="147" t="e">
        <f t="shared" si="1581"/>
        <v>#DIV/0!</v>
      </c>
      <c r="AF1170" s="147" t="e">
        <f t="shared" si="1581"/>
        <v>#DIV/0!</v>
      </c>
      <c r="AG1170" s="147" t="e">
        <f t="shared" si="1581"/>
        <v>#VALUE!</v>
      </c>
      <c r="AH1170" s="147">
        <f t="shared" si="1581"/>
        <v>0</v>
      </c>
      <c r="AI1170" s="147" t="e">
        <f t="shared" si="1581"/>
        <v>#DIV/0!</v>
      </c>
      <c r="AJ1170" s="147" t="e">
        <f t="shared" si="1581"/>
        <v>#DIV/0!</v>
      </c>
      <c r="AK1170" s="148"/>
      <c r="AL1170" s="149"/>
      <c r="AM1170" s="149"/>
      <c r="AN1170" s="149"/>
      <c r="AO1170" s="149"/>
      <c r="AP1170" s="150"/>
      <c r="AQ1170" s="150"/>
      <c r="AR1170" s="150"/>
      <c r="AS1170" s="150"/>
      <c r="AT1170" s="151"/>
      <c r="AU1170" s="152">
        <f>COUNTIF(AS1171:AS1188,5)</f>
        <v>6</v>
      </c>
      <c r="AV1170" s="152">
        <f>COUNTIF(AS1171:AS1188,4)</f>
        <v>0</v>
      </c>
      <c r="AW1170" s="152">
        <f>COUNTIF(AS1171:AS1188,3)</f>
        <v>0</v>
      </c>
      <c r="AX1170" s="152">
        <f>COUNTIF(AS1171:AS1188,2)</f>
        <v>0</v>
      </c>
      <c r="AY1170" s="152">
        <f>COUNTIF(AS1171:AS1188,1)</f>
        <v>0</v>
      </c>
    </row>
    <row r="1171" spans="1:51" ht="16.5" customHeight="1" outlineLevel="2" x14ac:dyDescent="0.25">
      <c r="A1171" s="153" t="s">
        <v>3372</v>
      </c>
      <c r="B1171" s="153" t="s">
        <v>3373</v>
      </c>
      <c r="C1171" s="155"/>
      <c r="D1171" s="155"/>
      <c r="E1171" s="155"/>
      <c r="F1171" s="155"/>
      <c r="G1171" s="155"/>
      <c r="H1171" s="155"/>
      <c r="I1171" s="155"/>
      <c r="J1171" s="155"/>
      <c r="K1171" s="155"/>
      <c r="L1171" s="155"/>
      <c r="M1171" s="155"/>
      <c r="N1171" s="155"/>
      <c r="O1171" s="155"/>
      <c r="P1171" s="155"/>
      <c r="Q1171" s="156"/>
      <c r="R1171" s="155"/>
      <c r="S1171" s="155"/>
      <c r="T1171" s="222"/>
      <c r="U1171" s="155"/>
      <c r="V1171" s="155"/>
      <c r="W1171" s="222"/>
      <c r="X1171" s="155"/>
      <c r="Y1171" s="155"/>
      <c r="Z1171" s="158"/>
      <c r="AA1171" s="159"/>
      <c r="AB1171" s="154"/>
      <c r="AC1171" s="160"/>
      <c r="AD1171" s="160"/>
      <c r="AE1171" s="160"/>
      <c r="AF1171" s="160"/>
      <c r="AG1171" s="160"/>
      <c r="AH1171" s="160"/>
      <c r="AI1171" s="160"/>
      <c r="AJ1171" s="160"/>
      <c r="AK1171" s="161"/>
      <c r="AL1171" s="159"/>
      <c r="AM1171" s="159"/>
      <c r="AN1171" s="159"/>
      <c r="AO1171" s="159"/>
      <c r="AP1171" s="162"/>
      <c r="AQ1171" s="162"/>
      <c r="AR1171" s="162"/>
      <c r="AS1171" s="162"/>
      <c r="AT1171" s="161"/>
      <c r="AU1171" s="163"/>
      <c r="AV1171" s="163"/>
      <c r="AW1171" s="163"/>
      <c r="AX1171" s="163"/>
      <c r="AY1171" s="163"/>
    </row>
    <row r="1172" spans="1:51" ht="16.5" customHeight="1" outlineLevel="3" x14ac:dyDescent="0.25">
      <c r="A1172" s="164" t="s">
        <v>3374</v>
      </c>
      <c r="B1172" s="165" t="s">
        <v>3375</v>
      </c>
      <c r="C1172" s="166"/>
      <c r="D1172" s="167">
        <v>0</v>
      </c>
      <c r="E1172" s="167">
        <v>0</v>
      </c>
      <c r="F1172" s="167">
        <v>0</v>
      </c>
      <c r="G1172" s="167">
        <v>0</v>
      </c>
      <c r="H1172" s="167">
        <v>0</v>
      </c>
      <c r="I1172" s="167">
        <v>1</v>
      </c>
      <c r="J1172" s="167">
        <v>1</v>
      </c>
      <c r="K1172" s="167" t="e">
        <f t="shared" ref="K1172:P1172" si="1582">IF(K1174=0,0,K1173/K1174)</f>
        <v>#N/A</v>
      </c>
      <c r="L1172" s="167" t="e">
        <f t="shared" si="1582"/>
        <v>#N/A</v>
      </c>
      <c r="M1172" s="167">
        <f t="shared" si="1582"/>
        <v>0</v>
      </c>
      <c r="N1172" s="167">
        <f t="shared" si="1582"/>
        <v>0</v>
      </c>
      <c r="O1172" s="167">
        <f t="shared" si="1582"/>
        <v>0</v>
      </c>
      <c r="P1172" s="167" t="e">
        <f t="shared" si="1582"/>
        <v>#VALUE!</v>
      </c>
      <c r="Q1172" s="177"/>
      <c r="R1172" s="167">
        <f t="shared" ref="R1172:S1172" si="1583">IF(R1174=0,0,R1173/R1174)</f>
        <v>0</v>
      </c>
      <c r="S1172" s="167">
        <f t="shared" si="1583"/>
        <v>0</v>
      </c>
      <c r="T1172" s="181"/>
      <c r="U1172" s="167">
        <f t="shared" ref="U1172:V1172" si="1584">IF(U1174=0,0,U1173/U1174)</f>
        <v>0</v>
      </c>
      <c r="V1172" s="167">
        <f t="shared" si="1584"/>
        <v>0</v>
      </c>
      <c r="W1172" s="181">
        <v>29713562</v>
      </c>
      <c r="X1172" s="168">
        <f>H1172</f>
        <v>0</v>
      </c>
      <c r="Y1172" s="167">
        <f>IF(Y1174=0,0,Y1173/Y1174)</f>
        <v>0</v>
      </c>
      <c r="Z1172" s="182">
        <v>56377882</v>
      </c>
      <c r="AA1172" s="167"/>
      <c r="AB1172" s="165"/>
      <c r="AC1172" s="172">
        <v>0</v>
      </c>
      <c r="AD1172" s="172">
        <v>0</v>
      </c>
      <c r="AE1172" s="172" t="e">
        <f>V1172/U1172</f>
        <v>#DIV/0!</v>
      </c>
      <c r="AF1172" s="172" t="e">
        <f>Y1172/X1172</f>
        <v>#DIV/0!</v>
      </c>
      <c r="AG1172" s="172">
        <v>0</v>
      </c>
      <c r="AH1172" s="172">
        <v>0</v>
      </c>
      <c r="AI1172" s="172" t="e">
        <f>V1172/G1172</f>
        <v>#DIV/0!</v>
      </c>
      <c r="AJ1172" s="172" t="e">
        <f>Y1172/G1172</f>
        <v>#DIV/0!</v>
      </c>
      <c r="AK1172" s="173"/>
      <c r="AL1172" s="168">
        <f>IF(H1172=0,0,P1172/H1172)</f>
        <v>0</v>
      </c>
      <c r="AM1172" s="168">
        <f>IF(H1172=0,0,S1172/H1172)</f>
        <v>0</v>
      </c>
      <c r="AN1172" s="168">
        <f>IF(H1172=0,0,V1172/H1172)</f>
        <v>0</v>
      </c>
      <c r="AO1172" s="168">
        <f>IF(H1172=0,0,Y1172/H1172)</f>
        <v>0</v>
      </c>
      <c r="AP1172" s="174">
        <f t="shared" ref="AP1172:AS1172" si="1585">IF(AL1172&lt;=50%,5,IF(AL1172&lt;=65%,4,IF(AL1172&lt;=75%,3,IF(AL1172&lt;=90%,2,1))))</f>
        <v>5</v>
      </c>
      <c r="AQ1172" s="174">
        <f t="shared" si="1585"/>
        <v>5</v>
      </c>
      <c r="AR1172" s="174">
        <f t="shared" si="1585"/>
        <v>5</v>
      </c>
      <c r="AS1172" s="174">
        <f t="shared" si="1585"/>
        <v>5</v>
      </c>
      <c r="AT1172" s="173"/>
      <c r="AU1172" s="175"/>
      <c r="AV1172" s="175"/>
      <c r="AW1172" s="175"/>
      <c r="AX1172" s="175"/>
      <c r="AY1172" s="175"/>
    </row>
    <row r="1173" spans="1:51" ht="16.5" customHeight="1" outlineLevel="4" x14ac:dyDescent="0.25">
      <c r="A1173" s="205" t="s">
        <v>3376</v>
      </c>
      <c r="B1173" s="181" t="s">
        <v>1240</v>
      </c>
      <c r="C1173" s="192" t="s">
        <v>1660</v>
      </c>
      <c r="D1173" s="192"/>
      <c r="E1173" s="192"/>
      <c r="F1173" s="192"/>
      <c r="G1173" s="192"/>
      <c r="H1173" s="192"/>
      <c r="I1173" s="192"/>
      <c r="J1173" s="192"/>
      <c r="K1173" s="192" t="e">
        <f>Variables!E640</f>
        <v>#N/A</v>
      </c>
      <c r="L1173" s="192" t="e">
        <f>Variables!F640</f>
        <v>#N/A</v>
      </c>
      <c r="M1173" s="192">
        <f>Variables!G640</f>
        <v>0</v>
      </c>
      <c r="N1173" s="192">
        <f>Variables!H640</f>
        <v>0</v>
      </c>
      <c r="O1173" s="192">
        <f>Variables!I640</f>
        <v>0</v>
      </c>
      <c r="P1173" s="192" t="str">
        <f>Variables!J640</f>
        <v>-</v>
      </c>
      <c r="Q1173" s="181"/>
      <c r="R1173" s="192">
        <f>Variables!K640</f>
        <v>0</v>
      </c>
      <c r="S1173" s="192">
        <f>Variables!L640</f>
        <v>0</v>
      </c>
      <c r="T1173" s="215"/>
      <c r="U1173" s="192">
        <f>Variables!M640</f>
        <v>0</v>
      </c>
      <c r="V1173" s="192">
        <f>Variables!N640</f>
        <v>0</v>
      </c>
      <c r="W1173" s="215"/>
      <c r="X1173" s="192"/>
      <c r="Y1173" s="192">
        <f>Variables!P640</f>
        <v>0</v>
      </c>
      <c r="Z1173" s="182"/>
      <c r="AA1173" s="192"/>
      <c r="AB1173" s="181"/>
      <c r="AC1173" s="170"/>
      <c r="AD1173" s="170"/>
      <c r="AE1173" s="170"/>
      <c r="AF1173" s="170"/>
      <c r="AG1173" s="170"/>
      <c r="AH1173" s="170"/>
      <c r="AI1173" s="170"/>
      <c r="AJ1173" s="170"/>
      <c r="AK1173" s="206"/>
      <c r="AL1173" s="168"/>
      <c r="AM1173" s="168"/>
      <c r="AN1173" s="168"/>
      <c r="AO1173" s="168"/>
      <c r="AP1173" s="174"/>
      <c r="AQ1173" s="174"/>
      <c r="AR1173" s="174"/>
      <c r="AS1173" s="174"/>
      <c r="AT1173" s="206"/>
      <c r="AU1173" s="207"/>
      <c r="AV1173" s="207"/>
      <c r="AW1173" s="207"/>
      <c r="AX1173" s="207"/>
      <c r="AY1173" s="207"/>
    </row>
    <row r="1174" spans="1:51" ht="16.5" customHeight="1" outlineLevel="4" x14ac:dyDescent="0.25">
      <c r="A1174" s="205" t="s">
        <v>3377</v>
      </c>
      <c r="B1174" s="181" t="s">
        <v>1237</v>
      </c>
      <c r="C1174" s="192" t="s">
        <v>1660</v>
      </c>
      <c r="D1174" s="192"/>
      <c r="E1174" s="192"/>
      <c r="F1174" s="192"/>
      <c r="G1174" s="192"/>
      <c r="H1174" s="192"/>
      <c r="I1174" s="192"/>
      <c r="J1174" s="192"/>
      <c r="K1174" s="192" t="e">
        <f>Variables!E639</f>
        <v>#N/A</v>
      </c>
      <c r="L1174" s="192" t="e">
        <f>Variables!F639</f>
        <v>#N/A</v>
      </c>
      <c r="M1174" s="192">
        <f>Variables!G639</f>
        <v>1</v>
      </c>
      <c r="N1174" s="192">
        <f>Variables!H639</f>
        <v>1</v>
      </c>
      <c r="O1174" s="192">
        <f>Variables!I639</f>
        <v>0</v>
      </c>
      <c r="P1174" s="192">
        <f>Variables!J639</f>
        <v>1</v>
      </c>
      <c r="Q1174" s="181"/>
      <c r="R1174" s="192">
        <f>Variables!K639</f>
        <v>0</v>
      </c>
      <c r="S1174" s="192">
        <f>Variables!L639</f>
        <v>0</v>
      </c>
      <c r="T1174" s="215"/>
      <c r="U1174" s="192">
        <f>Variables!M639</f>
        <v>0</v>
      </c>
      <c r="V1174" s="192">
        <f>Variables!N639</f>
        <v>0</v>
      </c>
      <c r="W1174" s="215"/>
      <c r="X1174" s="192"/>
      <c r="Y1174" s="192">
        <f>Variables!P639</f>
        <v>0</v>
      </c>
      <c r="Z1174" s="182"/>
      <c r="AA1174" s="192"/>
      <c r="AB1174" s="181"/>
      <c r="AC1174" s="170"/>
      <c r="AD1174" s="170"/>
      <c r="AE1174" s="170"/>
      <c r="AF1174" s="170"/>
      <c r="AG1174" s="170"/>
      <c r="AH1174" s="170"/>
      <c r="AI1174" s="170"/>
      <c r="AJ1174" s="170"/>
      <c r="AK1174" s="206"/>
      <c r="AL1174" s="168"/>
      <c r="AM1174" s="168"/>
      <c r="AN1174" s="168"/>
      <c r="AO1174" s="168"/>
      <c r="AP1174" s="174"/>
      <c r="AQ1174" s="174"/>
      <c r="AR1174" s="174"/>
      <c r="AS1174" s="174"/>
      <c r="AT1174" s="206"/>
      <c r="AU1174" s="207"/>
      <c r="AV1174" s="207"/>
      <c r="AW1174" s="207"/>
      <c r="AX1174" s="207"/>
      <c r="AY1174" s="207"/>
    </row>
    <row r="1175" spans="1:51" ht="16.5" customHeight="1" outlineLevel="3" x14ac:dyDescent="0.25">
      <c r="A1175" s="205" t="s">
        <v>3378</v>
      </c>
      <c r="B1175" s="181" t="s">
        <v>1190</v>
      </c>
      <c r="C1175" s="192"/>
      <c r="D1175" s="192">
        <f t="shared" ref="D1175:G1175" si="1586">D1176</f>
        <v>0</v>
      </c>
      <c r="E1175" s="192">
        <f t="shared" si="1586"/>
        <v>1</v>
      </c>
      <c r="F1175" s="192">
        <f t="shared" si="1586"/>
        <v>2</v>
      </c>
      <c r="G1175" s="192">
        <f t="shared" si="1586"/>
        <v>3</v>
      </c>
      <c r="H1175" s="192">
        <v>4</v>
      </c>
      <c r="I1175" s="192">
        <v>5</v>
      </c>
      <c r="J1175" s="192">
        <f t="shared" ref="J1175:P1175" si="1587">J1176</f>
        <v>6</v>
      </c>
      <c r="K1175" s="192" t="e">
        <f t="shared" si="1587"/>
        <v>#N/A</v>
      </c>
      <c r="L1175" s="192">
        <f t="shared" si="1587"/>
        <v>2</v>
      </c>
      <c r="M1175" s="192">
        <f t="shared" si="1587"/>
        <v>3</v>
      </c>
      <c r="N1175" s="192">
        <f t="shared" si="1587"/>
        <v>3</v>
      </c>
      <c r="O1175" s="192">
        <f t="shared" si="1587"/>
        <v>0</v>
      </c>
      <c r="P1175" s="192">
        <f t="shared" si="1587"/>
        <v>6</v>
      </c>
      <c r="Q1175" s="181"/>
      <c r="R1175" s="192">
        <f t="shared" ref="R1175:S1175" si="1588">R1176</f>
        <v>0</v>
      </c>
      <c r="S1175" s="192">
        <f t="shared" si="1588"/>
        <v>0</v>
      </c>
      <c r="T1175" s="215"/>
      <c r="U1175" s="192">
        <f t="shared" ref="U1175:V1175" si="1589">U1176</f>
        <v>0</v>
      </c>
      <c r="V1175" s="192">
        <f t="shared" si="1589"/>
        <v>0</v>
      </c>
      <c r="W1175" s="215"/>
      <c r="X1175" s="188">
        <f>H1175</f>
        <v>4</v>
      </c>
      <c r="Y1175" s="192">
        <f>Y1176</f>
        <v>0</v>
      </c>
      <c r="Z1175" s="182">
        <v>45440884</v>
      </c>
      <c r="AA1175" s="192"/>
      <c r="AB1175" s="181"/>
      <c r="AC1175" s="170" t="e">
        <f>P1175/R1175</f>
        <v>#DIV/0!</v>
      </c>
      <c r="AD1175" s="170" t="e">
        <f>S1175/R1175</f>
        <v>#DIV/0!</v>
      </c>
      <c r="AE1175" s="170" t="e">
        <f>V1175/U1175</f>
        <v>#DIV/0!</v>
      </c>
      <c r="AF1175" s="170">
        <f>Y1175/X1175</f>
        <v>0</v>
      </c>
      <c r="AG1175" s="170">
        <f>P1175/G1175</f>
        <v>2</v>
      </c>
      <c r="AH1175" s="170">
        <f>S1175/G1175</f>
        <v>0</v>
      </c>
      <c r="AI1175" s="170">
        <f>V1175/G1175</f>
        <v>0</v>
      </c>
      <c r="AJ1175" s="170">
        <f>Y1175/G1175</f>
        <v>0</v>
      </c>
      <c r="AK1175" s="206"/>
      <c r="AL1175" s="168">
        <f>IF(H1175=0,0,P1175/H1175)</f>
        <v>1.5</v>
      </c>
      <c r="AM1175" s="168">
        <f>IF(H1175=0,0,S1175/H1175)</f>
        <v>0</v>
      </c>
      <c r="AN1175" s="168">
        <f>IF(H1175=0,0,V1175/H1175)</f>
        <v>0</v>
      </c>
      <c r="AO1175" s="168">
        <f>IF(H1175=0,0,Y1175/H1175)</f>
        <v>0</v>
      </c>
      <c r="AP1175" s="174">
        <f t="shared" ref="AP1175:AS1175" si="1590">IF(AL1175&lt;=50%,5,IF(AL1175&lt;=65%,4,IF(AL1175&lt;=75%,3,IF(AL1175&lt;=90%,2,1))))</f>
        <v>1</v>
      </c>
      <c r="AQ1175" s="174">
        <f t="shared" si="1590"/>
        <v>5</v>
      </c>
      <c r="AR1175" s="174">
        <f t="shared" si="1590"/>
        <v>5</v>
      </c>
      <c r="AS1175" s="174">
        <f t="shared" si="1590"/>
        <v>5</v>
      </c>
      <c r="AT1175" s="206"/>
      <c r="AU1175" s="207"/>
      <c r="AV1175" s="207"/>
      <c r="AW1175" s="207"/>
      <c r="AX1175" s="207"/>
      <c r="AY1175" s="207"/>
    </row>
    <row r="1176" spans="1:51" ht="16.5" customHeight="1" outlineLevel="4" x14ac:dyDescent="0.25">
      <c r="A1176" s="205" t="s">
        <v>3379</v>
      </c>
      <c r="B1176" s="181" t="s">
        <v>1190</v>
      </c>
      <c r="C1176" s="192" t="s">
        <v>1660</v>
      </c>
      <c r="D1176" s="192">
        <v>0</v>
      </c>
      <c r="E1176" s="192">
        <v>1</v>
      </c>
      <c r="F1176" s="192">
        <v>2</v>
      </c>
      <c r="G1176" s="192">
        <v>3</v>
      </c>
      <c r="H1176" s="192"/>
      <c r="I1176" s="192"/>
      <c r="J1176" s="192">
        <v>6</v>
      </c>
      <c r="K1176" s="192" t="e">
        <f>Variables!E619</f>
        <v>#N/A</v>
      </c>
      <c r="L1176" s="192">
        <f>Variables!F619</f>
        <v>2</v>
      </c>
      <c r="M1176" s="192">
        <f>Variables!G619</f>
        <v>3</v>
      </c>
      <c r="N1176" s="192">
        <f>Variables!H619</f>
        <v>3</v>
      </c>
      <c r="O1176" s="192">
        <f>Variables!I619</f>
        <v>0</v>
      </c>
      <c r="P1176" s="192">
        <f>Variables!J619</f>
        <v>6</v>
      </c>
      <c r="Q1176" s="181"/>
      <c r="R1176" s="192">
        <f>Variables!K619</f>
        <v>0</v>
      </c>
      <c r="S1176" s="192">
        <f>Variables!L619</f>
        <v>0</v>
      </c>
      <c r="T1176" s="215"/>
      <c r="U1176" s="192">
        <f>Variables!M619</f>
        <v>0</v>
      </c>
      <c r="V1176" s="192">
        <f>Variables!N619</f>
        <v>0</v>
      </c>
      <c r="W1176" s="215"/>
      <c r="X1176" s="192"/>
      <c r="Y1176" s="192">
        <f>Variables!P619</f>
        <v>0</v>
      </c>
      <c r="Z1176" s="182"/>
      <c r="AA1176" s="192"/>
      <c r="AB1176" s="181"/>
      <c r="AC1176" s="170"/>
      <c r="AD1176" s="170"/>
      <c r="AE1176" s="170"/>
      <c r="AF1176" s="170"/>
      <c r="AG1176" s="170"/>
      <c r="AH1176" s="170"/>
      <c r="AI1176" s="170"/>
      <c r="AJ1176" s="170"/>
      <c r="AK1176" s="206"/>
      <c r="AL1176" s="168"/>
      <c r="AM1176" s="168"/>
      <c r="AN1176" s="168"/>
      <c r="AO1176" s="168"/>
      <c r="AP1176" s="174"/>
      <c r="AQ1176" s="174"/>
      <c r="AR1176" s="174"/>
      <c r="AS1176" s="174"/>
      <c r="AT1176" s="206"/>
      <c r="AU1176" s="207"/>
      <c r="AV1176" s="207"/>
      <c r="AW1176" s="207"/>
      <c r="AX1176" s="207"/>
      <c r="AY1176" s="207"/>
    </row>
    <row r="1177" spans="1:51" ht="16.5" customHeight="1" outlineLevel="2" x14ac:dyDescent="0.25">
      <c r="A1177" s="153" t="s">
        <v>3380</v>
      </c>
      <c r="B1177" s="154" t="s">
        <v>3381</v>
      </c>
      <c r="C1177" s="155"/>
      <c r="D1177" s="155"/>
      <c r="E1177" s="155"/>
      <c r="F1177" s="155"/>
      <c r="G1177" s="155"/>
      <c r="H1177" s="155"/>
      <c r="I1177" s="155"/>
      <c r="J1177" s="155"/>
      <c r="K1177" s="155"/>
      <c r="L1177" s="155"/>
      <c r="M1177" s="155"/>
      <c r="N1177" s="155"/>
      <c r="O1177" s="155"/>
      <c r="P1177" s="155"/>
      <c r="Q1177" s="156"/>
      <c r="R1177" s="155"/>
      <c r="S1177" s="155"/>
      <c r="T1177" s="157"/>
      <c r="U1177" s="155"/>
      <c r="V1177" s="155"/>
      <c r="W1177" s="157"/>
      <c r="X1177" s="155"/>
      <c r="Y1177" s="155"/>
      <c r="Z1177" s="158"/>
      <c r="AA1177" s="159"/>
      <c r="AB1177" s="154"/>
      <c r="AC1177" s="160"/>
      <c r="AD1177" s="160"/>
      <c r="AE1177" s="160"/>
      <c r="AF1177" s="160"/>
      <c r="AG1177" s="160"/>
      <c r="AH1177" s="160"/>
      <c r="AI1177" s="160"/>
      <c r="AJ1177" s="160"/>
      <c r="AK1177" s="161"/>
      <c r="AL1177" s="159"/>
      <c r="AM1177" s="159"/>
      <c r="AN1177" s="159"/>
      <c r="AO1177" s="159"/>
      <c r="AP1177" s="162"/>
      <c r="AQ1177" s="162"/>
      <c r="AR1177" s="162"/>
      <c r="AS1177" s="162"/>
      <c r="AT1177" s="161"/>
      <c r="AU1177" s="163"/>
      <c r="AV1177" s="163"/>
      <c r="AW1177" s="163"/>
      <c r="AX1177" s="163"/>
      <c r="AY1177" s="163"/>
    </row>
    <row r="1178" spans="1:51" ht="16.5" customHeight="1" outlineLevel="3" x14ac:dyDescent="0.25">
      <c r="A1178" s="222" t="s">
        <v>3382</v>
      </c>
      <c r="B1178" s="226" t="s">
        <v>3383</v>
      </c>
      <c r="C1178" s="223"/>
      <c r="D1178" s="223">
        <f t="shared" ref="D1178:G1178" si="1591">D1179</f>
        <v>157.16999999999999</v>
      </c>
      <c r="E1178" s="223">
        <f t="shared" si="1591"/>
        <v>158.9</v>
      </c>
      <c r="F1178" s="223">
        <f t="shared" si="1591"/>
        <v>160.65</v>
      </c>
      <c r="G1178" s="223">
        <f t="shared" si="1591"/>
        <v>162.41</v>
      </c>
      <c r="H1178" s="223">
        <v>164.2</v>
      </c>
      <c r="I1178" s="223">
        <v>166.01</v>
      </c>
      <c r="J1178" s="223">
        <f t="shared" ref="J1178:P1178" si="1592">J1179</f>
        <v>167.83</v>
      </c>
      <c r="K1178" s="192" t="e">
        <f t="shared" si="1592"/>
        <v>#N/A</v>
      </c>
      <c r="L1178" s="192">
        <f t="shared" si="1592"/>
        <v>153.01</v>
      </c>
      <c r="M1178" s="192">
        <f t="shared" si="1592"/>
        <v>152.44</v>
      </c>
      <c r="N1178" s="192">
        <f t="shared" si="1592"/>
        <v>164.02</v>
      </c>
      <c r="O1178" s="192">
        <f t="shared" si="1592"/>
        <v>0</v>
      </c>
      <c r="P1178" s="192">
        <f t="shared" si="1592"/>
        <v>41</v>
      </c>
      <c r="Q1178" s="181"/>
      <c r="R1178" s="192">
        <f t="shared" ref="R1178:S1178" si="1593">R1179</f>
        <v>0</v>
      </c>
      <c r="S1178" s="192">
        <f t="shared" si="1593"/>
        <v>0</v>
      </c>
      <c r="T1178" s="215"/>
      <c r="U1178" s="192">
        <f t="shared" ref="U1178:V1178" si="1594">U1179</f>
        <v>0</v>
      </c>
      <c r="V1178" s="192">
        <f t="shared" si="1594"/>
        <v>0</v>
      </c>
      <c r="W1178" s="215"/>
      <c r="X1178" s="188">
        <f>H1178</f>
        <v>164.2</v>
      </c>
      <c r="Y1178" s="223">
        <f>Y1179</f>
        <v>0</v>
      </c>
      <c r="Z1178" s="269"/>
      <c r="AA1178" s="223"/>
      <c r="AB1178" s="226"/>
      <c r="AC1178" s="170" t="e">
        <f>P1178/R1178</f>
        <v>#DIV/0!</v>
      </c>
      <c r="AD1178" s="170" t="e">
        <f>S1178/R1178</f>
        <v>#DIV/0!</v>
      </c>
      <c r="AE1178" s="170" t="e">
        <f>V1178/U1178</f>
        <v>#DIV/0!</v>
      </c>
      <c r="AF1178" s="170">
        <f>Y1178/X1178</f>
        <v>0</v>
      </c>
      <c r="AG1178" s="170">
        <f>P1178/G1178</f>
        <v>0.25244750938981592</v>
      </c>
      <c r="AH1178" s="170">
        <f>S1178/G1178</f>
        <v>0</v>
      </c>
      <c r="AI1178" s="170">
        <f>V1178/G1178</f>
        <v>0</v>
      </c>
      <c r="AJ1178" s="170">
        <f>Y1178/G1178</f>
        <v>0</v>
      </c>
      <c r="AK1178" s="206"/>
      <c r="AL1178" s="168">
        <f>IF(H1178=0,0,P1178/H1178)</f>
        <v>0.24969549330085264</v>
      </c>
      <c r="AM1178" s="168">
        <f>IF(H1178=0,0,S1178/H1178)</f>
        <v>0</v>
      </c>
      <c r="AN1178" s="168">
        <f>IF(H1178=0,0,V1178/H1178)</f>
        <v>0</v>
      </c>
      <c r="AO1178" s="168">
        <f>IF(H1178=0,0,Y1178/H1178)</f>
        <v>0</v>
      </c>
      <c r="AP1178" s="174">
        <f t="shared" ref="AP1178:AS1178" si="1595">IF(AL1178&lt;=50%,5,IF(AL1178&lt;=65%,4,IF(AL1178&lt;=75%,3,IF(AL1178&lt;=90%,2,1))))</f>
        <v>5</v>
      </c>
      <c r="AQ1178" s="174">
        <f t="shared" si="1595"/>
        <v>5</v>
      </c>
      <c r="AR1178" s="174">
        <f t="shared" si="1595"/>
        <v>5</v>
      </c>
      <c r="AS1178" s="174">
        <f t="shared" si="1595"/>
        <v>5</v>
      </c>
      <c r="AT1178" s="227"/>
      <c r="AU1178" s="228"/>
      <c r="AV1178" s="228"/>
      <c r="AW1178" s="228"/>
      <c r="AX1178" s="228"/>
      <c r="AY1178" s="228"/>
    </row>
    <row r="1179" spans="1:51" ht="16.5" customHeight="1" outlineLevel="4" x14ac:dyDescent="0.25">
      <c r="A1179" s="222" t="s">
        <v>3384</v>
      </c>
      <c r="B1179" s="226" t="s">
        <v>1216</v>
      </c>
      <c r="C1179" s="223" t="s">
        <v>3385</v>
      </c>
      <c r="D1179" s="223">
        <v>157.16999999999999</v>
      </c>
      <c r="E1179" s="223">
        <v>158.9</v>
      </c>
      <c r="F1179" s="223">
        <v>160.65</v>
      </c>
      <c r="G1179" s="223">
        <v>162.41</v>
      </c>
      <c r="H1179" s="223"/>
      <c r="I1179" s="223"/>
      <c r="J1179" s="223">
        <v>167.83</v>
      </c>
      <c r="K1179" s="192" t="e">
        <f>Variables!E630</f>
        <v>#N/A</v>
      </c>
      <c r="L1179" s="192">
        <f>Variables!F630</f>
        <v>153.01</v>
      </c>
      <c r="M1179" s="192">
        <f>Variables!G630</f>
        <v>152.44</v>
      </c>
      <c r="N1179" s="192">
        <f>Variables!H630</f>
        <v>164.02</v>
      </c>
      <c r="O1179" s="192">
        <f>Variables!I630</f>
        <v>0</v>
      </c>
      <c r="P1179" s="192">
        <f>Variables!J630</f>
        <v>41</v>
      </c>
      <c r="Q1179" s="181"/>
      <c r="R1179" s="192">
        <f>Variables!K630</f>
        <v>0</v>
      </c>
      <c r="S1179" s="192">
        <f>Variables!L630</f>
        <v>0</v>
      </c>
      <c r="T1179" s="215"/>
      <c r="U1179" s="192">
        <f>Variables!M630</f>
        <v>0</v>
      </c>
      <c r="V1179" s="192">
        <f>Variables!N630</f>
        <v>0</v>
      </c>
      <c r="W1179" s="215"/>
      <c r="X1179" s="192"/>
      <c r="Y1179" s="192">
        <f>Variables!P630</f>
        <v>0</v>
      </c>
      <c r="Z1179" s="269"/>
      <c r="AA1179" s="223"/>
      <c r="AB1179" s="226"/>
      <c r="AC1179" s="157"/>
      <c r="AD1179" s="157"/>
      <c r="AE1179" s="157"/>
      <c r="AF1179" s="157"/>
      <c r="AG1179" s="157"/>
      <c r="AH1179" s="157"/>
      <c r="AI1179" s="157"/>
      <c r="AJ1179" s="157"/>
      <c r="AK1179" s="227"/>
      <c r="AL1179" s="159"/>
      <c r="AM1179" s="159"/>
      <c r="AN1179" s="159"/>
      <c r="AO1179" s="159"/>
      <c r="AP1179" s="162"/>
      <c r="AQ1179" s="162"/>
      <c r="AR1179" s="162"/>
      <c r="AS1179" s="162"/>
      <c r="AT1179" s="227"/>
      <c r="AU1179" s="228"/>
      <c r="AV1179" s="228"/>
      <c r="AW1179" s="228"/>
      <c r="AX1179" s="228"/>
      <c r="AY1179" s="228"/>
    </row>
    <row r="1180" spans="1:51" ht="16.5" customHeight="1" outlineLevel="3" x14ac:dyDescent="0.25">
      <c r="A1180" s="164" t="s">
        <v>3386</v>
      </c>
      <c r="B1180" s="165" t="s">
        <v>3387</v>
      </c>
      <c r="C1180" s="166"/>
      <c r="D1180" s="167">
        <v>0</v>
      </c>
      <c r="E1180" s="167">
        <v>0</v>
      </c>
      <c r="F1180" s="167">
        <v>0</v>
      </c>
      <c r="G1180" s="167">
        <v>0.5</v>
      </c>
      <c r="H1180" s="167">
        <v>0.5</v>
      </c>
      <c r="I1180" s="167">
        <v>1</v>
      </c>
      <c r="J1180" s="167">
        <v>1</v>
      </c>
      <c r="K1180" s="167" t="e">
        <f t="shared" ref="K1180:P1180" si="1596">IF(K1182=0,0,K1181/K1182)</f>
        <v>#N/A</v>
      </c>
      <c r="L1180" s="167" t="e">
        <f t="shared" si="1596"/>
        <v>#N/A</v>
      </c>
      <c r="M1180" s="167">
        <f t="shared" si="1596"/>
        <v>0</v>
      </c>
      <c r="N1180" s="167">
        <f t="shared" si="1596"/>
        <v>0</v>
      </c>
      <c r="O1180" s="167">
        <f t="shared" si="1596"/>
        <v>0</v>
      </c>
      <c r="P1180" s="167" t="e">
        <f t="shared" si="1596"/>
        <v>#VALUE!</v>
      </c>
      <c r="Q1180" s="177"/>
      <c r="R1180" s="167">
        <f t="shared" ref="R1180:S1180" si="1597">IF(R1182=0,0,R1181/R1182)</f>
        <v>0</v>
      </c>
      <c r="S1180" s="167">
        <f t="shared" si="1597"/>
        <v>0</v>
      </c>
      <c r="T1180" s="181"/>
      <c r="U1180" s="167">
        <f t="shared" ref="U1180:V1180" si="1598">IF(U1182=0,0,U1181/U1182)</f>
        <v>0</v>
      </c>
      <c r="V1180" s="167">
        <f t="shared" si="1598"/>
        <v>0</v>
      </c>
      <c r="W1180" s="181">
        <v>121625716</v>
      </c>
      <c r="X1180" s="168">
        <f>H1180</f>
        <v>0.5</v>
      </c>
      <c r="Y1180" s="167">
        <f>IF(Y1182=0,0,Y1181/Y1182)</f>
        <v>0</v>
      </c>
      <c r="Z1180" s="182">
        <v>193541540</v>
      </c>
      <c r="AA1180" s="167"/>
      <c r="AB1180" s="165"/>
      <c r="AC1180" s="172" t="e">
        <f>P1180/R1180</f>
        <v>#VALUE!</v>
      </c>
      <c r="AD1180" s="172" t="e">
        <f>S1180/R1180</f>
        <v>#DIV/0!</v>
      </c>
      <c r="AE1180" s="172" t="e">
        <f>V1180/U1180</f>
        <v>#DIV/0!</v>
      </c>
      <c r="AF1180" s="172">
        <f>Y1180/X1180</f>
        <v>0</v>
      </c>
      <c r="AG1180" s="172" t="e">
        <f>P1180/G1180</f>
        <v>#VALUE!</v>
      </c>
      <c r="AH1180" s="172">
        <f>S1180/G1180</f>
        <v>0</v>
      </c>
      <c r="AI1180" s="172">
        <f>V1180/G1180</f>
        <v>0</v>
      </c>
      <c r="AJ1180" s="172">
        <f>Y1180/G1180</f>
        <v>0</v>
      </c>
      <c r="AK1180" s="173"/>
      <c r="AL1180" s="168" t="e">
        <f>IF(H1180=0,0,P1180/H1180)</f>
        <v>#VALUE!</v>
      </c>
      <c r="AM1180" s="168">
        <f>IF(H1180=0,0,S1180/H1180)</f>
        <v>0</v>
      </c>
      <c r="AN1180" s="168">
        <f>IF(H1180=0,0,V1180/H1180)</f>
        <v>0</v>
      </c>
      <c r="AO1180" s="168">
        <f>IF(H1180=0,0,Y1180/H1180)</f>
        <v>0</v>
      </c>
      <c r="AP1180" s="174" t="e">
        <f t="shared" ref="AP1180:AS1180" si="1599">IF(AL1180&lt;=50%,5,IF(AL1180&lt;=65%,4,IF(AL1180&lt;=75%,3,IF(AL1180&lt;=90%,2,1))))</f>
        <v>#VALUE!</v>
      </c>
      <c r="AQ1180" s="174">
        <f t="shared" si="1599"/>
        <v>5</v>
      </c>
      <c r="AR1180" s="174">
        <f t="shared" si="1599"/>
        <v>5</v>
      </c>
      <c r="AS1180" s="174">
        <f t="shared" si="1599"/>
        <v>5</v>
      </c>
      <c r="AT1180" s="173"/>
      <c r="AU1180" s="175"/>
      <c r="AV1180" s="175"/>
      <c r="AW1180" s="175"/>
      <c r="AX1180" s="175"/>
      <c r="AY1180" s="175"/>
    </row>
    <row r="1181" spans="1:51" ht="16.5" customHeight="1" outlineLevel="4" x14ac:dyDescent="0.25">
      <c r="A1181" s="205" t="s">
        <v>3388</v>
      </c>
      <c r="B1181" s="181" t="s">
        <v>1234</v>
      </c>
      <c r="C1181" s="192" t="s">
        <v>1660</v>
      </c>
      <c r="D1181" s="192"/>
      <c r="E1181" s="192"/>
      <c r="F1181" s="192"/>
      <c r="G1181" s="192"/>
      <c r="H1181" s="192"/>
      <c r="I1181" s="192"/>
      <c r="J1181" s="192"/>
      <c r="K1181" s="192" t="e">
        <f>Variables!E638</f>
        <v>#N/A</v>
      </c>
      <c r="L1181" s="192" t="e">
        <f>Variables!F638</f>
        <v>#N/A</v>
      </c>
      <c r="M1181" s="192">
        <f>Variables!G638</f>
        <v>0</v>
      </c>
      <c r="N1181" s="192">
        <f>Variables!H638</f>
        <v>0</v>
      </c>
      <c r="O1181" s="192">
        <f>Variables!I638</f>
        <v>0</v>
      </c>
      <c r="P1181" s="192" t="str">
        <f>Variables!J638</f>
        <v>-</v>
      </c>
      <c r="Q1181" s="181"/>
      <c r="R1181" s="192">
        <f>Variables!K638</f>
        <v>0</v>
      </c>
      <c r="S1181" s="192">
        <f>Variables!L638</f>
        <v>0</v>
      </c>
      <c r="T1181" s="215"/>
      <c r="U1181" s="192">
        <f>Variables!M638</f>
        <v>0</v>
      </c>
      <c r="V1181" s="192">
        <f>Variables!N638</f>
        <v>0</v>
      </c>
      <c r="W1181" s="215"/>
      <c r="X1181" s="192"/>
      <c r="Y1181" s="192">
        <f>Variables!P638</f>
        <v>0</v>
      </c>
      <c r="Z1181" s="182"/>
      <c r="AA1181" s="192"/>
      <c r="AB1181" s="181"/>
      <c r="AC1181" s="170"/>
      <c r="AD1181" s="170"/>
      <c r="AE1181" s="170"/>
      <c r="AF1181" s="170"/>
      <c r="AG1181" s="170"/>
      <c r="AH1181" s="170"/>
      <c r="AI1181" s="170"/>
      <c r="AJ1181" s="170"/>
      <c r="AK1181" s="206"/>
      <c r="AL1181" s="168"/>
      <c r="AM1181" s="168"/>
      <c r="AN1181" s="168"/>
      <c r="AO1181" s="168"/>
      <c r="AP1181" s="174"/>
      <c r="AQ1181" s="174"/>
      <c r="AR1181" s="174"/>
      <c r="AS1181" s="174"/>
      <c r="AT1181" s="206"/>
      <c r="AU1181" s="207"/>
      <c r="AV1181" s="207"/>
      <c r="AW1181" s="207"/>
      <c r="AX1181" s="207"/>
      <c r="AY1181" s="207"/>
    </row>
    <row r="1182" spans="1:51" ht="16.5" customHeight="1" outlineLevel="4" x14ac:dyDescent="0.25">
      <c r="A1182" s="205" t="s">
        <v>3389</v>
      </c>
      <c r="B1182" s="181" t="s">
        <v>1229</v>
      </c>
      <c r="C1182" s="192" t="s">
        <v>1660</v>
      </c>
      <c r="D1182" s="192"/>
      <c r="E1182" s="192"/>
      <c r="F1182" s="192"/>
      <c r="G1182" s="192"/>
      <c r="H1182" s="192"/>
      <c r="I1182" s="192"/>
      <c r="J1182" s="192"/>
      <c r="K1182" s="192" t="e">
        <f>Variables!E636</f>
        <v>#N/A</v>
      </c>
      <c r="L1182" s="192" t="e">
        <f>Variables!F636</f>
        <v>#N/A</v>
      </c>
      <c r="M1182" s="192">
        <f>Variables!G636</f>
        <v>2</v>
      </c>
      <c r="N1182" s="192">
        <f>Variables!H636</f>
        <v>7</v>
      </c>
      <c r="O1182" s="192">
        <f>Variables!I636</f>
        <v>0</v>
      </c>
      <c r="P1182" s="192">
        <f>Variables!J636</f>
        <v>7</v>
      </c>
      <c r="Q1182" s="181"/>
      <c r="R1182" s="192">
        <f>Variables!K636</f>
        <v>0</v>
      </c>
      <c r="S1182" s="192">
        <f>Variables!L636</f>
        <v>0</v>
      </c>
      <c r="T1182" s="215"/>
      <c r="U1182" s="192">
        <f>Variables!M636</f>
        <v>0</v>
      </c>
      <c r="V1182" s="192">
        <f>Variables!N636</f>
        <v>0</v>
      </c>
      <c r="W1182" s="215"/>
      <c r="X1182" s="192"/>
      <c r="Y1182" s="192">
        <f>Variables!P636</f>
        <v>0</v>
      </c>
      <c r="Z1182" s="182"/>
      <c r="AA1182" s="192"/>
      <c r="AB1182" s="181"/>
      <c r="AC1182" s="170"/>
      <c r="AD1182" s="170"/>
      <c r="AE1182" s="170"/>
      <c r="AF1182" s="170"/>
      <c r="AG1182" s="170"/>
      <c r="AH1182" s="170"/>
      <c r="AI1182" s="170"/>
      <c r="AJ1182" s="170"/>
      <c r="AK1182" s="206"/>
      <c r="AL1182" s="168"/>
      <c r="AM1182" s="168"/>
      <c r="AN1182" s="168"/>
      <c r="AO1182" s="168"/>
      <c r="AP1182" s="174"/>
      <c r="AQ1182" s="174"/>
      <c r="AR1182" s="174"/>
      <c r="AS1182" s="174"/>
      <c r="AT1182" s="206"/>
      <c r="AU1182" s="207"/>
      <c r="AV1182" s="207"/>
      <c r="AW1182" s="207"/>
      <c r="AX1182" s="207"/>
      <c r="AY1182" s="207"/>
    </row>
    <row r="1183" spans="1:51" ht="16.5" customHeight="1" outlineLevel="3" x14ac:dyDescent="0.25">
      <c r="A1183" s="164" t="s">
        <v>3390</v>
      </c>
      <c r="B1183" s="165" t="s">
        <v>3391</v>
      </c>
      <c r="C1183" s="166"/>
      <c r="D1183" s="167">
        <v>0.1</v>
      </c>
      <c r="E1183" s="167">
        <v>0.2</v>
      </c>
      <c r="F1183" s="167">
        <v>0.3</v>
      </c>
      <c r="G1183" s="167">
        <v>0.4</v>
      </c>
      <c r="H1183" s="167">
        <v>0.5</v>
      </c>
      <c r="I1183" s="167">
        <v>0.6</v>
      </c>
      <c r="J1183" s="167">
        <v>0.7</v>
      </c>
      <c r="K1183" s="167" t="e">
        <f t="shared" ref="K1183:P1183" si="1600">IF(K1185=0,0,K1184/K1185)</f>
        <v>#N/A</v>
      </c>
      <c r="L1183" s="167" t="e">
        <f t="shared" si="1600"/>
        <v>#N/A</v>
      </c>
      <c r="M1183" s="167">
        <f t="shared" si="1600"/>
        <v>2</v>
      </c>
      <c r="N1183" s="167">
        <f t="shared" si="1600"/>
        <v>0.8571428571428571</v>
      </c>
      <c r="O1183" s="167">
        <f t="shared" si="1600"/>
        <v>0</v>
      </c>
      <c r="P1183" s="167">
        <f t="shared" si="1600"/>
        <v>0.8571428571428571</v>
      </c>
      <c r="Q1183" s="177"/>
      <c r="R1183" s="167">
        <f t="shared" ref="R1183:S1183" si="1601">IF(R1185=0,0,R1184/R1185)</f>
        <v>0</v>
      </c>
      <c r="S1183" s="167">
        <f t="shared" si="1601"/>
        <v>0</v>
      </c>
      <c r="T1183" s="181"/>
      <c r="U1183" s="167">
        <f t="shared" ref="U1183:V1183" si="1602">IF(U1185=0,0,U1184/U1185)</f>
        <v>0</v>
      </c>
      <c r="V1183" s="167">
        <f t="shared" si="1602"/>
        <v>0</v>
      </c>
      <c r="W1183" s="181"/>
      <c r="X1183" s="168">
        <f>H1183</f>
        <v>0.5</v>
      </c>
      <c r="Y1183" s="167">
        <f>IF(Y1185=0,0,Y1184/Y1185)</f>
        <v>0</v>
      </c>
      <c r="Z1183" s="182"/>
      <c r="AA1183" s="167"/>
      <c r="AB1183" s="165"/>
      <c r="AC1183" s="172" t="e">
        <f>P1183/R1183</f>
        <v>#DIV/0!</v>
      </c>
      <c r="AD1183" s="172" t="e">
        <f>S1183/R1183</f>
        <v>#DIV/0!</v>
      </c>
      <c r="AE1183" s="172" t="e">
        <f>V1183/U1183</f>
        <v>#DIV/0!</v>
      </c>
      <c r="AF1183" s="172">
        <f>Y1183/X1183</f>
        <v>0</v>
      </c>
      <c r="AG1183" s="172">
        <f>P1183/G1183</f>
        <v>2.1428571428571428</v>
      </c>
      <c r="AH1183" s="172">
        <f>S1183/G1183</f>
        <v>0</v>
      </c>
      <c r="AI1183" s="172">
        <f>V1183/G1183</f>
        <v>0</v>
      </c>
      <c r="AJ1183" s="172">
        <f>Y1183/G1183</f>
        <v>0</v>
      </c>
      <c r="AK1183" s="173"/>
      <c r="AL1183" s="168">
        <f>IF(H1183=0,0,P1183/H1183)</f>
        <v>1.7142857142857142</v>
      </c>
      <c r="AM1183" s="168">
        <f>IF(H1183=0,0,S1183/H1183)</f>
        <v>0</v>
      </c>
      <c r="AN1183" s="168">
        <f>IF(H1183=0,0,V1183/H1183)</f>
        <v>0</v>
      </c>
      <c r="AO1183" s="168">
        <f>IF(H1183=0,0,Y1183/H1183)</f>
        <v>0</v>
      </c>
      <c r="AP1183" s="174">
        <f t="shared" ref="AP1183:AS1183" si="1603">IF(AL1183&lt;=50%,5,IF(AL1183&lt;=65%,4,IF(AL1183&lt;=75%,3,IF(AL1183&lt;=90%,2,1))))</f>
        <v>1</v>
      </c>
      <c r="AQ1183" s="174">
        <f t="shared" si="1603"/>
        <v>5</v>
      </c>
      <c r="AR1183" s="174">
        <f t="shared" si="1603"/>
        <v>5</v>
      </c>
      <c r="AS1183" s="174">
        <f t="shared" si="1603"/>
        <v>5</v>
      </c>
      <c r="AT1183" s="173"/>
      <c r="AU1183" s="175"/>
      <c r="AV1183" s="175"/>
      <c r="AW1183" s="175"/>
      <c r="AX1183" s="175"/>
      <c r="AY1183" s="175"/>
    </row>
    <row r="1184" spans="1:51" ht="16.5" customHeight="1" outlineLevel="4" x14ac:dyDescent="0.25">
      <c r="A1184" s="205" t="s">
        <v>3392</v>
      </c>
      <c r="B1184" s="181" t="s">
        <v>1231</v>
      </c>
      <c r="C1184" s="192" t="s">
        <v>1660</v>
      </c>
      <c r="D1184" s="192"/>
      <c r="E1184" s="192"/>
      <c r="F1184" s="192"/>
      <c r="G1184" s="192"/>
      <c r="H1184" s="192"/>
      <c r="I1184" s="192"/>
      <c r="J1184" s="192"/>
      <c r="K1184" s="192" t="e">
        <f>Variables!E637</f>
        <v>#N/A</v>
      </c>
      <c r="L1184" s="192" t="e">
        <f>Variables!F637</f>
        <v>#N/A</v>
      </c>
      <c r="M1184" s="192">
        <f>Variables!G637</f>
        <v>4</v>
      </c>
      <c r="N1184" s="192">
        <f>Variables!H637</f>
        <v>6</v>
      </c>
      <c r="O1184" s="192">
        <f>Variables!I637</f>
        <v>0</v>
      </c>
      <c r="P1184" s="192">
        <f>Variables!J637</f>
        <v>6</v>
      </c>
      <c r="Q1184" s="181"/>
      <c r="R1184" s="192">
        <f>Variables!K637</f>
        <v>0</v>
      </c>
      <c r="S1184" s="192">
        <f>Variables!L637</f>
        <v>0</v>
      </c>
      <c r="T1184" s="215"/>
      <c r="U1184" s="192">
        <f>Variables!M637</f>
        <v>0</v>
      </c>
      <c r="V1184" s="192">
        <f>Variables!N637</f>
        <v>0</v>
      </c>
      <c r="W1184" s="215"/>
      <c r="X1184" s="192"/>
      <c r="Y1184" s="192">
        <f>Variables!P637</f>
        <v>0</v>
      </c>
      <c r="Z1184" s="182">
        <v>44683150</v>
      </c>
      <c r="AA1184" s="192"/>
      <c r="AB1184" s="181"/>
      <c r="AC1184" s="170"/>
      <c r="AD1184" s="170"/>
      <c r="AE1184" s="170"/>
      <c r="AF1184" s="170"/>
      <c r="AG1184" s="170"/>
      <c r="AH1184" s="170"/>
      <c r="AI1184" s="170"/>
      <c r="AJ1184" s="170"/>
      <c r="AK1184" s="206"/>
      <c r="AL1184" s="168"/>
      <c r="AM1184" s="168"/>
      <c r="AN1184" s="168"/>
      <c r="AO1184" s="168"/>
      <c r="AP1184" s="174"/>
      <c r="AQ1184" s="174"/>
      <c r="AR1184" s="174"/>
      <c r="AS1184" s="174"/>
      <c r="AT1184" s="206"/>
      <c r="AU1184" s="207"/>
      <c r="AV1184" s="207"/>
      <c r="AW1184" s="207"/>
      <c r="AX1184" s="207"/>
      <c r="AY1184" s="207"/>
    </row>
    <row r="1185" spans="1:51" ht="16.5" customHeight="1" outlineLevel="4" x14ac:dyDescent="0.25">
      <c r="A1185" s="205" t="s">
        <v>3393</v>
      </c>
      <c r="B1185" s="181" t="s">
        <v>1229</v>
      </c>
      <c r="C1185" s="192" t="s">
        <v>1660</v>
      </c>
      <c r="D1185" s="192"/>
      <c r="E1185" s="192"/>
      <c r="F1185" s="192"/>
      <c r="G1185" s="192"/>
      <c r="H1185" s="192"/>
      <c r="I1185" s="192"/>
      <c r="J1185" s="192"/>
      <c r="K1185" s="192" t="e">
        <f>Variables!E636</f>
        <v>#N/A</v>
      </c>
      <c r="L1185" s="192" t="e">
        <f>Variables!F636</f>
        <v>#N/A</v>
      </c>
      <c r="M1185" s="192">
        <f>Variables!G636</f>
        <v>2</v>
      </c>
      <c r="N1185" s="192">
        <f>Variables!H636</f>
        <v>7</v>
      </c>
      <c r="O1185" s="192">
        <f>Variables!I636</f>
        <v>0</v>
      </c>
      <c r="P1185" s="192">
        <f>Variables!J636</f>
        <v>7</v>
      </c>
      <c r="Q1185" s="181"/>
      <c r="R1185" s="192">
        <f>Variables!K636</f>
        <v>0</v>
      </c>
      <c r="S1185" s="192">
        <f>Variables!L636</f>
        <v>0</v>
      </c>
      <c r="T1185" s="215"/>
      <c r="U1185" s="192">
        <f>Variables!M636</f>
        <v>0</v>
      </c>
      <c r="V1185" s="192">
        <f>Variables!N636</f>
        <v>0</v>
      </c>
      <c r="W1185" s="215"/>
      <c r="X1185" s="192"/>
      <c r="Y1185" s="192">
        <f>Variables!P636</f>
        <v>0</v>
      </c>
      <c r="Z1185" s="182"/>
      <c r="AA1185" s="192"/>
      <c r="AB1185" s="181"/>
      <c r="AC1185" s="170"/>
      <c r="AD1185" s="170"/>
      <c r="AE1185" s="170"/>
      <c r="AF1185" s="170"/>
      <c r="AG1185" s="170"/>
      <c r="AH1185" s="170"/>
      <c r="AI1185" s="170"/>
      <c r="AJ1185" s="170"/>
      <c r="AK1185" s="206"/>
      <c r="AL1185" s="168"/>
      <c r="AM1185" s="168"/>
      <c r="AN1185" s="168"/>
      <c r="AO1185" s="168"/>
      <c r="AP1185" s="174"/>
      <c r="AQ1185" s="174"/>
      <c r="AR1185" s="174"/>
      <c r="AS1185" s="174"/>
      <c r="AT1185" s="206"/>
      <c r="AU1185" s="207"/>
      <c r="AV1185" s="207"/>
      <c r="AW1185" s="207"/>
      <c r="AX1185" s="207"/>
      <c r="AY1185" s="207"/>
    </row>
    <row r="1186" spans="1:51" ht="16.5" customHeight="1" outlineLevel="2" x14ac:dyDescent="0.25">
      <c r="A1186" s="153" t="s">
        <v>3394</v>
      </c>
      <c r="B1186" s="154" t="s">
        <v>3395</v>
      </c>
      <c r="C1186" s="155"/>
      <c r="D1186" s="155"/>
      <c r="E1186" s="155"/>
      <c r="F1186" s="155"/>
      <c r="G1186" s="155"/>
      <c r="H1186" s="155"/>
      <c r="I1186" s="155"/>
      <c r="J1186" s="155"/>
      <c r="K1186" s="155"/>
      <c r="L1186" s="155"/>
      <c r="M1186" s="155"/>
      <c r="N1186" s="155"/>
      <c r="O1186" s="155"/>
      <c r="P1186" s="155"/>
      <c r="Q1186" s="156"/>
      <c r="R1186" s="155"/>
      <c r="S1186" s="155"/>
      <c r="T1186" s="157"/>
      <c r="U1186" s="155"/>
      <c r="V1186" s="155"/>
      <c r="W1186" s="157">
        <v>28405000</v>
      </c>
      <c r="X1186" s="155"/>
      <c r="Y1186" s="155"/>
      <c r="Z1186" s="158">
        <v>32365000</v>
      </c>
      <c r="AA1186" s="159"/>
      <c r="AB1186" s="154"/>
      <c r="AC1186" s="160"/>
      <c r="AD1186" s="160"/>
      <c r="AE1186" s="160"/>
      <c r="AF1186" s="160"/>
      <c r="AG1186" s="160"/>
      <c r="AH1186" s="160"/>
      <c r="AI1186" s="160"/>
      <c r="AJ1186" s="160"/>
      <c r="AK1186" s="161"/>
      <c r="AL1186" s="159"/>
      <c r="AM1186" s="159"/>
      <c r="AN1186" s="159"/>
      <c r="AO1186" s="159"/>
      <c r="AP1186" s="162"/>
      <c r="AQ1186" s="162"/>
      <c r="AR1186" s="162"/>
      <c r="AS1186" s="162"/>
      <c r="AT1186" s="161"/>
      <c r="AU1186" s="163"/>
      <c r="AV1186" s="163"/>
      <c r="AW1186" s="163"/>
      <c r="AX1186" s="163"/>
      <c r="AY1186" s="163"/>
    </row>
    <row r="1187" spans="1:51" ht="16.5" customHeight="1" outlineLevel="3" x14ac:dyDescent="0.25">
      <c r="A1187" s="205" t="s">
        <v>3396</v>
      </c>
      <c r="B1187" s="181" t="s">
        <v>1251</v>
      </c>
      <c r="C1187" s="192"/>
      <c r="D1187" s="192">
        <f t="shared" ref="D1187:G1187" si="1604">D1188</f>
        <v>0</v>
      </c>
      <c r="E1187" s="192">
        <f t="shared" si="1604"/>
        <v>0.1</v>
      </c>
      <c r="F1187" s="192">
        <f t="shared" si="1604"/>
        <v>0.2</v>
      </c>
      <c r="G1187" s="192">
        <f t="shared" si="1604"/>
        <v>0.3</v>
      </c>
      <c r="H1187" s="192">
        <v>0.4</v>
      </c>
      <c r="I1187" s="192">
        <v>0.5</v>
      </c>
      <c r="J1187" s="192">
        <f t="shared" ref="J1187:P1187" si="1605">J1188</f>
        <v>0.6</v>
      </c>
      <c r="K1187" s="192" t="e">
        <f t="shared" si="1605"/>
        <v>#N/A</v>
      </c>
      <c r="L1187" s="192">
        <f t="shared" si="1605"/>
        <v>0.1</v>
      </c>
      <c r="M1187" s="192">
        <f t="shared" si="1605"/>
        <v>0.3</v>
      </c>
      <c r="N1187" s="192">
        <f t="shared" si="1605"/>
        <v>0.3</v>
      </c>
      <c r="O1187" s="192">
        <f t="shared" si="1605"/>
        <v>0</v>
      </c>
      <c r="P1187" s="192">
        <f t="shared" si="1605"/>
        <v>0.3</v>
      </c>
      <c r="Q1187" s="181"/>
      <c r="R1187" s="192">
        <f t="shared" ref="R1187:S1187" si="1606">R1188</f>
        <v>0</v>
      </c>
      <c r="S1187" s="192">
        <f t="shared" si="1606"/>
        <v>0</v>
      </c>
      <c r="T1187" s="215"/>
      <c r="U1187" s="192">
        <f t="shared" ref="U1187:V1187" si="1607">U1188</f>
        <v>0</v>
      </c>
      <c r="V1187" s="192">
        <f t="shared" si="1607"/>
        <v>0</v>
      </c>
      <c r="W1187" s="215"/>
      <c r="X1187" s="188">
        <f>H1187</f>
        <v>0.4</v>
      </c>
      <c r="Y1187" s="192">
        <f>Y1188</f>
        <v>0</v>
      </c>
      <c r="Z1187" s="182"/>
      <c r="AA1187" s="192"/>
      <c r="AB1187" s="181"/>
      <c r="AC1187" s="170" t="e">
        <f>P1187/R1187</f>
        <v>#DIV/0!</v>
      </c>
      <c r="AD1187" s="170" t="e">
        <f>S1187/R1187</f>
        <v>#DIV/0!</v>
      </c>
      <c r="AE1187" s="170" t="e">
        <f>V1187/U1187</f>
        <v>#DIV/0!</v>
      </c>
      <c r="AF1187" s="170">
        <f>Y1187/X1187</f>
        <v>0</v>
      </c>
      <c r="AG1187" s="170">
        <f>P1187/G1187</f>
        <v>1</v>
      </c>
      <c r="AH1187" s="170">
        <f>S1187/G1187</f>
        <v>0</v>
      </c>
      <c r="AI1187" s="170">
        <f>V1187/G1187</f>
        <v>0</v>
      </c>
      <c r="AJ1187" s="170">
        <f>Y1187/G1187</f>
        <v>0</v>
      </c>
      <c r="AK1187" s="206"/>
      <c r="AL1187" s="168">
        <f>IF(H1187=0,0,P1187/H1187)</f>
        <v>0.74999999999999989</v>
      </c>
      <c r="AM1187" s="168">
        <f>IF(H1187=0,0,S1187/H1187)</f>
        <v>0</v>
      </c>
      <c r="AN1187" s="168">
        <f>IF(H1187=0,0,V1187/H1187)</f>
        <v>0</v>
      </c>
      <c r="AO1187" s="168">
        <f>IF(H1187=0,0,Y1187/H1187)</f>
        <v>0</v>
      </c>
      <c r="AP1187" s="174">
        <f t="shared" ref="AP1187:AS1187" si="1608">IF(AL1187&lt;=50%,5,IF(AL1187&lt;=65%,4,IF(AL1187&lt;=75%,3,IF(AL1187&lt;=90%,2,1))))</f>
        <v>3</v>
      </c>
      <c r="AQ1187" s="174">
        <f t="shared" si="1608"/>
        <v>5</v>
      </c>
      <c r="AR1187" s="174">
        <f t="shared" si="1608"/>
        <v>5</v>
      </c>
      <c r="AS1187" s="174">
        <f t="shared" si="1608"/>
        <v>5</v>
      </c>
      <c r="AT1187" s="206"/>
      <c r="AU1187" s="207"/>
      <c r="AV1187" s="207"/>
      <c r="AW1187" s="207"/>
      <c r="AX1187" s="207"/>
      <c r="AY1187" s="207"/>
    </row>
    <row r="1188" spans="1:51" ht="16.5" customHeight="1" outlineLevel="4" x14ac:dyDescent="0.25">
      <c r="A1188" s="205" t="s">
        <v>3397</v>
      </c>
      <c r="B1188" s="181" t="s">
        <v>1251</v>
      </c>
      <c r="C1188" s="192" t="s">
        <v>3398</v>
      </c>
      <c r="D1188" s="192">
        <v>0</v>
      </c>
      <c r="E1188" s="192">
        <v>0.1</v>
      </c>
      <c r="F1188" s="192">
        <v>0.2</v>
      </c>
      <c r="G1188" s="192">
        <v>0.3</v>
      </c>
      <c r="H1188" s="192"/>
      <c r="I1188" s="192"/>
      <c r="J1188" s="192">
        <v>0.6</v>
      </c>
      <c r="K1188" s="192" t="e">
        <f>Variables!E644</f>
        <v>#N/A</v>
      </c>
      <c r="L1188" s="192">
        <f>Variables!F644</f>
        <v>0.1</v>
      </c>
      <c r="M1188" s="192">
        <f>Variables!G644</f>
        <v>0.3</v>
      </c>
      <c r="N1188" s="192">
        <f>Variables!H644</f>
        <v>0.3</v>
      </c>
      <c r="O1188" s="192">
        <f>Variables!I644</f>
        <v>0</v>
      </c>
      <c r="P1188" s="192">
        <f>Variables!J644</f>
        <v>0.3</v>
      </c>
      <c r="Q1188" s="181"/>
      <c r="R1188" s="192">
        <f>Variables!K644</f>
        <v>0</v>
      </c>
      <c r="S1188" s="192">
        <f>Variables!L644</f>
        <v>0</v>
      </c>
      <c r="T1188" s="215"/>
      <c r="U1188" s="192">
        <f>Variables!M644</f>
        <v>0</v>
      </c>
      <c r="V1188" s="192">
        <f>Variables!N644</f>
        <v>0</v>
      </c>
      <c r="W1188" s="215"/>
      <c r="X1188" s="192"/>
      <c r="Y1188" s="192">
        <f>Variables!P644</f>
        <v>0</v>
      </c>
      <c r="Z1188" s="182"/>
      <c r="AA1188" s="192"/>
      <c r="AB1188" s="181"/>
      <c r="AC1188" s="170"/>
      <c r="AD1188" s="170"/>
      <c r="AE1188" s="170"/>
      <c r="AF1188" s="170"/>
      <c r="AG1188" s="170"/>
      <c r="AH1188" s="170"/>
      <c r="AI1188" s="170"/>
      <c r="AJ1188" s="170"/>
      <c r="AK1188" s="206"/>
      <c r="AL1188" s="168"/>
      <c r="AM1188" s="168"/>
      <c r="AN1188" s="168"/>
      <c r="AO1188" s="168"/>
      <c r="AP1188" s="174"/>
      <c r="AQ1188" s="174"/>
      <c r="AR1188" s="174"/>
      <c r="AS1188" s="174"/>
      <c r="AT1188" s="206"/>
      <c r="AU1188" s="207"/>
      <c r="AV1188" s="207"/>
      <c r="AW1188" s="207"/>
      <c r="AX1188" s="207"/>
      <c r="AY1188" s="207"/>
    </row>
    <row r="1189" spans="1:51" ht="16.5" customHeight="1" outlineLevel="1" x14ac:dyDescent="0.25">
      <c r="A1189" s="140" t="s">
        <v>317</v>
      </c>
      <c r="B1189" s="146" t="s">
        <v>3399</v>
      </c>
      <c r="C1189" s="142"/>
      <c r="D1189" s="142"/>
      <c r="E1189" s="142"/>
      <c r="F1189" s="142"/>
      <c r="G1189" s="142"/>
      <c r="H1189" s="142"/>
      <c r="I1189" s="142"/>
      <c r="J1189" s="142"/>
      <c r="K1189" s="142"/>
      <c r="L1189" s="142"/>
      <c r="M1189" s="142"/>
      <c r="N1189" s="142"/>
      <c r="O1189" s="142"/>
      <c r="P1189" s="142"/>
      <c r="Q1189" s="284">
        <f>SUBTOTAL(9,Q1190:Q1208)</f>
        <v>86344512</v>
      </c>
      <c r="R1189" s="142"/>
      <c r="S1189" s="142"/>
      <c r="T1189" s="143">
        <f>SUBTOTAL(9,T1190:T1208)</f>
        <v>634629080</v>
      </c>
      <c r="U1189" s="142"/>
      <c r="V1189" s="142"/>
      <c r="W1189" s="143">
        <f>SUBTOTAL(9,W1190:W1208)</f>
        <v>0</v>
      </c>
      <c r="X1189" s="142"/>
      <c r="Y1189" s="142"/>
      <c r="Z1189" s="143">
        <f>SUBTOTAL(9,Z1190:Z1208)</f>
        <v>0</v>
      </c>
      <c r="AA1189" s="145"/>
      <c r="AB1189" s="146"/>
      <c r="AC1189" s="147" t="e">
        <f t="shared" ref="AC1189:AJ1189" si="1609">SUBTOTAL(1,AC1190:AC1208)</f>
        <v>#DIV/0!</v>
      </c>
      <c r="AD1189" s="147" t="e">
        <f t="shared" si="1609"/>
        <v>#DIV/0!</v>
      </c>
      <c r="AE1189" s="147" t="e">
        <f t="shared" si="1609"/>
        <v>#DIV/0!</v>
      </c>
      <c r="AF1189" s="147" t="e">
        <f t="shared" si="1609"/>
        <v>#VALUE!</v>
      </c>
      <c r="AG1189" s="147">
        <f t="shared" si="1609"/>
        <v>0.14285714285714285</v>
      </c>
      <c r="AH1189" s="147">
        <f t="shared" si="1609"/>
        <v>0.14285714285714285</v>
      </c>
      <c r="AI1189" s="147" t="e">
        <f t="shared" si="1609"/>
        <v>#VALUE!</v>
      </c>
      <c r="AJ1189" s="147" t="e">
        <f t="shared" si="1609"/>
        <v>#VALUE!</v>
      </c>
      <c r="AK1189" s="148"/>
      <c r="AL1189" s="149"/>
      <c r="AM1189" s="149"/>
      <c r="AN1189" s="149"/>
      <c r="AO1189" s="149"/>
      <c r="AP1189" s="150"/>
      <c r="AQ1189" s="150"/>
      <c r="AR1189" s="150"/>
      <c r="AS1189" s="150"/>
      <c r="AT1189" s="151"/>
      <c r="AU1189" s="152">
        <f>COUNTIF(AS1190:AS1208,5)</f>
        <v>7</v>
      </c>
      <c r="AV1189" s="152">
        <f>COUNTIF(AS1190:AS1208,4)</f>
        <v>0</v>
      </c>
      <c r="AW1189" s="152">
        <f>COUNTIF(AS1190:AS1208,3)</f>
        <v>0</v>
      </c>
      <c r="AX1189" s="152">
        <f>COUNTIF(AS1190:AS1208,2)</f>
        <v>0</v>
      </c>
      <c r="AY1189" s="152">
        <f>COUNTIF(AS1190:AS1208,1)</f>
        <v>0</v>
      </c>
    </row>
    <row r="1190" spans="1:51" ht="16.5" customHeight="1" outlineLevel="2" x14ac:dyDescent="0.25">
      <c r="A1190" s="153" t="s">
        <v>3400</v>
      </c>
      <c r="B1190" s="153" t="s">
        <v>3401</v>
      </c>
      <c r="C1190" s="155"/>
      <c r="D1190" s="155"/>
      <c r="E1190" s="155"/>
      <c r="F1190" s="155"/>
      <c r="G1190" s="155"/>
      <c r="H1190" s="155"/>
      <c r="I1190" s="155"/>
      <c r="J1190" s="155"/>
      <c r="K1190" s="155"/>
      <c r="L1190" s="155"/>
      <c r="M1190" s="155"/>
      <c r="N1190" s="155"/>
      <c r="O1190" s="155"/>
      <c r="P1190" s="155"/>
      <c r="Q1190" s="324">
        <v>57330000</v>
      </c>
      <c r="R1190" s="155"/>
      <c r="S1190" s="155"/>
      <c r="T1190" s="299">
        <v>58830000</v>
      </c>
      <c r="U1190" s="155"/>
      <c r="V1190" s="155"/>
      <c r="W1190" s="222"/>
      <c r="X1190" s="155"/>
      <c r="Y1190" s="155"/>
      <c r="Z1190" s="158"/>
      <c r="AA1190" s="159"/>
      <c r="AB1190" s="154"/>
      <c r="AC1190" s="160"/>
      <c r="AD1190" s="160"/>
      <c r="AE1190" s="160"/>
      <c r="AF1190" s="160"/>
      <c r="AG1190" s="160"/>
      <c r="AH1190" s="160"/>
      <c r="AI1190" s="160"/>
      <c r="AJ1190" s="160"/>
      <c r="AK1190" s="161"/>
      <c r="AL1190" s="159"/>
      <c r="AM1190" s="159"/>
      <c r="AN1190" s="159"/>
      <c r="AO1190" s="159"/>
      <c r="AP1190" s="162"/>
      <c r="AQ1190" s="162"/>
      <c r="AR1190" s="162"/>
      <c r="AS1190" s="162"/>
      <c r="AT1190" s="161"/>
      <c r="AU1190" s="163"/>
      <c r="AV1190" s="163"/>
      <c r="AW1190" s="163"/>
      <c r="AX1190" s="163"/>
      <c r="AY1190" s="163"/>
    </row>
    <row r="1191" spans="1:51" ht="16.5" customHeight="1" outlineLevel="3" x14ac:dyDescent="0.25">
      <c r="A1191" s="205" t="s">
        <v>3402</v>
      </c>
      <c r="B1191" s="181" t="s">
        <v>3403</v>
      </c>
      <c r="C1191" s="192"/>
      <c r="D1191" s="192">
        <f t="shared" ref="D1191:G1191" si="1610">D1192</f>
        <v>2</v>
      </c>
      <c r="E1191" s="192">
        <f t="shared" si="1610"/>
        <v>3</v>
      </c>
      <c r="F1191" s="192">
        <f t="shared" si="1610"/>
        <v>3</v>
      </c>
      <c r="G1191" s="192">
        <f t="shared" si="1610"/>
        <v>4</v>
      </c>
      <c r="H1191" s="192">
        <v>5</v>
      </c>
      <c r="I1191" s="192">
        <v>6</v>
      </c>
      <c r="J1191" s="192">
        <f t="shared" ref="J1191:P1191" si="1611">J1192</f>
        <v>7</v>
      </c>
      <c r="K1191" s="192">
        <f t="shared" si="1611"/>
        <v>2</v>
      </c>
      <c r="L1191" s="192">
        <f t="shared" si="1611"/>
        <v>3</v>
      </c>
      <c r="M1191" s="192">
        <f t="shared" si="1611"/>
        <v>4</v>
      </c>
      <c r="N1191" s="192">
        <f t="shared" si="1611"/>
        <v>5</v>
      </c>
      <c r="O1191" s="192">
        <f t="shared" si="1611"/>
        <v>0</v>
      </c>
      <c r="P1191" s="192">
        <f t="shared" si="1611"/>
        <v>0</v>
      </c>
      <c r="Q1191" s="181"/>
      <c r="R1191" s="192">
        <f t="shared" ref="R1191:S1191" si="1612">R1192</f>
        <v>0</v>
      </c>
      <c r="S1191" s="192">
        <f t="shared" si="1612"/>
        <v>0</v>
      </c>
      <c r="T1191" s="181"/>
      <c r="U1191" s="192">
        <f t="shared" ref="U1191:V1191" si="1613">U1192</f>
        <v>0</v>
      </c>
      <c r="V1191" s="192">
        <f t="shared" si="1613"/>
        <v>0</v>
      </c>
      <c r="W1191" s="181"/>
      <c r="X1191" s="188">
        <f>H1191</f>
        <v>5</v>
      </c>
      <c r="Y1191" s="192">
        <f>Y1192</f>
        <v>0</v>
      </c>
      <c r="Z1191" s="182"/>
      <c r="AA1191" s="192">
        <f>Y1191/X1191</f>
        <v>0</v>
      </c>
      <c r="AB1191" s="181"/>
      <c r="AC1191" s="170" t="e">
        <f>P1191/R1191</f>
        <v>#DIV/0!</v>
      </c>
      <c r="AD1191" s="170" t="e">
        <f>S1191/R1191</f>
        <v>#DIV/0!</v>
      </c>
      <c r="AE1191" s="170" t="e">
        <f>V1191/U1191</f>
        <v>#DIV/0!</v>
      </c>
      <c r="AF1191" s="170">
        <f>Y1191/X1191</f>
        <v>0</v>
      </c>
      <c r="AG1191" s="170">
        <f>P1191/G1191</f>
        <v>0</v>
      </c>
      <c r="AH1191" s="170">
        <f>S1191/G1191</f>
        <v>0</v>
      </c>
      <c r="AI1191" s="170">
        <f>V1191/G1191</f>
        <v>0</v>
      </c>
      <c r="AJ1191" s="170">
        <f>Y1191/G1191</f>
        <v>0</v>
      </c>
      <c r="AK1191" s="206"/>
      <c r="AL1191" s="168">
        <f>IF(H1191=0,0,P1191/H1191)</f>
        <v>0</v>
      </c>
      <c r="AM1191" s="168">
        <f>IF(H1191=0,0,S1191/H1191)</f>
        <v>0</v>
      </c>
      <c r="AN1191" s="168">
        <f>IF(H1191=0,0,V1191/H1191)</f>
        <v>0</v>
      </c>
      <c r="AO1191" s="168">
        <f>IF(H1191=0,0,Y1191/H1191)</f>
        <v>0</v>
      </c>
      <c r="AP1191" s="174">
        <f t="shared" ref="AP1191:AS1191" si="1614">IF(AL1191&lt;=50%,5,IF(AL1191&lt;=65%,4,IF(AL1191&lt;=75%,3,IF(AL1191&lt;=90%,2,1))))</f>
        <v>5</v>
      </c>
      <c r="AQ1191" s="174">
        <f t="shared" si="1614"/>
        <v>5</v>
      </c>
      <c r="AR1191" s="174">
        <f t="shared" si="1614"/>
        <v>5</v>
      </c>
      <c r="AS1191" s="174">
        <f t="shared" si="1614"/>
        <v>5</v>
      </c>
      <c r="AT1191" s="206"/>
      <c r="AU1191" s="207"/>
      <c r="AV1191" s="207"/>
      <c r="AW1191" s="207"/>
      <c r="AX1191" s="207"/>
      <c r="AY1191" s="207"/>
    </row>
    <row r="1192" spans="1:51" ht="16.5" customHeight="1" outlineLevel="4" x14ac:dyDescent="0.25">
      <c r="A1192" s="205" t="s">
        <v>3404</v>
      </c>
      <c r="B1192" s="181" t="s">
        <v>1052</v>
      </c>
      <c r="C1192" s="192" t="s">
        <v>2472</v>
      </c>
      <c r="D1192" s="192">
        <v>2</v>
      </c>
      <c r="E1192" s="192">
        <v>3</v>
      </c>
      <c r="F1192" s="192">
        <v>3</v>
      </c>
      <c r="G1192" s="192">
        <v>4</v>
      </c>
      <c r="H1192" s="192"/>
      <c r="I1192" s="192"/>
      <c r="J1192" s="192">
        <v>7</v>
      </c>
      <c r="K1192" s="192">
        <f>Variables!E552</f>
        <v>2</v>
      </c>
      <c r="L1192" s="192">
        <f>Variables!F552</f>
        <v>3</v>
      </c>
      <c r="M1192" s="192">
        <f>Variables!G552</f>
        <v>4</v>
      </c>
      <c r="N1192" s="192">
        <f>Variables!H552</f>
        <v>5</v>
      </c>
      <c r="O1192" s="192">
        <f>Variables!I552</f>
        <v>0</v>
      </c>
      <c r="P1192" s="192">
        <f>Variables!J552</f>
        <v>0</v>
      </c>
      <c r="Q1192" s="181"/>
      <c r="R1192" s="192">
        <f>Variables!K552</f>
        <v>0</v>
      </c>
      <c r="S1192" s="192">
        <f>Variables!L552</f>
        <v>0</v>
      </c>
      <c r="T1192" s="181"/>
      <c r="U1192" s="192">
        <f>Variables!M552</f>
        <v>0</v>
      </c>
      <c r="V1192" s="192">
        <f>Variables!N552</f>
        <v>0</v>
      </c>
      <c r="W1192" s="181"/>
      <c r="X1192" s="192"/>
      <c r="Y1192" s="192">
        <f>Variables!P552</f>
        <v>0</v>
      </c>
      <c r="Z1192" s="182"/>
      <c r="AA1192" s="192"/>
      <c r="AB1192" s="181"/>
      <c r="AC1192" s="170"/>
      <c r="AD1192" s="170"/>
      <c r="AE1192" s="170"/>
      <c r="AF1192" s="170"/>
      <c r="AG1192" s="170"/>
      <c r="AH1192" s="170"/>
      <c r="AI1192" s="170"/>
      <c r="AJ1192" s="170"/>
      <c r="AK1192" s="206"/>
      <c r="AL1192" s="168"/>
      <c r="AM1192" s="168"/>
      <c r="AN1192" s="168"/>
      <c r="AO1192" s="168"/>
      <c r="AP1192" s="174"/>
      <c r="AQ1192" s="174"/>
      <c r="AR1192" s="174"/>
      <c r="AS1192" s="174"/>
      <c r="AT1192" s="206"/>
      <c r="AU1192" s="207"/>
      <c r="AV1192" s="207"/>
      <c r="AW1192" s="207"/>
      <c r="AX1192" s="207"/>
      <c r="AY1192" s="207"/>
    </row>
    <row r="1193" spans="1:51" ht="16.5" customHeight="1" outlineLevel="3" x14ac:dyDescent="0.25">
      <c r="A1193" s="164" t="s">
        <v>3405</v>
      </c>
      <c r="B1193" s="165" t="s">
        <v>3406</v>
      </c>
      <c r="C1193" s="166"/>
      <c r="D1193" s="167">
        <f t="shared" ref="D1193:G1193" si="1615">D1194/D1195</f>
        <v>0.22222222222222221</v>
      </c>
      <c r="E1193" s="167">
        <f t="shared" si="1615"/>
        <v>0.33333333333333331</v>
      </c>
      <c r="F1193" s="167">
        <f t="shared" si="1615"/>
        <v>0.44444444444444442</v>
      </c>
      <c r="G1193" s="167">
        <f t="shared" si="1615"/>
        <v>0.55555555555555558</v>
      </c>
      <c r="H1193" s="167">
        <v>0.66669999999999996</v>
      </c>
      <c r="I1193" s="167">
        <v>0.77780000000000005</v>
      </c>
      <c r="J1193" s="167">
        <f>J1194/J1195</f>
        <v>0.88888888888888884</v>
      </c>
      <c r="K1193" s="167">
        <f t="shared" ref="K1193:P1193" si="1616">IF(K1195=0,0,K1194/K1195)</f>
        <v>0.4</v>
      </c>
      <c r="L1193" s="167">
        <f t="shared" si="1616"/>
        <v>0.5</v>
      </c>
      <c r="M1193" s="167">
        <f t="shared" si="1616"/>
        <v>0.8</v>
      </c>
      <c r="N1193" s="167">
        <f t="shared" si="1616"/>
        <v>0.72727272727272729</v>
      </c>
      <c r="O1193" s="167">
        <f t="shared" si="1616"/>
        <v>0</v>
      </c>
      <c r="P1193" s="167">
        <f t="shared" si="1616"/>
        <v>0</v>
      </c>
      <c r="Q1193" s="177"/>
      <c r="R1193" s="167">
        <f t="shared" ref="R1193:S1193" si="1617">IF(R1195=0,0,R1194/R1195)</f>
        <v>0</v>
      </c>
      <c r="S1193" s="167">
        <f t="shared" si="1617"/>
        <v>0</v>
      </c>
      <c r="T1193" s="181"/>
      <c r="U1193" s="167">
        <f t="shared" ref="U1193:V1193" si="1618">IF(U1195=0,0,U1194/U1195)</f>
        <v>0</v>
      </c>
      <c r="V1193" s="167">
        <f t="shared" si="1618"/>
        <v>0</v>
      </c>
      <c r="W1193" s="181"/>
      <c r="X1193" s="168">
        <f>H1193</f>
        <v>0.66669999999999996</v>
      </c>
      <c r="Y1193" s="167">
        <f>IF(Y1195=0,0,Y1194/Y1195)</f>
        <v>0</v>
      </c>
      <c r="Z1193" s="182"/>
      <c r="AA1193" s="167">
        <f>Y1193/X1193</f>
        <v>0</v>
      </c>
      <c r="AB1193" s="165"/>
      <c r="AC1193" s="172" t="e">
        <f>P1193/R1193</f>
        <v>#DIV/0!</v>
      </c>
      <c r="AD1193" s="172" t="e">
        <f>S1193/R1193</f>
        <v>#DIV/0!</v>
      </c>
      <c r="AE1193" s="172" t="e">
        <f>V1193/U1193</f>
        <v>#DIV/0!</v>
      </c>
      <c r="AF1193" s="172">
        <f>Y1193/X1193</f>
        <v>0</v>
      </c>
      <c r="AG1193" s="172">
        <f>P1193/G1193</f>
        <v>0</v>
      </c>
      <c r="AH1193" s="172">
        <f>S1193/G1193</f>
        <v>0</v>
      </c>
      <c r="AI1193" s="172">
        <f>V1193/G1193</f>
        <v>0</v>
      </c>
      <c r="AJ1193" s="172">
        <f>Y1193/G1193</f>
        <v>0</v>
      </c>
      <c r="AK1193" s="173"/>
      <c r="AL1193" s="168">
        <f>IF(H1193=0,0,P1193/H1193)</f>
        <v>0</v>
      </c>
      <c r="AM1193" s="168">
        <f>IF(H1193=0,0,S1193/H1193)</f>
        <v>0</v>
      </c>
      <c r="AN1193" s="168">
        <f>IF(H1193=0,0,V1193/H1193)</f>
        <v>0</v>
      </c>
      <c r="AO1193" s="168">
        <f>IF(H1193=0,0,Y1193/H1193)</f>
        <v>0</v>
      </c>
      <c r="AP1193" s="174">
        <f t="shared" ref="AP1193:AS1193" si="1619">IF(AL1193&lt;=50%,5,IF(AL1193&lt;=65%,4,IF(AL1193&lt;=75%,3,IF(AL1193&lt;=90%,2,1))))</f>
        <v>5</v>
      </c>
      <c r="AQ1193" s="174">
        <f t="shared" si="1619"/>
        <v>5</v>
      </c>
      <c r="AR1193" s="174">
        <f t="shared" si="1619"/>
        <v>5</v>
      </c>
      <c r="AS1193" s="174">
        <f t="shared" si="1619"/>
        <v>5</v>
      </c>
      <c r="AT1193" s="173"/>
      <c r="AU1193" s="175"/>
      <c r="AV1193" s="175"/>
      <c r="AW1193" s="175"/>
      <c r="AX1193" s="175"/>
      <c r="AY1193" s="175"/>
    </row>
    <row r="1194" spans="1:51" ht="16.5" customHeight="1" outlineLevel="4" x14ac:dyDescent="0.25">
      <c r="A1194" s="205" t="s">
        <v>3407</v>
      </c>
      <c r="B1194" s="181" t="s">
        <v>1055</v>
      </c>
      <c r="C1194" s="192" t="s">
        <v>2472</v>
      </c>
      <c r="D1194" s="192">
        <v>2</v>
      </c>
      <c r="E1194" s="192">
        <v>3</v>
      </c>
      <c r="F1194" s="192">
        <v>4</v>
      </c>
      <c r="G1194" s="192">
        <v>5</v>
      </c>
      <c r="H1194" s="192"/>
      <c r="I1194" s="192"/>
      <c r="J1194" s="192">
        <v>8</v>
      </c>
      <c r="K1194" s="192">
        <f>Variables!E553</f>
        <v>4</v>
      </c>
      <c r="L1194" s="192">
        <f>Variables!F553</f>
        <v>5</v>
      </c>
      <c r="M1194" s="192">
        <f>Variables!G553</f>
        <v>8</v>
      </c>
      <c r="N1194" s="192">
        <f>Variables!H553</f>
        <v>8</v>
      </c>
      <c r="O1194" s="192">
        <f>Variables!I553</f>
        <v>0</v>
      </c>
      <c r="P1194" s="192">
        <f>Variables!J553</f>
        <v>0</v>
      </c>
      <c r="Q1194" s="181"/>
      <c r="R1194" s="192">
        <f>Variables!K553</f>
        <v>0</v>
      </c>
      <c r="S1194" s="192">
        <f>Variables!L553</f>
        <v>0</v>
      </c>
      <c r="T1194" s="181"/>
      <c r="U1194" s="192">
        <f>Variables!M553</f>
        <v>0</v>
      </c>
      <c r="V1194" s="192">
        <f>Variables!N553</f>
        <v>0</v>
      </c>
      <c r="W1194" s="181"/>
      <c r="X1194" s="192"/>
      <c r="Y1194" s="192">
        <f>Variables!P553</f>
        <v>0</v>
      </c>
      <c r="Z1194" s="182"/>
      <c r="AA1194" s="192"/>
      <c r="AB1194" s="181"/>
      <c r="AC1194" s="170"/>
      <c r="AD1194" s="170"/>
      <c r="AE1194" s="170"/>
      <c r="AF1194" s="170"/>
      <c r="AG1194" s="170"/>
      <c r="AH1194" s="170"/>
      <c r="AI1194" s="170"/>
      <c r="AJ1194" s="170"/>
      <c r="AK1194" s="206"/>
      <c r="AL1194" s="168"/>
      <c r="AM1194" s="168"/>
      <c r="AN1194" s="168"/>
      <c r="AO1194" s="168"/>
      <c r="AP1194" s="174"/>
      <c r="AQ1194" s="174"/>
      <c r="AR1194" s="174"/>
      <c r="AS1194" s="174"/>
      <c r="AT1194" s="206"/>
      <c r="AU1194" s="207"/>
      <c r="AV1194" s="207"/>
      <c r="AW1194" s="207"/>
      <c r="AX1194" s="207"/>
      <c r="AY1194" s="207"/>
    </row>
    <row r="1195" spans="1:51" ht="16.5" customHeight="1" outlineLevel="4" x14ac:dyDescent="0.25">
      <c r="A1195" s="205" t="s">
        <v>3408</v>
      </c>
      <c r="B1195" s="181" t="s">
        <v>1050</v>
      </c>
      <c r="C1195" s="192" t="s">
        <v>2472</v>
      </c>
      <c r="D1195" s="192">
        <v>9</v>
      </c>
      <c r="E1195" s="192">
        <v>9</v>
      </c>
      <c r="F1195" s="192">
        <v>9</v>
      </c>
      <c r="G1195" s="192">
        <v>9</v>
      </c>
      <c r="H1195" s="192"/>
      <c r="I1195" s="192"/>
      <c r="J1195" s="192">
        <v>9</v>
      </c>
      <c r="K1195" s="192">
        <f>Variables!E551</f>
        <v>10</v>
      </c>
      <c r="L1195" s="192">
        <f>Variables!F551</f>
        <v>10</v>
      </c>
      <c r="M1195" s="192">
        <f>Variables!G551</f>
        <v>10</v>
      </c>
      <c r="N1195" s="192">
        <f>Variables!H551</f>
        <v>11</v>
      </c>
      <c r="O1195" s="192">
        <f>Variables!I551</f>
        <v>0</v>
      </c>
      <c r="P1195" s="192">
        <f>Variables!J551</f>
        <v>0</v>
      </c>
      <c r="Q1195" s="181"/>
      <c r="R1195" s="192">
        <f>Variables!K551</f>
        <v>0</v>
      </c>
      <c r="S1195" s="192">
        <f>Variables!L551</f>
        <v>0</v>
      </c>
      <c r="T1195" s="181"/>
      <c r="U1195" s="192">
        <f>Variables!M551</f>
        <v>0</v>
      </c>
      <c r="V1195" s="192">
        <f>Variables!N551</f>
        <v>0</v>
      </c>
      <c r="W1195" s="181"/>
      <c r="X1195" s="192"/>
      <c r="Y1195" s="192">
        <f>Variables!P551</f>
        <v>0</v>
      </c>
      <c r="Z1195" s="182"/>
      <c r="AA1195" s="192"/>
      <c r="AB1195" s="181"/>
      <c r="AC1195" s="170"/>
      <c r="AD1195" s="170"/>
      <c r="AE1195" s="170"/>
      <c r="AF1195" s="170"/>
      <c r="AG1195" s="170"/>
      <c r="AH1195" s="170"/>
      <c r="AI1195" s="170"/>
      <c r="AJ1195" s="170"/>
      <c r="AK1195" s="206"/>
      <c r="AL1195" s="168"/>
      <c r="AM1195" s="168"/>
      <c r="AN1195" s="168"/>
      <c r="AO1195" s="168"/>
      <c r="AP1195" s="174"/>
      <c r="AQ1195" s="174"/>
      <c r="AR1195" s="174"/>
      <c r="AS1195" s="174"/>
      <c r="AT1195" s="206"/>
      <c r="AU1195" s="207"/>
      <c r="AV1195" s="207"/>
      <c r="AW1195" s="207"/>
      <c r="AX1195" s="207"/>
      <c r="AY1195" s="207"/>
    </row>
    <row r="1196" spans="1:51" ht="16.5" customHeight="1" outlineLevel="2" x14ac:dyDescent="0.25">
      <c r="A1196" s="153" t="s">
        <v>3409</v>
      </c>
      <c r="B1196" s="154" t="s">
        <v>3410</v>
      </c>
      <c r="C1196" s="155"/>
      <c r="D1196" s="155"/>
      <c r="E1196" s="155"/>
      <c r="F1196" s="155"/>
      <c r="G1196" s="155"/>
      <c r="H1196" s="155"/>
      <c r="I1196" s="155"/>
      <c r="J1196" s="155"/>
      <c r="K1196" s="155"/>
      <c r="L1196" s="155"/>
      <c r="M1196" s="155"/>
      <c r="N1196" s="155"/>
      <c r="O1196" s="155"/>
      <c r="P1196" s="155"/>
      <c r="Q1196" s="324">
        <v>3607000</v>
      </c>
      <c r="R1196" s="155"/>
      <c r="S1196" s="155"/>
      <c r="T1196" s="236">
        <v>3607000</v>
      </c>
      <c r="U1196" s="155"/>
      <c r="V1196" s="155"/>
      <c r="W1196" s="157"/>
      <c r="X1196" s="174"/>
      <c r="Y1196" s="155"/>
      <c r="Z1196" s="158"/>
      <c r="AA1196" s="159"/>
      <c r="AB1196" s="154"/>
      <c r="AC1196" s="160"/>
      <c r="AD1196" s="160"/>
      <c r="AE1196" s="160"/>
      <c r="AF1196" s="160"/>
      <c r="AG1196" s="160"/>
      <c r="AH1196" s="160"/>
      <c r="AI1196" s="160"/>
      <c r="AJ1196" s="160"/>
      <c r="AK1196" s="161"/>
      <c r="AL1196" s="159"/>
      <c r="AM1196" s="159"/>
      <c r="AN1196" s="159"/>
      <c r="AO1196" s="159"/>
      <c r="AP1196" s="162"/>
      <c r="AQ1196" s="162"/>
      <c r="AR1196" s="162"/>
      <c r="AS1196" s="162"/>
      <c r="AT1196" s="161"/>
      <c r="AU1196" s="163"/>
      <c r="AV1196" s="163"/>
      <c r="AW1196" s="163"/>
      <c r="AX1196" s="163"/>
      <c r="AY1196" s="163"/>
    </row>
    <row r="1197" spans="1:51" ht="16.5" customHeight="1" outlineLevel="3" x14ac:dyDescent="0.25">
      <c r="A1197" s="205" t="s">
        <v>3411</v>
      </c>
      <c r="B1197" s="181" t="s">
        <v>1071</v>
      </c>
      <c r="C1197" s="192"/>
      <c r="D1197" s="192">
        <f t="shared" ref="D1197:G1197" si="1620">D1198</f>
        <v>7</v>
      </c>
      <c r="E1197" s="192">
        <f t="shared" si="1620"/>
        <v>8</v>
      </c>
      <c r="F1197" s="192">
        <f t="shared" si="1620"/>
        <v>9</v>
      </c>
      <c r="G1197" s="192">
        <f t="shared" si="1620"/>
        <v>10</v>
      </c>
      <c r="H1197" s="192">
        <v>11</v>
      </c>
      <c r="I1197" s="192">
        <v>12</v>
      </c>
      <c r="J1197" s="192">
        <f t="shared" ref="J1197:P1197" si="1621">J1198</f>
        <v>13</v>
      </c>
      <c r="K1197" s="192">
        <f t="shared" si="1621"/>
        <v>9</v>
      </c>
      <c r="L1197" s="192">
        <f t="shared" si="1621"/>
        <v>9</v>
      </c>
      <c r="M1197" s="192">
        <f t="shared" si="1621"/>
        <v>10</v>
      </c>
      <c r="N1197" s="192">
        <f t="shared" si="1621"/>
        <v>11</v>
      </c>
      <c r="O1197" s="192">
        <f t="shared" si="1621"/>
        <v>0</v>
      </c>
      <c r="P1197" s="192">
        <f t="shared" si="1621"/>
        <v>0</v>
      </c>
      <c r="Q1197" s="181"/>
      <c r="R1197" s="192">
        <f t="shared" ref="R1197:S1197" si="1622">R1198</f>
        <v>0</v>
      </c>
      <c r="S1197" s="192">
        <f t="shared" si="1622"/>
        <v>0</v>
      </c>
      <c r="T1197" s="181"/>
      <c r="U1197" s="192">
        <f t="shared" ref="U1197:V1197" si="1623">U1198</f>
        <v>0</v>
      </c>
      <c r="V1197" s="192">
        <f t="shared" si="1623"/>
        <v>0</v>
      </c>
      <c r="W1197" s="181"/>
      <c r="X1197" s="188">
        <f>H1197</f>
        <v>11</v>
      </c>
      <c r="Y1197" s="192">
        <f>Y1198</f>
        <v>0</v>
      </c>
      <c r="Z1197" s="182"/>
      <c r="AA1197" s="192">
        <f>Y1197/X1197</f>
        <v>0</v>
      </c>
      <c r="AB1197" s="181"/>
      <c r="AC1197" s="170" t="e">
        <f>P1197/R1197</f>
        <v>#DIV/0!</v>
      </c>
      <c r="AD1197" s="170" t="e">
        <f>S1197/R1197</f>
        <v>#DIV/0!</v>
      </c>
      <c r="AE1197" s="170" t="e">
        <f>V1197/U1197</f>
        <v>#DIV/0!</v>
      </c>
      <c r="AF1197" s="170">
        <f>Y1197/X1197</f>
        <v>0</v>
      </c>
      <c r="AG1197" s="170">
        <f>P1197/G1197</f>
        <v>0</v>
      </c>
      <c r="AH1197" s="170">
        <f>S1197/G1197</f>
        <v>0</v>
      </c>
      <c r="AI1197" s="170">
        <f>V1197/G1197</f>
        <v>0</v>
      </c>
      <c r="AJ1197" s="170">
        <f>Y1197/G1197</f>
        <v>0</v>
      </c>
      <c r="AK1197" s="206"/>
      <c r="AL1197" s="168">
        <f>IF(H1197=0,0,P1197/H1197)</f>
        <v>0</v>
      </c>
      <c r="AM1197" s="168">
        <f>IF(H1197=0,0,S1197/H1197)</f>
        <v>0</v>
      </c>
      <c r="AN1197" s="168">
        <f>IF(H1197=0,0,V1197/H1197)</f>
        <v>0</v>
      </c>
      <c r="AO1197" s="168">
        <f>IF(H1197=0,0,Y1197/H1197)</f>
        <v>0</v>
      </c>
      <c r="AP1197" s="174">
        <f t="shared" ref="AP1197:AS1197" si="1624">IF(AL1197&lt;=50%,5,IF(AL1197&lt;=65%,4,IF(AL1197&lt;=75%,3,IF(AL1197&lt;=90%,2,1))))</f>
        <v>5</v>
      </c>
      <c r="AQ1197" s="174">
        <f t="shared" si="1624"/>
        <v>5</v>
      </c>
      <c r="AR1197" s="174">
        <f t="shared" si="1624"/>
        <v>5</v>
      </c>
      <c r="AS1197" s="174">
        <f t="shared" si="1624"/>
        <v>5</v>
      </c>
      <c r="AT1197" s="206"/>
      <c r="AU1197" s="207"/>
      <c r="AV1197" s="207"/>
      <c r="AW1197" s="207"/>
      <c r="AX1197" s="207"/>
      <c r="AY1197" s="207"/>
    </row>
    <row r="1198" spans="1:51" ht="16.5" customHeight="1" outlineLevel="4" x14ac:dyDescent="0.25">
      <c r="A1198" s="205" t="s">
        <v>3412</v>
      </c>
      <c r="B1198" s="181" t="s">
        <v>1071</v>
      </c>
      <c r="C1198" s="192" t="s">
        <v>2518</v>
      </c>
      <c r="D1198" s="192">
        <v>7</v>
      </c>
      <c r="E1198" s="192">
        <v>8</v>
      </c>
      <c r="F1198" s="192">
        <v>9</v>
      </c>
      <c r="G1198" s="192">
        <v>10</v>
      </c>
      <c r="H1198" s="192"/>
      <c r="I1198" s="192"/>
      <c r="J1198" s="192">
        <v>13</v>
      </c>
      <c r="K1198" s="192">
        <f>Variables!E560</f>
        <v>9</v>
      </c>
      <c r="L1198" s="192">
        <f>Variables!F560</f>
        <v>9</v>
      </c>
      <c r="M1198" s="192">
        <f>Variables!G560</f>
        <v>10</v>
      </c>
      <c r="N1198" s="192">
        <f>Variables!H560</f>
        <v>11</v>
      </c>
      <c r="O1198" s="192">
        <f>Variables!I560</f>
        <v>0</v>
      </c>
      <c r="P1198" s="192">
        <f>Variables!J560</f>
        <v>0</v>
      </c>
      <c r="Q1198" s="181"/>
      <c r="R1198" s="192">
        <f>Variables!K560</f>
        <v>0</v>
      </c>
      <c r="S1198" s="192">
        <f>Variables!L560</f>
        <v>0</v>
      </c>
      <c r="T1198" s="181"/>
      <c r="U1198" s="192">
        <f>Variables!M560</f>
        <v>0</v>
      </c>
      <c r="V1198" s="192">
        <f>Variables!N560</f>
        <v>0</v>
      </c>
      <c r="W1198" s="181"/>
      <c r="X1198" s="192"/>
      <c r="Y1198" s="192">
        <f>Variables!P560</f>
        <v>0</v>
      </c>
      <c r="Z1198" s="182"/>
      <c r="AA1198" s="192"/>
      <c r="AB1198" s="181"/>
      <c r="AC1198" s="170"/>
      <c r="AD1198" s="170"/>
      <c r="AE1198" s="170"/>
      <c r="AF1198" s="170"/>
      <c r="AG1198" s="170"/>
      <c r="AH1198" s="170"/>
      <c r="AI1198" s="170"/>
      <c r="AJ1198" s="170"/>
      <c r="AK1198" s="206"/>
      <c r="AL1198" s="168"/>
      <c r="AM1198" s="168"/>
      <c r="AN1198" s="168"/>
      <c r="AO1198" s="168"/>
      <c r="AP1198" s="174"/>
      <c r="AQ1198" s="174"/>
      <c r="AR1198" s="174"/>
      <c r="AS1198" s="174"/>
      <c r="AT1198" s="206"/>
      <c r="AU1198" s="207"/>
      <c r="AV1198" s="207"/>
      <c r="AW1198" s="207"/>
      <c r="AX1198" s="207"/>
      <c r="AY1198" s="207"/>
    </row>
    <row r="1199" spans="1:51" ht="16.5" customHeight="1" outlineLevel="2" x14ac:dyDescent="0.25">
      <c r="A1199" s="153" t="s">
        <v>3413</v>
      </c>
      <c r="B1199" s="154" t="s">
        <v>3414</v>
      </c>
      <c r="C1199" s="155"/>
      <c r="D1199" s="155"/>
      <c r="E1199" s="155"/>
      <c r="F1199" s="155"/>
      <c r="G1199" s="155"/>
      <c r="H1199" s="155"/>
      <c r="I1199" s="155"/>
      <c r="J1199" s="155"/>
      <c r="K1199" s="155"/>
      <c r="L1199" s="155"/>
      <c r="M1199" s="155"/>
      <c r="N1199" s="155"/>
      <c r="O1199" s="155"/>
      <c r="P1199" s="155"/>
      <c r="Q1199" s="324">
        <v>25407512</v>
      </c>
      <c r="R1199" s="155"/>
      <c r="S1199" s="155"/>
      <c r="T1199" s="236">
        <v>572192080</v>
      </c>
      <c r="U1199" s="155"/>
      <c r="V1199" s="155"/>
      <c r="W1199" s="157"/>
      <c r="X1199" s="155"/>
      <c r="Y1199" s="155"/>
      <c r="Z1199" s="158"/>
      <c r="AA1199" s="159"/>
      <c r="AB1199" s="154"/>
      <c r="AC1199" s="160"/>
      <c r="AD1199" s="160"/>
      <c r="AE1199" s="160"/>
      <c r="AF1199" s="160"/>
      <c r="AG1199" s="160"/>
      <c r="AH1199" s="160"/>
      <c r="AI1199" s="160"/>
      <c r="AJ1199" s="160"/>
      <c r="AK1199" s="161"/>
      <c r="AL1199" s="159"/>
      <c r="AM1199" s="159"/>
      <c r="AN1199" s="159"/>
      <c r="AO1199" s="159"/>
      <c r="AP1199" s="162"/>
      <c r="AQ1199" s="162"/>
      <c r="AR1199" s="162"/>
      <c r="AS1199" s="162"/>
      <c r="AT1199" s="161"/>
      <c r="AU1199" s="163"/>
      <c r="AV1199" s="163"/>
      <c r="AW1199" s="163"/>
      <c r="AX1199" s="163"/>
      <c r="AY1199" s="163"/>
    </row>
    <row r="1200" spans="1:51" ht="16.5" customHeight="1" outlineLevel="3" x14ac:dyDescent="0.25">
      <c r="A1200" s="164" t="s">
        <v>3415</v>
      </c>
      <c r="B1200" s="165" t="s">
        <v>3416</v>
      </c>
      <c r="C1200" s="166"/>
      <c r="D1200" s="166" t="str">
        <f t="shared" ref="D1200:G1200" si="1625">D1201</f>
        <v>2-3 HARI</v>
      </c>
      <c r="E1200" s="166" t="str">
        <f t="shared" si="1625"/>
        <v>2-3 HARI</v>
      </c>
      <c r="F1200" s="166" t="str">
        <f t="shared" si="1625"/>
        <v>2-3 HARI</v>
      </c>
      <c r="G1200" s="166" t="str">
        <f t="shared" si="1625"/>
        <v>2-4 HARI</v>
      </c>
      <c r="H1200" s="166" t="s">
        <v>3417</v>
      </c>
      <c r="I1200" s="166" t="s">
        <v>3417</v>
      </c>
      <c r="J1200" s="166" t="str">
        <f t="shared" ref="J1200:P1200" si="1626">J1201</f>
        <v>2-4 HARI</v>
      </c>
      <c r="K1200" s="231" t="str">
        <f t="shared" si="1626"/>
        <v>1-2 HARI</v>
      </c>
      <c r="L1200" s="231" t="str">
        <f t="shared" si="1626"/>
        <v>2-3 HARI</v>
      </c>
      <c r="M1200" s="231" t="str">
        <f t="shared" si="1626"/>
        <v>1-2 HARI</v>
      </c>
      <c r="N1200" s="231" t="str">
        <f t="shared" si="1626"/>
        <v>1-2 HARI</v>
      </c>
      <c r="O1200" s="231">
        <f t="shared" si="1626"/>
        <v>0</v>
      </c>
      <c r="P1200" s="231">
        <f t="shared" si="1626"/>
        <v>0</v>
      </c>
      <c r="Q1200" s="177"/>
      <c r="R1200" s="231">
        <f t="shared" ref="R1200:S1200" si="1627">R1201</f>
        <v>0</v>
      </c>
      <c r="S1200" s="231">
        <f t="shared" si="1627"/>
        <v>0</v>
      </c>
      <c r="T1200" s="181"/>
      <c r="U1200" s="231">
        <f t="shared" ref="U1200:V1200" si="1628">U1201</f>
        <v>0</v>
      </c>
      <c r="V1200" s="231">
        <f t="shared" si="1628"/>
        <v>0</v>
      </c>
      <c r="W1200" s="181"/>
      <c r="X1200" s="188" t="str">
        <f>H1200</f>
        <v>2-4 HARI</v>
      </c>
      <c r="Y1200" s="231">
        <f>Y1201</f>
        <v>0</v>
      </c>
      <c r="Z1200" s="182"/>
      <c r="AA1200" s="167"/>
      <c r="AB1200" s="165"/>
      <c r="AC1200" s="172">
        <v>1</v>
      </c>
      <c r="AD1200" s="172">
        <v>1</v>
      </c>
      <c r="AE1200" s="172" t="e">
        <f>V1200/U1200</f>
        <v>#DIV/0!</v>
      </c>
      <c r="AF1200" s="172" t="e">
        <f>Y1200/X1200</f>
        <v>#VALUE!</v>
      </c>
      <c r="AG1200" s="172">
        <v>1</v>
      </c>
      <c r="AH1200" s="172">
        <v>1</v>
      </c>
      <c r="AI1200" s="172" t="e">
        <f>V1200/G1200</f>
        <v>#VALUE!</v>
      </c>
      <c r="AJ1200" s="172" t="e">
        <f>Y1200/G1200</f>
        <v>#VALUE!</v>
      </c>
      <c r="AK1200" s="173"/>
      <c r="AL1200" s="186">
        <v>0.5</v>
      </c>
      <c r="AM1200" s="186">
        <v>0.5</v>
      </c>
      <c r="AN1200" s="186">
        <v>0.5</v>
      </c>
      <c r="AO1200" s="186">
        <v>0.5</v>
      </c>
      <c r="AP1200" s="174">
        <f t="shared" ref="AP1200:AS1200" si="1629">IF(AL1200&lt;=50%,5,IF(AL1200&lt;=65%,4,IF(AL1200&lt;=75%,3,IF(AL1200&lt;=90%,2,1))))</f>
        <v>5</v>
      </c>
      <c r="AQ1200" s="174">
        <f t="shared" si="1629"/>
        <v>5</v>
      </c>
      <c r="AR1200" s="174">
        <f t="shared" si="1629"/>
        <v>5</v>
      </c>
      <c r="AS1200" s="174">
        <f t="shared" si="1629"/>
        <v>5</v>
      </c>
      <c r="AT1200" s="173"/>
      <c r="AU1200" s="175"/>
      <c r="AV1200" s="175"/>
      <c r="AW1200" s="175"/>
      <c r="AX1200" s="175"/>
      <c r="AY1200" s="175"/>
    </row>
    <row r="1201" spans="1:51" ht="16.5" customHeight="1" outlineLevel="4" x14ac:dyDescent="0.25">
      <c r="A1201" s="164" t="s">
        <v>3418</v>
      </c>
      <c r="B1201" s="165" t="s">
        <v>1057</v>
      </c>
      <c r="C1201" s="166" t="s">
        <v>3419</v>
      </c>
      <c r="D1201" s="166" t="s">
        <v>1058</v>
      </c>
      <c r="E1201" s="166" t="s">
        <v>1058</v>
      </c>
      <c r="F1201" s="166" t="s">
        <v>1058</v>
      </c>
      <c r="G1201" s="166" t="s">
        <v>3417</v>
      </c>
      <c r="H1201" s="166"/>
      <c r="I1201" s="166"/>
      <c r="J1201" s="166" t="s">
        <v>3417</v>
      </c>
      <c r="K1201" s="231" t="str">
        <f>Variables!E554</f>
        <v>1-2 HARI</v>
      </c>
      <c r="L1201" s="231" t="str">
        <f>Variables!F554</f>
        <v>2-3 HARI</v>
      </c>
      <c r="M1201" s="231" t="str">
        <f>Variables!G554</f>
        <v>1-2 HARI</v>
      </c>
      <c r="N1201" s="231" t="str">
        <f>Variables!H554</f>
        <v>1-2 HARI</v>
      </c>
      <c r="O1201" s="231">
        <f>Variables!I554</f>
        <v>0</v>
      </c>
      <c r="P1201" s="231">
        <f>Variables!J554</f>
        <v>0</v>
      </c>
      <c r="Q1201" s="177"/>
      <c r="R1201" s="231">
        <f>Variables!K554</f>
        <v>0</v>
      </c>
      <c r="S1201" s="231">
        <f>Variables!L554</f>
        <v>0</v>
      </c>
      <c r="T1201" s="181"/>
      <c r="U1201" s="231">
        <f>Variables!M554</f>
        <v>0</v>
      </c>
      <c r="V1201" s="231">
        <f>Variables!N554</f>
        <v>0</v>
      </c>
      <c r="W1201" s="181"/>
      <c r="X1201" s="166"/>
      <c r="Y1201" s="231">
        <f>Variables!P554</f>
        <v>0</v>
      </c>
      <c r="Z1201" s="182"/>
      <c r="AA1201" s="167"/>
      <c r="AB1201" s="165"/>
      <c r="AC1201" s="172"/>
      <c r="AD1201" s="172"/>
      <c r="AE1201" s="172"/>
      <c r="AF1201" s="172"/>
      <c r="AG1201" s="172"/>
      <c r="AH1201" s="172"/>
      <c r="AI1201" s="172"/>
      <c r="AJ1201" s="172"/>
      <c r="AK1201" s="173"/>
      <c r="AL1201" s="168"/>
      <c r="AM1201" s="168"/>
      <c r="AN1201" s="168"/>
      <c r="AO1201" s="168"/>
      <c r="AP1201" s="174"/>
      <c r="AQ1201" s="174"/>
      <c r="AR1201" s="174"/>
      <c r="AS1201" s="174"/>
      <c r="AT1201" s="173"/>
      <c r="AU1201" s="175"/>
      <c r="AV1201" s="175"/>
      <c r="AW1201" s="175"/>
      <c r="AX1201" s="175"/>
      <c r="AY1201" s="175"/>
    </row>
    <row r="1202" spans="1:51" ht="16.5" customHeight="1" outlineLevel="3" x14ac:dyDescent="0.25">
      <c r="A1202" s="164" t="s">
        <v>3420</v>
      </c>
      <c r="B1202" s="165" t="s">
        <v>3421</v>
      </c>
      <c r="C1202" s="166"/>
      <c r="D1202" s="167">
        <v>0</v>
      </c>
      <c r="E1202" s="167">
        <v>0</v>
      </c>
      <c r="F1202" s="167">
        <v>0</v>
      </c>
      <c r="G1202" s="167">
        <v>1</v>
      </c>
      <c r="H1202" s="167">
        <v>1</v>
      </c>
      <c r="I1202" s="167">
        <v>1</v>
      </c>
      <c r="J1202" s="167">
        <v>1</v>
      </c>
      <c r="K1202" s="167">
        <f t="shared" ref="K1202:P1202" si="1630">IF(K1204=0,0,K1203/K1204)</f>
        <v>0</v>
      </c>
      <c r="L1202" s="167">
        <f t="shared" si="1630"/>
        <v>0</v>
      </c>
      <c r="M1202" s="167">
        <f t="shared" si="1630"/>
        <v>0</v>
      </c>
      <c r="N1202" s="167">
        <f t="shared" si="1630"/>
        <v>1</v>
      </c>
      <c r="O1202" s="167">
        <f t="shared" si="1630"/>
        <v>0</v>
      </c>
      <c r="P1202" s="167">
        <f t="shared" si="1630"/>
        <v>0</v>
      </c>
      <c r="Q1202" s="177"/>
      <c r="R1202" s="167">
        <f t="shared" ref="R1202:S1202" si="1631">IF(R1204=0,0,R1203/R1204)</f>
        <v>0</v>
      </c>
      <c r="S1202" s="167">
        <f t="shared" si="1631"/>
        <v>0</v>
      </c>
      <c r="T1202" s="181"/>
      <c r="U1202" s="167">
        <f t="shared" ref="U1202:V1202" si="1632">IF(U1204=0,0,U1203/U1204)</f>
        <v>0</v>
      </c>
      <c r="V1202" s="167">
        <f t="shared" si="1632"/>
        <v>0</v>
      </c>
      <c r="W1202" s="181"/>
      <c r="X1202" s="168">
        <f>H1202</f>
        <v>1</v>
      </c>
      <c r="Y1202" s="167">
        <f>IF(Y1204=0,0,Y1203/Y1204)</f>
        <v>0</v>
      </c>
      <c r="Z1202" s="182"/>
      <c r="AA1202" s="167">
        <f>Y1202/X1202</f>
        <v>0</v>
      </c>
      <c r="AB1202" s="165"/>
      <c r="AC1202" s="172" t="e">
        <f>P1202/R1202</f>
        <v>#DIV/0!</v>
      </c>
      <c r="AD1202" s="172" t="e">
        <f>S1202/R1202</f>
        <v>#DIV/0!</v>
      </c>
      <c r="AE1202" s="172" t="e">
        <f>V1202/U1202</f>
        <v>#DIV/0!</v>
      </c>
      <c r="AF1202" s="172">
        <f>Y1202/X1202</f>
        <v>0</v>
      </c>
      <c r="AG1202" s="172">
        <f>P1202/G1202</f>
        <v>0</v>
      </c>
      <c r="AH1202" s="172">
        <f>S1202/G1202</f>
        <v>0</v>
      </c>
      <c r="AI1202" s="172">
        <f>V1202/G1202</f>
        <v>0</v>
      </c>
      <c r="AJ1202" s="172">
        <f>Y1202/G1202</f>
        <v>0</v>
      </c>
      <c r="AK1202" s="173"/>
      <c r="AL1202" s="168">
        <f>IF(H1202=0,0,P1202/H1202)</f>
        <v>0</v>
      </c>
      <c r="AM1202" s="168">
        <f>IF(H1202=0,0,S1202/H1202)</f>
        <v>0</v>
      </c>
      <c r="AN1202" s="168">
        <f>IF(H1202=0,0,V1202/H1202)</f>
        <v>0</v>
      </c>
      <c r="AO1202" s="168">
        <f>IF(H1202=0,0,Y1202/H1202)</f>
        <v>0</v>
      </c>
      <c r="AP1202" s="174">
        <f t="shared" ref="AP1202:AS1202" si="1633">IF(AL1202&lt;=50%,5,IF(AL1202&lt;=65%,4,IF(AL1202&lt;=75%,3,IF(AL1202&lt;=90%,2,1))))</f>
        <v>5</v>
      </c>
      <c r="AQ1202" s="174">
        <f t="shared" si="1633"/>
        <v>5</v>
      </c>
      <c r="AR1202" s="174">
        <f t="shared" si="1633"/>
        <v>5</v>
      </c>
      <c r="AS1202" s="174">
        <f t="shared" si="1633"/>
        <v>5</v>
      </c>
      <c r="AT1202" s="173"/>
      <c r="AU1202" s="175"/>
      <c r="AV1202" s="175"/>
      <c r="AW1202" s="175"/>
      <c r="AX1202" s="175"/>
      <c r="AY1202" s="175"/>
    </row>
    <row r="1203" spans="1:51" ht="16.5" customHeight="1" outlineLevel="4" x14ac:dyDescent="0.25">
      <c r="A1203" s="205" t="s">
        <v>3422</v>
      </c>
      <c r="B1203" s="181" t="s">
        <v>1093</v>
      </c>
      <c r="C1203" s="192" t="s">
        <v>1706</v>
      </c>
      <c r="D1203" s="192">
        <v>0</v>
      </c>
      <c r="E1203" s="192">
        <v>0</v>
      </c>
      <c r="F1203" s="192">
        <v>0</v>
      </c>
      <c r="G1203" s="192">
        <v>1</v>
      </c>
      <c r="H1203" s="192"/>
      <c r="I1203" s="192"/>
      <c r="J1203" s="192">
        <v>1</v>
      </c>
      <c r="K1203" s="192">
        <f>Variables!E571</f>
        <v>0</v>
      </c>
      <c r="L1203" s="192">
        <f>Variables!F571</f>
        <v>0</v>
      </c>
      <c r="M1203" s="192">
        <f>Variables!G571</f>
        <v>0</v>
      </c>
      <c r="N1203" s="192">
        <f>Variables!H571</f>
        <v>1</v>
      </c>
      <c r="O1203" s="192">
        <f>Variables!I571</f>
        <v>0</v>
      </c>
      <c r="P1203" s="192">
        <f>Variables!J571</f>
        <v>0</v>
      </c>
      <c r="Q1203" s="181"/>
      <c r="R1203" s="192">
        <f>Variables!K571</f>
        <v>0</v>
      </c>
      <c r="S1203" s="192">
        <f>Variables!L571</f>
        <v>0</v>
      </c>
      <c r="T1203" s="181"/>
      <c r="U1203" s="192">
        <f>Variables!M571</f>
        <v>0</v>
      </c>
      <c r="V1203" s="192">
        <f>Variables!N571</f>
        <v>0</v>
      </c>
      <c r="W1203" s="181"/>
      <c r="X1203" s="192"/>
      <c r="Y1203" s="192">
        <f>Variables!P571</f>
        <v>0</v>
      </c>
      <c r="Z1203" s="182"/>
      <c r="AA1203" s="192"/>
      <c r="AB1203" s="181"/>
      <c r="AC1203" s="170"/>
      <c r="AD1203" s="170"/>
      <c r="AE1203" s="170"/>
      <c r="AF1203" s="170"/>
      <c r="AG1203" s="170"/>
      <c r="AH1203" s="170"/>
      <c r="AI1203" s="170"/>
      <c r="AJ1203" s="170"/>
      <c r="AK1203" s="206"/>
      <c r="AL1203" s="168"/>
      <c r="AM1203" s="168"/>
      <c r="AN1203" s="168"/>
      <c r="AO1203" s="168"/>
      <c r="AP1203" s="174"/>
      <c r="AQ1203" s="174"/>
      <c r="AR1203" s="174"/>
      <c r="AS1203" s="174"/>
      <c r="AT1203" s="206"/>
      <c r="AU1203" s="207"/>
      <c r="AV1203" s="207"/>
      <c r="AW1203" s="207"/>
      <c r="AX1203" s="207"/>
      <c r="AY1203" s="207"/>
    </row>
    <row r="1204" spans="1:51" ht="16.5" customHeight="1" outlineLevel="4" x14ac:dyDescent="0.25">
      <c r="A1204" s="205" t="s">
        <v>3423</v>
      </c>
      <c r="B1204" s="181" t="s">
        <v>1091</v>
      </c>
      <c r="C1204" s="192" t="s">
        <v>1706</v>
      </c>
      <c r="D1204" s="192">
        <v>1</v>
      </c>
      <c r="E1204" s="192">
        <v>1</v>
      </c>
      <c r="F1204" s="192">
        <v>1</v>
      </c>
      <c r="G1204" s="192">
        <v>1</v>
      </c>
      <c r="H1204" s="192"/>
      <c r="I1204" s="192"/>
      <c r="J1204" s="192">
        <v>1</v>
      </c>
      <c r="K1204" s="192">
        <f>Variables!E570</f>
        <v>0</v>
      </c>
      <c r="L1204" s="192">
        <f>Variables!F570</f>
        <v>0</v>
      </c>
      <c r="M1204" s="192">
        <f>Variables!G570</f>
        <v>1</v>
      </c>
      <c r="N1204" s="192">
        <f>Variables!H570</f>
        <v>1</v>
      </c>
      <c r="O1204" s="192">
        <f>Variables!I570</f>
        <v>0</v>
      </c>
      <c r="P1204" s="192">
        <f>Variables!J570</f>
        <v>0</v>
      </c>
      <c r="Q1204" s="181"/>
      <c r="R1204" s="192">
        <f>Variables!K570</f>
        <v>0</v>
      </c>
      <c r="S1204" s="192">
        <f>Variables!L570</f>
        <v>0</v>
      </c>
      <c r="T1204" s="181"/>
      <c r="U1204" s="192">
        <f>Variables!M570</f>
        <v>0</v>
      </c>
      <c r="V1204" s="192">
        <f>Variables!N570</f>
        <v>0</v>
      </c>
      <c r="W1204" s="181"/>
      <c r="X1204" s="192"/>
      <c r="Y1204" s="192">
        <f>Variables!P570</f>
        <v>0</v>
      </c>
      <c r="Z1204" s="182"/>
      <c r="AA1204" s="192"/>
      <c r="AB1204" s="181"/>
      <c r="AC1204" s="170"/>
      <c r="AD1204" s="170"/>
      <c r="AE1204" s="170"/>
      <c r="AF1204" s="170"/>
      <c r="AG1204" s="170"/>
      <c r="AH1204" s="170"/>
      <c r="AI1204" s="170"/>
      <c r="AJ1204" s="170"/>
      <c r="AK1204" s="206"/>
      <c r="AL1204" s="168"/>
      <c r="AM1204" s="168"/>
      <c r="AN1204" s="168"/>
      <c r="AO1204" s="168"/>
      <c r="AP1204" s="174"/>
      <c r="AQ1204" s="174"/>
      <c r="AR1204" s="174"/>
      <c r="AS1204" s="174"/>
      <c r="AT1204" s="206"/>
      <c r="AU1204" s="207"/>
      <c r="AV1204" s="207"/>
      <c r="AW1204" s="207"/>
      <c r="AX1204" s="207"/>
      <c r="AY1204" s="207"/>
    </row>
    <row r="1205" spans="1:51" ht="16.5" customHeight="1" outlineLevel="3" x14ac:dyDescent="0.25">
      <c r="A1205" s="205" t="s">
        <v>3424</v>
      </c>
      <c r="B1205" s="181" t="s">
        <v>3425</v>
      </c>
      <c r="C1205" s="192"/>
      <c r="D1205" s="192">
        <f t="shared" ref="D1205:G1205" si="1634">D1206</f>
        <v>1133373</v>
      </c>
      <c r="E1205" s="192">
        <f t="shared" si="1634"/>
        <v>1134846.3848999999</v>
      </c>
      <c r="F1205" s="192">
        <f t="shared" si="1634"/>
        <v>1136435.1698388599</v>
      </c>
      <c r="G1205" s="192">
        <f t="shared" si="1634"/>
        <v>1138139.8225936182</v>
      </c>
      <c r="H1205" s="279">
        <v>1138140</v>
      </c>
      <c r="I1205" s="192">
        <v>1139960.846309768</v>
      </c>
      <c r="J1205" s="192">
        <f t="shared" ref="J1205:P1205" si="1635">J1206</f>
        <v>1143954.1975520421</v>
      </c>
      <c r="K1205" s="192">
        <f t="shared" si="1635"/>
        <v>1043000</v>
      </c>
      <c r="L1205" s="192">
        <f t="shared" si="1635"/>
        <v>1269949</v>
      </c>
      <c r="M1205" s="192">
        <f t="shared" si="1635"/>
        <v>1215978</v>
      </c>
      <c r="N1205" s="192">
        <f t="shared" si="1635"/>
        <v>1560199</v>
      </c>
      <c r="O1205" s="192">
        <f t="shared" si="1635"/>
        <v>0</v>
      </c>
      <c r="P1205" s="192">
        <f t="shared" si="1635"/>
        <v>0</v>
      </c>
      <c r="Q1205" s="181"/>
      <c r="R1205" s="192">
        <f t="shared" ref="R1205:S1205" si="1636">R1206</f>
        <v>0</v>
      </c>
      <c r="S1205" s="192">
        <f t="shared" si="1636"/>
        <v>0</v>
      </c>
      <c r="T1205" s="181"/>
      <c r="U1205" s="192">
        <f t="shared" ref="U1205:V1205" si="1637">U1206</f>
        <v>0</v>
      </c>
      <c r="V1205" s="192">
        <f t="shared" si="1637"/>
        <v>0</v>
      </c>
      <c r="W1205" s="181"/>
      <c r="X1205" s="188">
        <f>H1205</f>
        <v>1138140</v>
      </c>
      <c r="Y1205" s="192">
        <f>Y1206</f>
        <v>0</v>
      </c>
      <c r="Z1205" s="182"/>
      <c r="AA1205" s="192">
        <f>Y1205/X1205</f>
        <v>0</v>
      </c>
      <c r="AB1205" s="181"/>
      <c r="AC1205" s="170" t="e">
        <f>P1205/R1205</f>
        <v>#DIV/0!</v>
      </c>
      <c r="AD1205" s="170" t="e">
        <f>S1205/R1205</f>
        <v>#DIV/0!</v>
      </c>
      <c r="AE1205" s="170" t="e">
        <f>V1205/U1205</f>
        <v>#DIV/0!</v>
      </c>
      <c r="AF1205" s="170">
        <f>Y1205/X1205</f>
        <v>0</v>
      </c>
      <c r="AG1205" s="170">
        <f>P1205/G1205</f>
        <v>0</v>
      </c>
      <c r="AH1205" s="170">
        <f>S1205/G1205</f>
        <v>0</v>
      </c>
      <c r="AI1205" s="170">
        <f>V1205/G1205</f>
        <v>0</v>
      </c>
      <c r="AJ1205" s="170">
        <f>Y1205/G1205</f>
        <v>0</v>
      </c>
      <c r="AK1205" s="206"/>
      <c r="AL1205" s="168">
        <f>IF(H1205=0,0,P1205/H1205)</f>
        <v>0</v>
      </c>
      <c r="AM1205" s="168">
        <f>IF(H1205=0,0,S1205/H1205)</f>
        <v>0</v>
      </c>
      <c r="AN1205" s="168">
        <f>IF(H1205=0,0,V1205/H1205)</f>
        <v>0</v>
      </c>
      <c r="AO1205" s="168">
        <f>IF(H1205=0,0,Y1205/H1205)</f>
        <v>0</v>
      </c>
      <c r="AP1205" s="174">
        <f t="shared" ref="AP1205:AS1205" si="1638">IF(AL1205&lt;=50%,5,IF(AL1205&lt;=65%,4,IF(AL1205&lt;=75%,3,IF(AL1205&lt;=90%,2,1))))</f>
        <v>5</v>
      </c>
      <c r="AQ1205" s="174">
        <f t="shared" si="1638"/>
        <v>5</v>
      </c>
      <c r="AR1205" s="174">
        <f t="shared" si="1638"/>
        <v>5</v>
      </c>
      <c r="AS1205" s="174">
        <f t="shared" si="1638"/>
        <v>5</v>
      </c>
      <c r="AT1205" s="206"/>
      <c r="AU1205" s="207"/>
      <c r="AV1205" s="207"/>
      <c r="AW1205" s="207"/>
      <c r="AX1205" s="207"/>
      <c r="AY1205" s="207"/>
    </row>
    <row r="1206" spans="1:51" ht="16.5" customHeight="1" outlineLevel="4" x14ac:dyDescent="0.25">
      <c r="A1206" s="205" t="s">
        <v>3426</v>
      </c>
      <c r="B1206" s="181" t="s">
        <v>1097</v>
      </c>
      <c r="C1206" s="192" t="s">
        <v>1632</v>
      </c>
      <c r="D1206" s="192">
        <v>1133373</v>
      </c>
      <c r="E1206" s="192">
        <v>1134846.3848999999</v>
      </c>
      <c r="F1206" s="192">
        <v>1136435.1698388599</v>
      </c>
      <c r="G1206" s="192">
        <v>1138139.8225936182</v>
      </c>
      <c r="H1206" s="192"/>
      <c r="I1206" s="192"/>
      <c r="J1206" s="192">
        <v>1143954.1975520421</v>
      </c>
      <c r="K1206" s="192">
        <f>Variables!E573</f>
        <v>1043000</v>
      </c>
      <c r="L1206" s="192">
        <f>Variables!F573</f>
        <v>1269949</v>
      </c>
      <c r="M1206" s="192">
        <f>Variables!G573</f>
        <v>1215978</v>
      </c>
      <c r="N1206" s="192">
        <f>Variables!H573</f>
        <v>1560199</v>
      </c>
      <c r="O1206" s="192">
        <f>Variables!I573</f>
        <v>0</v>
      </c>
      <c r="P1206" s="192">
        <f>Variables!J573</f>
        <v>0</v>
      </c>
      <c r="Q1206" s="181"/>
      <c r="R1206" s="192">
        <f>Variables!K573</f>
        <v>0</v>
      </c>
      <c r="S1206" s="192">
        <f>Variables!L573</f>
        <v>0</v>
      </c>
      <c r="T1206" s="181"/>
      <c r="U1206" s="192">
        <f>Variables!M573</f>
        <v>0</v>
      </c>
      <c r="V1206" s="192">
        <f>Variables!N573</f>
        <v>0</v>
      </c>
      <c r="W1206" s="181"/>
      <c r="X1206" s="192"/>
      <c r="Y1206" s="192">
        <f>Variables!P573</f>
        <v>0</v>
      </c>
      <c r="Z1206" s="182"/>
      <c r="AA1206" s="192"/>
      <c r="AB1206" s="181"/>
      <c r="AC1206" s="170"/>
      <c r="AD1206" s="170"/>
      <c r="AE1206" s="170"/>
      <c r="AF1206" s="170"/>
      <c r="AG1206" s="170"/>
      <c r="AH1206" s="170"/>
      <c r="AI1206" s="170"/>
      <c r="AJ1206" s="170"/>
      <c r="AK1206" s="206"/>
      <c r="AL1206" s="168"/>
      <c r="AM1206" s="168"/>
      <c r="AN1206" s="168"/>
      <c r="AO1206" s="168"/>
      <c r="AP1206" s="174"/>
      <c r="AQ1206" s="174"/>
      <c r="AR1206" s="174"/>
      <c r="AS1206" s="174"/>
      <c r="AT1206" s="206"/>
      <c r="AU1206" s="207"/>
      <c r="AV1206" s="207"/>
      <c r="AW1206" s="207"/>
      <c r="AX1206" s="207"/>
      <c r="AY1206" s="207"/>
    </row>
    <row r="1207" spans="1:51" ht="16.5" customHeight="1" outlineLevel="3" x14ac:dyDescent="0.25">
      <c r="A1207" s="205" t="s">
        <v>3427</v>
      </c>
      <c r="B1207" s="181" t="s">
        <v>3428</v>
      </c>
      <c r="C1207" s="192"/>
      <c r="D1207" s="192">
        <f t="shared" ref="D1207:G1207" si="1639">D1208</f>
        <v>5171</v>
      </c>
      <c r="E1207" s="192">
        <f t="shared" si="1639"/>
        <v>5177.7223000000004</v>
      </c>
      <c r="F1207" s="192">
        <f t="shared" si="1639"/>
        <v>5184.9711112200002</v>
      </c>
      <c r="G1207" s="192">
        <f t="shared" si="1639"/>
        <v>5192.7485678868306</v>
      </c>
      <c r="H1207" s="192">
        <v>5192.7485678868306</v>
      </c>
      <c r="I1207" s="192">
        <v>5201.0569655954496</v>
      </c>
      <c r="J1207" s="192">
        <f t="shared" ref="J1207:P1207" si="1640">J1208</f>
        <v>5219.2765802093481</v>
      </c>
      <c r="K1207" s="192">
        <f t="shared" si="1640"/>
        <v>6625</v>
      </c>
      <c r="L1207" s="192">
        <f t="shared" si="1640"/>
        <v>6341</v>
      </c>
      <c r="M1207" s="192">
        <f t="shared" si="1640"/>
        <v>6343</v>
      </c>
      <c r="N1207" s="192">
        <f t="shared" si="1640"/>
        <v>8784</v>
      </c>
      <c r="O1207" s="192">
        <f t="shared" si="1640"/>
        <v>0</v>
      </c>
      <c r="P1207" s="192">
        <f t="shared" si="1640"/>
        <v>0</v>
      </c>
      <c r="Q1207" s="181"/>
      <c r="R1207" s="192">
        <f t="shared" ref="R1207:S1207" si="1641">R1208</f>
        <v>0</v>
      </c>
      <c r="S1207" s="192">
        <f t="shared" si="1641"/>
        <v>0</v>
      </c>
      <c r="T1207" s="181"/>
      <c r="U1207" s="192">
        <f t="shared" ref="U1207:V1207" si="1642">U1208</f>
        <v>0</v>
      </c>
      <c r="V1207" s="192">
        <f t="shared" si="1642"/>
        <v>0</v>
      </c>
      <c r="W1207" s="181"/>
      <c r="X1207" s="188">
        <f>H1207</f>
        <v>5192.7485678868306</v>
      </c>
      <c r="Y1207" s="192">
        <f>Y1208</f>
        <v>0</v>
      </c>
      <c r="Z1207" s="182"/>
      <c r="AA1207" s="192">
        <f>Y1207/X1207</f>
        <v>0</v>
      </c>
      <c r="AB1207" s="181"/>
      <c r="AC1207" s="170" t="e">
        <f>P1207/R1207</f>
        <v>#DIV/0!</v>
      </c>
      <c r="AD1207" s="170" t="e">
        <f>S1207/R1207</f>
        <v>#DIV/0!</v>
      </c>
      <c r="AE1207" s="170" t="e">
        <f>V1207/U1207</f>
        <v>#DIV/0!</v>
      </c>
      <c r="AF1207" s="170">
        <f>Y1207/X1207</f>
        <v>0</v>
      </c>
      <c r="AG1207" s="170">
        <f>P1207/G1207</f>
        <v>0</v>
      </c>
      <c r="AH1207" s="170">
        <f>S1207/G1207</f>
        <v>0</v>
      </c>
      <c r="AI1207" s="170">
        <f>V1207/G1207</f>
        <v>0</v>
      </c>
      <c r="AJ1207" s="170">
        <f>Y1207/G1207</f>
        <v>0</v>
      </c>
      <c r="AK1207" s="206"/>
      <c r="AL1207" s="168">
        <f>IF(H1207=0,0,P1207/H1207)</f>
        <v>0</v>
      </c>
      <c r="AM1207" s="168">
        <f>IF(H1207=0,0,S1207/H1207)</f>
        <v>0</v>
      </c>
      <c r="AN1207" s="168">
        <f>IF(H1207=0,0,V1207/H1207)</f>
        <v>0</v>
      </c>
      <c r="AO1207" s="168">
        <f>IF(H1207=0,0,Y1207/H1207)</f>
        <v>0</v>
      </c>
      <c r="AP1207" s="174">
        <f t="shared" ref="AP1207:AS1207" si="1643">IF(AL1207&lt;=50%,5,IF(AL1207&lt;=65%,4,IF(AL1207&lt;=75%,3,IF(AL1207&lt;=90%,2,1))))</f>
        <v>5</v>
      </c>
      <c r="AQ1207" s="174">
        <f t="shared" si="1643"/>
        <v>5</v>
      </c>
      <c r="AR1207" s="174">
        <f t="shared" si="1643"/>
        <v>5</v>
      </c>
      <c r="AS1207" s="174">
        <f t="shared" si="1643"/>
        <v>5</v>
      </c>
      <c r="AT1207" s="206"/>
      <c r="AU1207" s="207"/>
      <c r="AV1207" s="207"/>
      <c r="AW1207" s="207"/>
      <c r="AX1207" s="207"/>
      <c r="AY1207" s="207"/>
    </row>
    <row r="1208" spans="1:51" ht="16.5" customHeight="1" outlineLevel="4" x14ac:dyDescent="0.25">
      <c r="A1208" s="205" t="s">
        <v>3429</v>
      </c>
      <c r="B1208" s="181" t="s">
        <v>1095</v>
      </c>
      <c r="C1208" s="192" t="s">
        <v>1632</v>
      </c>
      <c r="D1208" s="192">
        <v>5171</v>
      </c>
      <c r="E1208" s="192">
        <v>5177.7223000000004</v>
      </c>
      <c r="F1208" s="192">
        <v>5184.9711112200002</v>
      </c>
      <c r="G1208" s="192">
        <v>5192.7485678868306</v>
      </c>
      <c r="H1208" s="192"/>
      <c r="I1208" s="192"/>
      <c r="J1208" s="192">
        <v>5219.2765802093481</v>
      </c>
      <c r="K1208" s="192">
        <f>Variables!E572</f>
        <v>6625</v>
      </c>
      <c r="L1208" s="192">
        <f>Variables!F572</f>
        <v>6341</v>
      </c>
      <c r="M1208" s="192">
        <f>Variables!G572</f>
        <v>6343</v>
      </c>
      <c r="N1208" s="192">
        <f>Variables!H572</f>
        <v>8784</v>
      </c>
      <c r="O1208" s="192">
        <f>Variables!I572</f>
        <v>0</v>
      </c>
      <c r="P1208" s="192">
        <f>Variables!J572</f>
        <v>0</v>
      </c>
      <c r="Q1208" s="181"/>
      <c r="R1208" s="192">
        <f>Variables!K572</f>
        <v>0</v>
      </c>
      <c r="S1208" s="192">
        <f>Variables!L572</f>
        <v>0</v>
      </c>
      <c r="T1208" s="181"/>
      <c r="U1208" s="192">
        <f>Variables!M572</f>
        <v>0</v>
      </c>
      <c r="V1208" s="192">
        <f>Variables!N572</f>
        <v>0</v>
      </c>
      <c r="W1208" s="181"/>
      <c r="X1208" s="192"/>
      <c r="Y1208" s="192">
        <f>Variables!P572</f>
        <v>0</v>
      </c>
      <c r="Z1208" s="182"/>
      <c r="AA1208" s="192"/>
      <c r="AB1208" s="181"/>
      <c r="AC1208" s="170"/>
      <c r="AD1208" s="170"/>
      <c r="AE1208" s="170"/>
      <c r="AF1208" s="170"/>
      <c r="AG1208" s="170"/>
      <c r="AH1208" s="170"/>
      <c r="AI1208" s="170"/>
      <c r="AJ1208" s="170"/>
      <c r="AK1208" s="206"/>
      <c r="AL1208" s="168"/>
      <c r="AM1208" s="168"/>
      <c r="AN1208" s="168"/>
      <c r="AO1208" s="168"/>
      <c r="AP1208" s="174"/>
      <c r="AQ1208" s="174"/>
      <c r="AR1208" s="174"/>
      <c r="AS1208" s="174"/>
      <c r="AT1208" s="206"/>
      <c r="AU1208" s="207"/>
      <c r="AV1208" s="207"/>
      <c r="AW1208" s="207"/>
      <c r="AX1208" s="207"/>
      <c r="AY1208" s="207"/>
    </row>
    <row r="1209" spans="1:51" ht="16.5" customHeight="1" outlineLevel="1" x14ac:dyDescent="0.25">
      <c r="A1209" s="140" t="s">
        <v>319</v>
      </c>
      <c r="B1209" s="146" t="s">
        <v>3430</v>
      </c>
      <c r="C1209" s="142"/>
      <c r="D1209" s="142"/>
      <c r="E1209" s="142"/>
      <c r="F1209" s="142"/>
      <c r="G1209" s="142"/>
      <c r="H1209" s="142"/>
      <c r="I1209" s="142"/>
      <c r="J1209" s="142"/>
      <c r="K1209" s="142"/>
      <c r="L1209" s="142"/>
      <c r="M1209" s="142"/>
      <c r="N1209" s="142"/>
      <c r="O1209" s="142"/>
      <c r="P1209" s="142"/>
      <c r="Q1209" s="284">
        <f>SUBTOTAL(9,Q1210:Q1267)</f>
        <v>0</v>
      </c>
      <c r="R1209" s="142"/>
      <c r="S1209" s="142"/>
      <c r="T1209" s="143">
        <f>SUBTOTAL(9,T1210:T1267)</f>
        <v>0</v>
      </c>
      <c r="U1209" s="142"/>
      <c r="V1209" s="142"/>
      <c r="W1209" s="143">
        <f>SUBTOTAL(9,W1210:W1267)</f>
        <v>1086131522</v>
      </c>
      <c r="X1209" s="142"/>
      <c r="Y1209" s="142"/>
      <c r="Z1209" s="143">
        <f>SUBTOTAL(9,Z1210:Z1267)</f>
        <v>2547586779</v>
      </c>
      <c r="AA1209" s="145"/>
      <c r="AB1209" s="146"/>
      <c r="AC1209" s="147" t="e">
        <f t="shared" ref="AC1209:AJ1209" si="1644">SUBTOTAL(1,AC1210:AC1267)</f>
        <v>#DIV/0!</v>
      </c>
      <c r="AD1209" s="147" t="e">
        <f t="shared" si="1644"/>
        <v>#DIV/0!</v>
      </c>
      <c r="AE1209" s="147" t="e">
        <f t="shared" si="1644"/>
        <v>#DIV/0!</v>
      </c>
      <c r="AF1209" s="147">
        <f t="shared" si="1644"/>
        <v>0</v>
      </c>
      <c r="AG1209" s="147">
        <f t="shared" si="1644"/>
        <v>0.63397992938368031</v>
      </c>
      <c r="AH1209" s="147">
        <f t="shared" si="1644"/>
        <v>0</v>
      </c>
      <c r="AI1209" s="147">
        <f t="shared" si="1644"/>
        <v>8.4210526315789472E-2</v>
      </c>
      <c r="AJ1209" s="147">
        <f t="shared" si="1644"/>
        <v>0</v>
      </c>
      <c r="AK1209" s="148"/>
      <c r="AL1209" s="149"/>
      <c r="AM1209" s="149"/>
      <c r="AN1209" s="149"/>
      <c r="AO1209" s="149"/>
      <c r="AP1209" s="150"/>
      <c r="AQ1209" s="150"/>
      <c r="AR1209" s="150"/>
      <c r="AS1209" s="150"/>
      <c r="AT1209" s="151"/>
      <c r="AU1209" s="152">
        <f>COUNTIF(AS1210:AS1267,5)</f>
        <v>19</v>
      </c>
      <c r="AV1209" s="152">
        <f>COUNTIF(AS1210:AS1267,4)</f>
        <v>0</v>
      </c>
      <c r="AW1209" s="152">
        <f>COUNTIF(AS1210:AS1267,3)</f>
        <v>0</v>
      </c>
      <c r="AX1209" s="152">
        <f>COUNTIF(AS1210:AS1267,2)</f>
        <v>0</v>
      </c>
      <c r="AY1209" s="152">
        <f>COUNTIF(AS1210:AS1267,1)</f>
        <v>0</v>
      </c>
    </row>
    <row r="1210" spans="1:51" ht="16.5" customHeight="1" outlineLevel="2" x14ac:dyDescent="0.25">
      <c r="A1210" s="153" t="s">
        <v>3431</v>
      </c>
      <c r="B1210" s="153" t="s">
        <v>3432</v>
      </c>
      <c r="C1210" s="155"/>
      <c r="D1210" s="155"/>
      <c r="E1210" s="155"/>
      <c r="F1210" s="155"/>
      <c r="G1210" s="155"/>
      <c r="H1210" s="155"/>
      <c r="I1210" s="155"/>
      <c r="J1210" s="155"/>
      <c r="K1210" s="155"/>
      <c r="L1210" s="155"/>
      <c r="M1210" s="155"/>
      <c r="N1210" s="155"/>
      <c r="O1210" s="155"/>
      <c r="P1210" s="155"/>
      <c r="Q1210" s="156"/>
      <c r="R1210" s="155"/>
      <c r="S1210" s="155"/>
      <c r="T1210" s="222"/>
      <c r="U1210" s="155"/>
      <c r="V1210" s="155"/>
      <c r="W1210" s="222"/>
      <c r="X1210" s="155"/>
      <c r="Y1210" s="155"/>
      <c r="Z1210" s="158"/>
      <c r="AA1210" s="159"/>
      <c r="AB1210" s="154"/>
      <c r="AC1210" s="160"/>
      <c r="AD1210" s="160"/>
      <c r="AE1210" s="160"/>
      <c r="AF1210" s="160"/>
      <c r="AG1210" s="160"/>
      <c r="AH1210" s="160"/>
      <c r="AI1210" s="160"/>
      <c r="AJ1210" s="160"/>
      <c r="AK1210" s="161"/>
      <c r="AL1210" s="159"/>
      <c r="AM1210" s="159"/>
      <c r="AN1210" s="159"/>
      <c r="AO1210" s="159"/>
      <c r="AP1210" s="162"/>
      <c r="AQ1210" s="162"/>
      <c r="AR1210" s="162"/>
      <c r="AS1210" s="162"/>
      <c r="AT1210" s="161"/>
      <c r="AU1210" s="163"/>
      <c r="AV1210" s="163"/>
      <c r="AW1210" s="163"/>
      <c r="AX1210" s="163"/>
      <c r="AY1210" s="163"/>
    </row>
    <row r="1211" spans="1:51" ht="16.5" customHeight="1" outlineLevel="3" x14ac:dyDescent="0.25">
      <c r="A1211" s="285" t="s">
        <v>3433</v>
      </c>
      <c r="B1211" s="286" t="s">
        <v>3434</v>
      </c>
      <c r="C1211" s="167"/>
      <c r="D1211" s="167">
        <v>1.8200000000000001E-2</v>
      </c>
      <c r="E1211" s="167">
        <v>1.8200000000000001E-2</v>
      </c>
      <c r="F1211" s="167">
        <v>1.8200000000000001E-2</v>
      </c>
      <c r="G1211" s="167">
        <v>2.4199999999999999E-2</v>
      </c>
      <c r="H1211" s="167">
        <v>3.0300000000000001E-2</v>
      </c>
      <c r="I1211" s="167">
        <v>3.6299999999999999E-2</v>
      </c>
      <c r="J1211" s="167">
        <v>4.24E-2</v>
      </c>
      <c r="K1211" s="167" t="e">
        <f>IF(K1213=0,0,K1212/K1213)</f>
        <v>#N/A</v>
      </c>
      <c r="L1211" s="167">
        <v>3.6499999999999998E-2</v>
      </c>
      <c r="M1211" s="167">
        <f t="shared" ref="M1211:P1211" si="1645">IF(M1213=0,0,M1212/M1213)</f>
        <v>2.4242424242424242E-2</v>
      </c>
      <c r="N1211" s="167">
        <f t="shared" si="1645"/>
        <v>3.0303030303030304E-2</v>
      </c>
      <c r="O1211" s="167">
        <f t="shared" si="1645"/>
        <v>0</v>
      </c>
      <c r="P1211" s="167">
        <f t="shared" si="1645"/>
        <v>0</v>
      </c>
      <c r="Q1211" s="177"/>
      <c r="R1211" s="167">
        <f t="shared" ref="R1211:S1211" si="1646">IF(R1213=0,0,R1212/R1213)</f>
        <v>0</v>
      </c>
      <c r="S1211" s="167">
        <f t="shared" si="1646"/>
        <v>0</v>
      </c>
      <c r="T1211" s="181"/>
      <c r="U1211" s="167">
        <f t="shared" ref="U1211:V1211" si="1647">IF(U1213=0,0,U1212/U1213)</f>
        <v>0</v>
      </c>
      <c r="V1211" s="167">
        <f t="shared" si="1647"/>
        <v>0</v>
      </c>
      <c r="W1211" s="181"/>
      <c r="X1211" s="168">
        <f>H1211</f>
        <v>3.0300000000000001E-2</v>
      </c>
      <c r="Y1211" s="167">
        <f>IF(Y1213=0,0,Y1212/Y1213)</f>
        <v>0</v>
      </c>
      <c r="Z1211" s="182"/>
      <c r="AA1211" s="167">
        <f>Y1211/X1211</f>
        <v>0</v>
      </c>
      <c r="AB1211" s="286"/>
      <c r="AC1211" s="172" t="e">
        <f>P1211/R1211</f>
        <v>#DIV/0!</v>
      </c>
      <c r="AD1211" s="172" t="e">
        <f>S1211/R1211</f>
        <v>#DIV/0!</v>
      </c>
      <c r="AE1211" s="172" t="e">
        <f>V1211/U1211</f>
        <v>#DIV/0!</v>
      </c>
      <c r="AF1211" s="172">
        <f>Y1211/X1211</f>
        <v>0</v>
      </c>
      <c r="AG1211" s="172">
        <f>P1211/G1211</f>
        <v>0</v>
      </c>
      <c r="AH1211" s="172">
        <f>S1211/G1211</f>
        <v>0</v>
      </c>
      <c r="AI1211" s="172">
        <f>V1211/G1211</f>
        <v>0</v>
      </c>
      <c r="AJ1211" s="172">
        <f>Y1211/G1211</f>
        <v>0</v>
      </c>
      <c r="AK1211" s="173"/>
      <c r="AL1211" s="168">
        <f>IF(H1211=0,0,P1211/H1211)</f>
        <v>0</v>
      </c>
      <c r="AM1211" s="168">
        <f>IF(H1211=0,0,S1211/H1211)</f>
        <v>0</v>
      </c>
      <c r="AN1211" s="168">
        <f>IF(H1211=0,0,V1211/H1211)</f>
        <v>0</v>
      </c>
      <c r="AO1211" s="168">
        <f>IF(H1211=0,0,Y1211/H1211)</f>
        <v>0</v>
      </c>
      <c r="AP1211" s="174">
        <f t="shared" ref="AP1211:AS1211" si="1648">IF(AL1211&lt;=50%,5,IF(AL1211&lt;=65%,4,IF(AL1211&lt;=75%,3,IF(AL1211&lt;=90%,2,1))))</f>
        <v>5</v>
      </c>
      <c r="AQ1211" s="174">
        <f t="shared" si="1648"/>
        <v>5</v>
      </c>
      <c r="AR1211" s="174">
        <f t="shared" si="1648"/>
        <v>5</v>
      </c>
      <c r="AS1211" s="174">
        <f t="shared" si="1648"/>
        <v>5</v>
      </c>
      <c r="AT1211" s="287"/>
      <c r="AU1211" s="288"/>
      <c r="AV1211" s="288"/>
      <c r="AW1211" s="288"/>
      <c r="AX1211" s="288"/>
      <c r="AY1211" s="288"/>
    </row>
    <row r="1212" spans="1:51" ht="16.5" customHeight="1" outlineLevel="4" x14ac:dyDescent="0.25">
      <c r="A1212" s="205" t="s">
        <v>3435</v>
      </c>
      <c r="B1212" s="181" t="s">
        <v>1249</v>
      </c>
      <c r="C1212" s="192" t="s">
        <v>1660</v>
      </c>
      <c r="D1212" s="192"/>
      <c r="E1212" s="192"/>
      <c r="F1212" s="192"/>
      <c r="G1212" s="192"/>
      <c r="H1212" s="192"/>
      <c r="I1212" s="192"/>
      <c r="J1212" s="192"/>
      <c r="K1212" s="192" t="e">
        <f>Variables!E643</f>
        <v>#N/A</v>
      </c>
      <c r="L1212" s="192" t="e">
        <f>Variables!F643</f>
        <v>#N/A</v>
      </c>
      <c r="M1212" s="192">
        <f>Variables!G643</f>
        <v>4</v>
      </c>
      <c r="N1212" s="192">
        <f>Variables!H643</f>
        <v>5</v>
      </c>
      <c r="O1212" s="192">
        <f>Variables!I643</f>
        <v>0</v>
      </c>
      <c r="P1212" s="192">
        <f>Variables!J643</f>
        <v>0</v>
      </c>
      <c r="Q1212" s="181"/>
      <c r="R1212" s="192">
        <f>Variables!K643</f>
        <v>0</v>
      </c>
      <c r="S1212" s="192">
        <f>Variables!L643</f>
        <v>0</v>
      </c>
      <c r="T1212" s="181"/>
      <c r="U1212" s="192">
        <f>Variables!M643</f>
        <v>0</v>
      </c>
      <c r="V1212" s="192">
        <f>Variables!N643</f>
        <v>0</v>
      </c>
      <c r="W1212" s="181"/>
      <c r="X1212" s="192"/>
      <c r="Y1212" s="192">
        <f>Variables!P643</f>
        <v>0</v>
      </c>
      <c r="Z1212" s="182"/>
      <c r="AA1212" s="192"/>
      <c r="AB1212" s="181"/>
      <c r="AC1212" s="170"/>
      <c r="AD1212" s="170"/>
      <c r="AE1212" s="170"/>
      <c r="AF1212" s="170"/>
      <c r="AG1212" s="170"/>
      <c r="AH1212" s="170"/>
      <c r="AI1212" s="170"/>
      <c r="AJ1212" s="170"/>
      <c r="AK1212" s="206"/>
      <c r="AL1212" s="168"/>
      <c r="AM1212" s="168"/>
      <c r="AN1212" s="168"/>
      <c r="AO1212" s="168"/>
      <c r="AP1212" s="174"/>
      <c r="AQ1212" s="174"/>
      <c r="AR1212" s="174"/>
      <c r="AS1212" s="174"/>
      <c r="AT1212" s="206"/>
      <c r="AU1212" s="207"/>
      <c r="AV1212" s="207"/>
      <c r="AW1212" s="207"/>
      <c r="AX1212" s="207"/>
      <c r="AY1212" s="207"/>
    </row>
    <row r="1213" spans="1:51" ht="16.5" customHeight="1" outlineLevel="4" x14ac:dyDescent="0.25">
      <c r="A1213" s="205" t="s">
        <v>3436</v>
      </c>
      <c r="B1213" s="181" t="s">
        <v>1243</v>
      </c>
      <c r="C1213" s="192" t="s">
        <v>1660</v>
      </c>
      <c r="D1213" s="192"/>
      <c r="E1213" s="192"/>
      <c r="F1213" s="192"/>
      <c r="G1213" s="192"/>
      <c r="H1213" s="192"/>
      <c r="I1213" s="192"/>
      <c r="J1213" s="192"/>
      <c r="K1213" s="192" t="e">
        <f>Variables!E641</f>
        <v>#N/A</v>
      </c>
      <c r="L1213" s="192" t="e">
        <f>Variables!F641</f>
        <v>#N/A</v>
      </c>
      <c r="M1213" s="192">
        <f>Variables!G641</f>
        <v>165</v>
      </c>
      <c r="N1213" s="192">
        <f>Variables!H641</f>
        <v>165</v>
      </c>
      <c r="O1213" s="192">
        <f>Variables!I641</f>
        <v>0</v>
      </c>
      <c r="P1213" s="192">
        <f>Variables!J641</f>
        <v>0</v>
      </c>
      <c r="Q1213" s="181"/>
      <c r="R1213" s="192">
        <f>Variables!K641</f>
        <v>0</v>
      </c>
      <c r="S1213" s="192">
        <f>Variables!L641</f>
        <v>0</v>
      </c>
      <c r="T1213" s="181"/>
      <c r="U1213" s="192">
        <f>Variables!M641</f>
        <v>0</v>
      </c>
      <c r="V1213" s="192">
        <f>Variables!N641</f>
        <v>0</v>
      </c>
      <c r="W1213" s="181"/>
      <c r="X1213" s="192"/>
      <c r="Y1213" s="192">
        <f>Variables!P641</f>
        <v>0</v>
      </c>
      <c r="Z1213" s="182"/>
      <c r="AA1213" s="192"/>
      <c r="AB1213" s="181"/>
      <c r="AC1213" s="170"/>
      <c r="AD1213" s="170"/>
      <c r="AE1213" s="170"/>
      <c r="AF1213" s="170"/>
      <c r="AG1213" s="170"/>
      <c r="AH1213" s="170"/>
      <c r="AI1213" s="170"/>
      <c r="AJ1213" s="170"/>
      <c r="AK1213" s="206"/>
      <c r="AL1213" s="168"/>
      <c r="AM1213" s="168"/>
      <c r="AN1213" s="168"/>
      <c r="AO1213" s="168"/>
      <c r="AP1213" s="174"/>
      <c r="AQ1213" s="174"/>
      <c r="AR1213" s="174"/>
      <c r="AS1213" s="174"/>
      <c r="AT1213" s="206"/>
      <c r="AU1213" s="207"/>
      <c r="AV1213" s="207"/>
      <c r="AW1213" s="207"/>
      <c r="AX1213" s="207"/>
      <c r="AY1213" s="207"/>
    </row>
    <row r="1214" spans="1:51" ht="16.5" customHeight="1" outlineLevel="2" x14ac:dyDescent="0.25">
      <c r="A1214" s="153" t="s">
        <v>3437</v>
      </c>
      <c r="B1214" s="154" t="s">
        <v>3438</v>
      </c>
      <c r="C1214" s="155"/>
      <c r="D1214" s="155"/>
      <c r="E1214" s="155"/>
      <c r="F1214" s="155"/>
      <c r="G1214" s="155"/>
      <c r="H1214" s="155"/>
      <c r="I1214" s="155"/>
      <c r="J1214" s="155"/>
      <c r="K1214" s="155"/>
      <c r="L1214" s="155"/>
      <c r="M1214" s="155"/>
      <c r="N1214" s="155"/>
      <c r="O1214" s="155"/>
      <c r="P1214" s="155"/>
      <c r="Q1214" s="156"/>
      <c r="R1214" s="155"/>
      <c r="S1214" s="155"/>
      <c r="T1214" s="157"/>
      <c r="U1214" s="155"/>
      <c r="V1214" s="155"/>
      <c r="W1214" s="157">
        <v>14160000</v>
      </c>
      <c r="X1214" s="155"/>
      <c r="Y1214" s="155"/>
      <c r="Z1214" s="158"/>
      <c r="AA1214" s="159"/>
      <c r="AB1214" s="154"/>
      <c r="AC1214" s="160"/>
      <c r="AD1214" s="160"/>
      <c r="AE1214" s="160"/>
      <c r="AF1214" s="160"/>
      <c r="AG1214" s="160"/>
      <c r="AH1214" s="160"/>
      <c r="AI1214" s="160"/>
      <c r="AJ1214" s="160"/>
      <c r="AK1214" s="161"/>
      <c r="AL1214" s="159"/>
      <c r="AM1214" s="159"/>
      <c r="AN1214" s="159"/>
      <c r="AO1214" s="159"/>
      <c r="AP1214" s="162"/>
      <c r="AQ1214" s="162"/>
      <c r="AR1214" s="162"/>
      <c r="AS1214" s="162"/>
      <c r="AT1214" s="161"/>
      <c r="AU1214" s="163"/>
      <c r="AV1214" s="163"/>
      <c r="AW1214" s="163"/>
      <c r="AX1214" s="163"/>
      <c r="AY1214" s="163"/>
    </row>
    <row r="1215" spans="1:51" ht="16.5" customHeight="1" outlineLevel="3" x14ac:dyDescent="0.25">
      <c r="A1215" s="285" t="s">
        <v>3439</v>
      </c>
      <c r="B1215" s="286" t="s">
        <v>3440</v>
      </c>
      <c r="C1215" s="167"/>
      <c r="D1215" s="167">
        <v>0</v>
      </c>
      <c r="E1215" s="167">
        <v>0</v>
      </c>
      <c r="F1215" s="167">
        <v>5.8799999999999998E-2</v>
      </c>
      <c r="G1215" s="167">
        <v>0.1176</v>
      </c>
      <c r="H1215" s="167">
        <v>0.23530000000000001</v>
      </c>
      <c r="I1215" s="167">
        <v>0.35289999999999999</v>
      </c>
      <c r="J1215" s="167">
        <v>0.52939999999999998</v>
      </c>
      <c r="K1215" s="167" t="e">
        <f>IF(K1217=0,0,K1216/K1217)</f>
        <v>#N/A</v>
      </c>
      <c r="L1215" s="167">
        <v>5.8823E-2</v>
      </c>
      <c r="M1215" s="167">
        <f t="shared" ref="M1215:P1215" si="1649">IF(M1217=0,0,M1216/M1217)</f>
        <v>0.11764705882352941</v>
      </c>
      <c r="N1215" s="167">
        <f t="shared" si="1649"/>
        <v>0.25188916876574308</v>
      </c>
      <c r="O1215" s="167">
        <f t="shared" si="1649"/>
        <v>0</v>
      </c>
      <c r="P1215" s="167">
        <f t="shared" si="1649"/>
        <v>0.25188916876574308</v>
      </c>
      <c r="Q1215" s="177"/>
      <c r="R1215" s="167">
        <f t="shared" ref="R1215:S1215" si="1650">IF(R1217=0,0,R1216/R1217)</f>
        <v>0</v>
      </c>
      <c r="S1215" s="167">
        <f t="shared" si="1650"/>
        <v>0</v>
      </c>
      <c r="T1215" s="181"/>
      <c r="U1215" s="167">
        <f t="shared" ref="U1215:V1215" si="1651">IF(U1217=0,0,U1216/U1217)</f>
        <v>0</v>
      </c>
      <c r="V1215" s="167">
        <f t="shared" si="1651"/>
        <v>0</v>
      </c>
      <c r="W1215" s="181"/>
      <c r="X1215" s="168">
        <f>H1215</f>
        <v>0.23530000000000001</v>
      </c>
      <c r="Y1215" s="167">
        <f>IF(Y1217=0,0,Y1216/Y1217)</f>
        <v>0</v>
      </c>
      <c r="Z1215" s="182">
        <v>15299200</v>
      </c>
      <c r="AA1215" s="167">
        <f>Y1215/X1215</f>
        <v>0</v>
      </c>
      <c r="AB1215" s="165"/>
      <c r="AC1215" s="172" t="e">
        <f>P1215/R1215</f>
        <v>#DIV/0!</v>
      </c>
      <c r="AD1215" s="172" t="e">
        <f>S1215/R1215</f>
        <v>#DIV/0!</v>
      </c>
      <c r="AE1215" s="172" t="e">
        <f>V1215/U1215</f>
        <v>#DIV/0!</v>
      </c>
      <c r="AF1215" s="172">
        <f>Y1215/X1215</f>
        <v>0</v>
      </c>
      <c r="AG1215" s="172">
        <f>P1215/G1215</f>
        <v>2.141914700388972</v>
      </c>
      <c r="AH1215" s="172">
        <f>S1215/G1215</f>
        <v>0</v>
      </c>
      <c r="AI1215" s="172">
        <f>V1215/G1215</f>
        <v>0</v>
      </c>
      <c r="AJ1215" s="172">
        <f>Y1215/G1215</f>
        <v>0</v>
      </c>
      <c r="AK1215" s="173"/>
      <c r="AL1215" s="168">
        <f>IF(H1215=0,0,P1215/H1215)</f>
        <v>1.0705022046992905</v>
      </c>
      <c r="AM1215" s="168">
        <f>IF(H1215=0,0,S1215/H1215)</f>
        <v>0</v>
      </c>
      <c r="AN1215" s="168">
        <f>IF(H1215=0,0,V1215/H1215)</f>
        <v>0</v>
      </c>
      <c r="AO1215" s="168">
        <f>IF(H1215=0,0,Y1215/H1215)</f>
        <v>0</v>
      </c>
      <c r="AP1215" s="174">
        <f t="shared" ref="AP1215:AS1215" si="1652">IF(AL1215&lt;=50%,5,IF(AL1215&lt;=65%,4,IF(AL1215&lt;=75%,3,IF(AL1215&lt;=90%,2,1))))</f>
        <v>1</v>
      </c>
      <c r="AQ1215" s="174">
        <f t="shared" si="1652"/>
        <v>5</v>
      </c>
      <c r="AR1215" s="174">
        <f t="shared" si="1652"/>
        <v>5</v>
      </c>
      <c r="AS1215" s="174">
        <f t="shared" si="1652"/>
        <v>5</v>
      </c>
      <c r="AT1215" s="287"/>
      <c r="AU1215" s="288"/>
      <c r="AV1215" s="288"/>
      <c r="AW1215" s="288"/>
      <c r="AX1215" s="288"/>
      <c r="AY1215" s="288"/>
    </row>
    <row r="1216" spans="1:51" ht="16.5" customHeight="1" outlineLevel="4" x14ac:dyDescent="0.25">
      <c r="A1216" s="205" t="s">
        <v>3441</v>
      </c>
      <c r="B1216" s="181" t="s">
        <v>1195</v>
      </c>
      <c r="C1216" s="192" t="s">
        <v>1632</v>
      </c>
      <c r="D1216" s="192"/>
      <c r="E1216" s="192"/>
      <c r="F1216" s="192"/>
      <c r="G1216" s="192"/>
      <c r="H1216" s="192"/>
      <c r="I1216" s="192"/>
      <c r="J1216" s="192"/>
      <c r="K1216" s="192" t="e">
        <f>Variables!E621</f>
        <v>#N/A</v>
      </c>
      <c r="L1216" s="192" t="e">
        <f>Variables!F621</f>
        <v>#N/A</v>
      </c>
      <c r="M1216" s="192">
        <f>Variables!G621</f>
        <v>50</v>
      </c>
      <c r="N1216" s="192">
        <f>Variables!H621</f>
        <v>100</v>
      </c>
      <c r="O1216" s="192">
        <f>Variables!I621</f>
        <v>0</v>
      </c>
      <c r="P1216" s="192">
        <f>Variables!J621</f>
        <v>100</v>
      </c>
      <c r="Q1216" s="181"/>
      <c r="R1216" s="192">
        <f>Variables!K621</f>
        <v>0</v>
      </c>
      <c r="S1216" s="192">
        <f>Variables!L621</f>
        <v>0</v>
      </c>
      <c r="T1216" s="181"/>
      <c r="U1216" s="192">
        <f>Variables!M621</f>
        <v>0</v>
      </c>
      <c r="V1216" s="192">
        <f>Variables!N621</f>
        <v>0</v>
      </c>
      <c r="W1216" s="181"/>
      <c r="X1216" s="192"/>
      <c r="Y1216" s="192">
        <f>Variables!P621</f>
        <v>0</v>
      </c>
      <c r="Z1216" s="182"/>
      <c r="AA1216" s="192"/>
      <c r="AB1216" s="181"/>
      <c r="AC1216" s="170"/>
      <c r="AD1216" s="170"/>
      <c r="AE1216" s="170"/>
      <c r="AF1216" s="170"/>
      <c r="AG1216" s="170"/>
      <c r="AH1216" s="170"/>
      <c r="AI1216" s="170"/>
      <c r="AJ1216" s="170"/>
      <c r="AK1216" s="206"/>
      <c r="AL1216" s="168"/>
      <c r="AM1216" s="168"/>
      <c r="AN1216" s="168"/>
      <c r="AO1216" s="168"/>
      <c r="AP1216" s="174"/>
      <c r="AQ1216" s="174"/>
      <c r="AR1216" s="174"/>
      <c r="AS1216" s="174"/>
      <c r="AT1216" s="206"/>
      <c r="AU1216" s="207"/>
      <c r="AV1216" s="207"/>
      <c r="AW1216" s="207"/>
      <c r="AX1216" s="207"/>
      <c r="AY1216" s="207"/>
    </row>
    <row r="1217" spans="1:51" ht="16.5" customHeight="1" outlineLevel="4" x14ac:dyDescent="0.25">
      <c r="A1217" s="205" t="s">
        <v>3442</v>
      </c>
      <c r="B1217" s="181" t="s">
        <v>1193</v>
      </c>
      <c r="C1217" s="192" t="s">
        <v>1632</v>
      </c>
      <c r="D1217" s="192"/>
      <c r="E1217" s="192"/>
      <c r="F1217" s="192"/>
      <c r="G1217" s="192"/>
      <c r="H1217" s="192"/>
      <c r="I1217" s="192"/>
      <c r="J1217" s="192"/>
      <c r="K1217" s="192" t="e">
        <f>Variables!E620</f>
        <v>#N/A</v>
      </c>
      <c r="L1217" s="192" t="e">
        <f>Variables!F620</f>
        <v>#N/A</v>
      </c>
      <c r="M1217" s="192">
        <f>Variables!G620</f>
        <v>425</v>
      </c>
      <c r="N1217" s="192">
        <f>Variables!H620</f>
        <v>397</v>
      </c>
      <c r="O1217" s="192">
        <f>Variables!I620</f>
        <v>0</v>
      </c>
      <c r="P1217" s="192">
        <f>Variables!J620</f>
        <v>397</v>
      </c>
      <c r="Q1217" s="181"/>
      <c r="R1217" s="192">
        <f>Variables!K620</f>
        <v>0</v>
      </c>
      <c r="S1217" s="192">
        <f>Variables!L620</f>
        <v>0</v>
      </c>
      <c r="T1217" s="181"/>
      <c r="U1217" s="192">
        <f>Variables!M620</f>
        <v>0</v>
      </c>
      <c r="V1217" s="192">
        <f>Variables!N620</f>
        <v>0</v>
      </c>
      <c r="W1217" s="181"/>
      <c r="X1217" s="192"/>
      <c r="Y1217" s="192">
        <f>Variables!P620</f>
        <v>0</v>
      </c>
      <c r="Z1217" s="182"/>
      <c r="AA1217" s="192"/>
      <c r="AB1217" s="181"/>
      <c r="AC1217" s="170"/>
      <c r="AD1217" s="170"/>
      <c r="AE1217" s="170"/>
      <c r="AF1217" s="170"/>
      <c r="AG1217" s="170"/>
      <c r="AH1217" s="170"/>
      <c r="AI1217" s="170"/>
      <c r="AJ1217" s="170"/>
      <c r="AK1217" s="206"/>
      <c r="AL1217" s="168"/>
      <c r="AM1217" s="168"/>
      <c r="AN1217" s="168"/>
      <c r="AO1217" s="168"/>
      <c r="AP1217" s="174"/>
      <c r="AQ1217" s="174"/>
      <c r="AR1217" s="174"/>
      <c r="AS1217" s="174"/>
      <c r="AT1217" s="206"/>
      <c r="AU1217" s="207"/>
      <c r="AV1217" s="207"/>
      <c r="AW1217" s="207"/>
      <c r="AX1217" s="207"/>
      <c r="AY1217" s="207"/>
    </row>
    <row r="1218" spans="1:51" ht="16.5" customHeight="1" outlineLevel="3" x14ac:dyDescent="0.25">
      <c r="A1218" s="285" t="s">
        <v>3443</v>
      </c>
      <c r="B1218" s="286" t="s">
        <v>3444</v>
      </c>
      <c r="C1218" s="167"/>
      <c r="D1218" s="167">
        <v>0.8</v>
      </c>
      <c r="E1218" s="167">
        <v>0.85</v>
      </c>
      <c r="F1218" s="167">
        <v>0.85</v>
      </c>
      <c r="G1218" s="167">
        <v>0.85</v>
      </c>
      <c r="H1218" s="167">
        <v>0.9</v>
      </c>
      <c r="I1218" s="167">
        <v>0.9</v>
      </c>
      <c r="J1218" s="167">
        <v>0.9</v>
      </c>
      <c r="K1218" s="167" t="e">
        <f>IF(K1220=0,0,K1219/K1220)</f>
        <v>#N/A</v>
      </c>
      <c r="L1218" s="167">
        <v>0.85880000000000001</v>
      </c>
      <c r="M1218" s="167">
        <f t="shared" ref="M1218:P1218" si="1653">IF(M1220=0,0,M1219/M1220)</f>
        <v>0.85882352941176465</v>
      </c>
      <c r="N1218" s="167">
        <f t="shared" si="1653"/>
        <v>0.91939546599496225</v>
      </c>
      <c r="O1218" s="167">
        <f t="shared" si="1653"/>
        <v>0</v>
      </c>
      <c r="P1218" s="167">
        <f t="shared" si="1653"/>
        <v>0.91939546599496225</v>
      </c>
      <c r="Q1218" s="177"/>
      <c r="R1218" s="167">
        <f t="shared" ref="R1218:S1218" si="1654">IF(R1220=0,0,R1219/R1220)</f>
        <v>0</v>
      </c>
      <c r="S1218" s="167">
        <f t="shared" si="1654"/>
        <v>0</v>
      </c>
      <c r="T1218" s="181"/>
      <c r="U1218" s="167">
        <f t="shared" ref="U1218:V1218" si="1655">IF(U1220=0,0,U1219/U1220)</f>
        <v>0</v>
      </c>
      <c r="V1218" s="167">
        <f t="shared" si="1655"/>
        <v>0</v>
      </c>
      <c r="W1218" s="181"/>
      <c r="X1218" s="168">
        <f>H1218</f>
        <v>0.9</v>
      </c>
      <c r="Y1218" s="167">
        <f>IF(Y1220=0,0,Y1219/Y1220)</f>
        <v>0</v>
      </c>
      <c r="Z1218" s="182"/>
      <c r="AA1218" s="167">
        <f>Y1218/X1218</f>
        <v>0</v>
      </c>
      <c r="AB1218" s="286"/>
      <c r="AC1218" s="172" t="e">
        <f>P1218/R1218</f>
        <v>#DIV/0!</v>
      </c>
      <c r="AD1218" s="172" t="e">
        <f>S1218/R1218</f>
        <v>#DIV/0!</v>
      </c>
      <c r="AE1218" s="172" t="e">
        <f>V1218/U1218</f>
        <v>#DIV/0!</v>
      </c>
      <c r="AF1218" s="172">
        <f>Y1218/X1218</f>
        <v>0</v>
      </c>
      <c r="AG1218" s="172">
        <f>P1218/G1218</f>
        <v>1.0816417246999557</v>
      </c>
      <c r="AH1218" s="172">
        <f>S1218/G1218</f>
        <v>0</v>
      </c>
      <c r="AI1218" s="172">
        <f>V1218/G1218</f>
        <v>0</v>
      </c>
      <c r="AJ1218" s="172">
        <f>Y1218/G1218</f>
        <v>0</v>
      </c>
      <c r="AK1218" s="173"/>
      <c r="AL1218" s="168">
        <f>IF(H1218=0,0,P1218/H1218)</f>
        <v>1.0215505177721802</v>
      </c>
      <c r="AM1218" s="168">
        <f>IF(H1218=0,0,S1218/H1218)</f>
        <v>0</v>
      </c>
      <c r="AN1218" s="168">
        <f>IF(H1218=0,0,V1218/H1218)</f>
        <v>0</v>
      </c>
      <c r="AO1218" s="168">
        <f>IF(H1218=0,0,Y1218/H1218)</f>
        <v>0</v>
      </c>
      <c r="AP1218" s="174">
        <f t="shared" ref="AP1218:AS1218" si="1656">IF(AL1218&lt;=50%,5,IF(AL1218&lt;=65%,4,IF(AL1218&lt;=75%,3,IF(AL1218&lt;=90%,2,1))))</f>
        <v>1</v>
      </c>
      <c r="AQ1218" s="174">
        <f t="shared" si="1656"/>
        <v>5</v>
      </c>
      <c r="AR1218" s="174">
        <f t="shared" si="1656"/>
        <v>5</v>
      </c>
      <c r="AS1218" s="174">
        <f t="shared" si="1656"/>
        <v>5</v>
      </c>
      <c r="AT1218" s="287"/>
      <c r="AU1218" s="288"/>
      <c r="AV1218" s="288"/>
      <c r="AW1218" s="288"/>
      <c r="AX1218" s="288"/>
      <c r="AY1218" s="288"/>
    </row>
    <row r="1219" spans="1:51" ht="16.5" customHeight="1" outlineLevel="4" x14ac:dyDescent="0.25">
      <c r="A1219" s="205" t="s">
        <v>3445</v>
      </c>
      <c r="B1219" s="181" t="s">
        <v>1203</v>
      </c>
      <c r="C1219" s="192" t="s">
        <v>1632</v>
      </c>
      <c r="D1219" s="192"/>
      <c r="E1219" s="192"/>
      <c r="F1219" s="192"/>
      <c r="G1219" s="192"/>
      <c r="H1219" s="192"/>
      <c r="I1219" s="192"/>
      <c r="J1219" s="192"/>
      <c r="K1219" s="192" t="e">
        <f>Variables!E624</f>
        <v>#N/A</v>
      </c>
      <c r="L1219" s="192" t="e">
        <f>Variables!F624</f>
        <v>#N/A</v>
      </c>
      <c r="M1219" s="192">
        <f>Variables!G624</f>
        <v>365</v>
      </c>
      <c r="N1219" s="192">
        <f>Variables!H624</f>
        <v>365</v>
      </c>
      <c r="O1219" s="192">
        <f>Variables!I624</f>
        <v>0</v>
      </c>
      <c r="P1219" s="192">
        <f>Variables!J624</f>
        <v>365</v>
      </c>
      <c r="Q1219" s="181"/>
      <c r="R1219" s="192">
        <f>Variables!K624</f>
        <v>0</v>
      </c>
      <c r="S1219" s="192">
        <f>Variables!L624</f>
        <v>0</v>
      </c>
      <c r="T1219" s="181"/>
      <c r="U1219" s="192">
        <f>Variables!M624</f>
        <v>0</v>
      </c>
      <c r="V1219" s="192">
        <f>Variables!N624</f>
        <v>0</v>
      </c>
      <c r="W1219" s="181"/>
      <c r="X1219" s="192"/>
      <c r="Y1219" s="192">
        <f>Variables!P624</f>
        <v>0</v>
      </c>
      <c r="Z1219" s="182"/>
      <c r="AA1219" s="192"/>
      <c r="AB1219" s="181"/>
      <c r="AC1219" s="170"/>
      <c r="AD1219" s="170"/>
      <c r="AE1219" s="170"/>
      <c r="AF1219" s="170"/>
      <c r="AG1219" s="170"/>
      <c r="AH1219" s="170"/>
      <c r="AI1219" s="170"/>
      <c r="AJ1219" s="170"/>
      <c r="AK1219" s="206"/>
      <c r="AL1219" s="168"/>
      <c r="AM1219" s="168"/>
      <c r="AN1219" s="168"/>
      <c r="AO1219" s="168"/>
      <c r="AP1219" s="174"/>
      <c r="AQ1219" s="174"/>
      <c r="AR1219" s="174"/>
      <c r="AS1219" s="174"/>
      <c r="AT1219" s="206"/>
      <c r="AU1219" s="207"/>
      <c r="AV1219" s="207"/>
      <c r="AW1219" s="207"/>
      <c r="AX1219" s="207"/>
      <c r="AY1219" s="207"/>
    </row>
    <row r="1220" spans="1:51" ht="16.5" customHeight="1" outlineLevel="4" x14ac:dyDescent="0.25">
      <c r="A1220" s="205" t="s">
        <v>3446</v>
      </c>
      <c r="B1220" s="181" t="s">
        <v>1193</v>
      </c>
      <c r="C1220" s="192" t="s">
        <v>1632</v>
      </c>
      <c r="D1220" s="192"/>
      <c r="E1220" s="192"/>
      <c r="F1220" s="192"/>
      <c r="G1220" s="192"/>
      <c r="H1220" s="192"/>
      <c r="I1220" s="192"/>
      <c r="J1220" s="192"/>
      <c r="K1220" s="192" t="e">
        <f>Variables!E620</f>
        <v>#N/A</v>
      </c>
      <c r="L1220" s="192" t="e">
        <f>Variables!F620</f>
        <v>#N/A</v>
      </c>
      <c r="M1220" s="192">
        <f>Variables!G620</f>
        <v>425</v>
      </c>
      <c r="N1220" s="192">
        <f>Variables!H620</f>
        <v>397</v>
      </c>
      <c r="O1220" s="192">
        <f>Variables!I620</f>
        <v>0</v>
      </c>
      <c r="P1220" s="192">
        <f>Variables!J620</f>
        <v>397</v>
      </c>
      <c r="Q1220" s="181"/>
      <c r="R1220" s="192">
        <f>Variables!K620</f>
        <v>0</v>
      </c>
      <c r="S1220" s="192">
        <f>Variables!L620</f>
        <v>0</v>
      </c>
      <c r="T1220" s="181"/>
      <c r="U1220" s="192">
        <f>Variables!M620</f>
        <v>0</v>
      </c>
      <c r="V1220" s="192">
        <f>Variables!N620</f>
        <v>0</v>
      </c>
      <c r="W1220" s="181"/>
      <c r="X1220" s="192"/>
      <c r="Y1220" s="192">
        <f>Variables!P620</f>
        <v>0</v>
      </c>
      <c r="Z1220" s="182"/>
      <c r="AA1220" s="192"/>
      <c r="AB1220" s="181"/>
      <c r="AC1220" s="170"/>
      <c r="AD1220" s="170"/>
      <c r="AE1220" s="170"/>
      <c r="AF1220" s="170"/>
      <c r="AG1220" s="170"/>
      <c r="AH1220" s="170"/>
      <c r="AI1220" s="170"/>
      <c r="AJ1220" s="170"/>
      <c r="AK1220" s="206"/>
      <c r="AL1220" s="168"/>
      <c r="AM1220" s="168"/>
      <c r="AN1220" s="168"/>
      <c r="AO1220" s="168"/>
      <c r="AP1220" s="174"/>
      <c r="AQ1220" s="174"/>
      <c r="AR1220" s="174"/>
      <c r="AS1220" s="174"/>
      <c r="AT1220" s="206"/>
      <c r="AU1220" s="207"/>
      <c r="AV1220" s="207"/>
      <c r="AW1220" s="207"/>
      <c r="AX1220" s="207"/>
      <c r="AY1220" s="207"/>
    </row>
    <row r="1221" spans="1:51" ht="16.5" customHeight="1" outlineLevel="2" x14ac:dyDescent="0.25">
      <c r="A1221" s="153" t="s">
        <v>3447</v>
      </c>
      <c r="B1221" s="154" t="s">
        <v>3448</v>
      </c>
      <c r="C1221" s="155"/>
      <c r="D1221" s="155"/>
      <c r="E1221" s="155"/>
      <c r="F1221" s="155"/>
      <c r="G1221" s="155"/>
      <c r="H1221" s="155"/>
      <c r="I1221" s="155"/>
      <c r="J1221" s="155"/>
      <c r="K1221" s="155"/>
      <c r="L1221" s="155"/>
      <c r="M1221" s="155"/>
      <c r="N1221" s="155"/>
      <c r="O1221" s="155"/>
      <c r="P1221" s="155"/>
      <c r="Q1221" s="156"/>
      <c r="R1221" s="155"/>
      <c r="S1221" s="155"/>
      <c r="T1221" s="157"/>
      <c r="U1221" s="155"/>
      <c r="V1221" s="155"/>
      <c r="W1221" s="157"/>
      <c r="X1221" s="155"/>
      <c r="Y1221" s="155"/>
      <c r="Z1221" s="158">
        <v>160690884</v>
      </c>
      <c r="AA1221" s="159"/>
      <c r="AB1221" s="154"/>
      <c r="AC1221" s="160"/>
      <c r="AD1221" s="160"/>
      <c r="AE1221" s="160"/>
      <c r="AF1221" s="160"/>
      <c r="AG1221" s="160"/>
      <c r="AH1221" s="160"/>
      <c r="AI1221" s="160"/>
      <c r="AJ1221" s="160"/>
      <c r="AK1221" s="161"/>
      <c r="AL1221" s="159"/>
      <c r="AM1221" s="159"/>
      <c r="AN1221" s="159"/>
      <c r="AO1221" s="159"/>
      <c r="AP1221" s="162"/>
      <c r="AQ1221" s="162"/>
      <c r="AR1221" s="162"/>
      <c r="AS1221" s="162"/>
      <c r="AT1221" s="161"/>
      <c r="AU1221" s="163"/>
      <c r="AV1221" s="163"/>
      <c r="AW1221" s="163"/>
      <c r="AX1221" s="163"/>
      <c r="AY1221" s="163"/>
    </row>
    <row r="1222" spans="1:51" ht="16.5" customHeight="1" outlineLevel="3" x14ac:dyDescent="0.25">
      <c r="A1222" s="285" t="s">
        <v>3449</v>
      </c>
      <c r="B1222" s="286" t="s">
        <v>3450</v>
      </c>
      <c r="C1222" s="167"/>
      <c r="D1222" s="167">
        <v>0.81</v>
      </c>
      <c r="E1222" s="167">
        <v>0.81</v>
      </c>
      <c r="F1222" s="167">
        <v>0.83</v>
      </c>
      <c r="G1222" s="167">
        <v>0.83</v>
      </c>
      <c r="H1222" s="167">
        <v>0.85</v>
      </c>
      <c r="I1222" s="167">
        <v>0.85</v>
      </c>
      <c r="J1222" s="167">
        <v>0.87</v>
      </c>
      <c r="K1222" s="167" t="e">
        <f>IF(K1224=0,0,K1223/K1224)</f>
        <v>#N/A</v>
      </c>
      <c r="L1222" s="167">
        <v>0.86160000000000003</v>
      </c>
      <c r="M1222" s="167">
        <f t="shared" ref="M1222:P1222" si="1657">IF(M1224=0,0,M1223/M1224)</f>
        <v>0.93326164669908429</v>
      </c>
      <c r="N1222" s="167">
        <f t="shared" si="1657"/>
        <v>0.87499959627279045</v>
      </c>
      <c r="O1222" s="167">
        <f t="shared" si="1657"/>
        <v>0</v>
      </c>
      <c r="P1222" s="167">
        <f t="shared" si="1657"/>
        <v>0</v>
      </c>
      <c r="Q1222" s="177"/>
      <c r="R1222" s="167">
        <f t="shared" ref="R1222:S1222" si="1658">IF(R1224=0,0,R1223/R1224)</f>
        <v>0</v>
      </c>
      <c r="S1222" s="167">
        <f t="shared" si="1658"/>
        <v>0</v>
      </c>
      <c r="T1222" s="181"/>
      <c r="U1222" s="167">
        <f t="shared" ref="U1222:V1222" si="1659">IF(U1224=0,0,U1223/U1224)</f>
        <v>0</v>
      </c>
      <c r="V1222" s="167">
        <f t="shared" si="1659"/>
        <v>0</v>
      </c>
      <c r="W1222" s="181"/>
      <c r="X1222" s="168">
        <f>H1222</f>
        <v>0.85</v>
      </c>
      <c r="Y1222" s="167">
        <f>IF(Y1224=0,0,Y1223/Y1224)</f>
        <v>0</v>
      </c>
      <c r="Z1222" s="182"/>
      <c r="AA1222" s="167">
        <f>Y1222/X1222</f>
        <v>0</v>
      </c>
      <c r="AB1222" s="286"/>
      <c r="AC1222" s="172" t="e">
        <f>P1222/R1222</f>
        <v>#DIV/0!</v>
      </c>
      <c r="AD1222" s="172" t="e">
        <f>S1222/R1222</f>
        <v>#DIV/0!</v>
      </c>
      <c r="AE1222" s="172" t="e">
        <f>V1222/U1222</f>
        <v>#DIV/0!</v>
      </c>
      <c r="AF1222" s="172">
        <f>Y1222/X1222</f>
        <v>0</v>
      </c>
      <c r="AG1222" s="172">
        <f>P1222/G1222</f>
        <v>0</v>
      </c>
      <c r="AH1222" s="172">
        <f>S1222/G1222</f>
        <v>0</v>
      </c>
      <c r="AI1222" s="172">
        <f>V1222/G1222</f>
        <v>0</v>
      </c>
      <c r="AJ1222" s="172">
        <f>Y1222/G1222</f>
        <v>0</v>
      </c>
      <c r="AK1222" s="173"/>
      <c r="AL1222" s="168">
        <f>IF(H1222=0,0,P1222/H1222)</f>
        <v>0</v>
      </c>
      <c r="AM1222" s="168">
        <f>IF(H1222=0,0,S1222/H1222)</f>
        <v>0</v>
      </c>
      <c r="AN1222" s="168">
        <f>IF(H1222=0,0,V1222/H1222)</f>
        <v>0</v>
      </c>
      <c r="AO1222" s="168">
        <f>IF(H1222=0,0,Y1222/H1222)</f>
        <v>0</v>
      </c>
      <c r="AP1222" s="174">
        <f t="shared" ref="AP1222:AS1222" si="1660">IF(AL1222&lt;=50%,5,IF(AL1222&lt;=65%,4,IF(AL1222&lt;=75%,3,IF(AL1222&lt;=90%,2,1))))</f>
        <v>5</v>
      </c>
      <c r="AQ1222" s="174">
        <f t="shared" si="1660"/>
        <v>5</v>
      </c>
      <c r="AR1222" s="174">
        <f t="shared" si="1660"/>
        <v>5</v>
      </c>
      <c r="AS1222" s="174">
        <f t="shared" si="1660"/>
        <v>5</v>
      </c>
      <c r="AT1222" s="287"/>
      <c r="AU1222" s="288"/>
      <c r="AV1222" s="288"/>
      <c r="AW1222" s="288"/>
      <c r="AX1222" s="288"/>
      <c r="AY1222" s="288"/>
    </row>
    <row r="1223" spans="1:51" ht="16.5" customHeight="1" outlineLevel="4" x14ac:dyDescent="0.25">
      <c r="A1223" s="205" t="s">
        <v>3451</v>
      </c>
      <c r="B1223" s="181" t="s">
        <v>1182</v>
      </c>
      <c r="C1223" s="192" t="s">
        <v>3452</v>
      </c>
      <c r="D1223" s="192"/>
      <c r="E1223" s="192"/>
      <c r="F1223" s="192"/>
      <c r="G1223" s="192"/>
      <c r="H1223" s="192"/>
      <c r="I1223" s="192"/>
      <c r="J1223" s="192"/>
      <c r="K1223" s="192" t="e">
        <f>Variables!E616</f>
        <v>#N/A</v>
      </c>
      <c r="L1223" s="192" t="e">
        <f>Variables!F616</f>
        <v>#N/A</v>
      </c>
      <c r="M1223" s="192">
        <f>Variables!G616</f>
        <v>294221</v>
      </c>
      <c r="N1223" s="192">
        <f>Variables!H616</f>
        <v>270913</v>
      </c>
      <c r="O1223" s="192">
        <f>Variables!I616</f>
        <v>0</v>
      </c>
      <c r="P1223" s="192">
        <f>Variables!J616</f>
        <v>0</v>
      </c>
      <c r="Q1223" s="181"/>
      <c r="R1223" s="192">
        <f>Variables!K616</f>
        <v>0</v>
      </c>
      <c r="S1223" s="192">
        <f>Variables!L616</f>
        <v>0</v>
      </c>
      <c r="T1223" s="181"/>
      <c r="U1223" s="192">
        <f>Variables!M616</f>
        <v>0</v>
      </c>
      <c r="V1223" s="192">
        <f>Variables!N616</f>
        <v>0</v>
      </c>
      <c r="W1223" s="181"/>
      <c r="X1223" s="192"/>
      <c r="Y1223" s="192">
        <f>Variables!P616</f>
        <v>0</v>
      </c>
      <c r="Z1223" s="182"/>
      <c r="AA1223" s="192"/>
      <c r="AB1223" s="181"/>
      <c r="AC1223" s="170"/>
      <c r="AD1223" s="170"/>
      <c r="AE1223" s="170"/>
      <c r="AF1223" s="170"/>
      <c r="AG1223" s="170"/>
      <c r="AH1223" s="170"/>
      <c r="AI1223" s="170"/>
      <c r="AJ1223" s="170"/>
      <c r="AK1223" s="206"/>
      <c r="AL1223" s="168"/>
      <c r="AM1223" s="168"/>
      <c r="AN1223" s="168"/>
      <c r="AO1223" s="168"/>
      <c r="AP1223" s="174"/>
      <c r="AQ1223" s="174"/>
      <c r="AR1223" s="174"/>
      <c r="AS1223" s="174"/>
      <c r="AT1223" s="206"/>
      <c r="AU1223" s="207"/>
      <c r="AV1223" s="207"/>
      <c r="AW1223" s="207"/>
      <c r="AX1223" s="207"/>
      <c r="AY1223" s="207"/>
    </row>
    <row r="1224" spans="1:51" ht="16.5" customHeight="1" outlineLevel="4" x14ac:dyDescent="0.25">
      <c r="A1224" s="205" t="s">
        <v>3453</v>
      </c>
      <c r="B1224" s="181" t="s">
        <v>1180</v>
      </c>
      <c r="C1224" s="192" t="s">
        <v>3452</v>
      </c>
      <c r="D1224" s="192"/>
      <c r="E1224" s="192"/>
      <c r="F1224" s="192"/>
      <c r="G1224" s="192"/>
      <c r="H1224" s="192"/>
      <c r="I1224" s="192"/>
      <c r="J1224" s="192"/>
      <c r="K1224" s="192" t="e">
        <f>Variables!E615</f>
        <v>#N/A</v>
      </c>
      <c r="L1224" s="192" t="e">
        <f>Variables!F615</f>
        <v>#N/A</v>
      </c>
      <c r="M1224" s="192">
        <f>Variables!G615</f>
        <v>315261</v>
      </c>
      <c r="N1224" s="192">
        <f>Variables!H615</f>
        <v>309615</v>
      </c>
      <c r="O1224" s="192">
        <f>Variables!I615</f>
        <v>0</v>
      </c>
      <c r="P1224" s="192">
        <f>Variables!J615</f>
        <v>0</v>
      </c>
      <c r="Q1224" s="181"/>
      <c r="R1224" s="192">
        <f>Variables!K615</f>
        <v>0</v>
      </c>
      <c r="S1224" s="192">
        <f>Variables!L615</f>
        <v>0</v>
      </c>
      <c r="T1224" s="181"/>
      <c r="U1224" s="192">
        <f>Variables!M615</f>
        <v>0</v>
      </c>
      <c r="V1224" s="192">
        <f>Variables!N615</f>
        <v>0</v>
      </c>
      <c r="W1224" s="181"/>
      <c r="X1224" s="192"/>
      <c r="Y1224" s="192">
        <f>Variables!P615</f>
        <v>0</v>
      </c>
      <c r="Z1224" s="182"/>
      <c r="AA1224" s="192"/>
      <c r="AB1224" s="181"/>
      <c r="AC1224" s="170"/>
      <c r="AD1224" s="170"/>
      <c r="AE1224" s="170"/>
      <c r="AF1224" s="170"/>
      <c r="AG1224" s="170"/>
      <c r="AH1224" s="170"/>
      <c r="AI1224" s="170"/>
      <c r="AJ1224" s="170"/>
      <c r="AK1224" s="206"/>
      <c r="AL1224" s="168"/>
      <c r="AM1224" s="168"/>
      <c r="AN1224" s="168"/>
      <c r="AO1224" s="168"/>
      <c r="AP1224" s="174"/>
      <c r="AQ1224" s="174"/>
      <c r="AR1224" s="174"/>
      <c r="AS1224" s="174"/>
      <c r="AT1224" s="206"/>
      <c r="AU1224" s="207"/>
      <c r="AV1224" s="207"/>
      <c r="AW1224" s="207"/>
      <c r="AX1224" s="207"/>
      <c r="AY1224" s="207"/>
    </row>
    <row r="1225" spans="1:51" ht="16.5" customHeight="1" outlineLevel="2" x14ac:dyDescent="0.25">
      <c r="A1225" s="153" t="s">
        <v>3454</v>
      </c>
      <c r="B1225" s="154" t="s">
        <v>3455</v>
      </c>
      <c r="C1225" s="155"/>
      <c r="D1225" s="155"/>
      <c r="E1225" s="155"/>
      <c r="F1225" s="155"/>
      <c r="G1225" s="155"/>
      <c r="H1225" s="155"/>
      <c r="I1225" s="155"/>
      <c r="J1225" s="155"/>
      <c r="K1225" s="155"/>
      <c r="L1225" s="155"/>
      <c r="M1225" s="155"/>
      <c r="N1225" s="155"/>
      <c r="O1225" s="155"/>
      <c r="P1225" s="155"/>
      <c r="Q1225" s="156"/>
      <c r="R1225" s="155"/>
      <c r="S1225" s="155"/>
      <c r="T1225" s="157"/>
      <c r="U1225" s="155"/>
      <c r="V1225" s="155"/>
      <c r="W1225" s="157">
        <v>449152430</v>
      </c>
      <c r="X1225" s="155"/>
      <c r="Y1225" s="155"/>
      <c r="Z1225" s="158">
        <v>849597682</v>
      </c>
      <c r="AA1225" s="159"/>
      <c r="AB1225" s="154"/>
      <c r="AC1225" s="160"/>
      <c r="AD1225" s="160"/>
      <c r="AE1225" s="160"/>
      <c r="AF1225" s="160"/>
      <c r="AG1225" s="160"/>
      <c r="AH1225" s="160"/>
      <c r="AI1225" s="160"/>
      <c r="AJ1225" s="160"/>
      <c r="AK1225" s="161"/>
      <c r="AL1225" s="159"/>
      <c r="AM1225" s="159"/>
      <c r="AN1225" s="159"/>
      <c r="AO1225" s="159"/>
      <c r="AP1225" s="162"/>
      <c r="AQ1225" s="162"/>
      <c r="AR1225" s="162"/>
      <c r="AS1225" s="162"/>
      <c r="AT1225" s="161"/>
      <c r="AU1225" s="163"/>
      <c r="AV1225" s="163"/>
      <c r="AW1225" s="163"/>
      <c r="AX1225" s="163"/>
      <c r="AY1225" s="163"/>
    </row>
    <row r="1226" spans="1:51" ht="16.5" customHeight="1" outlineLevel="3" x14ac:dyDescent="0.25">
      <c r="A1226" s="205" t="s">
        <v>3456</v>
      </c>
      <c r="B1226" s="181" t="s">
        <v>1185</v>
      </c>
      <c r="C1226" s="192"/>
      <c r="D1226" s="192">
        <f t="shared" ref="D1226:G1226" si="1661">D1227</f>
        <v>3</v>
      </c>
      <c r="E1226" s="192">
        <f t="shared" si="1661"/>
        <v>3</v>
      </c>
      <c r="F1226" s="192">
        <f t="shared" si="1661"/>
        <v>4</v>
      </c>
      <c r="G1226" s="192">
        <f t="shared" si="1661"/>
        <v>5</v>
      </c>
      <c r="H1226" s="192">
        <v>6</v>
      </c>
      <c r="I1226" s="192">
        <v>7</v>
      </c>
      <c r="J1226" s="192">
        <f t="shared" ref="J1226:P1226" si="1662">J1227</f>
        <v>8</v>
      </c>
      <c r="K1226" s="192" t="e">
        <f t="shared" si="1662"/>
        <v>#N/A</v>
      </c>
      <c r="L1226" s="192">
        <f t="shared" si="1662"/>
        <v>4</v>
      </c>
      <c r="M1226" s="192">
        <f t="shared" si="1662"/>
        <v>7</v>
      </c>
      <c r="N1226" s="192">
        <f t="shared" si="1662"/>
        <v>8</v>
      </c>
      <c r="O1226" s="192">
        <f t="shared" si="1662"/>
        <v>0</v>
      </c>
      <c r="P1226" s="192">
        <f t="shared" si="1662"/>
        <v>8</v>
      </c>
      <c r="Q1226" s="181"/>
      <c r="R1226" s="192">
        <f t="shared" ref="R1226:S1226" si="1663">R1227</f>
        <v>0</v>
      </c>
      <c r="S1226" s="192">
        <f t="shared" si="1663"/>
        <v>0</v>
      </c>
      <c r="T1226" s="181"/>
      <c r="U1226" s="279">
        <v>8</v>
      </c>
      <c r="V1226" s="279">
        <v>8</v>
      </c>
      <c r="W1226" s="181"/>
      <c r="X1226" s="188">
        <f>H1226</f>
        <v>6</v>
      </c>
      <c r="Y1226" s="192">
        <f>Y1227</f>
        <v>0</v>
      </c>
      <c r="Z1226" s="182"/>
      <c r="AA1226" s="192"/>
      <c r="AB1226" s="181"/>
      <c r="AC1226" s="170" t="e">
        <f>P1226/R1226</f>
        <v>#DIV/0!</v>
      </c>
      <c r="AD1226" s="170" t="e">
        <f>S1226/R1226</f>
        <v>#DIV/0!</v>
      </c>
      <c r="AE1226" s="170">
        <f>V1226/U1226</f>
        <v>1</v>
      </c>
      <c r="AF1226" s="170">
        <f>Y1226/X1226</f>
        <v>0</v>
      </c>
      <c r="AG1226" s="170">
        <f>P1226/G1226</f>
        <v>1.6</v>
      </c>
      <c r="AH1226" s="170">
        <f>S1226/G1226</f>
        <v>0</v>
      </c>
      <c r="AI1226" s="170">
        <f>V1226/G1226</f>
        <v>1.6</v>
      </c>
      <c r="AJ1226" s="170">
        <f>Y1226/G1226</f>
        <v>0</v>
      </c>
      <c r="AK1226" s="206"/>
      <c r="AL1226" s="168">
        <f>IF(H1226=0,0,P1226/H1226)</f>
        <v>1.3333333333333333</v>
      </c>
      <c r="AM1226" s="168">
        <f>IF(H1226=0,0,S1226/H1226)</f>
        <v>0</v>
      </c>
      <c r="AN1226" s="168">
        <f>IF(H1226=0,0,V1226/H1226)</f>
        <v>1.3333333333333333</v>
      </c>
      <c r="AO1226" s="168">
        <f>IF(H1226=0,0,Y1226/H1226)</f>
        <v>0</v>
      </c>
      <c r="AP1226" s="174">
        <f t="shared" ref="AP1226:AS1226" si="1664">IF(AL1226&lt;=50%,5,IF(AL1226&lt;=65%,4,IF(AL1226&lt;=75%,3,IF(AL1226&lt;=90%,2,1))))</f>
        <v>1</v>
      </c>
      <c r="AQ1226" s="174">
        <f t="shared" si="1664"/>
        <v>5</v>
      </c>
      <c r="AR1226" s="174">
        <f t="shared" si="1664"/>
        <v>1</v>
      </c>
      <c r="AS1226" s="174">
        <f t="shared" si="1664"/>
        <v>5</v>
      </c>
      <c r="AT1226" s="206"/>
      <c r="AU1226" s="207"/>
      <c r="AV1226" s="207"/>
      <c r="AW1226" s="207"/>
      <c r="AX1226" s="207"/>
      <c r="AY1226" s="207"/>
    </row>
    <row r="1227" spans="1:51" ht="16.5" customHeight="1" outlineLevel="4" x14ac:dyDescent="0.25">
      <c r="A1227" s="205" t="s">
        <v>3457</v>
      </c>
      <c r="B1227" s="181" t="s">
        <v>1185</v>
      </c>
      <c r="C1227" s="192" t="s">
        <v>2596</v>
      </c>
      <c r="D1227" s="192">
        <v>3</v>
      </c>
      <c r="E1227" s="192">
        <v>3</v>
      </c>
      <c r="F1227" s="192">
        <v>4</v>
      </c>
      <c r="G1227" s="192">
        <v>5</v>
      </c>
      <c r="H1227" s="192"/>
      <c r="I1227" s="192"/>
      <c r="J1227" s="192">
        <v>8</v>
      </c>
      <c r="K1227" s="192" t="e">
        <f>Variables!E617</f>
        <v>#N/A</v>
      </c>
      <c r="L1227" s="192">
        <f>Variables!F617</f>
        <v>4</v>
      </c>
      <c r="M1227" s="192">
        <f>Variables!G617</f>
        <v>7</v>
      </c>
      <c r="N1227" s="192">
        <f>Variables!H617</f>
        <v>8</v>
      </c>
      <c r="O1227" s="192">
        <f>Variables!I617</f>
        <v>0</v>
      </c>
      <c r="P1227" s="192">
        <f>Variables!J617</f>
        <v>8</v>
      </c>
      <c r="Q1227" s="181"/>
      <c r="R1227" s="192">
        <f>Variables!K617</f>
        <v>0</v>
      </c>
      <c r="S1227" s="192">
        <f>Variables!L617</f>
        <v>0</v>
      </c>
      <c r="T1227" s="181"/>
      <c r="U1227" s="192">
        <f>Variables!M617</f>
        <v>0</v>
      </c>
      <c r="V1227" s="192">
        <f>Variables!N617</f>
        <v>0</v>
      </c>
      <c r="W1227" s="181"/>
      <c r="X1227" s="192"/>
      <c r="Y1227" s="192">
        <f>Variables!P617</f>
        <v>0</v>
      </c>
      <c r="Z1227" s="182"/>
      <c r="AA1227" s="192"/>
      <c r="AB1227" s="181"/>
      <c r="AC1227" s="170"/>
      <c r="AD1227" s="170"/>
      <c r="AE1227" s="170"/>
      <c r="AF1227" s="170"/>
      <c r="AG1227" s="170"/>
      <c r="AH1227" s="170"/>
      <c r="AI1227" s="170"/>
      <c r="AJ1227" s="170"/>
      <c r="AK1227" s="206"/>
      <c r="AL1227" s="168"/>
      <c r="AM1227" s="168"/>
      <c r="AN1227" s="168"/>
      <c r="AO1227" s="168"/>
      <c r="AP1227" s="174"/>
      <c r="AQ1227" s="174"/>
      <c r="AR1227" s="174"/>
      <c r="AS1227" s="174"/>
      <c r="AT1227" s="206"/>
      <c r="AU1227" s="207"/>
      <c r="AV1227" s="207"/>
      <c r="AW1227" s="207"/>
      <c r="AX1227" s="207"/>
      <c r="AY1227" s="207"/>
    </row>
    <row r="1228" spans="1:51" ht="16.5" customHeight="1" outlineLevel="2" x14ac:dyDescent="0.25">
      <c r="A1228" s="153" t="s">
        <v>3458</v>
      </c>
      <c r="B1228" s="154" t="s">
        <v>3459</v>
      </c>
      <c r="C1228" s="155"/>
      <c r="D1228" s="155"/>
      <c r="E1228" s="155"/>
      <c r="F1228" s="155"/>
      <c r="G1228" s="155"/>
      <c r="H1228" s="155"/>
      <c r="I1228" s="155"/>
      <c r="J1228" s="155"/>
      <c r="K1228" s="155"/>
      <c r="L1228" s="155"/>
      <c r="M1228" s="155"/>
      <c r="N1228" s="155"/>
      <c r="O1228" s="155"/>
      <c r="P1228" s="155"/>
      <c r="Q1228" s="156"/>
      <c r="R1228" s="155"/>
      <c r="S1228" s="155"/>
      <c r="T1228" s="157"/>
      <c r="U1228" s="155"/>
      <c r="V1228" s="155"/>
      <c r="W1228" s="157">
        <v>99586600</v>
      </c>
      <c r="X1228" s="155"/>
      <c r="Y1228" s="155"/>
      <c r="Z1228" s="158">
        <v>319213050</v>
      </c>
      <c r="AA1228" s="159"/>
      <c r="AB1228" s="154"/>
      <c r="AC1228" s="160"/>
      <c r="AD1228" s="160"/>
      <c r="AE1228" s="160"/>
      <c r="AF1228" s="160"/>
      <c r="AG1228" s="160"/>
      <c r="AH1228" s="160"/>
      <c r="AI1228" s="160"/>
      <c r="AJ1228" s="160"/>
      <c r="AK1228" s="161"/>
      <c r="AL1228" s="159"/>
      <c r="AM1228" s="159"/>
      <c r="AN1228" s="159"/>
      <c r="AO1228" s="159"/>
      <c r="AP1228" s="162"/>
      <c r="AQ1228" s="162"/>
      <c r="AR1228" s="162"/>
      <c r="AS1228" s="162"/>
      <c r="AT1228" s="161"/>
      <c r="AU1228" s="163"/>
      <c r="AV1228" s="163"/>
      <c r="AW1228" s="163"/>
      <c r="AX1228" s="163"/>
      <c r="AY1228" s="163"/>
    </row>
    <row r="1229" spans="1:51" ht="16.5" customHeight="1" outlineLevel="3" x14ac:dyDescent="0.25">
      <c r="A1229" s="285" t="s">
        <v>3460</v>
      </c>
      <c r="B1229" s="286" t="s">
        <v>3461</v>
      </c>
      <c r="C1229" s="167"/>
      <c r="D1229" s="167">
        <v>0</v>
      </c>
      <c r="E1229" s="167">
        <v>0</v>
      </c>
      <c r="F1229" s="167">
        <v>0.01</v>
      </c>
      <c r="G1229" s="167">
        <v>0.03</v>
      </c>
      <c r="H1229" s="167">
        <v>0.06</v>
      </c>
      <c r="I1229" s="167">
        <v>0.09</v>
      </c>
      <c r="J1229" s="167">
        <v>0.1</v>
      </c>
      <c r="K1229" s="167" t="e">
        <f>IF(K1231=0,0,K1230/K1231)</f>
        <v>#N/A</v>
      </c>
      <c r="L1229" s="167">
        <v>1.1764999999999999E-2</v>
      </c>
      <c r="M1229" s="167">
        <f t="shared" ref="M1229:P1229" si="1665">IF(M1231=0,0,M1230/M1231)</f>
        <v>4.2352941176470586E-2</v>
      </c>
      <c r="N1229" s="167">
        <f t="shared" si="1665"/>
        <v>7.5566750629722929E-2</v>
      </c>
      <c r="O1229" s="167">
        <f t="shared" si="1665"/>
        <v>0</v>
      </c>
      <c r="P1229" s="167">
        <f t="shared" si="1665"/>
        <v>7.5566750629722929E-2</v>
      </c>
      <c r="Q1229" s="177"/>
      <c r="R1229" s="167">
        <f t="shared" ref="R1229:S1229" si="1666">IF(R1231=0,0,R1230/R1231)</f>
        <v>0</v>
      </c>
      <c r="S1229" s="167">
        <f t="shared" si="1666"/>
        <v>0</v>
      </c>
      <c r="T1229" s="181"/>
      <c r="U1229" s="167">
        <f t="shared" ref="U1229:V1229" si="1667">IF(U1231=0,0,U1230/U1231)</f>
        <v>0</v>
      </c>
      <c r="V1229" s="167">
        <f t="shared" si="1667"/>
        <v>0</v>
      </c>
      <c r="W1229" s="181"/>
      <c r="X1229" s="168">
        <f>H1229</f>
        <v>0.06</v>
      </c>
      <c r="Y1229" s="167">
        <f>IF(Y1231=0,0,Y1230/Y1231)</f>
        <v>0</v>
      </c>
      <c r="Z1229" s="182"/>
      <c r="AA1229" s="167">
        <f>Y1229/X1229</f>
        <v>0</v>
      </c>
      <c r="AB1229" s="165"/>
      <c r="AC1229" s="172" t="e">
        <f>P1229/R1229</f>
        <v>#DIV/0!</v>
      </c>
      <c r="AD1229" s="172" t="e">
        <f>S1229/R1229</f>
        <v>#DIV/0!</v>
      </c>
      <c r="AE1229" s="172" t="e">
        <f>V1229/U1229</f>
        <v>#DIV/0!</v>
      </c>
      <c r="AF1229" s="172">
        <f>Y1229/X1229</f>
        <v>0</v>
      </c>
      <c r="AG1229" s="172">
        <f>P1229/G1229</f>
        <v>2.518891687657431</v>
      </c>
      <c r="AH1229" s="172">
        <f>S1229/G1229</f>
        <v>0</v>
      </c>
      <c r="AI1229" s="172">
        <f>V1229/G1229</f>
        <v>0</v>
      </c>
      <c r="AJ1229" s="172">
        <f>Y1229/G1229</f>
        <v>0</v>
      </c>
      <c r="AK1229" s="173"/>
      <c r="AL1229" s="168">
        <f>IF(H1229=0,0,P1229/H1229)</f>
        <v>1.2594458438287155</v>
      </c>
      <c r="AM1229" s="168">
        <f>IF(H1229=0,0,S1229/H1229)</f>
        <v>0</v>
      </c>
      <c r="AN1229" s="168">
        <f>IF(H1229=0,0,V1229/H1229)</f>
        <v>0</v>
      </c>
      <c r="AO1229" s="168">
        <f>IF(H1229=0,0,Y1229/H1229)</f>
        <v>0</v>
      </c>
      <c r="AP1229" s="174">
        <f t="shared" ref="AP1229:AS1229" si="1668">IF(AL1229&lt;=50%,5,IF(AL1229&lt;=65%,4,IF(AL1229&lt;=75%,3,IF(AL1229&lt;=90%,2,1))))</f>
        <v>1</v>
      </c>
      <c r="AQ1229" s="174">
        <f t="shared" si="1668"/>
        <v>5</v>
      </c>
      <c r="AR1229" s="174">
        <f t="shared" si="1668"/>
        <v>5</v>
      </c>
      <c r="AS1229" s="174">
        <f t="shared" si="1668"/>
        <v>5</v>
      </c>
      <c r="AT1229" s="287"/>
      <c r="AU1229" s="288"/>
      <c r="AV1229" s="288"/>
      <c r="AW1229" s="288"/>
      <c r="AX1229" s="288"/>
      <c r="AY1229" s="288"/>
    </row>
    <row r="1230" spans="1:51" ht="16.5" customHeight="1" outlineLevel="4" x14ac:dyDescent="0.25">
      <c r="A1230" s="205" t="s">
        <v>3462</v>
      </c>
      <c r="B1230" s="181" t="s">
        <v>1198</v>
      </c>
      <c r="C1230" s="192" t="s">
        <v>1632</v>
      </c>
      <c r="D1230" s="192"/>
      <c r="E1230" s="192"/>
      <c r="F1230" s="192"/>
      <c r="G1230" s="192"/>
      <c r="H1230" s="192"/>
      <c r="I1230" s="192"/>
      <c r="J1230" s="192"/>
      <c r="K1230" s="192" t="e">
        <f>Variables!E622</f>
        <v>#N/A</v>
      </c>
      <c r="L1230" s="192" t="e">
        <f>Variables!F622</f>
        <v>#N/A</v>
      </c>
      <c r="M1230" s="192">
        <f>Variables!G622</f>
        <v>18</v>
      </c>
      <c r="N1230" s="192">
        <f>Variables!H622</f>
        <v>30</v>
      </c>
      <c r="O1230" s="192">
        <f>Variables!I622</f>
        <v>0</v>
      </c>
      <c r="P1230" s="192">
        <f>Variables!J622</f>
        <v>30</v>
      </c>
      <c r="Q1230" s="181"/>
      <c r="R1230" s="192">
        <f>Variables!K622</f>
        <v>0</v>
      </c>
      <c r="S1230" s="192">
        <f>Variables!L622</f>
        <v>0</v>
      </c>
      <c r="T1230" s="181"/>
      <c r="U1230" s="192">
        <f>Variables!M622</f>
        <v>0</v>
      </c>
      <c r="V1230" s="192">
        <f>Variables!N622</f>
        <v>0</v>
      </c>
      <c r="W1230" s="274"/>
      <c r="X1230" s="192"/>
      <c r="Y1230" s="192">
        <f>Variables!P622</f>
        <v>0</v>
      </c>
      <c r="Z1230" s="182"/>
      <c r="AA1230" s="192"/>
      <c r="AB1230" s="181"/>
      <c r="AC1230" s="170"/>
      <c r="AD1230" s="170"/>
      <c r="AE1230" s="170"/>
      <c r="AF1230" s="170"/>
      <c r="AG1230" s="170"/>
      <c r="AH1230" s="170"/>
      <c r="AI1230" s="170"/>
      <c r="AJ1230" s="170"/>
      <c r="AK1230" s="206"/>
      <c r="AL1230" s="168"/>
      <c r="AM1230" s="168"/>
      <c r="AN1230" s="168"/>
      <c r="AO1230" s="168"/>
      <c r="AP1230" s="174"/>
      <c r="AQ1230" s="174"/>
      <c r="AR1230" s="174"/>
      <c r="AS1230" s="174"/>
      <c r="AT1230" s="206"/>
      <c r="AU1230" s="207"/>
      <c r="AV1230" s="207"/>
      <c r="AW1230" s="207"/>
      <c r="AX1230" s="207"/>
      <c r="AY1230" s="207"/>
    </row>
    <row r="1231" spans="1:51" ht="16.5" customHeight="1" outlineLevel="4" x14ac:dyDescent="0.25">
      <c r="A1231" s="205" t="s">
        <v>3463</v>
      </c>
      <c r="B1231" s="181" t="s">
        <v>1193</v>
      </c>
      <c r="C1231" s="192" t="s">
        <v>1632</v>
      </c>
      <c r="D1231" s="192"/>
      <c r="E1231" s="192"/>
      <c r="F1231" s="192"/>
      <c r="G1231" s="192"/>
      <c r="H1231" s="192"/>
      <c r="I1231" s="192"/>
      <c r="J1231" s="192"/>
      <c r="K1231" s="192" t="e">
        <f>Variables!E620</f>
        <v>#N/A</v>
      </c>
      <c r="L1231" s="192" t="e">
        <f>Variables!F620</f>
        <v>#N/A</v>
      </c>
      <c r="M1231" s="192">
        <f>Variables!G620</f>
        <v>425</v>
      </c>
      <c r="N1231" s="192">
        <f>Variables!H620</f>
        <v>397</v>
      </c>
      <c r="O1231" s="192">
        <f>Variables!I620</f>
        <v>0</v>
      </c>
      <c r="P1231" s="192">
        <f>Variables!J620</f>
        <v>397</v>
      </c>
      <c r="Q1231" s="181"/>
      <c r="R1231" s="192">
        <f>Variables!K620</f>
        <v>0</v>
      </c>
      <c r="S1231" s="192">
        <f>Variables!L620</f>
        <v>0</v>
      </c>
      <c r="T1231" s="181"/>
      <c r="U1231" s="192">
        <f>Variables!M620</f>
        <v>0</v>
      </c>
      <c r="V1231" s="192">
        <f>Variables!N620</f>
        <v>0</v>
      </c>
      <c r="W1231" s="181"/>
      <c r="X1231" s="192"/>
      <c r="Y1231" s="192">
        <f>Variables!P620</f>
        <v>0</v>
      </c>
      <c r="Z1231" s="182"/>
      <c r="AA1231" s="192"/>
      <c r="AB1231" s="181"/>
      <c r="AC1231" s="170"/>
      <c r="AD1231" s="170"/>
      <c r="AE1231" s="170"/>
      <c r="AF1231" s="170"/>
      <c r="AG1231" s="170"/>
      <c r="AH1231" s="170"/>
      <c r="AI1231" s="170"/>
      <c r="AJ1231" s="170"/>
      <c r="AK1231" s="206"/>
      <c r="AL1231" s="168"/>
      <c r="AM1231" s="168"/>
      <c r="AN1231" s="168"/>
      <c r="AO1231" s="168"/>
      <c r="AP1231" s="174"/>
      <c r="AQ1231" s="174"/>
      <c r="AR1231" s="174"/>
      <c r="AS1231" s="174"/>
      <c r="AT1231" s="206"/>
      <c r="AU1231" s="207"/>
      <c r="AV1231" s="207"/>
      <c r="AW1231" s="207"/>
      <c r="AX1231" s="207"/>
      <c r="AY1231" s="207"/>
    </row>
    <row r="1232" spans="1:51" ht="16.5" customHeight="1" outlineLevel="3" x14ac:dyDescent="0.25">
      <c r="A1232" s="222" t="s">
        <v>3464</v>
      </c>
      <c r="B1232" s="226" t="s">
        <v>3465</v>
      </c>
      <c r="C1232" s="223"/>
      <c r="D1232" s="192">
        <f t="shared" ref="D1232:G1232" si="1669">D1233</f>
        <v>7</v>
      </c>
      <c r="E1232" s="192">
        <f t="shared" si="1669"/>
        <v>8</v>
      </c>
      <c r="F1232" s="192">
        <f t="shared" si="1669"/>
        <v>10</v>
      </c>
      <c r="G1232" s="192">
        <f t="shared" si="1669"/>
        <v>11</v>
      </c>
      <c r="H1232" s="192">
        <v>13</v>
      </c>
      <c r="I1232" s="192">
        <v>13</v>
      </c>
      <c r="J1232" s="192">
        <v>13</v>
      </c>
      <c r="K1232" s="192" t="e">
        <f t="shared" ref="K1232:P1232" si="1670">K1233</f>
        <v>#N/A</v>
      </c>
      <c r="L1232" s="192">
        <f t="shared" si="1670"/>
        <v>10</v>
      </c>
      <c r="M1232" s="192">
        <f t="shared" si="1670"/>
        <v>11</v>
      </c>
      <c r="N1232" s="192">
        <f t="shared" si="1670"/>
        <v>13</v>
      </c>
      <c r="O1232" s="192">
        <f t="shared" si="1670"/>
        <v>0</v>
      </c>
      <c r="P1232" s="192">
        <f t="shared" si="1670"/>
        <v>13</v>
      </c>
      <c r="Q1232" s="181"/>
      <c r="R1232" s="192">
        <f t="shared" ref="R1232:S1232" si="1671">R1233</f>
        <v>0</v>
      </c>
      <c r="S1232" s="192">
        <f t="shared" si="1671"/>
        <v>0</v>
      </c>
      <c r="T1232" s="181"/>
      <c r="U1232" s="192">
        <f t="shared" ref="U1232:V1232" si="1672">U1233</f>
        <v>0</v>
      </c>
      <c r="V1232" s="192">
        <f t="shared" si="1672"/>
        <v>0</v>
      </c>
      <c r="W1232" s="181"/>
      <c r="X1232" s="188">
        <f>H1232</f>
        <v>13</v>
      </c>
      <c r="Y1232" s="192">
        <f>Y1233</f>
        <v>0</v>
      </c>
      <c r="Z1232" s="182"/>
      <c r="AA1232" s="192">
        <f>Y1232/X1232</f>
        <v>0</v>
      </c>
      <c r="AB1232" s="226"/>
      <c r="AC1232" s="170" t="e">
        <f>P1232/R1232</f>
        <v>#DIV/0!</v>
      </c>
      <c r="AD1232" s="170" t="e">
        <f>S1232/R1232</f>
        <v>#DIV/0!</v>
      </c>
      <c r="AE1232" s="170" t="e">
        <f>V1232/U1232</f>
        <v>#DIV/0!</v>
      </c>
      <c r="AF1232" s="170">
        <f>Y1232/X1232</f>
        <v>0</v>
      </c>
      <c r="AG1232" s="170">
        <f>P1232/G1232</f>
        <v>1.1818181818181819</v>
      </c>
      <c r="AH1232" s="170">
        <f>S1232/G1232</f>
        <v>0</v>
      </c>
      <c r="AI1232" s="170">
        <f>V1232/G1232</f>
        <v>0</v>
      </c>
      <c r="AJ1232" s="170">
        <f>Y1232/G1232</f>
        <v>0</v>
      </c>
      <c r="AK1232" s="206"/>
      <c r="AL1232" s="168">
        <f>IF(H1232=0,0,P1232/H1232)</f>
        <v>1</v>
      </c>
      <c r="AM1232" s="168">
        <f>IF(H1232=0,0,S1232/H1232)</f>
        <v>0</v>
      </c>
      <c r="AN1232" s="168">
        <f>IF(H1232=0,0,V1232/H1232)</f>
        <v>0</v>
      </c>
      <c r="AO1232" s="168">
        <f>IF(H1232=0,0,Y1232/H1232)</f>
        <v>0</v>
      </c>
      <c r="AP1232" s="174">
        <f t="shared" ref="AP1232:AS1232" si="1673">IF(AL1232&lt;=50%,5,IF(AL1232&lt;=65%,4,IF(AL1232&lt;=75%,3,IF(AL1232&lt;=90%,2,1))))</f>
        <v>1</v>
      </c>
      <c r="AQ1232" s="174">
        <f t="shared" si="1673"/>
        <v>5</v>
      </c>
      <c r="AR1232" s="174">
        <f t="shared" si="1673"/>
        <v>5</v>
      </c>
      <c r="AS1232" s="174">
        <f t="shared" si="1673"/>
        <v>5</v>
      </c>
      <c r="AT1232" s="227"/>
      <c r="AU1232" s="228"/>
      <c r="AV1232" s="228"/>
      <c r="AW1232" s="228"/>
      <c r="AX1232" s="228"/>
      <c r="AY1232" s="228"/>
    </row>
    <row r="1233" spans="1:51" ht="16.5" customHeight="1" outlineLevel="4" x14ac:dyDescent="0.25">
      <c r="A1233" s="205" t="s">
        <v>3466</v>
      </c>
      <c r="B1233" s="181" t="s">
        <v>1188</v>
      </c>
      <c r="C1233" s="192" t="s">
        <v>3467</v>
      </c>
      <c r="D1233" s="192">
        <v>7</v>
      </c>
      <c r="E1233" s="192">
        <v>8</v>
      </c>
      <c r="F1233" s="192">
        <v>10</v>
      </c>
      <c r="G1233" s="192">
        <v>11</v>
      </c>
      <c r="H1233" s="192"/>
      <c r="I1233" s="192"/>
      <c r="J1233" s="192"/>
      <c r="K1233" s="192" t="e">
        <f>Variables!E618</f>
        <v>#N/A</v>
      </c>
      <c r="L1233" s="192">
        <f>Variables!F618</f>
        <v>10</v>
      </c>
      <c r="M1233" s="192">
        <f>Variables!G618</f>
        <v>11</v>
      </c>
      <c r="N1233" s="192">
        <f>Variables!H618</f>
        <v>13</v>
      </c>
      <c r="O1233" s="192">
        <f>Variables!I618</f>
        <v>0</v>
      </c>
      <c r="P1233" s="192">
        <f>Variables!J618</f>
        <v>13</v>
      </c>
      <c r="Q1233" s="181"/>
      <c r="R1233" s="192">
        <f>Variables!K618</f>
        <v>0</v>
      </c>
      <c r="S1233" s="192">
        <f>Variables!L618</f>
        <v>0</v>
      </c>
      <c r="T1233" s="181"/>
      <c r="U1233" s="192">
        <f>Variables!M618</f>
        <v>0</v>
      </c>
      <c r="V1233" s="192">
        <f>Variables!N618</f>
        <v>0</v>
      </c>
      <c r="W1233" s="181"/>
      <c r="X1233" s="192"/>
      <c r="Y1233" s="192">
        <f>Variables!P618</f>
        <v>0</v>
      </c>
      <c r="Z1233" s="182"/>
      <c r="AA1233" s="192"/>
      <c r="AB1233" s="181"/>
      <c r="AC1233" s="170"/>
      <c r="AD1233" s="170"/>
      <c r="AE1233" s="170"/>
      <c r="AF1233" s="170"/>
      <c r="AG1233" s="170"/>
      <c r="AH1233" s="170"/>
      <c r="AI1233" s="170"/>
      <c r="AJ1233" s="170"/>
      <c r="AK1233" s="206"/>
      <c r="AL1233" s="168"/>
      <c r="AM1233" s="168"/>
      <c r="AN1233" s="168"/>
      <c r="AO1233" s="168"/>
      <c r="AP1233" s="174"/>
      <c r="AQ1233" s="174"/>
      <c r="AR1233" s="174"/>
      <c r="AS1233" s="174"/>
      <c r="AT1233" s="206"/>
      <c r="AU1233" s="207"/>
      <c r="AV1233" s="207"/>
      <c r="AW1233" s="207"/>
      <c r="AX1233" s="207"/>
      <c r="AY1233" s="207"/>
    </row>
    <row r="1234" spans="1:51" ht="16.5" customHeight="1" outlineLevel="2" x14ac:dyDescent="0.25">
      <c r="A1234" s="153" t="s">
        <v>3468</v>
      </c>
      <c r="B1234" s="154" t="s">
        <v>3469</v>
      </c>
      <c r="C1234" s="155"/>
      <c r="D1234" s="155"/>
      <c r="E1234" s="155"/>
      <c r="F1234" s="155"/>
      <c r="G1234" s="155"/>
      <c r="H1234" s="155"/>
      <c r="I1234" s="155"/>
      <c r="J1234" s="155"/>
      <c r="K1234" s="155"/>
      <c r="L1234" s="155"/>
      <c r="M1234" s="155"/>
      <c r="N1234" s="155"/>
      <c r="O1234" s="155"/>
      <c r="P1234" s="155"/>
      <c r="Q1234" s="156"/>
      <c r="R1234" s="155"/>
      <c r="S1234" s="155"/>
      <c r="T1234" s="157"/>
      <c r="U1234" s="155"/>
      <c r="V1234" s="155"/>
      <c r="W1234" s="157"/>
      <c r="X1234" s="155"/>
      <c r="Y1234" s="155"/>
      <c r="Z1234" s="158">
        <v>158131521</v>
      </c>
      <c r="AA1234" s="159"/>
      <c r="AB1234" s="154"/>
      <c r="AC1234" s="160"/>
      <c r="AD1234" s="160"/>
      <c r="AE1234" s="160"/>
      <c r="AF1234" s="160"/>
      <c r="AG1234" s="160"/>
      <c r="AH1234" s="160"/>
      <c r="AI1234" s="160"/>
      <c r="AJ1234" s="160"/>
      <c r="AK1234" s="161"/>
      <c r="AL1234" s="159"/>
      <c r="AM1234" s="159"/>
      <c r="AN1234" s="159"/>
      <c r="AO1234" s="159"/>
      <c r="AP1234" s="162"/>
      <c r="AQ1234" s="162"/>
      <c r="AR1234" s="162"/>
      <c r="AS1234" s="162"/>
      <c r="AT1234" s="161"/>
      <c r="AU1234" s="163"/>
      <c r="AV1234" s="163"/>
      <c r="AW1234" s="163"/>
      <c r="AX1234" s="163"/>
      <c r="AY1234" s="163"/>
    </row>
    <row r="1235" spans="1:51" ht="16.5" customHeight="1" outlineLevel="3" x14ac:dyDescent="0.25">
      <c r="A1235" s="285" t="s">
        <v>3470</v>
      </c>
      <c r="B1235" s="286" t="s">
        <v>3471</v>
      </c>
      <c r="C1235" s="167"/>
      <c r="D1235" s="167">
        <v>1.8200000000000001E-2</v>
      </c>
      <c r="E1235" s="167">
        <v>1.8200000000000001E-2</v>
      </c>
      <c r="F1235" s="167">
        <v>1.8200000000000001E-2</v>
      </c>
      <c r="G1235" s="167">
        <v>2.4199999999999999E-2</v>
      </c>
      <c r="H1235" s="167">
        <v>3.0300000000000001E-2</v>
      </c>
      <c r="I1235" s="167">
        <v>3.6299999999999999E-2</v>
      </c>
      <c r="J1235" s="167">
        <v>4.24E-2</v>
      </c>
      <c r="K1235" s="167" t="e">
        <f>IF(K1237=0,0,K1236/K1237)</f>
        <v>#N/A</v>
      </c>
      <c r="L1235" s="167">
        <v>2.4299999999999999E-2</v>
      </c>
      <c r="M1235" s="167">
        <f t="shared" ref="M1235:P1235" si="1674">IF(M1237=0,0,M1236/M1237)</f>
        <v>2.4242424242424242E-2</v>
      </c>
      <c r="N1235" s="167">
        <f t="shared" si="1674"/>
        <v>4.8484848484848485E-2</v>
      </c>
      <c r="O1235" s="167">
        <f t="shared" si="1674"/>
        <v>0</v>
      </c>
      <c r="P1235" s="167">
        <f t="shared" si="1674"/>
        <v>0</v>
      </c>
      <c r="Q1235" s="177"/>
      <c r="R1235" s="167">
        <f t="shared" ref="R1235:S1235" si="1675">IF(R1237=0,0,R1236/R1237)</f>
        <v>0</v>
      </c>
      <c r="S1235" s="167">
        <f t="shared" si="1675"/>
        <v>0</v>
      </c>
      <c r="T1235" s="181"/>
      <c r="U1235" s="167">
        <f t="shared" ref="U1235:V1235" si="1676">IF(U1237=0,0,U1236/U1237)</f>
        <v>0</v>
      </c>
      <c r="V1235" s="167">
        <f t="shared" si="1676"/>
        <v>0</v>
      </c>
      <c r="W1235" s="181"/>
      <c r="X1235" s="168">
        <f>H1235</f>
        <v>3.0300000000000001E-2</v>
      </c>
      <c r="Y1235" s="167">
        <f>IF(Y1237=0,0,Y1236/Y1237)</f>
        <v>0</v>
      </c>
      <c r="Z1235" s="182"/>
      <c r="AA1235" s="167">
        <f>Y1235/X1235</f>
        <v>0</v>
      </c>
      <c r="AB1235" s="286"/>
      <c r="AC1235" s="172" t="e">
        <f>P1235/R1235</f>
        <v>#DIV/0!</v>
      </c>
      <c r="AD1235" s="172" t="e">
        <f>S1235/R1235</f>
        <v>#DIV/0!</v>
      </c>
      <c r="AE1235" s="172" t="e">
        <f>V1235/U1235</f>
        <v>#DIV/0!</v>
      </c>
      <c r="AF1235" s="172">
        <f>Y1235/X1235</f>
        <v>0</v>
      </c>
      <c r="AG1235" s="172">
        <f>P1235/G1235</f>
        <v>0</v>
      </c>
      <c r="AH1235" s="172">
        <f>S1235/G1235</f>
        <v>0</v>
      </c>
      <c r="AI1235" s="172">
        <f>V1235/G1235</f>
        <v>0</v>
      </c>
      <c r="AJ1235" s="172">
        <f>Y1235/G1235</f>
        <v>0</v>
      </c>
      <c r="AK1235" s="173"/>
      <c r="AL1235" s="168">
        <f>IF(H1235=0,0,P1235/H1235)</f>
        <v>0</v>
      </c>
      <c r="AM1235" s="168">
        <f>IF(H1235=0,0,S1235/H1235)</f>
        <v>0</v>
      </c>
      <c r="AN1235" s="168">
        <f>IF(H1235=0,0,V1235/H1235)</f>
        <v>0</v>
      </c>
      <c r="AO1235" s="168">
        <f>IF(H1235=0,0,Y1235/H1235)</f>
        <v>0</v>
      </c>
      <c r="AP1235" s="174">
        <f t="shared" ref="AP1235:AS1235" si="1677">IF(AL1235&lt;=50%,5,IF(AL1235&lt;=65%,4,IF(AL1235&lt;=75%,3,IF(AL1235&lt;=90%,2,1))))</f>
        <v>5</v>
      </c>
      <c r="AQ1235" s="174">
        <f t="shared" si="1677"/>
        <v>5</v>
      </c>
      <c r="AR1235" s="174">
        <f t="shared" si="1677"/>
        <v>5</v>
      </c>
      <c r="AS1235" s="174">
        <f t="shared" si="1677"/>
        <v>5</v>
      </c>
      <c r="AT1235" s="287"/>
      <c r="AU1235" s="288"/>
      <c r="AV1235" s="288"/>
      <c r="AW1235" s="288"/>
      <c r="AX1235" s="288"/>
      <c r="AY1235" s="288"/>
    </row>
    <row r="1236" spans="1:51" ht="16.5" customHeight="1" outlineLevel="4" x14ac:dyDescent="0.25">
      <c r="A1236" s="205" t="s">
        <v>3472</v>
      </c>
      <c r="B1236" s="181" t="s">
        <v>1246</v>
      </c>
      <c r="C1236" s="192" t="s">
        <v>1660</v>
      </c>
      <c r="D1236" s="192"/>
      <c r="E1236" s="192"/>
      <c r="F1236" s="192"/>
      <c r="G1236" s="192"/>
      <c r="H1236" s="192"/>
      <c r="I1236" s="192"/>
      <c r="J1236" s="192"/>
      <c r="K1236" s="192" t="e">
        <f>Variables!E642</f>
        <v>#N/A</v>
      </c>
      <c r="L1236" s="192" t="e">
        <f>Variables!F642</f>
        <v>#N/A</v>
      </c>
      <c r="M1236" s="192">
        <f>Variables!G642</f>
        <v>4</v>
      </c>
      <c r="N1236" s="192">
        <f>Variables!H642</f>
        <v>8</v>
      </c>
      <c r="O1236" s="192">
        <f>Variables!I642</f>
        <v>0</v>
      </c>
      <c r="P1236" s="192">
        <f>Variables!J642</f>
        <v>0</v>
      </c>
      <c r="Q1236" s="181"/>
      <c r="R1236" s="192">
        <f>Variables!K642</f>
        <v>0</v>
      </c>
      <c r="S1236" s="192">
        <f>Variables!L642</f>
        <v>0</v>
      </c>
      <c r="T1236" s="181"/>
      <c r="U1236" s="192">
        <f>Variables!M642</f>
        <v>0</v>
      </c>
      <c r="V1236" s="192">
        <f>Variables!N642</f>
        <v>0</v>
      </c>
      <c r="W1236" s="181"/>
      <c r="X1236" s="192"/>
      <c r="Y1236" s="192">
        <f>Variables!P642</f>
        <v>0</v>
      </c>
      <c r="Z1236" s="182"/>
      <c r="AA1236" s="192"/>
      <c r="AB1236" s="181"/>
      <c r="AC1236" s="170"/>
      <c r="AD1236" s="170"/>
      <c r="AE1236" s="170"/>
      <c r="AF1236" s="170"/>
      <c r="AG1236" s="170"/>
      <c r="AH1236" s="170"/>
      <c r="AI1236" s="170"/>
      <c r="AJ1236" s="170"/>
      <c r="AK1236" s="206"/>
      <c r="AL1236" s="168"/>
      <c r="AM1236" s="168"/>
      <c r="AN1236" s="168"/>
      <c r="AO1236" s="168"/>
      <c r="AP1236" s="174"/>
      <c r="AQ1236" s="174"/>
      <c r="AR1236" s="174"/>
      <c r="AS1236" s="174"/>
      <c r="AT1236" s="206"/>
      <c r="AU1236" s="207"/>
      <c r="AV1236" s="207"/>
      <c r="AW1236" s="207"/>
      <c r="AX1236" s="207"/>
      <c r="AY1236" s="207"/>
    </row>
    <row r="1237" spans="1:51" ht="16.5" customHeight="1" outlineLevel="4" x14ac:dyDescent="0.25">
      <c r="A1237" s="205" t="s">
        <v>3473</v>
      </c>
      <c r="B1237" s="181" t="s">
        <v>3474</v>
      </c>
      <c r="C1237" s="192" t="s">
        <v>1660</v>
      </c>
      <c r="D1237" s="192"/>
      <c r="E1237" s="192"/>
      <c r="F1237" s="192"/>
      <c r="G1237" s="192"/>
      <c r="H1237" s="192"/>
      <c r="I1237" s="192"/>
      <c r="J1237" s="192"/>
      <c r="K1237" s="192" t="e">
        <f>Variables!E641</f>
        <v>#N/A</v>
      </c>
      <c r="L1237" s="192" t="e">
        <f>Variables!F641</f>
        <v>#N/A</v>
      </c>
      <c r="M1237" s="192">
        <f>Variables!G641</f>
        <v>165</v>
      </c>
      <c r="N1237" s="192">
        <f>Variables!H641</f>
        <v>165</v>
      </c>
      <c r="O1237" s="192">
        <f>Variables!I641</f>
        <v>0</v>
      </c>
      <c r="P1237" s="192">
        <f>Variables!J641</f>
        <v>0</v>
      </c>
      <c r="Q1237" s="181"/>
      <c r="R1237" s="192">
        <f>Variables!K641</f>
        <v>0</v>
      </c>
      <c r="S1237" s="192">
        <f>Variables!L641</f>
        <v>0</v>
      </c>
      <c r="T1237" s="181"/>
      <c r="U1237" s="192">
        <f>Variables!M641</f>
        <v>0</v>
      </c>
      <c r="V1237" s="192">
        <f>Variables!N641</f>
        <v>0</v>
      </c>
      <c r="W1237" s="181"/>
      <c r="X1237" s="192"/>
      <c r="Y1237" s="192">
        <f>Variables!P641</f>
        <v>0</v>
      </c>
      <c r="Z1237" s="182"/>
      <c r="AA1237" s="192"/>
      <c r="AB1237" s="181"/>
      <c r="AC1237" s="170"/>
      <c r="AD1237" s="170"/>
      <c r="AE1237" s="170"/>
      <c r="AF1237" s="170"/>
      <c r="AG1237" s="170"/>
      <c r="AH1237" s="170"/>
      <c r="AI1237" s="170"/>
      <c r="AJ1237" s="170"/>
      <c r="AK1237" s="206"/>
      <c r="AL1237" s="168"/>
      <c r="AM1237" s="168"/>
      <c r="AN1237" s="168"/>
      <c r="AO1237" s="168"/>
      <c r="AP1237" s="174"/>
      <c r="AQ1237" s="174"/>
      <c r="AR1237" s="174"/>
      <c r="AS1237" s="174"/>
      <c r="AT1237" s="206"/>
      <c r="AU1237" s="207"/>
      <c r="AV1237" s="207"/>
      <c r="AW1237" s="207"/>
      <c r="AX1237" s="207"/>
      <c r="AY1237" s="207"/>
    </row>
    <row r="1238" spans="1:51" ht="16.5" customHeight="1" outlineLevel="2" x14ac:dyDescent="0.25">
      <c r="A1238" s="153" t="s">
        <v>3475</v>
      </c>
      <c r="B1238" s="154" t="s">
        <v>3476</v>
      </c>
      <c r="C1238" s="155"/>
      <c r="D1238" s="155"/>
      <c r="E1238" s="155"/>
      <c r="F1238" s="155"/>
      <c r="G1238" s="155"/>
      <c r="H1238" s="155"/>
      <c r="I1238" s="155"/>
      <c r="J1238" s="155"/>
      <c r="K1238" s="155"/>
      <c r="L1238" s="155"/>
      <c r="M1238" s="155"/>
      <c r="N1238" s="155"/>
      <c r="O1238" s="155"/>
      <c r="P1238" s="155"/>
      <c r="Q1238" s="156"/>
      <c r="R1238" s="155"/>
      <c r="S1238" s="155"/>
      <c r="T1238" s="157"/>
      <c r="U1238" s="155"/>
      <c r="V1238" s="155"/>
      <c r="W1238" s="157">
        <v>99624624</v>
      </c>
      <c r="X1238" s="155"/>
      <c r="Y1238" s="155"/>
      <c r="Z1238" s="158">
        <v>249958086</v>
      </c>
      <c r="AA1238" s="159"/>
      <c r="AB1238" s="154"/>
      <c r="AC1238" s="160"/>
      <c r="AD1238" s="160"/>
      <c r="AE1238" s="160"/>
      <c r="AF1238" s="160"/>
      <c r="AG1238" s="160"/>
      <c r="AH1238" s="160"/>
      <c r="AI1238" s="160"/>
      <c r="AJ1238" s="160"/>
      <c r="AK1238" s="161"/>
      <c r="AL1238" s="159"/>
      <c r="AM1238" s="159"/>
      <c r="AN1238" s="159"/>
      <c r="AO1238" s="159"/>
      <c r="AP1238" s="162"/>
      <c r="AQ1238" s="162"/>
      <c r="AR1238" s="162"/>
      <c r="AS1238" s="162"/>
      <c r="AT1238" s="161"/>
      <c r="AU1238" s="163"/>
      <c r="AV1238" s="163"/>
      <c r="AW1238" s="163"/>
      <c r="AX1238" s="163"/>
      <c r="AY1238" s="163"/>
    </row>
    <row r="1239" spans="1:51" ht="16.5" customHeight="1" outlineLevel="3" x14ac:dyDescent="0.25">
      <c r="A1239" s="355" t="s">
        <v>3477</v>
      </c>
      <c r="B1239" s="356" t="s">
        <v>1254</v>
      </c>
      <c r="C1239" s="232"/>
      <c r="D1239" s="232">
        <f t="shared" ref="D1239:G1239" si="1678">D1240</f>
        <v>0</v>
      </c>
      <c r="E1239" s="232">
        <f t="shared" si="1678"/>
        <v>0</v>
      </c>
      <c r="F1239" s="232">
        <f t="shared" si="1678"/>
        <v>0.94</v>
      </c>
      <c r="G1239" s="232">
        <f t="shared" si="1678"/>
        <v>0.98</v>
      </c>
      <c r="H1239" s="232">
        <v>1.03</v>
      </c>
      <c r="I1239" s="232">
        <v>1.08</v>
      </c>
      <c r="J1239" s="232">
        <f t="shared" ref="J1239:P1239" si="1679">J1240</f>
        <v>1.1399999999999999</v>
      </c>
      <c r="K1239" s="232" t="e">
        <f t="shared" si="1679"/>
        <v>#N/A</v>
      </c>
      <c r="L1239" s="232">
        <f t="shared" si="1679"/>
        <v>1</v>
      </c>
      <c r="M1239" s="232">
        <f t="shared" si="1679"/>
        <v>1</v>
      </c>
      <c r="N1239" s="232">
        <f t="shared" si="1679"/>
        <v>1.03</v>
      </c>
      <c r="O1239" s="232">
        <f t="shared" si="1679"/>
        <v>0</v>
      </c>
      <c r="P1239" s="232">
        <f t="shared" si="1679"/>
        <v>1.03</v>
      </c>
      <c r="Q1239" s="177"/>
      <c r="R1239" s="232">
        <f t="shared" ref="R1239:S1239" si="1680">R1240</f>
        <v>0</v>
      </c>
      <c r="S1239" s="232">
        <f t="shared" si="1680"/>
        <v>0</v>
      </c>
      <c r="T1239" s="181"/>
      <c r="U1239" s="232">
        <f t="shared" ref="U1239:V1239" si="1681">U1240</f>
        <v>0</v>
      </c>
      <c r="V1239" s="232">
        <f t="shared" si="1681"/>
        <v>0</v>
      </c>
      <c r="W1239" s="181"/>
      <c r="X1239" s="188">
        <f>H1239</f>
        <v>1.03</v>
      </c>
      <c r="Y1239" s="232">
        <f>Y1240</f>
        <v>0</v>
      </c>
      <c r="Z1239" s="182"/>
      <c r="AA1239" s="167">
        <f>Y1239/X1239</f>
        <v>0</v>
      </c>
      <c r="AB1239" s="356"/>
      <c r="AC1239" s="172" t="e">
        <f>P1239/R1239</f>
        <v>#DIV/0!</v>
      </c>
      <c r="AD1239" s="172" t="e">
        <f>S1239/R1239</f>
        <v>#DIV/0!</v>
      </c>
      <c r="AE1239" s="172" t="e">
        <f>V1239/U1239</f>
        <v>#DIV/0!</v>
      </c>
      <c r="AF1239" s="172">
        <f>Y1239/X1239</f>
        <v>0</v>
      </c>
      <c r="AG1239" s="172">
        <f>P1239/G1239</f>
        <v>1.0510204081632653</v>
      </c>
      <c r="AH1239" s="172">
        <f>S1239/G1239</f>
        <v>0</v>
      </c>
      <c r="AI1239" s="172">
        <f>V1239/G1239</f>
        <v>0</v>
      </c>
      <c r="AJ1239" s="172">
        <f>Y1239/G1239</f>
        <v>0</v>
      </c>
      <c r="AK1239" s="173"/>
      <c r="AL1239" s="168">
        <f>IF(H1239=0,0,P1239/H1239)</f>
        <v>1</v>
      </c>
      <c r="AM1239" s="168">
        <f>IF(H1239=0,0,S1239/H1239)</f>
        <v>0</v>
      </c>
      <c r="AN1239" s="168">
        <f>IF(H1239=0,0,V1239/H1239)</f>
        <v>0</v>
      </c>
      <c r="AO1239" s="168">
        <f>IF(H1239=0,0,Y1239/H1239)</f>
        <v>0</v>
      </c>
      <c r="AP1239" s="174">
        <f t="shared" ref="AP1239:AS1239" si="1682">IF(AL1239&lt;=50%,5,IF(AL1239&lt;=65%,4,IF(AL1239&lt;=75%,3,IF(AL1239&lt;=90%,2,1))))</f>
        <v>1</v>
      </c>
      <c r="AQ1239" s="174">
        <f t="shared" si="1682"/>
        <v>5</v>
      </c>
      <c r="AR1239" s="174">
        <f t="shared" si="1682"/>
        <v>5</v>
      </c>
      <c r="AS1239" s="174">
        <f t="shared" si="1682"/>
        <v>5</v>
      </c>
      <c r="AT1239" s="357"/>
      <c r="AU1239" s="358"/>
      <c r="AV1239" s="358"/>
      <c r="AW1239" s="358"/>
      <c r="AX1239" s="358"/>
      <c r="AY1239" s="358"/>
    </row>
    <row r="1240" spans="1:51" ht="16.5" customHeight="1" outlineLevel="4" x14ac:dyDescent="0.25">
      <c r="A1240" s="355" t="s">
        <v>3478</v>
      </c>
      <c r="B1240" s="356" t="s">
        <v>1254</v>
      </c>
      <c r="C1240" s="232" t="s">
        <v>2081</v>
      </c>
      <c r="D1240" s="232">
        <v>0</v>
      </c>
      <c r="E1240" s="232">
        <v>0</v>
      </c>
      <c r="F1240" s="232">
        <v>0.94</v>
      </c>
      <c r="G1240" s="232">
        <v>0.98</v>
      </c>
      <c r="H1240" s="232"/>
      <c r="I1240" s="232"/>
      <c r="J1240" s="232">
        <v>1.1399999999999999</v>
      </c>
      <c r="K1240" s="232" t="e">
        <f>Variables!E645</f>
        <v>#N/A</v>
      </c>
      <c r="L1240" s="232">
        <f>Variables!F645</f>
        <v>1</v>
      </c>
      <c r="M1240" s="232">
        <f>Variables!G645</f>
        <v>1</v>
      </c>
      <c r="N1240" s="232">
        <f>Variables!H645</f>
        <v>1.03</v>
      </c>
      <c r="O1240" s="232">
        <f>Variables!I645</f>
        <v>0</v>
      </c>
      <c r="P1240" s="232">
        <f>Variables!J645</f>
        <v>1.03</v>
      </c>
      <c r="Q1240" s="177"/>
      <c r="R1240" s="232">
        <f>Variables!K645</f>
        <v>0</v>
      </c>
      <c r="S1240" s="232">
        <f>Variables!L645</f>
        <v>0</v>
      </c>
      <c r="T1240" s="181"/>
      <c r="U1240" s="232">
        <f>Variables!M645</f>
        <v>0</v>
      </c>
      <c r="V1240" s="232">
        <f>Variables!N645</f>
        <v>0</v>
      </c>
      <c r="W1240" s="181"/>
      <c r="X1240" s="232"/>
      <c r="Y1240" s="232">
        <f>Variables!P645</f>
        <v>0</v>
      </c>
      <c r="Z1240" s="182"/>
      <c r="AA1240" s="167"/>
      <c r="AB1240" s="356"/>
      <c r="AC1240" s="172"/>
      <c r="AD1240" s="172"/>
      <c r="AE1240" s="172"/>
      <c r="AF1240" s="172"/>
      <c r="AG1240" s="172"/>
      <c r="AH1240" s="172"/>
      <c r="AI1240" s="172"/>
      <c r="AJ1240" s="172"/>
      <c r="AK1240" s="357"/>
      <c r="AL1240" s="168"/>
      <c r="AM1240" s="168"/>
      <c r="AN1240" s="168"/>
      <c r="AO1240" s="168"/>
      <c r="AP1240" s="174"/>
      <c r="AQ1240" s="174"/>
      <c r="AR1240" s="174"/>
      <c r="AS1240" s="174"/>
      <c r="AT1240" s="357"/>
      <c r="AU1240" s="358"/>
      <c r="AV1240" s="358"/>
      <c r="AW1240" s="358"/>
      <c r="AX1240" s="358"/>
      <c r="AY1240" s="358"/>
    </row>
    <row r="1241" spans="1:51" ht="16.5" customHeight="1" outlineLevel="3" x14ac:dyDescent="0.25">
      <c r="A1241" s="285" t="s">
        <v>3479</v>
      </c>
      <c r="B1241" s="286" t="s">
        <v>3480</v>
      </c>
      <c r="C1241" s="167"/>
      <c r="D1241" s="167">
        <f>+(0.298482293423271)*100/100</f>
        <v>0.29848229342327098</v>
      </c>
      <c r="E1241" s="167">
        <v>0.36599999999999999</v>
      </c>
      <c r="F1241" s="167">
        <v>0.45</v>
      </c>
      <c r="G1241" s="167">
        <v>0.51700000000000002</v>
      </c>
      <c r="H1241" s="167">
        <v>0.58499999999999996</v>
      </c>
      <c r="I1241" s="167">
        <v>0.65300000000000002</v>
      </c>
      <c r="J1241" s="167">
        <v>0.72</v>
      </c>
      <c r="K1241" s="167" t="e">
        <f>IF(K1243=0,0,K1242/K1243)</f>
        <v>#N/A</v>
      </c>
      <c r="L1241" s="167">
        <v>0.45175999999999999</v>
      </c>
      <c r="M1241" s="167">
        <f t="shared" ref="M1241:P1241" si="1683">IF(M1243=0,0,M1242/M1243)</f>
        <v>0.78823529411764703</v>
      </c>
      <c r="N1241" s="167">
        <f t="shared" si="1683"/>
        <v>0.84382871536523929</v>
      </c>
      <c r="O1241" s="167">
        <f t="shared" si="1683"/>
        <v>0</v>
      </c>
      <c r="P1241" s="167">
        <f t="shared" si="1683"/>
        <v>0.84382871536523929</v>
      </c>
      <c r="Q1241" s="177"/>
      <c r="R1241" s="167">
        <f t="shared" ref="R1241:S1241" si="1684">IF(R1243=0,0,R1242/R1243)</f>
        <v>0</v>
      </c>
      <c r="S1241" s="167">
        <f t="shared" si="1684"/>
        <v>0</v>
      </c>
      <c r="T1241" s="181"/>
      <c r="U1241" s="167">
        <f t="shared" ref="U1241:V1241" si="1685">IF(U1243=0,0,U1242/U1243)</f>
        <v>0</v>
      </c>
      <c r="V1241" s="167">
        <f t="shared" si="1685"/>
        <v>0</v>
      </c>
      <c r="W1241" s="181"/>
      <c r="X1241" s="168">
        <f>H1241</f>
        <v>0.58499999999999996</v>
      </c>
      <c r="Y1241" s="167">
        <f>IF(Y1243=0,0,Y1242/Y1243)</f>
        <v>0</v>
      </c>
      <c r="Z1241" s="182"/>
      <c r="AA1241" s="167">
        <f>Y1241/X1241</f>
        <v>0</v>
      </c>
      <c r="AB1241" s="286"/>
      <c r="AC1241" s="172" t="e">
        <f>P1241/R1241</f>
        <v>#DIV/0!</v>
      </c>
      <c r="AD1241" s="172" t="e">
        <f>S1241/R1241</f>
        <v>#DIV/0!</v>
      </c>
      <c r="AE1241" s="172" t="e">
        <f>V1241/U1241</f>
        <v>#DIV/0!</v>
      </c>
      <c r="AF1241" s="172">
        <f>Y1241/X1241</f>
        <v>0</v>
      </c>
      <c r="AG1241" s="172">
        <f>P1241/G1241</f>
        <v>1.6321638595072325</v>
      </c>
      <c r="AH1241" s="172">
        <f>S1241/G1241</f>
        <v>0</v>
      </c>
      <c r="AI1241" s="172">
        <f>V1241/G1241</f>
        <v>0</v>
      </c>
      <c r="AJ1241" s="172">
        <f>Y1241/G1241</f>
        <v>0</v>
      </c>
      <c r="AK1241" s="173"/>
      <c r="AL1241" s="168">
        <f>IF(H1241=0,0,P1241/H1241)</f>
        <v>1.4424422484875885</v>
      </c>
      <c r="AM1241" s="168">
        <f>IF(H1241=0,0,S1241/H1241)</f>
        <v>0</v>
      </c>
      <c r="AN1241" s="168">
        <f>IF(H1241=0,0,V1241/H1241)</f>
        <v>0</v>
      </c>
      <c r="AO1241" s="168">
        <f>IF(H1241=0,0,Y1241/H1241)</f>
        <v>0</v>
      </c>
      <c r="AP1241" s="174">
        <f t="shared" ref="AP1241:AS1241" si="1686">IF(AL1241&lt;=50%,5,IF(AL1241&lt;=65%,4,IF(AL1241&lt;=75%,3,IF(AL1241&lt;=90%,2,1))))</f>
        <v>1</v>
      </c>
      <c r="AQ1241" s="174">
        <f t="shared" si="1686"/>
        <v>5</v>
      </c>
      <c r="AR1241" s="174">
        <f t="shared" si="1686"/>
        <v>5</v>
      </c>
      <c r="AS1241" s="174">
        <f t="shared" si="1686"/>
        <v>5</v>
      </c>
      <c r="AT1241" s="287"/>
      <c r="AU1241" s="288"/>
      <c r="AV1241" s="288"/>
      <c r="AW1241" s="288"/>
      <c r="AX1241" s="288"/>
      <c r="AY1241" s="288"/>
    </row>
    <row r="1242" spans="1:51" ht="16.5" customHeight="1" outlineLevel="4" x14ac:dyDescent="0.25">
      <c r="A1242" s="205" t="s">
        <v>3481</v>
      </c>
      <c r="B1242" s="181" t="s">
        <v>1201</v>
      </c>
      <c r="C1242" s="192" t="s">
        <v>1632</v>
      </c>
      <c r="D1242" s="192"/>
      <c r="E1242" s="192"/>
      <c r="F1242" s="192"/>
      <c r="G1242" s="192"/>
      <c r="H1242" s="192"/>
      <c r="I1242" s="192"/>
      <c r="J1242" s="192"/>
      <c r="K1242" s="192" t="e">
        <f>Variables!E623</f>
        <v>#N/A</v>
      </c>
      <c r="L1242" s="192" t="e">
        <f>Variables!F623</f>
        <v>#N/A</v>
      </c>
      <c r="M1242" s="192">
        <f>Variables!G623</f>
        <v>335</v>
      </c>
      <c r="N1242" s="192">
        <f>Variables!H623</f>
        <v>335</v>
      </c>
      <c r="O1242" s="192">
        <f>Variables!I623</f>
        <v>0</v>
      </c>
      <c r="P1242" s="192">
        <f>Variables!J623</f>
        <v>335</v>
      </c>
      <c r="Q1242" s="181"/>
      <c r="R1242" s="192">
        <f>Variables!K623</f>
        <v>0</v>
      </c>
      <c r="S1242" s="192">
        <f>Variables!L623</f>
        <v>0</v>
      </c>
      <c r="T1242" s="181"/>
      <c r="U1242" s="192">
        <f>Variables!M623</f>
        <v>0</v>
      </c>
      <c r="V1242" s="192">
        <f>Variables!N623</f>
        <v>0</v>
      </c>
      <c r="W1242" s="181"/>
      <c r="X1242" s="192"/>
      <c r="Y1242" s="192">
        <f>Variables!P623</f>
        <v>0</v>
      </c>
      <c r="Z1242" s="182"/>
      <c r="AA1242" s="192"/>
      <c r="AB1242" s="181"/>
      <c r="AC1242" s="170"/>
      <c r="AD1242" s="170"/>
      <c r="AE1242" s="170"/>
      <c r="AF1242" s="170"/>
      <c r="AG1242" s="170"/>
      <c r="AH1242" s="170"/>
      <c r="AI1242" s="170"/>
      <c r="AJ1242" s="170"/>
      <c r="AK1242" s="206"/>
      <c r="AL1242" s="168"/>
      <c r="AM1242" s="168"/>
      <c r="AN1242" s="168"/>
      <c r="AO1242" s="168"/>
      <c r="AP1242" s="174"/>
      <c r="AQ1242" s="174"/>
      <c r="AR1242" s="174"/>
      <c r="AS1242" s="174"/>
      <c r="AT1242" s="206"/>
      <c r="AU1242" s="207"/>
      <c r="AV1242" s="207"/>
      <c r="AW1242" s="207"/>
      <c r="AX1242" s="207"/>
      <c r="AY1242" s="207"/>
    </row>
    <row r="1243" spans="1:51" ht="16.5" customHeight="1" outlineLevel="4" x14ac:dyDescent="0.25">
      <c r="A1243" s="205" t="s">
        <v>3482</v>
      </c>
      <c r="B1243" s="181" t="s">
        <v>1193</v>
      </c>
      <c r="C1243" s="192" t="s">
        <v>1632</v>
      </c>
      <c r="D1243" s="192"/>
      <c r="E1243" s="192"/>
      <c r="F1243" s="192"/>
      <c r="G1243" s="192"/>
      <c r="H1243" s="192"/>
      <c r="I1243" s="192"/>
      <c r="J1243" s="192"/>
      <c r="K1243" s="192" t="e">
        <f>Variables!E620</f>
        <v>#N/A</v>
      </c>
      <c r="L1243" s="192" t="e">
        <f>Variables!F620</f>
        <v>#N/A</v>
      </c>
      <c r="M1243" s="192">
        <f>Variables!G620</f>
        <v>425</v>
      </c>
      <c r="N1243" s="192">
        <f>Variables!H620</f>
        <v>397</v>
      </c>
      <c r="O1243" s="192">
        <f>Variables!I620</f>
        <v>0</v>
      </c>
      <c r="P1243" s="192">
        <f>Variables!J620</f>
        <v>397</v>
      </c>
      <c r="Q1243" s="181"/>
      <c r="R1243" s="192">
        <f>Variables!K620</f>
        <v>0</v>
      </c>
      <c r="S1243" s="192">
        <f>Variables!L620</f>
        <v>0</v>
      </c>
      <c r="T1243" s="181"/>
      <c r="U1243" s="192">
        <f>Variables!M620</f>
        <v>0</v>
      </c>
      <c r="V1243" s="192">
        <f>Variables!N620</f>
        <v>0</v>
      </c>
      <c r="W1243" s="181"/>
      <c r="X1243" s="192"/>
      <c r="Y1243" s="192">
        <f>Variables!P620</f>
        <v>0</v>
      </c>
      <c r="Z1243" s="182"/>
      <c r="AA1243" s="192"/>
      <c r="AB1243" s="181"/>
      <c r="AC1243" s="170"/>
      <c r="AD1243" s="170"/>
      <c r="AE1243" s="170"/>
      <c r="AF1243" s="170"/>
      <c r="AG1243" s="170"/>
      <c r="AH1243" s="170"/>
      <c r="AI1243" s="170"/>
      <c r="AJ1243" s="170"/>
      <c r="AK1243" s="206"/>
      <c r="AL1243" s="168"/>
      <c r="AM1243" s="168"/>
      <c r="AN1243" s="168"/>
      <c r="AO1243" s="168"/>
      <c r="AP1243" s="174"/>
      <c r="AQ1243" s="174"/>
      <c r="AR1243" s="174"/>
      <c r="AS1243" s="174"/>
      <c r="AT1243" s="206"/>
      <c r="AU1243" s="207"/>
      <c r="AV1243" s="207"/>
      <c r="AW1243" s="207"/>
      <c r="AX1243" s="207"/>
      <c r="AY1243" s="207"/>
    </row>
    <row r="1244" spans="1:51" ht="16.5" customHeight="1" outlineLevel="2" x14ac:dyDescent="0.25">
      <c r="A1244" s="153" t="s">
        <v>3483</v>
      </c>
      <c r="B1244" s="154" t="s">
        <v>3484</v>
      </c>
      <c r="C1244" s="155"/>
      <c r="D1244" s="155"/>
      <c r="E1244" s="155"/>
      <c r="F1244" s="155"/>
      <c r="G1244" s="155"/>
      <c r="H1244" s="155"/>
      <c r="I1244" s="155"/>
      <c r="J1244" s="155"/>
      <c r="K1244" s="155"/>
      <c r="L1244" s="155"/>
      <c r="M1244" s="155"/>
      <c r="N1244" s="155"/>
      <c r="O1244" s="155"/>
      <c r="P1244" s="155"/>
      <c r="Q1244" s="156"/>
      <c r="R1244" s="155"/>
      <c r="S1244" s="155"/>
      <c r="T1244" s="157"/>
      <c r="U1244" s="155"/>
      <c r="V1244" s="155"/>
      <c r="W1244" s="157"/>
      <c r="X1244" s="155"/>
      <c r="Y1244" s="155"/>
      <c r="Z1244" s="158">
        <v>41376400</v>
      </c>
      <c r="AA1244" s="159"/>
      <c r="AB1244" s="154"/>
      <c r="AC1244" s="160"/>
      <c r="AD1244" s="160"/>
      <c r="AE1244" s="160"/>
      <c r="AF1244" s="160"/>
      <c r="AG1244" s="160"/>
      <c r="AH1244" s="160"/>
      <c r="AI1244" s="160"/>
      <c r="AJ1244" s="160"/>
      <c r="AK1244" s="161"/>
      <c r="AL1244" s="159"/>
      <c r="AM1244" s="159"/>
      <c r="AN1244" s="159"/>
      <c r="AO1244" s="159"/>
      <c r="AP1244" s="162"/>
      <c r="AQ1244" s="162"/>
      <c r="AR1244" s="162"/>
      <c r="AS1244" s="162"/>
      <c r="AT1244" s="161"/>
      <c r="AU1244" s="163"/>
      <c r="AV1244" s="163"/>
      <c r="AW1244" s="163"/>
      <c r="AX1244" s="163"/>
      <c r="AY1244" s="163"/>
    </row>
    <row r="1245" spans="1:51" ht="16.5" customHeight="1" outlineLevel="3" x14ac:dyDescent="0.25">
      <c r="A1245" s="205" t="s">
        <v>3485</v>
      </c>
      <c r="B1245" s="181" t="s">
        <v>3486</v>
      </c>
      <c r="C1245" s="192"/>
      <c r="D1245" s="192">
        <f t="shared" ref="D1245:P1245" si="1687">SUM(D1246:D1248)</f>
        <v>0</v>
      </c>
      <c r="E1245" s="192">
        <f t="shared" si="1687"/>
        <v>0</v>
      </c>
      <c r="F1245" s="192">
        <f t="shared" si="1687"/>
        <v>3</v>
      </c>
      <c r="G1245" s="192">
        <f t="shared" si="1687"/>
        <v>6</v>
      </c>
      <c r="H1245" s="192">
        <f t="shared" si="1687"/>
        <v>9</v>
      </c>
      <c r="I1245" s="192">
        <f t="shared" si="1687"/>
        <v>12</v>
      </c>
      <c r="J1245" s="192">
        <f t="shared" si="1687"/>
        <v>15</v>
      </c>
      <c r="K1245" s="192" t="e">
        <f t="shared" si="1687"/>
        <v>#N/A</v>
      </c>
      <c r="L1245" s="192">
        <f t="shared" si="1687"/>
        <v>3</v>
      </c>
      <c r="M1245" s="192">
        <f t="shared" si="1687"/>
        <v>6</v>
      </c>
      <c r="N1245" s="192">
        <f t="shared" si="1687"/>
        <v>6</v>
      </c>
      <c r="O1245" s="192">
        <f t="shared" si="1687"/>
        <v>0</v>
      </c>
      <c r="P1245" s="192">
        <f t="shared" si="1687"/>
        <v>0</v>
      </c>
      <c r="Q1245" s="181"/>
      <c r="R1245" s="192">
        <f t="shared" ref="R1245:S1245" si="1688">SUM(R1246:R1248)</f>
        <v>0</v>
      </c>
      <c r="S1245" s="192">
        <f t="shared" si="1688"/>
        <v>0</v>
      </c>
      <c r="T1245" s="181"/>
      <c r="U1245" s="192">
        <f t="shared" ref="U1245:V1245" si="1689">SUM(U1246:U1248)</f>
        <v>0</v>
      </c>
      <c r="V1245" s="192">
        <f t="shared" si="1689"/>
        <v>0</v>
      </c>
      <c r="W1245" s="181"/>
      <c r="X1245" s="188">
        <f>H1245</f>
        <v>9</v>
      </c>
      <c r="Y1245" s="192">
        <f>SUM(Y1246:Y1248)</f>
        <v>0</v>
      </c>
      <c r="Z1245" s="182"/>
      <c r="AA1245" s="192">
        <f>Y1245/X1245</f>
        <v>0</v>
      </c>
      <c r="AB1245" s="181"/>
      <c r="AC1245" s="170" t="e">
        <f>P1245/R1245</f>
        <v>#DIV/0!</v>
      </c>
      <c r="AD1245" s="170" t="e">
        <f>S1245/R1245</f>
        <v>#DIV/0!</v>
      </c>
      <c r="AE1245" s="170" t="e">
        <f>V1245/U1245</f>
        <v>#DIV/0!</v>
      </c>
      <c r="AF1245" s="170">
        <f>Y1245/X1245</f>
        <v>0</v>
      </c>
      <c r="AG1245" s="170">
        <f>P1245/G1245</f>
        <v>0</v>
      </c>
      <c r="AH1245" s="170">
        <f>S1245/G1245</f>
        <v>0</v>
      </c>
      <c r="AI1245" s="170">
        <f>V1245/G1245</f>
        <v>0</v>
      </c>
      <c r="AJ1245" s="170">
        <f>Y1245/G1245</f>
        <v>0</v>
      </c>
      <c r="AK1245" s="206"/>
      <c r="AL1245" s="168">
        <f>IF(H1245=0,0,P1245/H1245)</f>
        <v>0</v>
      </c>
      <c r="AM1245" s="168">
        <f>IF(H1245=0,0,S1245/H1245)</f>
        <v>0</v>
      </c>
      <c r="AN1245" s="168">
        <f>IF(H1245=0,0,V1245/H1245)</f>
        <v>0</v>
      </c>
      <c r="AO1245" s="168">
        <f>IF(H1245=0,0,Y1245/H1245)</f>
        <v>0</v>
      </c>
      <c r="AP1245" s="174">
        <f t="shared" ref="AP1245:AS1245" si="1690">IF(AL1245&lt;=50%,5,IF(AL1245&lt;=65%,4,IF(AL1245&lt;=75%,3,IF(AL1245&lt;=90%,2,1))))</f>
        <v>5</v>
      </c>
      <c r="AQ1245" s="174">
        <f t="shared" si="1690"/>
        <v>5</v>
      </c>
      <c r="AR1245" s="174">
        <f t="shared" si="1690"/>
        <v>5</v>
      </c>
      <c r="AS1245" s="174">
        <f t="shared" si="1690"/>
        <v>5</v>
      </c>
      <c r="AT1245" s="206"/>
      <c r="AU1245" s="207"/>
      <c r="AV1245" s="207"/>
      <c r="AW1245" s="207"/>
      <c r="AX1245" s="207"/>
      <c r="AY1245" s="207"/>
    </row>
    <row r="1246" spans="1:51" ht="16.5" customHeight="1" outlineLevel="4" x14ac:dyDescent="0.25">
      <c r="A1246" s="222" t="s">
        <v>3487</v>
      </c>
      <c r="B1246" s="226" t="s">
        <v>3488</v>
      </c>
      <c r="C1246" s="223" t="s">
        <v>1632</v>
      </c>
      <c r="D1246" s="223">
        <v>0</v>
      </c>
      <c r="E1246" s="223">
        <v>0</v>
      </c>
      <c r="F1246" s="223">
        <v>1</v>
      </c>
      <c r="G1246" s="223">
        <v>2</v>
      </c>
      <c r="H1246" s="223">
        <v>3</v>
      </c>
      <c r="I1246" s="223">
        <v>4</v>
      </c>
      <c r="J1246" s="223">
        <v>5</v>
      </c>
      <c r="K1246" s="223" t="e">
        <f>Variables!E626</f>
        <v>#N/A</v>
      </c>
      <c r="L1246" s="223">
        <f>Variables!F626</f>
        <v>1</v>
      </c>
      <c r="M1246" s="223">
        <f>Variables!G626</f>
        <v>2</v>
      </c>
      <c r="N1246" s="223">
        <f>Variables!H626</f>
        <v>2</v>
      </c>
      <c r="O1246" s="223">
        <f>Variables!I626</f>
        <v>0</v>
      </c>
      <c r="P1246" s="223">
        <f>Variables!J626</f>
        <v>0</v>
      </c>
      <c r="Q1246" s="226"/>
      <c r="R1246" s="223">
        <f>Variables!K626</f>
        <v>0</v>
      </c>
      <c r="S1246" s="223">
        <f>Variables!L626</f>
        <v>0</v>
      </c>
      <c r="T1246" s="226"/>
      <c r="U1246" s="223">
        <f>Variables!M626</f>
        <v>0</v>
      </c>
      <c r="V1246" s="223">
        <f>Variables!N626</f>
        <v>0</v>
      </c>
      <c r="W1246" s="226"/>
      <c r="X1246" s="223"/>
      <c r="Y1246" s="223">
        <f>Variables!P626</f>
        <v>0</v>
      </c>
      <c r="Z1246" s="269"/>
      <c r="AA1246" s="223"/>
      <c r="AB1246" s="226"/>
      <c r="AC1246" s="157"/>
      <c r="AD1246" s="157"/>
      <c r="AE1246" s="157"/>
      <c r="AF1246" s="157"/>
      <c r="AG1246" s="157"/>
      <c r="AH1246" s="157"/>
      <c r="AI1246" s="157"/>
      <c r="AJ1246" s="157"/>
      <c r="AK1246" s="227"/>
      <c r="AL1246" s="159"/>
      <c r="AM1246" s="159"/>
      <c r="AN1246" s="159"/>
      <c r="AO1246" s="159"/>
      <c r="AP1246" s="162"/>
      <c r="AQ1246" s="162"/>
      <c r="AR1246" s="162"/>
      <c r="AS1246" s="162"/>
      <c r="AT1246" s="227"/>
      <c r="AU1246" s="228"/>
      <c r="AV1246" s="228"/>
      <c r="AW1246" s="228"/>
      <c r="AX1246" s="228"/>
      <c r="AY1246" s="228"/>
    </row>
    <row r="1247" spans="1:51" ht="16.5" customHeight="1" outlineLevel="4" x14ac:dyDescent="0.25">
      <c r="A1247" s="222" t="s">
        <v>3489</v>
      </c>
      <c r="B1247" s="226" t="s">
        <v>3490</v>
      </c>
      <c r="C1247" s="223" t="s">
        <v>1632</v>
      </c>
      <c r="D1247" s="223">
        <v>0</v>
      </c>
      <c r="E1247" s="223">
        <v>0</v>
      </c>
      <c r="F1247" s="223">
        <v>1</v>
      </c>
      <c r="G1247" s="223">
        <v>2</v>
      </c>
      <c r="H1247" s="223">
        <v>3</v>
      </c>
      <c r="I1247" s="223">
        <v>4</v>
      </c>
      <c r="J1247" s="223">
        <v>5</v>
      </c>
      <c r="K1247" s="223" t="e">
        <f>Variables!E628</f>
        <v>#N/A</v>
      </c>
      <c r="L1247" s="223">
        <f>Variables!F628</f>
        <v>1</v>
      </c>
      <c r="M1247" s="223">
        <f>Variables!G628</f>
        <v>2</v>
      </c>
      <c r="N1247" s="223">
        <f>Variables!H628</f>
        <v>2</v>
      </c>
      <c r="O1247" s="223">
        <f>Variables!I628</f>
        <v>0</v>
      </c>
      <c r="P1247" s="223">
        <f>Variables!J628</f>
        <v>0</v>
      </c>
      <c r="Q1247" s="226"/>
      <c r="R1247" s="223">
        <f>Variables!K628</f>
        <v>0</v>
      </c>
      <c r="S1247" s="223">
        <f>Variables!L628</f>
        <v>0</v>
      </c>
      <c r="T1247" s="226"/>
      <c r="U1247" s="223">
        <f>Variables!M628</f>
        <v>0</v>
      </c>
      <c r="V1247" s="223">
        <f>Variables!N628</f>
        <v>0</v>
      </c>
      <c r="W1247" s="226"/>
      <c r="X1247" s="223"/>
      <c r="Y1247" s="223">
        <f>Variables!P628</f>
        <v>0</v>
      </c>
      <c r="Z1247" s="269"/>
      <c r="AA1247" s="223"/>
      <c r="AB1247" s="226"/>
      <c r="AC1247" s="157"/>
      <c r="AD1247" s="157"/>
      <c r="AE1247" s="157"/>
      <c r="AF1247" s="157"/>
      <c r="AG1247" s="157"/>
      <c r="AH1247" s="157"/>
      <c r="AI1247" s="157"/>
      <c r="AJ1247" s="157"/>
      <c r="AK1247" s="227"/>
      <c r="AL1247" s="159"/>
      <c r="AM1247" s="159"/>
      <c r="AN1247" s="159"/>
      <c r="AO1247" s="159"/>
      <c r="AP1247" s="162"/>
      <c r="AQ1247" s="162"/>
      <c r="AR1247" s="162"/>
      <c r="AS1247" s="162"/>
      <c r="AT1247" s="227"/>
      <c r="AU1247" s="228"/>
      <c r="AV1247" s="228"/>
      <c r="AW1247" s="228"/>
      <c r="AX1247" s="228"/>
      <c r="AY1247" s="228"/>
    </row>
    <row r="1248" spans="1:51" ht="16.5" customHeight="1" outlineLevel="4" x14ac:dyDescent="0.25">
      <c r="A1248" s="222" t="s">
        <v>3491</v>
      </c>
      <c r="B1248" s="226" t="s">
        <v>3492</v>
      </c>
      <c r="C1248" s="223" t="s">
        <v>1632</v>
      </c>
      <c r="D1248" s="223">
        <v>0</v>
      </c>
      <c r="E1248" s="223">
        <v>0</v>
      </c>
      <c r="F1248" s="223">
        <v>1</v>
      </c>
      <c r="G1248" s="223">
        <v>2</v>
      </c>
      <c r="H1248" s="223">
        <v>3</v>
      </c>
      <c r="I1248" s="223">
        <v>4</v>
      </c>
      <c r="J1248" s="223">
        <v>5</v>
      </c>
      <c r="K1248" s="223" t="e">
        <f>Variables!E627</f>
        <v>#N/A</v>
      </c>
      <c r="L1248" s="223">
        <f>Variables!F627</f>
        <v>1</v>
      </c>
      <c r="M1248" s="223">
        <f>Variables!G627</f>
        <v>2</v>
      </c>
      <c r="N1248" s="223">
        <f>Variables!H627</f>
        <v>2</v>
      </c>
      <c r="O1248" s="223">
        <f>Variables!I627</f>
        <v>0</v>
      </c>
      <c r="P1248" s="223">
        <f>Variables!J627</f>
        <v>0</v>
      </c>
      <c r="Q1248" s="226"/>
      <c r="R1248" s="223">
        <f>Variables!K627</f>
        <v>0</v>
      </c>
      <c r="S1248" s="223">
        <f>Variables!L627</f>
        <v>0</v>
      </c>
      <c r="T1248" s="226"/>
      <c r="U1248" s="223">
        <f>Variables!M627</f>
        <v>0</v>
      </c>
      <c r="V1248" s="223">
        <f>Variables!N627</f>
        <v>0</v>
      </c>
      <c r="W1248" s="226"/>
      <c r="X1248" s="223"/>
      <c r="Y1248" s="223">
        <f>Variables!P627</f>
        <v>0</v>
      </c>
      <c r="Z1248" s="269"/>
      <c r="AA1248" s="223"/>
      <c r="AB1248" s="226"/>
      <c r="AC1248" s="157"/>
      <c r="AD1248" s="157"/>
      <c r="AE1248" s="157"/>
      <c r="AF1248" s="157"/>
      <c r="AG1248" s="157"/>
      <c r="AH1248" s="157"/>
      <c r="AI1248" s="157"/>
      <c r="AJ1248" s="157"/>
      <c r="AK1248" s="227"/>
      <c r="AL1248" s="159"/>
      <c r="AM1248" s="159"/>
      <c r="AN1248" s="159"/>
      <c r="AO1248" s="159"/>
      <c r="AP1248" s="162"/>
      <c r="AQ1248" s="162"/>
      <c r="AR1248" s="162"/>
      <c r="AS1248" s="162"/>
      <c r="AT1248" s="227"/>
      <c r="AU1248" s="228"/>
      <c r="AV1248" s="228"/>
      <c r="AW1248" s="228"/>
      <c r="AX1248" s="228"/>
      <c r="AY1248" s="228"/>
    </row>
    <row r="1249" spans="1:51" ht="16.5" customHeight="1" outlineLevel="3" x14ac:dyDescent="0.25">
      <c r="A1249" s="267" t="s">
        <v>3493</v>
      </c>
      <c r="B1249" s="268" t="s">
        <v>3494</v>
      </c>
      <c r="C1249" s="221"/>
      <c r="D1249" s="221">
        <v>0.78</v>
      </c>
      <c r="E1249" s="221">
        <v>0.8</v>
      </c>
      <c r="F1249" s="221">
        <v>0.85</v>
      </c>
      <c r="G1249" s="221">
        <v>0.85</v>
      </c>
      <c r="H1249" s="221">
        <v>0.85</v>
      </c>
      <c r="I1249" s="221">
        <v>0.85</v>
      </c>
      <c r="J1249" s="221">
        <v>0.9</v>
      </c>
      <c r="K1249" s="221" t="e">
        <f>K1250/K1251</f>
        <v>#N/A</v>
      </c>
      <c r="L1249" s="221">
        <v>0.85</v>
      </c>
      <c r="M1249" s="221" t="e">
        <f t="shared" ref="M1249:P1249" si="1691">IF(M1251=0,0,M1250/M1251)</f>
        <v>#N/A</v>
      </c>
      <c r="N1249" s="221">
        <f t="shared" si="1691"/>
        <v>0.26435045317220546</v>
      </c>
      <c r="O1249" s="221">
        <f t="shared" si="1691"/>
        <v>0</v>
      </c>
      <c r="P1249" s="221">
        <f t="shared" si="1691"/>
        <v>0</v>
      </c>
      <c r="Q1249" s="307"/>
      <c r="R1249" s="221">
        <f>IF(R1251=0,0,R1250/R1251)</f>
        <v>0</v>
      </c>
      <c r="S1249" s="221">
        <v>0</v>
      </c>
      <c r="T1249" s="226"/>
      <c r="U1249" s="221">
        <f t="shared" ref="U1249:V1249" si="1692">IF(U1251=0,0,U1250/U1251)</f>
        <v>0</v>
      </c>
      <c r="V1249" s="221">
        <f t="shared" si="1692"/>
        <v>0</v>
      </c>
      <c r="W1249" s="226"/>
      <c r="X1249" s="159">
        <f>H1249</f>
        <v>0.85</v>
      </c>
      <c r="Y1249" s="221">
        <f>IF(Y1251=0,0,Y1250/Y1251)</f>
        <v>0</v>
      </c>
      <c r="Z1249" s="269"/>
      <c r="AA1249" s="221">
        <f>Y1249/X1249</f>
        <v>0</v>
      </c>
      <c r="AB1249" s="268"/>
      <c r="AC1249" s="160" t="e">
        <f>P1249/R1249</f>
        <v>#DIV/0!</v>
      </c>
      <c r="AD1249" s="160" t="e">
        <f>S1249/R1249</f>
        <v>#DIV/0!</v>
      </c>
      <c r="AE1249" s="160" t="e">
        <f>V1249/U1249</f>
        <v>#DIV/0!</v>
      </c>
      <c r="AF1249" s="160">
        <f>Y1249/X1249</f>
        <v>0</v>
      </c>
      <c r="AG1249" s="160">
        <f>P1249/G1249</f>
        <v>0</v>
      </c>
      <c r="AH1249" s="160">
        <f>S1249/G1249</f>
        <v>0</v>
      </c>
      <c r="AI1249" s="160">
        <f>V1249/G1249</f>
        <v>0</v>
      </c>
      <c r="AJ1249" s="160">
        <f>Y1249/G1249</f>
        <v>0</v>
      </c>
      <c r="AK1249" s="161"/>
      <c r="AL1249" s="159">
        <f>IF(H1249=0,0,P1249/H1249)</f>
        <v>0</v>
      </c>
      <c r="AM1249" s="159">
        <f>IF(H1249=0,0,S1249/H1249)</f>
        <v>0</v>
      </c>
      <c r="AN1249" s="159">
        <f>IF(H1249=0,0,V1249/H1249)</f>
        <v>0</v>
      </c>
      <c r="AO1249" s="159">
        <f>IF(H1249=0,0,Y1249/H1249)</f>
        <v>0</v>
      </c>
      <c r="AP1249" s="162">
        <f t="shared" ref="AP1249:AS1249" si="1693">IF(AL1249&lt;=50%,5,IF(AL1249&lt;=65%,4,IF(AL1249&lt;=75%,3,IF(AL1249&lt;=90%,2,1))))</f>
        <v>5</v>
      </c>
      <c r="AQ1249" s="162">
        <f t="shared" si="1693"/>
        <v>5</v>
      </c>
      <c r="AR1249" s="162">
        <f t="shared" si="1693"/>
        <v>5</v>
      </c>
      <c r="AS1249" s="162">
        <f t="shared" si="1693"/>
        <v>5</v>
      </c>
      <c r="AT1249" s="270"/>
      <c r="AU1249" s="271"/>
      <c r="AV1249" s="271"/>
      <c r="AW1249" s="271"/>
      <c r="AX1249" s="271"/>
      <c r="AY1249" s="271"/>
    </row>
    <row r="1250" spans="1:51" ht="16.5" customHeight="1" outlineLevel="4" x14ac:dyDescent="0.25">
      <c r="A1250" s="222" t="s">
        <v>3495</v>
      </c>
      <c r="B1250" s="226" t="str">
        <f>Variables!C629</f>
        <v>Jumlah peternak terlatih</v>
      </c>
      <c r="C1250" s="223" t="s">
        <v>649</v>
      </c>
      <c r="D1250" s="223"/>
      <c r="E1250" s="223"/>
      <c r="F1250" s="223"/>
      <c r="G1250" s="223"/>
      <c r="H1250" s="223"/>
      <c r="I1250" s="223"/>
      <c r="J1250" s="223"/>
      <c r="K1250" s="223" t="e">
        <f>Variables!E629</f>
        <v>#N/A</v>
      </c>
      <c r="L1250" s="223" t="e">
        <f>Variables!F629</f>
        <v>#N/A</v>
      </c>
      <c r="M1250" s="223" t="e">
        <f>Variables!G629</f>
        <v>#N/A</v>
      </c>
      <c r="N1250" s="223">
        <f>Variables!H629</f>
        <v>87.5</v>
      </c>
      <c r="O1250" s="223">
        <f>Variables!I629</f>
        <v>0</v>
      </c>
      <c r="P1250" s="223">
        <f>Variables!J629</f>
        <v>0</v>
      </c>
      <c r="Q1250" s="226"/>
      <c r="R1250" s="223">
        <f>Variables!K629</f>
        <v>0</v>
      </c>
      <c r="S1250" s="223">
        <f>Variables!L629</f>
        <v>0</v>
      </c>
      <c r="T1250" s="226"/>
      <c r="U1250" s="223">
        <f>Variables!M629</f>
        <v>0</v>
      </c>
      <c r="V1250" s="223">
        <f>Variables!N629</f>
        <v>0</v>
      </c>
      <c r="W1250" s="226"/>
      <c r="X1250" s="223"/>
      <c r="Y1250" s="223">
        <f>Variables!P629</f>
        <v>0</v>
      </c>
      <c r="Z1250" s="269"/>
      <c r="AA1250" s="223"/>
      <c r="AB1250" s="226"/>
      <c r="AC1250" s="157"/>
      <c r="AD1250" s="157"/>
      <c r="AE1250" s="157"/>
      <c r="AF1250" s="157"/>
      <c r="AG1250" s="157"/>
      <c r="AH1250" s="157"/>
      <c r="AI1250" s="157"/>
      <c r="AJ1250" s="157"/>
      <c r="AK1250" s="227"/>
      <c r="AL1250" s="159"/>
      <c r="AM1250" s="159"/>
      <c r="AN1250" s="159"/>
      <c r="AO1250" s="159"/>
      <c r="AP1250" s="162"/>
      <c r="AQ1250" s="162"/>
      <c r="AR1250" s="162"/>
      <c r="AS1250" s="162"/>
      <c r="AT1250" s="227"/>
      <c r="AU1250" s="228"/>
      <c r="AV1250" s="228"/>
      <c r="AW1250" s="228"/>
      <c r="AX1250" s="228"/>
      <c r="AY1250" s="228"/>
    </row>
    <row r="1251" spans="1:51" ht="16.5" customHeight="1" outlineLevel="4" x14ac:dyDescent="0.25">
      <c r="A1251" s="222" t="s">
        <v>3496</v>
      </c>
      <c r="B1251" s="226" t="str">
        <f>Variables!C625</f>
        <v>Jumlah peternak</v>
      </c>
      <c r="C1251" s="223" t="s">
        <v>649</v>
      </c>
      <c r="D1251" s="223"/>
      <c r="E1251" s="223"/>
      <c r="F1251" s="223"/>
      <c r="G1251" s="223"/>
      <c r="H1251" s="223"/>
      <c r="I1251" s="223"/>
      <c r="J1251" s="223"/>
      <c r="K1251" s="223" t="e">
        <f>Variables!E625</f>
        <v>#N/A</v>
      </c>
      <c r="L1251" s="223" t="e">
        <f>Variables!F625</f>
        <v>#N/A</v>
      </c>
      <c r="M1251" s="223" t="e">
        <f>Variables!G625</f>
        <v>#N/A</v>
      </c>
      <c r="N1251" s="223">
        <f>Variables!H625</f>
        <v>331</v>
      </c>
      <c r="O1251" s="223">
        <f>Variables!I625</f>
        <v>0</v>
      </c>
      <c r="P1251" s="223">
        <f>Variables!J625</f>
        <v>0</v>
      </c>
      <c r="Q1251" s="226"/>
      <c r="R1251" s="223">
        <f>Variables!K625</f>
        <v>0</v>
      </c>
      <c r="S1251" s="223">
        <f>Variables!L625</f>
        <v>0</v>
      </c>
      <c r="T1251" s="226"/>
      <c r="U1251" s="223">
        <f>Variables!M625</f>
        <v>0</v>
      </c>
      <c r="V1251" s="223">
        <f>Variables!N625</f>
        <v>0</v>
      </c>
      <c r="W1251" s="226"/>
      <c r="X1251" s="223"/>
      <c r="Y1251" s="223">
        <f>Variables!P625</f>
        <v>0</v>
      </c>
      <c r="Z1251" s="269"/>
      <c r="AA1251" s="223"/>
      <c r="AB1251" s="226"/>
      <c r="AC1251" s="157"/>
      <c r="AD1251" s="157"/>
      <c r="AE1251" s="157"/>
      <c r="AF1251" s="157"/>
      <c r="AG1251" s="157"/>
      <c r="AH1251" s="157"/>
      <c r="AI1251" s="157"/>
      <c r="AJ1251" s="157"/>
      <c r="AK1251" s="227"/>
      <c r="AL1251" s="159"/>
      <c r="AM1251" s="159"/>
      <c r="AN1251" s="159"/>
      <c r="AO1251" s="159"/>
      <c r="AP1251" s="162"/>
      <c r="AQ1251" s="162"/>
      <c r="AR1251" s="162"/>
      <c r="AS1251" s="162"/>
      <c r="AT1251" s="227"/>
      <c r="AU1251" s="228"/>
      <c r="AV1251" s="228"/>
      <c r="AW1251" s="228"/>
      <c r="AX1251" s="228"/>
      <c r="AY1251" s="228"/>
    </row>
    <row r="1252" spans="1:51" ht="16.5" customHeight="1" outlineLevel="2" x14ac:dyDescent="0.25">
      <c r="A1252" s="222" t="s">
        <v>3497</v>
      </c>
      <c r="B1252" s="157" t="s">
        <v>3498</v>
      </c>
      <c r="C1252" s="224"/>
      <c r="D1252" s="224"/>
      <c r="E1252" s="224"/>
      <c r="F1252" s="224"/>
      <c r="G1252" s="224"/>
      <c r="H1252" s="224"/>
      <c r="I1252" s="224"/>
      <c r="J1252" s="224"/>
      <c r="K1252" s="224"/>
      <c r="L1252" s="224"/>
      <c r="M1252" s="224"/>
      <c r="N1252" s="224"/>
      <c r="O1252" s="224"/>
      <c r="P1252" s="224"/>
      <c r="Q1252" s="157"/>
      <c r="R1252" s="224"/>
      <c r="S1252" s="224"/>
      <c r="T1252" s="157"/>
      <c r="U1252" s="224"/>
      <c r="V1252" s="224"/>
      <c r="W1252" s="157"/>
      <c r="X1252" s="224"/>
      <c r="Y1252" s="224"/>
      <c r="Z1252" s="158">
        <v>33854450</v>
      </c>
      <c r="AA1252" s="224"/>
      <c r="AB1252" s="157"/>
      <c r="AC1252" s="157"/>
      <c r="AD1252" s="157"/>
      <c r="AE1252" s="157"/>
      <c r="AF1252" s="157"/>
      <c r="AG1252" s="157"/>
      <c r="AH1252" s="157"/>
      <c r="AI1252" s="157"/>
      <c r="AJ1252" s="157"/>
      <c r="AK1252" s="227"/>
      <c r="AL1252" s="159"/>
      <c r="AM1252" s="159"/>
      <c r="AN1252" s="159"/>
      <c r="AO1252" s="159"/>
      <c r="AP1252" s="162"/>
      <c r="AQ1252" s="162"/>
      <c r="AR1252" s="162"/>
      <c r="AS1252" s="162"/>
      <c r="AT1252" s="227"/>
      <c r="AU1252" s="228"/>
      <c r="AV1252" s="228"/>
      <c r="AW1252" s="228"/>
      <c r="AX1252" s="228"/>
      <c r="AY1252" s="228"/>
    </row>
    <row r="1253" spans="1:51" ht="16.5" customHeight="1" outlineLevel="3" x14ac:dyDescent="0.25">
      <c r="A1253" s="222" t="s">
        <v>3499</v>
      </c>
      <c r="B1253" s="226" t="s">
        <v>3500</v>
      </c>
      <c r="C1253" s="223"/>
      <c r="D1253" s="223">
        <f t="shared" ref="D1253:G1253" si="1694">D1254</f>
        <v>1105006</v>
      </c>
      <c r="E1253" s="223">
        <f t="shared" si="1694"/>
        <v>1121350</v>
      </c>
      <c r="F1253" s="223">
        <f t="shared" si="1694"/>
        <v>1177418</v>
      </c>
      <c r="G1253" s="223">
        <f t="shared" si="1694"/>
        <v>1233486</v>
      </c>
      <c r="H1253" s="223">
        <v>1289554</v>
      </c>
      <c r="I1253" s="223">
        <v>1345622</v>
      </c>
      <c r="J1253" s="223">
        <f t="shared" ref="J1253:P1253" si="1695">J1254</f>
        <v>1401690</v>
      </c>
      <c r="K1253" s="223" t="e">
        <f t="shared" si="1695"/>
        <v>#N/A</v>
      </c>
      <c r="L1253" s="223">
        <f t="shared" si="1695"/>
        <v>1209046</v>
      </c>
      <c r="M1253" s="223">
        <f t="shared" si="1695"/>
        <v>1084242</v>
      </c>
      <c r="N1253" s="223">
        <f t="shared" si="1695"/>
        <v>1208830</v>
      </c>
      <c r="O1253" s="223">
        <f t="shared" si="1695"/>
        <v>0</v>
      </c>
      <c r="P1253" s="223">
        <f t="shared" si="1695"/>
        <v>0</v>
      </c>
      <c r="Q1253" s="226"/>
      <c r="R1253" s="223">
        <f t="shared" ref="R1253:S1253" si="1696">R1254</f>
        <v>0</v>
      </c>
      <c r="S1253" s="223">
        <f t="shared" si="1696"/>
        <v>0</v>
      </c>
      <c r="T1253" s="226"/>
      <c r="U1253" s="304">
        <f t="shared" ref="U1253:V1253" si="1697">U1254</f>
        <v>0</v>
      </c>
      <c r="V1253" s="304">
        <f t="shared" si="1697"/>
        <v>0</v>
      </c>
      <c r="W1253" s="226"/>
      <c r="X1253" s="188">
        <f>H1253</f>
        <v>1289554</v>
      </c>
      <c r="Y1253" s="223">
        <f>Y1254</f>
        <v>0</v>
      </c>
      <c r="Z1253" s="269"/>
      <c r="AA1253" s="192">
        <f>Y1253/X1253</f>
        <v>0</v>
      </c>
      <c r="AB1253" s="226"/>
      <c r="AC1253" s="170" t="e">
        <f>P1253/R1253</f>
        <v>#DIV/0!</v>
      </c>
      <c r="AD1253" s="170" t="e">
        <f>S1253/R1253</f>
        <v>#DIV/0!</v>
      </c>
      <c r="AE1253" s="170" t="e">
        <f>V1253/U1253</f>
        <v>#DIV/0!</v>
      </c>
      <c r="AF1253" s="170">
        <f>Y1253/X1253</f>
        <v>0</v>
      </c>
      <c r="AG1253" s="170">
        <f>P1253/G1253</f>
        <v>0</v>
      </c>
      <c r="AH1253" s="170">
        <f>S1253/G1253</f>
        <v>0</v>
      </c>
      <c r="AI1253" s="170">
        <f>V1253/G1253</f>
        <v>0</v>
      </c>
      <c r="AJ1253" s="170">
        <f>Y1253/G1253</f>
        <v>0</v>
      </c>
      <c r="AK1253" s="206"/>
      <c r="AL1253" s="168">
        <f>IF(H1253=0,0,P1253/H1253)</f>
        <v>0</v>
      </c>
      <c r="AM1253" s="168">
        <f>IF(H1253=0,0,S1253/H1253)</f>
        <v>0</v>
      </c>
      <c r="AN1253" s="168">
        <f>IF(H1253=0,0,V1253/H1253)</f>
        <v>0</v>
      </c>
      <c r="AO1253" s="168">
        <f>IF(H1253=0,0,Y1253/H1253)</f>
        <v>0</v>
      </c>
      <c r="AP1253" s="174">
        <f t="shared" ref="AP1253:AS1253" si="1698">IF(AL1253&lt;=50%,5,IF(AL1253&lt;=65%,4,IF(AL1253&lt;=75%,3,IF(AL1253&lt;=90%,2,1))))</f>
        <v>5</v>
      </c>
      <c r="AQ1253" s="174">
        <f t="shared" si="1698"/>
        <v>5</v>
      </c>
      <c r="AR1253" s="174">
        <f t="shared" si="1698"/>
        <v>5</v>
      </c>
      <c r="AS1253" s="174">
        <f t="shared" si="1698"/>
        <v>5</v>
      </c>
      <c r="AT1253" s="227"/>
      <c r="AU1253" s="228"/>
      <c r="AV1253" s="228"/>
      <c r="AW1253" s="228"/>
      <c r="AX1253" s="228"/>
      <c r="AY1253" s="228"/>
    </row>
    <row r="1254" spans="1:51" ht="16.5" customHeight="1" outlineLevel="4" x14ac:dyDescent="0.25">
      <c r="A1254" s="222" t="s">
        <v>3501</v>
      </c>
      <c r="B1254" s="226" t="s">
        <v>1176</v>
      </c>
      <c r="C1254" s="223" t="s">
        <v>3502</v>
      </c>
      <c r="D1254" s="223">
        <v>1105006</v>
      </c>
      <c r="E1254" s="223">
        <v>1121350</v>
      </c>
      <c r="F1254" s="223">
        <v>1177418</v>
      </c>
      <c r="G1254" s="223">
        <v>1233486</v>
      </c>
      <c r="H1254" s="223"/>
      <c r="I1254" s="223"/>
      <c r="J1254" s="223">
        <v>1401690</v>
      </c>
      <c r="K1254" s="223" t="e">
        <f>Variables!E613</f>
        <v>#N/A</v>
      </c>
      <c r="L1254" s="223">
        <f>Variables!F613</f>
        <v>1209046</v>
      </c>
      <c r="M1254" s="223">
        <f>Variables!G613</f>
        <v>1084242</v>
      </c>
      <c r="N1254" s="223">
        <f>Variables!H613</f>
        <v>1208830</v>
      </c>
      <c r="O1254" s="223">
        <f>Variables!I613</f>
        <v>0</v>
      </c>
      <c r="P1254" s="223">
        <f>Variables!J613</f>
        <v>0</v>
      </c>
      <c r="Q1254" s="226"/>
      <c r="R1254" s="223">
        <f>Variables!K613</f>
        <v>0</v>
      </c>
      <c r="S1254" s="223">
        <f>Variables!L613</f>
        <v>0</v>
      </c>
      <c r="T1254" s="226"/>
      <c r="U1254" s="223">
        <f>Variables!M613</f>
        <v>0</v>
      </c>
      <c r="V1254" s="223">
        <f>Variables!N613</f>
        <v>0</v>
      </c>
      <c r="W1254" s="226"/>
      <c r="X1254" s="304"/>
      <c r="Y1254" s="223">
        <f>Variables!P613</f>
        <v>0</v>
      </c>
      <c r="Z1254" s="269"/>
      <c r="AA1254" s="223"/>
      <c r="AB1254" s="226"/>
      <c r="AC1254" s="157"/>
      <c r="AD1254" s="157"/>
      <c r="AE1254" s="157"/>
      <c r="AF1254" s="157"/>
      <c r="AG1254" s="157"/>
      <c r="AH1254" s="157"/>
      <c r="AI1254" s="157"/>
      <c r="AJ1254" s="157"/>
      <c r="AK1254" s="227"/>
      <c r="AL1254" s="159"/>
      <c r="AM1254" s="159"/>
      <c r="AN1254" s="159"/>
      <c r="AO1254" s="159"/>
      <c r="AP1254" s="162"/>
      <c r="AQ1254" s="162"/>
      <c r="AR1254" s="162"/>
      <c r="AS1254" s="162"/>
      <c r="AT1254" s="227"/>
      <c r="AU1254" s="228"/>
      <c r="AV1254" s="228"/>
      <c r="AW1254" s="228"/>
      <c r="AX1254" s="228"/>
      <c r="AY1254" s="228"/>
    </row>
    <row r="1255" spans="1:51" ht="16.5" customHeight="1" outlineLevel="3" x14ac:dyDescent="0.25">
      <c r="A1255" s="222" t="s">
        <v>3503</v>
      </c>
      <c r="B1255" s="226" t="s">
        <v>3504</v>
      </c>
      <c r="C1255" s="223"/>
      <c r="D1255" s="223">
        <f t="shared" ref="D1255:G1255" si="1699">D1256</f>
        <v>6154971</v>
      </c>
      <c r="E1255" s="223">
        <f t="shared" si="1699"/>
        <v>4878650</v>
      </c>
      <c r="F1255" s="223">
        <f t="shared" si="1699"/>
        <v>5122583</v>
      </c>
      <c r="G1255" s="223">
        <f t="shared" si="1699"/>
        <v>5366516</v>
      </c>
      <c r="H1255" s="223">
        <v>5610449</v>
      </c>
      <c r="I1255" s="223">
        <v>5635382</v>
      </c>
      <c r="J1255" s="223">
        <f t="shared" ref="J1255:P1255" si="1700">J1256</f>
        <v>5660315</v>
      </c>
      <c r="K1255" s="223" t="e">
        <f t="shared" si="1700"/>
        <v>#N/A</v>
      </c>
      <c r="L1255" s="223">
        <f t="shared" si="1700"/>
        <v>7001713</v>
      </c>
      <c r="M1255" s="223">
        <f t="shared" si="1700"/>
        <v>6504136</v>
      </c>
      <c r="N1255" s="223">
        <f t="shared" si="1700"/>
        <v>7150234</v>
      </c>
      <c r="O1255" s="223">
        <f t="shared" si="1700"/>
        <v>0</v>
      </c>
      <c r="P1255" s="223">
        <f t="shared" si="1700"/>
        <v>0</v>
      </c>
      <c r="Q1255" s="226"/>
      <c r="R1255" s="223">
        <f t="shared" ref="R1255:S1255" si="1701">R1256</f>
        <v>0</v>
      </c>
      <c r="S1255" s="223">
        <f t="shared" si="1701"/>
        <v>0</v>
      </c>
      <c r="T1255" s="226"/>
      <c r="U1255" s="223">
        <f t="shared" ref="U1255:V1255" si="1702">U1256</f>
        <v>0</v>
      </c>
      <c r="V1255" s="223">
        <f t="shared" si="1702"/>
        <v>0</v>
      </c>
      <c r="W1255" s="226"/>
      <c r="X1255" s="188">
        <f>H1255</f>
        <v>5610449</v>
      </c>
      <c r="Y1255" s="223">
        <f>Y1256</f>
        <v>0</v>
      </c>
      <c r="Z1255" s="269"/>
      <c r="AA1255" s="192">
        <f>Y1255/X1255</f>
        <v>0</v>
      </c>
      <c r="AB1255" s="226"/>
      <c r="AC1255" s="170" t="e">
        <f>P1255/R1255</f>
        <v>#DIV/0!</v>
      </c>
      <c r="AD1255" s="170" t="e">
        <f>S1255/R1255</f>
        <v>#DIV/0!</v>
      </c>
      <c r="AE1255" s="170" t="e">
        <f>V1255/U1255</f>
        <v>#DIV/0!</v>
      </c>
      <c r="AF1255" s="170">
        <f>Y1255/X1255</f>
        <v>0</v>
      </c>
      <c r="AG1255" s="170">
        <f>P1255/G1255</f>
        <v>0</v>
      </c>
      <c r="AH1255" s="170">
        <f>S1255/G1255</f>
        <v>0</v>
      </c>
      <c r="AI1255" s="170">
        <f>V1255/G1255</f>
        <v>0</v>
      </c>
      <c r="AJ1255" s="170">
        <f>Y1255/G1255</f>
        <v>0</v>
      </c>
      <c r="AK1255" s="206"/>
      <c r="AL1255" s="168">
        <f>IF(H1255=0,0,P1255/H1255)</f>
        <v>0</v>
      </c>
      <c r="AM1255" s="168">
        <f>IF(H1255=0,0,S1255/H1255)</f>
        <v>0</v>
      </c>
      <c r="AN1255" s="168">
        <f>IF(H1255=0,0,V1255/H1255)</f>
        <v>0</v>
      </c>
      <c r="AO1255" s="168">
        <f>IF(H1255=0,0,Y1255/H1255)</f>
        <v>0</v>
      </c>
      <c r="AP1255" s="174">
        <f t="shared" ref="AP1255:AS1255" si="1703">IF(AL1255&lt;=50%,5,IF(AL1255&lt;=65%,4,IF(AL1255&lt;=75%,3,IF(AL1255&lt;=90%,2,1))))</f>
        <v>5</v>
      </c>
      <c r="AQ1255" s="174">
        <f t="shared" si="1703"/>
        <v>5</v>
      </c>
      <c r="AR1255" s="174">
        <f t="shared" si="1703"/>
        <v>5</v>
      </c>
      <c r="AS1255" s="174">
        <f t="shared" si="1703"/>
        <v>5</v>
      </c>
      <c r="AT1255" s="227"/>
      <c r="AU1255" s="228"/>
      <c r="AV1255" s="228"/>
      <c r="AW1255" s="228"/>
      <c r="AX1255" s="228"/>
      <c r="AY1255" s="228"/>
    </row>
    <row r="1256" spans="1:51" ht="16.5" customHeight="1" outlineLevel="4" x14ac:dyDescent="0.25">
      <c r="A1256" s="222" t="s">
        <v>3505</v>
      </c>
      <c r="B1256" s="226" t="s">
        <v>1178</v>
      </c>
      <c r="C1256" s="223" t="s">
        <v>3502</v>
      </c>
      <c r="D1256" s="223">
        <v>6154971</v>
      </c>
      <c r="E1256" s="223">
        <v>4878650</v>
      </c>
      <c r="F1256" s="223">
        <v>5122583</v>
      </c>
      <c r="G1256" s="223">
        <v>5366516</v>
      </c>
      <c r="H1256" s="223"/>
      <c r="I1256" s="223"/>
      <c r="J1256" s="223">
        <v>5660315</v>
      </c>
      <c r="K1256" s="223" t="e">
        <f>Variables!E614</f>
        <v>#N/A</v>
      </c>
      <c r="L1256" s="223">
        <f>Variables!F614</f>
        <v>7001713</v>
      </c>
      <c r="M1256" s="223">
        <f>Variables!G614</f>
        <v>6504136</v>
      </c>
      <c r="N1256" s="223">
        <f>Variables!H614</f>
        <v>7150234</v>
      </c>
      <c r="O1256" s="223">
        <f>Variables!I614</f>
        <v>0</v>
      </c>
      <c r="P1256" s="223">
        <f>Variables!J614</f>
        <v>0</v>
      </c>
      <c r="Q1256" s="226"/>
      <c r="R1256" s="223">
        <f>Variables!K614</f>
        <v>0</v>
      </c>
      <c r="S1256" s="223">
        <f>Variables!L614</f>
        <v>0</v>
      </c>
      <c r="T1256" s="226"/>
      <c r="U1256" s="223">
        <f>Variables!M614</f>
        <v>0</v>
      </c>
      <c r="V1256" s="223">
        <f>Variables!N614</f>
        <v>0</v>
      </c>
      <c r="W1256" s="226"/>
      <c r="X1256" s="223"/>
      <c r="Y1256" s="223">
        <f>Variables!P614</f>
        <v>0</v>
      </c>
      <c r="Z1256" s="269"/>
      <c r="AA1256" s="223"/>
      <c r="AB1256" s="226"/>
      <c r="AC1256" s="157"/>
      <c r="AD1256" s="157"/>
      <c r="AE1256" s="157"/>
      <c r="AF1256" s="157"/>
      <c r="AG1256" s="157"/>
      <c r="AH1256" s="157"/>
      <c r="AI1256" s="157"/>
      <c r="AJ1256" s="157"/>
      <c r="AK1256" s="227"/>
      <c r="AL1256" s="159"/>
      <c r="AM1256" s="159"/>
      <c r="AN1256" s="159"/>
      <c r="AO1256" s="159"/>
      <c r="AP1256" s="162"/>
      <c r="AQ1256" s="162"/>
      <c r="AR1256" s="162"/>
      <c r="AS1256" s="162"/>
      <c r="AT1256" s="227"/>
      <c r="AU1256" s="228"/>
      <c r="AV1256" s="228"/>
      <c r="AW1256" s="228"/>
      <c r="AX1256" s="228"/>
      <c r="AY1256" s="228"/>
    </row>
    <row r="1257" spans="1:51" ht="16.5" customHeight="1" outlineLevel="3" x14ac:dyDescent="0.25">
      <c r="A1257" s="222" t="s">
        <v>3506</v>
      </c>
      <c r="B1257" s="226" t="s">
        <v>3507</v>
      </c>
      <c r="C1257" s="223"/>
      <c r="D1257" s="223">
        <f t="shared" ref="D1257:G1257" si="1704">D1258</f>
        <v>45665</v>
      </c>
      <c r="E1257" s="223">
        <f t="shared" si="1704"/>
        <v>400000</v>
      </c>
      <c r="F1257" s="223">
        <f t="shared" si="1704"/>
        <v>420000</v>
      </c>
      <c r="G1257" s="223">
        <f t="shared" si="1704"/>
        <v>440000</v>
      </c>
      <c r="H1257" s="223">
        <v>460000</v>
      </c>
      <c r="I1257" s="223">
        <v>480000</v>
      </c>
      <c r="J1257" s="223">
        <f t="shared" ref="J1257:P1257" si="1705">J1258</f>
        <v>500000</v>
      </c>
      <c r="K1257" s="223" t="e">
        <f t="shared" si="1705"/>
        <v>#N/A</v>
      </c>
      <c r="L1257" s="223">
        <f t="shared" si="1705"/>
        <v>71918</v>
      </c>
      <c r="M1257" s="223">
        <f t="shared" si="1705"/>
        <v>71038</v>
      </c>
      <c r="N1257" s="223">
        <f t="shared" si="1705"/>
        <v>61626</v>
      </c>
      <c r="O1257" s="223">
        <f t="shared" si="1705"/>
        <v>0</v>
      </c>
      <c r="P1257" s="223">
        <f t="shared" si="1705"/>
        <v>0</v>
      </c>
      <c r="Q1257" s="226"/>
      <c r="R1257" s="223">
        <f t="shared" ref="R1257:S1257" si="1706">R1258</f>
        <v>0</v>
      </c>
      <c r="S1257" s="223">
        <f t="shared" si="1706"/>
        <v>0</v>
      </c>
      <c r="T1257" s="226"/>
      <c r="U1257" s="223">
        <f t="shared" ref="U1257:V1257" si="1707">U1258</f>
        <v>0</v>
      </c>
      <c r="V1257" s="223">
        <f t="shared" si="1707"/>
        <v>0</v>
      </c>
      <c r="W1257" s="226"/>
      <c r="X1257" s="188">
        <f>H1257</f>
        <v>460000</v>
      </c>
      <c r="Y1257" s="223">
        <f>Y1258</f>
        <v>0</v>
      </c>
      <c r="Z1257" s="269"/>
      <c r="AA1257" s="192">
        <f>Y1257/X1257</f>
        <v>0</v>
      </c>
      <c r="AB1257" s="226"/>
      <c r="AC1257" s="170" t="e">
        <f>P1257/R1257</f>
        <v>#DIV/0!</v>
      </c>
      <c r="AD1257" s="170" t="e">
        <f>S1257/R1257</f>
        <v>#DIV/0!</v>
      </c>
      <c r="AE1257" s="170" t="e">
        <f>V1257/U1257</f>
        <v>#DIV/0!</v>
      </c>
      <c r="AF1257" s="170">
        <f>Y1257/X1257</f>
        <v>0</v>
      </c>
      <c r="AG1257" s="170">
        <f>P1257/G1257</f>
        <v>0</v>
      </c>
      <c r="AH1257" s="170">
        <f>S1257/G1257</f>
        <v>0</v>
      </c>
      <c r="AI1257" s="170">
        <f>V1257/G1257</f>
        <v>0</v>
      </c>
      <c r="AJ1257" s="170">
        <f>Y1257/G1257</f>
        <v>0</v>
      </c>
      <c r="AK1257" s="206"/>
      <c r="AL1257" s="168">
        <f>IF(H1257=0,0,P1257/H1257)</f>
        <v>0</v>
      </c>
      <c r="AM1257" s="168">
        <f>IF(H1257=0,0,S1257/H1257)</f>
        <v>0</v>
      </c>
      <c r="AN1257" s="168">
        <f>IF(H1257=0,0,V1257/H1257)</f>
        <v>0</v>
      </c>
      <c r="AO1257" s="168">
        <f>IF(H1257=0,0,Y1257/H1257)</f>
        <v>0</v>
      </c>
      <c r="AP1257" s="174">
        <f t="shared" ref="AP1257:AS1257" si="1708">IF(AL1257&lt;=50%,5,IF(AL1257&lt;=65%,4,IF(AL1257&lt;=75%,3,IF(AL1257&lt;=90%,2,1))))</f>
        <v>5</v>
      </c>
      <c r="AQ1257" s="174">
        <f t="shared" si="1708"/>
        <v>5</v>
      </c>
      <c r="AR1257" s="174">
        <f t="shared" si="1708"/>
        <v>5</v>
      </c>
      <c r="AS1257" s="174">
        <f t="shared" si="1708"/>
        <v>5</v>
      </c>
      <c r="AT1257" s="227"/>
      <c r="AU1257" s="228"/>
      <c r="AV1257" s="228"/>
      <c r="AW1257" s="228"/>
      <c r="AX1257" s="228"/>
      <c r="AY1257" s="228"/>
    </row>
    <row r="1258" spans="1:51" ht="16.5" customHeight="1" outlineLevel="4" x14ac:dyDescent="0.25">
      <c r="A1258" s="222" t="s">
        <v>3508</v>
      </c>
      <c r="B1258" s="226" t="s">
        <v>1225</v>
      </c>
      <c r="C1258" s="223" t="s">
        <v>3502</v>
      </c>
      <c r="D1258" s="223">
        <v>45665</v>
      </c>
      <c r="E1258" s="223">
        <v>400000</v>
      </c>
      <c r="F1258" s="223">
        <v>420000</v>
      </c>
      <c r="G1258" s="223">
        <v>440000</v>
      </c>
      <c r="H1258" s="223"/>
      <c r="I1258" s="223"/>
      <c r="J1258" s="223">
        <v>500000</v>
      </c>
      <c r="K1258" s="223" t="e">
        <f>Variables!E634</f>
        <v>#N/A</v>
      </c>
      <c r="L1258" s="223">
        <f>Variables!F634</f>
        <v>71918</v>
      </c>
      <c r="M1258" s="223">
        <f>Variables!G634</f>
        <v>71038</v>
      </c>
      <c r="N1258" s="223">
        <f>Variables!H634</f>
        <v>61626</v>
      </c>
      <c r="O1258" s="223">
        <f>Variables!I634</f>
        <v>0</v>
      </c>
      <c r="P1258" s="223">
        <f>Variables!J634</f>
        <v>0</v>
      </c>
      <c r="Q1258" s="226"/>
      <c r="R1258" s="223">
        <f>Variables!K634</f>
        <v>0</v>
      </c>
      <c r="S1258" s="223">
        <f>Variables!L634</f>
        <v>0</v>
      </c>
      <c r="T1258" s="226"/>
      <c r="U1258" s="223">
        <f>Variables!M634</f>
        <v>0</v>
      </c>
      <c r="V1258" s="223">
        <f>Variables!N634</f>
        <v>0</v>
      </c>
      <c r="W1258" s="226"/>
      <c r="X1258" s="223"/>
      <c r="Y1258" s="223">
        <f>Variables!P634</f>
        <v>0</v>
      </c>
      <c r="Z1258" s="269"/>
      <c r="AA1258" s="223"/>
      <c r="AB1258" s="226"/>
      <c r="AC1258" s="157"/>
      <c r="AD1258" s="157"/>
      <c r="AE1258" s="157"/>
      <c r="AF1258" s="157"/>
      <c r="AG1258" s="157"/>
      <c r="AH1258" s="157"/>
      <c r="AI1258" s="157"/>
      <c r="AJ1258" s="157"/>
      <c r="AK1258" s="227"/>
      <c r="AL1258" s="159"/>
      <c r="AM1258" s="159"/>
      <c r="AN1258" s="159"/>
      <c r="AO1258" s="159"/>
      <c r="AP1258" s="162"/>
      <c r="AQ1258" s="162"/>
      <c r="AR1258" s="162"/>
      <c r="AS1258" s="162"/>
      <c r="AT1258" s="227"/>
      <c r="AU1258" s="228"/>
      <c r="AV1258" s="228"/>
      <c r="AW1258" s="228"/>
      <c r="AX1258" s="228"/>
      <c r="AY1258" s="228"/>
    </row>
    <row r="1259" spans="1:51" ht="16.5" customHeight="1" outlineLevel="3" x14ac:dyDescent="0.25">
      <c r="A1259" s="222" t="s">
        <v>3509</v>
      </c>
      <c r="B1259" s="226" t="s">
        <v>3510</v>
      </c>
      <c r="C1259" s="223"/>
      <c r="D1259" s="223">
        <f t="shared" ref="D1259:G1259" si="1709">D1260</f>
        <v>187136</v>
      </c>
      <c r="E1259" s="223">
        <f t="shared" si="1709"/>
        <v>190000</v>
      </c>
      <c r="F1259" s="223">
        <f t="shared" si="1709"/>
        <v>193800</v>
      </c>
      <c r="G1259" s="223">
        <f t="shared" si="1709"/>
        <v>197600</v>
      </c>
      <c r="H1259" s="223">
        <v>201400</v>
      </c>
      <c r="I1259" s="223">
        <v>205200</v>
      </c>
      <c r="J1259" s="223">
        <f t="shared" ref="J1259:P1259" si="1710">J1260</f>
        <v>209000</v>
      </c>
      <c r="K1259" s="223" t="e">
        <f t="shared" si="1710"/>
        <v>#N/A</v>
      </c>
      <c r="L1259" s="223">
        <f t="shared" si="1710"/>
        <v>214105</v>
      </c>
      <c r="M1259" s="223">
        <f t="shared" si="1710"/>
        <v>214830</v>
      </c>
      <c r="N1259" s="223">
        <f t="shared" si="1710"/>
        <v>214830</v>
      </c>
      <c r="O1259" s="223">
        <f t="shared" si="1710"/>
        <v>0</v>
      </c>
      <c r="P1259" s="223">
        <f t="shared" si="1710"/>
        <v>0</v>
      </c>
      <c r="Q1259" s="226"/>
      <c r="R1259" s="223">
        <f t="shared" ref="R1259:S1259" si="1711">R1260</f>
        <v>0</v>
      </c>
      <c r="S1259" s="223">
        <f t="shared" si="1711"/>
        <v>0</v>
      </c>
      <c r="T1259" s="226"/>
      <c r="U1259" s="223">
        <f t="shared" ref="U1259:V1259" si="1712">U1260</f>
        <v>0</v>
      </c>
      <c r="V1259" s="223">
        <f t="shared" si="1712"/>
        <v>0</v>
      </c>
      <c r="W1259" s="226"/>
      <c r="X1259" s="188">
        <f>H1259</f>
        <v>201400</v>
      </c>
      <c r="Y1259" s="223">
        <f>Y1260</f>
        <v>0</v>
      </c>
      <c r="Z1259" s="269"/>
      <c r="AA1259" s="192">
        <f>Y1259/X1259</f>
        <v>0</v>
      </c>
      <c r="AB1259" s="226"/>
      <c r="AC1259" s="170" t="e">
        <f>P1259/R1259</f>
        <v>#DIV/0!</v>
      </c>
      <c r="AD1259" s="170" t="e">
        <f>S1259/R1259</f>
        <v>#DIV/0!</v>
      </c>
      <c r="AE1259" s="170" t="e">
        <f>V1259/U1259</f>
        <v>#DIV/0!</v>
      </c>
      <c r="AF1259" s="170">
        <f>Y1259/X1259</f>
        <v>0</v>
      </c>
      <c r="AG1259" s="170">
        <f>P1259/G1259</f>
        <v>0</v>
      </c>
      <c r="AH1259" s="170">
        <f>S1259/G1259</f>
        <v>0</v>
      </c>
      <c r="AI1259" s="170">
        <f>V1259/G1259</f>
        <v>0</v>
      </c>
      <c r="AJ1259" s="170">
        <f>Y1259/G1259</f>
        <v>0</v>
      </c>
      <c r="AK1259" s="206"/>
      <c r="AL1259" s="168">
        <f>IF(H1259=0,0,P1259/H1259)</f>
        <v>0</v>
      </c>
      <c r="AM1259" s="168">
        <f>IF(H1259=0,0,S1259/H1259)</f>
        <v>0</v>
      </c>
      <c r="AN1259" s="168">
        <f>IF(H1259=0,0,V1259/H1259)</f>
        <v>0</v>
      </c>
      <c r="AO1259" s="168">
        <f>IF(H1259=0,0,Y1259/H1259)</f>
        <v>0</v>
      </c>
      <c r="AP1259" s="174">
        <f t="shared" ref="AP1259:AS1259" si="1713">IF(AL1259&lt;=50%,5,IF(AL1259&lt;=65%,4,IF(AL1259&lt;=75%,3,IF(AL1259&lt;=90%,2,1))))</f>
        <v>5</v>
      </c>
      <c r="AQ1259" s="174">
        <f t="shared" si="1713"/>
        <v>5</v>
      </c>
      <c r="AR1259" s="174">
        <f t="shared" si="1713"/>
        <v>5</v>
      </c>
      <c r="AS1259" s="174">
        <f t="shared" si="1713"/>
        <v>5</v>
      </c>
      <c r="AT1259" s="227"/>
      <c r="AU1259" s="228"/>
      <c r="AV1259" s="228"/>
      <c r="AW1259" s="228"/>
      <c r="AX1259" s="228"/>
      <c r="AY1259" s="228"/>
    </row>
    <row r="1260" spans="1:51" ht="16.5" customHeight="1" outlineLevel="4" x14ac:dyDescent="0.25">
      <c r="A1260" s="222" t="s">
        <v>3511</v>
      </c>
      <c r="B1260" s="226" t="s">
        <v>1223</v>
      </c>
      <c r="C1260" s="223" t="s">
        <v>3512</v>
      </c>
      <c r="D1260" s="223">
        <v>187136</v>
      </c>
      <c r="E1260" s="223">
        <v>190000</v>
      </c>
      <c r="F1260" s="223">
        <v>193800</v>
      </c>
      <c r="G1260" s="223">
        <v>197600</v>
      </c>
      <c r="H1260" s="223"/>
      <c r="I1260" s="223"/>
      <c r="J1260" s="223">
        <v>209000</v>
      </c>
      <c r="K1260" s="223" t="e">
        <f>Variables!E633</f>
        <v>#N/A</v>
      </c>
      <c r="L1260" s="223">
        <f>Variables!F633</f>
        <v>214105</v>
      </c>
      <c r="M1260" s="223">
        <f>Variables!G633</f>
        <v>214830</v>
      </c>
      <c r="N1260" s="223">
        <f>Variables!H633</f>
        <v>214830</v>
      </c>
      <c r="O1260" s="223">
        <f>Variables!I633</f>
        <v>0</v>
      </c>
      <c r="P1260" s="223">
        <f>Variables!J633</f>
        <v>0</v>
      </c>
      <c r="Q1260" s="226"/>
      <c r="R1260" s="223">
        <f>Variables!K633</f>
        <v>0</v>
      </c>
      <c r="S1260" s="223">
        <f>Variables!L633</f>
        <v>0</v>
      </c>
      <c r="T1260" s="226"/>
      <c r="U1260" s="223">
        <f>Variables!M633</f>
        <v>0</v>
      </c>
      <c r="V1260" s="223">
        <f>Variables!N633</f>
        <v>0</v>
      </c>
      <c r="W1260" s="226"/>
      <c r="X1260" s="223"/>
      <c r="Y1260" s="223">
        <f>Variables!P633</f>
        <v>0</v>
      </c>
      <c r="Z1260" s="269"/>
      <c r="AA1260" s="223"/>
      <c r="AB1260" s="226"/>
      <c r="AC1260" s="157"/>
      <c r="AD1260" s="157"/>
      <c r="AE1260" s="157"/>
      <c r="AF1260" s="157"/>
      <c r="AG1260" s="157"/>
      <c r="AH1260" s="157"/>
      <c r="AI1260" s="157"/>
      <c r="AJ1260" s="157"/>
      <c r="AK1260" s="227"/>
      <c r="AL1260" s="159"/>
      <c r="AM1260" s="159"/>
      <c r="AN1260" s="159"/>
      <c r="AO1260" s="159"/>
      <c r="AP1260" s="162"/>
      <c r="AQ1260" s="162"/>
      <c r="AR1260" s="162"/>
      <c r="AS1260" s="162"/>
      <c r="AT1260" s="227"/>
      <c r="AU1260" s="228"/>
      <c r="AV1260" s="228"/>
      <c r="AW1260" s="228"/>
      <c r="AX1260" s="228"/>
      <c r="AY1260" s="228"/>
    </row>
    <row r="1261" spans="1:51" ht="16.5" customHeight="1" outlineLevel="2" x14ac:dyDescent="0.25">
      <c r="A1261" s="222" t="s">
        <v>3513</v>
      </c>
      <c r="B1261" s="157" t="s">
        <v>3514</v>
      </c>
      <c r="C1261" s="224"/>
      <c r="D1261" s="224"/>
      <c r="E1261" s="224"/>
      <c r="F1261" s="224"/>
      <c r="G1261" s="224"/>
      <c r="H1261" s="224"/>
      <c r="I1261" s="224"/>
      <c r="J1261" s="224"/>
      <c r="K1261" s="224"/>
      <c r="L1261" s="224"/>
      <c r="M1261" s="224"/>
      <c r="N1261" s="224"/>
      <c r="O1261" s="224"/>
      <c r="P1261" s="224"/>
      <c r="Q1261" s="157"/>
      <c r="R1261" s="224"/>
      <c r="S1261" s="224"/>
      <c r="T1261" s="157"/>
      <c r="U1261" s="224"/>
      <c r="V1261" s="224"/>
      <c r="W1261" s="157">
        <v>423607868</v>
      </c>
      <c r="X1261" s="224"/>
      <c r="Y1261" s="224"/>
      <c r="Z1261" s="158">
        <v>719465506</v>
      </c>
      <c r="AA1261" s="224"/>
      <c r="AB1261" s="157"/>
      <c r="AC1261" s="157"/>
      <c r="AD1261" s="157"/>
      <c r="AE1261" s="157"/>
      <c r="AF1261" s="157"/>
      <c r="AG1261" s="157"/>
      <c r="AH1261" s="157"/>
      <c r="AI1261" s="157"/>
      <c r="AJ1261" s="157"/>
      <c r="AK1261" s="227"/>
      <c r="AL1261" s="159"/>
      <c r="AM1261" s="159"/>
      <c r="AN1261" s="159"/>
      <c r="AO1261" s="159"/>
      <c r="AP1261" s="162"/>
      <c r="AQ1261" s="162"/>
      <c r="AR1261" s="162"/>
      <c r="AS1261" s="162"/>
      <c r="AT1261" s="227"/>
      <c r="AU1261" s="228"/>
      <c r="AV1261" s="228"/>
      <c r="AW1261" s="228"/>
      <c r="AX1261" s="228"/>
      <c r="AY1261" s="228"/>
    </row>
    <row r="1262" spans="1:51" ht="16.5" customHeight="1" outlineLevel="3" x14ac:dyDescent="0.25">
      <c r="A1262" s="222" t="s">
        <v>3515</v>
      </c>
      <c r="B1262" s="226" t="s">
        <v>3516</v>
      </c>
      <c r="C1262" s="223"/>
      <c r="D1262" s="223">
        <f t="shared" ref="D1262:G1262" si="1714">D1263</f>
        <v>3245.69</v>
      </c>
      <c r="E1262" s="223">
        <f t="shared" si="1714"/>
        <v>3221.12</v>
      </c>
      <c r="F1262" s="223">
        <f t="shared" si="1714"/>
        <v>3201</v>
      </c>
      <c r="G1262" s="223">
        <f t="shared" si="1714"/>
        <v>3180</v>
      </c>
      <c r="H1262" s="223">
        <v>3160</v>
      </c>
      <c r="I1262" s="223">
        <v>3140</v>
      </c>
      <c r="J1262" s="223">
        <f t="shared" ref="J1262:P1262" si="1715">J1263</f>
        <v>3120</v>
      </c>
      <c r="K1262" s="223" t="e">
        <f t="shared" si="1715"/>
        <v>#N/A</v>
      </c>
      <c r="L1262" s="223">
        <f t="shared" si="1715"/>
        <v>996</v>
      </c>
      <c r="M1262" s="223">
        <f t="shared" si="1715"/>
        <v>3001.2</v>
      </c>
      <c r="N1262" s="223">
        <f t="shared" si="1715"/>
        <v>2440.2399999999998</v>
      </c>
      <c r="O1262" s="223">
        <f t="shared" si="1715"/>
        <v>0</v>
      </c>
      <c r="P1262" s="223">
        <f t="shared" si="1715"/>
        <v>583.91999999999996</v>
      </c>
      <c r="Q1262" s="226"/>
      <c r="R1262" s="223">
        <f t="shared" ref="R1262:S1262" si="1716">R1263</f>
        <v>0</v>
      </c>
      <c r="S1262" s="223">
        <f t="shared" si="1716"/>
        <v>0</v>
      </c>
      <c r="T1262" s="226"/>
      <c r="U1262" s="223">
        <f t="shared" ref="U1262:V1262" si="1717">U1263</f>
        <v>0</v>
      </c>
      <c r="V1262" s="223">
        <f t="shared" si="1717"/>
        <v>0</v>
      </c>
      <c r="W1262" s="226"/>
      <c r="X1262" s="188">
        <f>H1262</f>
        <v>3160</v>
      </c>
      <c r="Y1262" s="223">
        <f>Y1263</f>
        <v>0</v>
      </c>
      <c r="Z1262" s="269"/>
      <c r="AA1262" s="192">
        <f>Y1262/X1262</f>
        <v>0</v>
      </c>
      <c r="AB1262" s="226"/>
      <c r="AC1262" s="170" t="e">
        <f>P1262/R1262</f>
        <v>#DIV/0!</v>
      </c>
      <c r="AD1262" s="170" t="e">
        <f>S1262/R1262</f>
        <v>#DIV/0!</v>
      </c>
      <c r="AE1262" s="170" t="e">
        <f>V1262/U1262</f>
        <v>#DIV/0!</v>
      </c>
      <c r="AF1262" s="170">
        <f>Y1262/X1262</f>
        <v>0</v>
      </c>
      <c r="AG1262" s="170">
        <f>P1262/G1262</f>
        <v>0.18362264150943394</v>
      </c>
      <c r="AH1262" s="170">
        <f>S1262/G1262</f>
        <v>0</v>
      </c>
      <c r="AI1262" s="170">
        <f>V1262/G1262</f>
        <v>0</v>
      </c>
      <c r="AJ1262" s="170">
        <f>Y1262/G1262</f>
        <v>0</v>
      </c>
      <c r="AK1262" s="206"/>
      <c r="AL1262" s="168">
        <f>IF(H1262=0,0,P1262/H1262)</f>
        <v>0.18478481012658227</v>
      </c>
      <c r="AM1262" s="168">
        <f>IF(H1262=0,0,S1262/H1262)</f>
        <v>0</v>
      </c>
      <c r="AN1262" s="168">
        <f>IF(H1262=0,0,V1262/H1262)</f>
        <v>0</v>
      </c>
      <c r="AO1262" s="168">
        <f>IF(H1262=0,0,Y1262/H1262)</f>
        <v>0</v>
      </c>
      <c r="AP1262" s="174">
        <f t="shared" ref="AP1262:AS1262" si="1718">IF(AL1262&lt;=50%,5,IF(AL1262&lt;=65%,4,IF(AL1262&lt;=75%,3,IF(AL1262&lt;=90%,2,1))))</f>
        <v>5</v>
      </c>
      <c r="AQ1262" s="174">
        <f t="shared" si="1718"/>
        <v>5</v>
      </c>
      <c r="AR1262" s="174">
        <f t="shared" si="1718"/>
        <v>5</v>
      </c>
      <c r="AS1262" s="174">
        <f t="shared" si="1718"/>
        <v>5</v>
      </c>
      <c r="AT1262" s="227"/>
      <c r="AU1262" s="228"/>
      <c r="AV1262" s="228"/>
      <c r="AW1262" s="228"/>
      <c r="AX1262" s="228"/>
      <c r="AY1262" s="228"/>
    </row>
    <row r="1263" spans="1:51" ht="16.5" customHeight="1" outlineLevel="4" x14ac:dyDescent="0.25">
      <c r="A1263" s="222" t="s">
        <v>3517</v>
      </c>
      <c r="B1263" s="226" t="s">
        <v>1221</v>
      </c>
      <c r="C1263" s="223" t="s">
        <v>3385</v>
      </c>
      <c r="D1263" s="223">
        <v>3245.69</v>
      </c>
      <c r="E1263" s="223">
        <v>3221.12</v>
      </c>
      <c r="F1263" s="223">
        <v>3201</v>
      </c>
      <c r="G1263" s="223">
        <v>3180</v>
      </c>
      <c r="H1263" s="223"/>
      <c r="I1263" s="223"/>
      <c r="J1263" s="223">
        <v>3120</v>
      </c>
      <c r="K1263" s="223" t="e">
        <f>Variables!E632</f>
        <v>#N/A</v>
      </c>
      <c r="L1263" s="223">
        <f>Variables!F632</f>
        <v>996</v>
      </c>
      <c r="M1263" s="223">
        <f>Variables!G632</f>
        <v>3001.2</v>
      </c>
      <c r="N1263" s="223">
        <f>Variables!H632</f>
        <v>2440.2399999999998</v>
      </c>
      <c r="O1263" s="223">
        <f>Variables!I632</f>
        <v>0</v>
      </c>
      <c r="P1263" s="223">
        <f>Variables!J632</f>
        <v>583.91999999999996</v>
      </c>
      <c r="Q1263" s="226"/>
      <c r="R1263" s="223">
        <f>Variables!K632</f>
        <v>0</v>
      </c>
      <c r="S1263" s="223">
        <f>Variables!L632</f>
        <v>0</v>
      </c>
      <c r="T1263" s="226"/>
      <c r="U1263" s="223">
        <f>Variables!M632</f>
        <v>0</v>
      </c>
      <c r="V1263" s="223">
        <f>Variables!N632</f>
        <v>0</v>
      </c>
      <c r="W1263" s="226"/>
      <c r="X1263" s="223"/>
      <c r="Y1263" s="223">
        <f>Variables!P632</f>
        <v>0</v>
      </c>
      <c r="Z1263" s="269"/>
      <c r="AA1263" s="223"/>
      <c r="AB1263" s="226"/>
      <c r="AC1263" s="157"/>
      <c r="AD1263" s="157"/>
      <c r="AE1263" s="157"/>
      <c r="AF1263" s="157"/>
      <c r="AG1263" s="157"/>
      <c r="AH1263" s="157"/>
      <c r="AI1263" s="157"/>
      <c r="AJ1263" s="157"/>
      <c r="AK1263" s="227"/>
      <c r="AL1263" s="159"/>
      <c r="AM1263" s="159"/>
      <c r="AN1263" s="159"/>
      <c r="AO1263" s="159"/>
      <c r="AP1263" s="162"/>
      <c r="AQ1263" s="162"/>
      <c r="AR1263" s="162"/>
      <c r="AS1263" s="162"/>
      <c r="AT1263" s="227"/>
      <c r="AU1263" s="228"/>
      <c r="AV1263" s="228"/>
      <c r="AW1263" s="228"/>
      <c r="AX1263" s="228"/>
      <c r="AY1263" s="228"/>
    </row>
    <row r="1264" spans="1:51" ht="16.5" customHeight="1" outlineLevel="3" x14ac:dyDescent="0.25">
      <c r="A1264" s="222" t="s">
        <v>3518</v>
      </c>
      <c r="B1264" s="226" t="s">
        <v>3519</v>
      </c>
      <c r="C1264" s="223"/>
      <c r="D1264" s="223">
        <f t="shared" ref="D1264:G1264" si="1719">D1265</f>
        <v>12</v>
      </c>
      <c r="E1264" s="223">
        <f t="shared" si="1719"/>
        <v>11</v>
      </c>
      <c r="F1264" s="223">
        <f t="shared" si="1719"/>
        <v>11</v>
      </c>
      <c r="G1264" s="223">
        <f t="shared" si="1719"/>
        <v>11</v>
      </c>
      <c r="H1264" s="223">
        <v>11</v>
      </c>
      <c r="I1264" s="223">
        <v>11</v>
      </c>
      <c r="J1264" s="223">
        <f t="shared" ref="J1264:P1264" si="1720">J1265</f>
        <v>11</v>
      </c>
      <c r="K1264" s="223" t="e">
        <f t="shared" si="1720"/>
        <v>#N/A</v>
      </c>
      <c r="L1264" s="223">
        <f t="shared" si="1720"/>
        <v>12.6</v>
      </c>
      <c r="M1264" s="223">
        <f t="shared" si="1720"/>
        <v>14</v>
      </c>
      <c r="N1264" s="223">
        <f t="shared" si="1720"/>
        <v>23</v>
      </c>
      <c r="O1264" s="223">
        <f t="shared" si="1720"/>
        <v>0</v>
      </c>
      <c r="P1264" s="223">
        <f t="shared" si="1720"/>
        <v>7.2</v>
      </c>
      <c r="Q1264" s="226"/>
      <c r="R1264" s="223">
        <f t="shared" ref="R1264:S1264" si="1721">R1265</f>
        <v>0</v>
      </c>
      <c r="S1264" s="223">
        <f t="shared" si="1721"/>
        <v>0</v>
      </c>
      <c r="T1264" s="226"/>
      <c r="U1264" s="223">
        <f t="shared" ref="U1264:V1264" si="1722">U1265</f>
        <v>0</v>
      </c>
      <c r="V1264" s="223">
        <f t="shared" si="1722"/>
        <v>0</v>
      </c>
      <c r="W1264" s="226"/>
      <c r="X1264" s="188">
        <f>H1264</f>
        <v>11</v>
      </c>
      <c r="Y1264" s="223">
        <f>Y1265</f>
        <v>0</v>
      </c>
      <c r="Z1264" s="269"/>
      <c r="AA1264" s="192">
        <f>Y1264/X1264</f>
        <v>0</v>
      </c>
      <c r="AB1264" s="226"/>
      <c r="AC1264" s="170" t="e">
        <f>P1264/R1264</f>
        <v>#DIV/0!</v>
      </c>
      <c r="AD1264" s="170" t="e">
        <f>S1264/R1264</f>
        <v>#DIV/0!</v>
      </c>
      <c r="AE1264" s="170" t="e">
        <f>V1264/U1264</f>
        <v>#DIV/0!</v>
      </c>
      <c r="AF1264" s="170">
        <f>Y1264/X1264</f>
        <v>0</v>
      </c>
      <c r="AG1264" s="170">
        <f>P1264/G1264</f>
        <v>0.65454545454545454</v>
      </c>
      <c r="AH1264" s="170">
        <f>S1264/G1264</f>
        <v>0</v>
      </c>
      <c r="AI1264" s="170">
        <f>V1264/G1264</f>
        <v>0</v>
      </c>
      <c r="AJ1264" s="170">
        <f>Y1264/G1264</f>
        <v>0</v>
      </c>
      <c r="AK1264" s="206"/>
      <c r="AL1264" s="168">
        <f>IF(H1264=0,0,P1264/H1264)</f>
        <v>0.65454545454545454</v>
      </c>
      <c r="AM1264" s="168">
        <f>IF(H1264=0,0,S1264/H1264)</f>
        <v>0</v>
      </c>
      <c r="AN1264" s="168">
        <f>IF(H1264=0,0,V1264/H1264)</f>
        <v>0</v>
      </c>
      <c r="AO1264" s="168">
        <f>IF(H1264=0,0,Y1264/H1264)</f>
        <v>0</v>
      </c>
      <c r="AP1264" s="174">
        <f t="shared" ref="AP1264:AS1264" si="1723">IF(AL1264&lt;=50%,5,IF(AL1264&lt;=65%,4,IF(AL1264&lt;=75%,3,IF(AL1264&lt;=90%,2,1))))</f>
        <v>3</v>
      </c>
      <c r="AQ1264" s="174">
        <f t="shared" si="1723"/>
        <v>5</v>
      </c>
      <c r="AR1264" s="174">
        <f t="shared" si="1723"/>
        <v>5</v>
      </c>
      <c r="AS1264" s="174">
        <f t="shared" si="1723"/>
        <v>5</v>
      </c>
      <c r="AT1264" s="227"/>
      <c r="AU1264" s="228"/>
      <c r="AV1264" s="228"/>
      <c r="AW1264" s="228"/>
      <c r="AX1264" s="228"/>
      <c r="AY1264" s="228"/>
    </row>
    <row r="1265" spans="1:51" ht="16.5" customHeight="1" outlineLevel="4" x14ac:dyDescent="0.25">
      <c r="A1265" s="222" t="s">
        <v>3520</v>
      </c>
      <c r="B1265" s="226" t="s">
        <v>1219</v>
      </c>
      <c r="C1265" s="223" t="s">
        <v>3385</v>
      </c>
      <c r="D1265" s="223">
        <v>12</v>
      </c>
      <c r="E1265" s="223">
        <v>11</v>
      </c>
      <c r="F1265" s="223">
        <v>11</v>
      </c>
      <c r="G1265" s="223">
        <v>11</v>
      </c>
      <c r="H1265" s="223"/>
      <c r="I1265" s="223"/>
      <c r="J1265" s="223">
        <v>11</v>
      </c>
      <c r="K1265" s="223" t="e">
        <f>Variables!E631</f>
        <v>#N/A</v>
      </c>
      <c r="L1265" s="223">
        <f>Variables!F631</f>
        <v>12.6</v>
      </c>
      <c r="M1265" s="223">
        <f>Variables!G631</f>
        <v>14</v>
      </c>
      <c r="N1265" s="223">
        <f>Variables!H631</f>
        <v>23</v>
      </c>
      <c r="O1265" s="223">
        <f>Variables!I631</f>
        <v>0</v>
      </c>
      <c r="P1265" s="223">
        <f>Variables!J631</f>
        <v>7.2</v>
      </c>
      <c r="Q1265" s="226"/>
      <c r="R1265" s="223">
        <f>Variables!K631</f>
        <v>0</v>
      </c>
      <c r="S1265" s="223">
        <f>Variables!L631</f>
        <v>0</v>
      </c>
      <c r="T1265" s="226"/>
      <c r="U1265" s="223">
        <f>Variables!M631</f>
        <v>0</v>
      </c>
      <c r="V1265" s="223">
        <f>Variables!N631</f>
        <v>0</v>
      </c>
      <c r="W1265" s="226"/>
      <c r="X1265" s="223"/>
      <c r="Y1265" s="223">
        <f>Variables!P631</f>
        <v>0</v>
      </c>
      <c r="Z1265" s="269"/>
      <c r="AA1265" s="223"/>
      <c r="AB1265" s="226"/>
      <c r="AC1265" s="157"/>
      <c r="AD1265" s="157"/>
      <c r="AE1265" s="157"/>
      <c r="AF1265" s="157"/>
      <c r="AG1265" s="157"/>
      <c r="AH1265" s="157"/>
      <c r="AI1265" s="157"/>
      <c r="AJ1265" s="157"/>
      <c r="AK1265" s="227"/>
      <c r="AL1265" s="159"/>
      <c r="AM1265" s="159"/>
      <c r="AN1265" s="159"/>
      <c r="AO1265" s="159"/>
      <c r="AP1265" s="162"/>
      <c r="AQ1265" s="162"/>
      <c r="AR1265" s="162"/>
      <c r="AS1265" s="162"/>
      <c r="AT1265" s="227"/>
      <c r="AU1265" s="228"/>
      <c r="AV1265" s="228"/>
      <c r="AW1265" s="228"/>
      <c r="AX1265" s="228"/>
      <c r="AY1265" s="228"/>
    </row>
    <row r="1266" spans="1:51" ht="16.5" customHeight="1" outlineLevel="3" x14ac:dyDescent="0.25">
      <c r="A1266" s="222" t="s">
        <v>3521</v>
      </c>
      <c r="B1266" s="226" t="s">
        <v>3522</v>
      </c>
      <c r="C1266" s="223"/>
      <c r="D1266" s="223">
        <f t="shared" ref="D1266:G1266" si="1724">D1267</f>
        <v>13.5</v>
      </c>
      <c r="E1266" s="223">
        <f t="shared" si="1724"/>
        <v>13.5</v>
      </c>
      <c r="F1266" s="223">
        <f t="shared" si="1724"/>
        <v>13.5</v>
      </c>
      <c r="G1266" s="223">
        <f t="shared" si="1724"/>
        <v>13.5</v>
      </c>
      <c r="H1266" s="223">
        <v>13.5</v>
      </c>
      <c r="I1266" s="223">
        <v>13.5</v>
      </c>
      <c r="J1266" s="223">
        <f t="shared" ref="J1266:P1266" si="1725">J1267</f>
        <v>13.5</v>
      </c>
      <c r="K1266" s="223" t="e">
        <f t="shared" si="1725"/>
        <v>#N/A</v>
      </c>
      <c r="L1266" s="223">
        <f t="shared" si="1725"/>
        <v>15</v>
      </c>
      <c r="M1266" s="223">
        <f t="shared" si="1725"/>
        <v>16</v>
      </c>
      <c r="N1266" s="223">
        <f t="shared" si="1725"/>
        <v>15.8</v>
      </c>
      <c r="O1266" s="223">
        <f t="shared" si="1725"/>
        <v>0</v>
      </c>
      <c r="P1266" s="223">
        <f t="shared" si="1725"/>
        <v>0</v>
      </c>
      <c r="Q1266" s="226"/>
      <c r="R1266" s="223">
        <f t="shared" ref="R1266:S1266" si="1726">R1267</f>
        <v>0</v>
      </c>
      <c r="S1266" s="223">
        <f t="shared" si="1726"/>
        <v>0</v>
      </c>
      <c r="T1266" s="226"/>
      <c r="U1266" s="223">
        <f t="shared" ref="U1266:V1266" si="1727">U1267</f>
        <v>0</v>
      </c>
      <c r="V1266" s="223">
        <f t="shared" si="1727"/>
        <v>0</v>
      </c>
      <c r="W1266" s="226"/>
      <c r="X1266" s="188">
        <f>H1266</f>
        <v>13.5</v>
      </c>
      <c r="Y1266" s="223">
        <f>Y1267</f>
        <v>0</v>
      </c>
      <c r="Z1266" s="269"/>
      <c r="AA1266" s="192">
        <f>Y1266/X1266</f>
        <v>0</v>
      </c>
      <c r="AB1266" s="226"/>
      <c r="AC1266" s="170" t="e">
        <f>P1266/R1266</f>
        <v>#DIV/0!</v>
      </c>
      <c r="AD1266" s="170" t="e">
        <f>S1266/R1266</f>
        <v>#DIV/0!</v>
      </c>
      <c r="AE1266" s="170" t="e">
        <f>V1266/U1266</f>
        <v>#DIV/0!</v>
      </c>
      <c r="AF1266" s="170">
        <f>Y1266/X1266</f>
        <v>0</v>
      </c>
      <c r="AG1266" s="170">
        <f>P1266/G1266</f>
        <v>0</v>
      </c>
      <c r="AH1266" s="170">
        <f>S1266/G1266</f>
        <v>0</v>
      </c>
      <c r="AI1266" s="170">
        <f>V1266/G1266</f>
        <v>0</v>
      </c>
      <c r="AJ1266" s="170">
        <f>Y1266/G1266</f>
        <v>0</v>
      </c>
      <c r="AK1266" s="206"/>
      <c r="AL1266" s="168">
        <f>IF(H1266=0,0,P1266/H1266)</f>
        <v>0</v>
      </c>
      <c r="AM1266" s="168">
        <f>IF(H1266=0,0,S1266/H1266)</f>
        <v>0</v>
      </c>
      <c r="AN1266" s="168">
        <f>IF(H1266=0,0,V1266/H1266)</f>
        <v>0</v>
      </c>
      <c r="AO1266" s="168">
        <f>IF(H1266=0,0,Y1266/H1266)</f>
        <v>0</v>
      </c>
      <c r="AP1266" s="174">
        <f t="shared" ref="AP1266:AS1266" si="1728">IF(AL1266&lt;=50%,5,IF(AL1266&lt;=65%,4,IF(AL1266&lt;=75%,3,IF(AL1266&lt;=90%,2,1))))</f>
        <v>5</v>
      </c>
      <c r="AQ1266" s="174">
        <f t="shared" si="1728"/>
        <v>5</v>
      </c>
      <c r="AR1266" s="174">
        <f t="shared" si="1728"/>
        <v>5</v>
      </c>
      <c r="AS1266" s="174">
        <f t="shared" si="1728"/>
        <v>5</v>
      </c>
      <c r="AT1266" s="227"/>
      <c r="AU1266" s="228"/>
      <c r="AV1266" s="228"/>
      <c r="AW1266" s="228"/>
      <c r="AX1266" s="228"/>
      <c r="AY1266" s="228"/>
    </row>
    <row r="1267" spans="1:51" ht="16.5" customHeight="1" outlineLevel="4" x14ac:dyDescent="0.25">
      <c r="A1267" s="222" t="s">
        <v>3523</v>
      </c>
      <c r="B1267" s="226" t="s">
        <v>1227</v>
      </c>
      <c r="C1267" s="223" t="s">
        <v>3385</v>
      </c>
      <c r="D1267" s="223">
        <v>13.5</v>
      </c>
      <c r="E1267" s="223">
        <v>13.5</v>
      </c>
      <c r="F1267" s="223">
        <v>13.5</v>
      </c>
      <c r="G1267" s="223">
        <v>13.5</v>
      </c>
      <c r="H1267" s="223"/>
      <c r="I1267" s="223"/>
      <c r="J1267" s="223">
        <v>13.5</v>
      </c>
      <c r="K1267" s="223" t="e">
        <f>Variables!E635</f>
        <v>#N/A</v>
      </c>
      <c r="L1267" s="223">
        <f>Variables!F635</f>
        <v>15</v>
      </c>
      <c r="M1267" s="223">
        <f>Variables!G635</f>
        <v>16</v>
      </c>
      <c r="N1267" s="223">
        <f>Variables!H635</f>
        <v>15.8</v>
      </c>
      <c r="O1267" s="223">
        <f>Variables!I635</f>
        <v>0</v>
      </c>
      <c r="P1267" s="223">
        <f>Variables!J635</f>
        <v>0</v>
      </c>
      <c r="Q1267" s="226"/>
      <c r="R1267" s="223">
        <f>Variables!K635</f>
        <v>0</v>
      </c>
      <c r="S1267" s="223">
        <f>Variables!L635</f>
        <v>0</v>
      </c>
      <c r="T1267" s="226"/>
      <c r="U1267" s="223">
        <f>Variables!M635</f>
        <v>0</v>
      </c>
      <c r="V1267" s="223">
        <f>Variables!N635</f>
        <v>0</v>
      </c>
      <c r="W1267" s="226"/>
      <c r="X1267" s="223"/>
      <c r="Y1267" s="223">
        <f>Variables!P635</f>
        <v>0</v>
      </c>
      <c r="Z1267" s="269"/>
      <c r="AA1267" s="223"/>
      <c r="AB1267" s="226"/>
      <c r="AC1267" s="157"/>
      <c r="AD1267" s="157"/>
      <c r="AE1267" s="157"/>
      <c r="AF1267" s="157"/>
      <c r="AG1267" s="157"/>
      <c r="AH1267" s="157"/>
      <c r="AI1267" s="157"/>
      <c r="AJ1267" s="157"/>
      <c r="AK1267" s="227"/>
      <c r="AL1267" s="159"/>
      <c r="AM1267" s="159"/>
      <c r="AN1267" s="159"/>
      <c r="AO1267" s="159"/>
      <c r="AP1267" s="162"/>
      <c r="AQ1267" s="162"/>
      <c r="AR1267" s="162"/>
      <c r="AS1267" s="162"/>
      <c r="AT1267" s="227"/>
      <c r="AU1267" s="228"/>
      <c r="AV1267" s="228"/>
      <c r="AW1267" s="228"/>
      <c r="AX1267" s="228"/>
      <c r="AY1267" s="228"/>
    </row>
    <row r="1268" spans="1:51" ht="16.5" customHeight="1" outlineLevel="1" x14ac:dyDescent="0.25">
      <c r="A1268" s="140" t="s">
        <v>321</v>
      </c>
      <c r="B1268" s="146" t="s">
        <v>3524</v>
      </c>
      <c r="C1268" s="142"/>
      <c r="D1268" s="142"/>
      <c r="E1268" s="142"/>
      <c r="F1268" s="142"/>
      <c r="G1268" s="142"/>
      <c r="H1268" s="142"/>
      <c r="I1268" s="142"/>
      <c r="J1268" s="142"/>
      <c r="K1268" s="142"/>
      <c r="L1268" s="142"/>
      <c r="M1268" s="142"/>
      <c r="N1268" s="142"/>
      <c r="O1268" s="142"/>
      <c r="P1268" s="142"/>
      <c r="Q1268" s="284">
        <f>SUBTOTAL(9,Q1269:Q1304)</f>
        <v>0</v>
      </c>
      <c r="R1268" s="142"/>
      <c r="S1268" s="142"/>
      <c r="T1268" s="143">
        <f>SUBTOTAL(9,T1269:T1304)</f>
        <v>0</v>
      </c>
      <c r="U1268" s="142"/>
      <c r="V1268" s="142"/>
      <c r="W1268" s="143">
        <f>SUBTOTAL(9,W1269:W1304)</f>
        <v>0</v>
      </c>
      <c r="X1268" s="142"/>
      <c r="Y1268" s="142"/>
      <c r="Z1268" s="143">
        <f>SUBTOTAL(9,Z1269:Z1304)</f>
        <v>0</v>
      </c>
      <c r="AA1268" s="145"/>
      <c r="AB1268" s="146"/>
      <c r="AC1268" s="147" t="e">
        <f t="shared" ref="AC1268:AJ1268" si="1729">SUBTOTAL(1,AC1269:AC1304)</f>
        <v>#DIV/0!</v>
      </c>
      <c r="AD1268" s="147" t="e">
        <f t="shared" si="1729"/>
        <v>#DIV/0!</v>
      </c>
      <c r="AE1268" s="147" t="e">
        <f t="shared" si="1729"/>
        <v>#DIV/0!</v>
      </c>
      <c r="AF1268" s="147" t="e">
        <f t="shared" si="1729"/>
        <v>#DIV/0!</v>
      </c>
      <c r="AG1268" s="147">
        <f t="shared" si="1729"/>
        <v>-2.7915501295403939</v>
      </c>
      <c r="AH1268" s="147">
        <f t="shared" si="1729"/>
        <v>0.39525691699604742</v>
      </c>
      <c r="AI1268" s="147" t="e">
        <f t="shared" si="1729"/>
        <v>#DIV/0!</v>
      </c>
      <c r="AJ1268" s="147" t="e">
        <f t="shared" si="1729"/>
        <v>#DIV/0!</v>
      </c>
      <c r="AK1268" s="148"/>
      <c r="AL1268" s="149"/>
      <c r="AM1268" s="149"/>
      <c r="AN1268" s="149"/>
      <c r="AO1268" s="149"/>
      <c r="AP1268" s="150"/>
      <c r="AQ1268" s="150"/>
      <c r="AR1268" s="150"/>
      <c r="AS1268" s="150"/>
      <c r="AT1268" s="151"/>
      <c r="AU1268" s="152">
        <f>COUNTIF(AS1269:AS1304,5)</f>
        <v>11</v>
      </c>
      <c r="AV1268" s="152">
        <f>COUNTIF(AS1269:AS1304,4)</f>
        <v>0</v>
      </c>
      <c r="AW1268" s="152">
        <f>COUNTIF(AS1269:AS1304,3)</f>
        <v>0</v>
      </c>
      <c r="AX1268" s="152">
        <f>COUNTIF(AS1269:AS1304,2)</f>
        <v>0</v>
      </c>
      <c r="AY1268" s="152">
        <f>COUNTIF(AS1269:AS1304,1)</f>
        <v>0</v>
      </c>
    </row>
    <row r="1269" spans="1:51" ht="16.5" customHeight="1" outlineLevel="2" x14ac:dyDescent="0.25">
      <c r="A1269" s="153" t="s">
        <v>3525</v>
      </c>
      <c r="B1269" s="153" t="s">
        <v>3526</v>
      </c>
      <c r="C1269" s="155"/>
      <c r="D1269" s="155"/>
      <c r="E1269" s="155"/>
      <c r="F1269" s="155"/>
      <c r="G1269" s="155"/>
      <c r="H1269" s="155"/>
      <c r="I1269" s="155"/>
      <c r="J1269" s="155"/>
      <c r="K1269" s="155"/>
      <c r="L1269" s="155"/>
      <c r="M1269" s="155"/>
      <c r="N1269" s="155"/>
      <c r="O1269" s="155"/>
      <c r="P1269" s="155"/>
      <c r="Q1269" s="156"/>
      <c r="R1269" s="155"/>
      <c r="S1269" s="155"/>
      <c r="T1269" s="222"/>
      <c r="U1269" s="155"/>
      <c r="V1269" s="155"/>
      <c r="W1269" s="222"/>
      <c r="X1269" s="155"/>
      <c r="Y1269" s="155"/>
      <c r="Z1269" s="158"/>
      <c r="AA1269" s="159"/>
      <c r="AB1269" s="154"/>
      <c r="AC1269" s="160"/>
      <c r="AD1269" s="160"/>
      <c r="AE1269" s="160"/>
      <c r="AF1269" s="160"/>
      <c r="AG1269" s="160"/>
      <c r="AH1269" s="160"/>
      <c r="AI1269" s="160"/>
      <c r="AJ1269" s="160"/>
      <c r="AK1269" s="161"/>
      <c r="AL1269" s="159"/>
      <c r="AM1269" s="159"/>
      <c r="AN1269" s="159"/>
      <c r="AO1269" s="159"/>
      <c r="AP1269" s="162"/>
      <c r="AQ1269" s="162"/>
      <c r="AR1269" s="162"/>
      <c r="AS1269" s="162"/>
      <c r="AT1269" s="161"/>
      <c r="AU1269" s="163"/>
      <c r="AV1269" s="163"/>
      <c r="AW1269" s="163"/>
      <c r="AX1269" s="163"/>
      <c r="AY1269" s="163"/>
    </row>
    <row r="1270" spans="1:51" ht="16.5" customHeight="1" outlineLevel="3" x14ac:dyDescent="0.25">
      <c r="A1270" s="285" t="s">
        <v>3527</v>
      </c>
      <c r="B1270" s="286" t="s">
        <v>3528</v>
      </c>
      <c r="C1270" s="167"/>
      <c r="D1270" s="167">
        <v>0.06</v>
      </c>
      <c r="E1270" s="167">
        <v>7.0000000000000007E-2</v>
      </c>
      <c r="F1270" s="167">
        <v>0.08</v>
      </c>
      <c r="G1270" s="167">
        <v>0.1</v>
      </c>
      <c r="H1270" s="167">
        <v>0.12</v>
      </c>
      <c r="I1270" s="167">
        <v>0.14000000000000001</v>
      </c>
      <c r="J1270" s="167">
        <v>0.16</v>
      </c>
      <c r="K1270" s="167">
        <v>0.1852</v>
      </c>
      <c r="L1270" s="167">
        <f t="shared" ref="L1270:P1270" si="1730">IF(L1272=0,0,L1271/L1272)</f>
        <v>0.59625212947189099</v>
      </c>
      <c r="M1270" s="167">
        <f t="shared" si="1730"/>
        <v>0.59625212947189099</v>
      </c>
      <c r="N1270" s="167">
        <f t="shared" si="1730"/>
        <v>0.76160000000000005</v>
      </c>
      <c r="O1270" s="167">
        <f t="shared" si="1730"/>
        <v>0</v>
      </c>
      <c r="P1270" s="167">
        <f t="shared" si="1730"/>
        <v>0.08</v>
      </c>
      <c r="Q1270" s="177"/>
      <c r="R1270" s="167">
        <f t="shared" ref="R1270:S1270" si="1731">IF(R1272=0,0,R1271/R1272)</f>
        <v>0</v>
      </c>
      <c r="S1270" s="167">
        <f t="shared" si="1731"/>
        <v>0</v>
      </c>
      <c r="T1270" s="181"/>
      <c r="U1270" s="167">
        <f t="shared" ref="U1270:V1270" si="1732">IF(U1272=0,0,U1271/U1272)</f>
        <v>0</v>
      </c>
      <c r="V1270" s="167">
        <f t="shared" si="1732"/>
        <v>0</v>
      </c>
      <c r="W1270" s="181"/>
      <c r="X1270" s="159">
        <f>H1270</f>
        <v>0.12</v>
      </c>
      <c r="Y1270" s="167">
        <f>IF(Y1272=0,0,Y1271/Y1272)</f>
        <v>0</v>
      </c>
      <c r="Z1270" s="170"/>
      <c r="AA1270" s="167">
        <f>Y1270/X1270</f>
        <v>0</v>
      </c>
      <c r="AB1270" s="286"/>
      <c r="AC1270" s="172" t="e">
        <f>P1270/R1270</f>
        <v>#DIV/0!</v>
      </c>
      <c r="AD1270" s="172" t="e">
        <f>S1270/R1270</f>
        <v>#DIV/0!</v>
      </c>
      <c r="AE1270" s="172" t="e">
        <f>V1270/U1270</f>
        <v>#DIV/0!</v>
      </c>
      <c r="AF1270" s="172">
        <f>Y1270/X1270</f>
        <v>0</v>
      </c>
      <c r="AG1270" s="172">
        <f>P1270/G1270</f>
        <v>0.79999999999999993</v>
      </c>
      <c r="AH1270" s="172">
        <f>S1270/G1270</f>
        <v>0</v>
      </c>
      <c r="AI1270" s="172">
        <f>V1270/G1270</f>
        <v>0</v>
      </c>
      <c r="AJ1270" s="172">
        <f>Y1270/G1270</f>
        <v>0</v>
      </c>
      <c r="AK1270" s="173"/>
      <c r="AL1270" s="168">
        <f>IF(H1270=0,0,P1270/H1270)</f>
        <v>0.66666666666666674</v>
      </c>
      <c r="AM1270" s="168">
        <f>IF(H1270=0,0,S1270/H1270)</f>
        <v>0</v>
      </c>
      <c r="AN1270" s="168">
        <f>IF(H1270=0,0,V1270/H1270)</f>
        <v>0</v>
      </c>
      <c r="AO1270" s="168">
        <f>IF(H1270=0,0,Y1270/H1270)</f>
        <v>0</v>
      </c>
      <c r="AP1270" s="174">
        <f t="shared" ref="AP1270:AS1270" si="1733">IF(AL1270&lt;=50%,5,IF(AL1270&lt;=65%,4,IF(AL1270&lt;=75%,3,IF(AL1270&lt;=90%,2,1))))</f>
        <v>3</v>
      </c>
      <c r="AQ1270" s="174">
        <f t="shared" si="1733"/>
        <v>5</v>
      </c>
      <c r="AR1270" s="174">
        <f t="shared" si="1733"/>
        <v>5</v>
      </c>
      <c r="AS1270" s="174">
        <f t="shared" si="1733"/>
        <v>5</v>
      </c>
      <c r="AT1270" s="287"/>
      <c r="AU1270" s="288"/>
      <c r="AV1270" s="288"/>
      <c r="AW1270" s="288"/>
      <c r="AX1270" s="288"/>
      <c r="AY1270" s="288"/>
    </row>
    <row r="1271" spans="1:51" ht="16.5" customHeight="1" outlineLevel="4" x14ac:dyDescent="0.25">
      <c r="A1271" s="205" t="s">
        <v>3529</v>
      </c>
      <c r="B1271" s="181" t="s">
        <v>998</v>
      </c>
      <c r="C1271" s="192" t="s">
        <v>3530</v>
      </c>
      <c r="D1271" s="192"/>
      <c r="E1271" s="192"/>
      <c r="F1271" s="192"/>
      <c r="G1271" s="192"/>
      <c r="H1271" s="192"/>
      <c r="I1271" s="192"/>
      <c r="J1271" s="192"/>
      <c r="K1271" s="223" t="e">
        <f>Variables!E521</f>
        <v>#N/A</v>
      </c>
      <c r="L1271" s="223">
        <f>Variables!F521</f>
        <v>350</v>
      </c>
      <c r="M1271" s="223">
        <f>Variables!G521</f>
        <v>350</v>
      </c>
      <c r="N1271" s="223">
        <f>Variables!H521</f>
        <v>476</v>
      </c>
      <c r="O1271" s="223">
        <f>Variables!I521</f>
        <v>0</v>
      </c>
      <c r="P1271" s="223">
        <f>Variables!J521</f>
        <v>50</v>
      </c>
      <c r="Q1271" s="223"/>
      <c r="R1271" s="223">
        <f>Variables!K521</f>
        <v>0</v>
      </c>
      <c r="S1271" s="223">
        <f>Variables!L521</f>
        <v>0</v>
      </c>
      <c r="T1271" s="223"/>
      <c r="U1271" s="223">
        <f>Variables!M521</f>
        <v>0</v>
      </c>
      <c r="V1271" s="223">
        <f>Variables!N521</f>
        <v>0</v>
      </c>
      <c r="W1271" s="223"/>
      <c r="X1271" s="223"/>
      <c r="Y1271" s="223">
        <f>Variables!P521</f>
        <v>0</v>
      </c>
      <c r="Z1271" s="170"/>
      <c r="AA1271" s="170"/>
      <c r="AB1271" s="181"/>
      <c r="AC1271" s="170"/>
      <c r="AD1271" s="170"/>
      <c r="AE1271" s="170"/>
      <c r="AF1271" s="170"/>
      <c r="AG1271" s="170"/>
      <c r="AH1271" s="170"/>
      <c r="AI1271" s="170"/>
      <c r="AJ1271" s="170"/>
      <c r="AK1271" s="206"/>
      <c r="AL1271" s="168"/>
      <c r="AM1271" s="168"/>
      <c r="AN1271" s="168"/>
      <c r="AO1271" s="168"/>
      <c r="AP1271" s="174"/>
      <c r="AQ1271" s="174"/>
      <c r="AR1271" s="174"/>
      <c r="AS1271" s="174"/>
      <c r="AT1271" s="206"/>
      <c r="AU1271" s="207"/>
      <c r="AV1271" s="207"/>
      <c r="AW1271" s="207"/>
      <c r="AX1271" s="207"/>
      <c r="AY1271" s="207"/>
    </row>
    <row r="1272" spans="1:51" ht="16.5" customHeight="1" outlineLevel="4" x14ac:dyDescent="0.25">
      <c r="A1272" s="205" t="s">
        <v>3531</v>
      </c>
      <c r="B1272" s="181" t="s">
        <v>996</v>
      </c>
      <c r="C1272" s="192" t="s">
        <v>3530</v>
      </c>
      <c r="D1272" s="192"/>
      <c r="E1272" s="192"/>
      <c r="F1272" s="192"/>
      <c r="G1272" s="192"/>
      <c r="H1272" s="192"/>
      <c r="I1272" s="192"/>
      <c r="J1272" s="192"/>
      <c r="K1272" s="223" t="e">
        <f>Variables!E520</f>
        <v>#N/A</v>
      </c>
      <c r="L1272" s="223">
        <f>Variables!F520</f>
        <v>587</v>
      </c>
      <c r="M1272" s="223">
        <f>Variables!G520</f>
        <v>587</v>
      </c>
      <c r="N1272" s="223">
        <f>Variables!H520</f>
        <v>625</v>
      </c>
      <c r="O1272" s="223">
        <f>Variables!I520</f>
        <v>625</v>
      </c>
      <c r="P1272" s="223">
        <f>Variables!J520</f>
        <v>625</v>
      </c>
      <c r="Q1272" s="223"/>
      <c r="R1272" s="223">
        <f>Variables!K520</f>
        <v>0</v>
      </c>
      <c r="S1272" s="223">
        <f>Variables!L520</f>
        <v>0</v>
      </c>
      <c r="T1272" s="223"/>
      <c r="U1272" s="223">
        <f>Variables!M520</f>
        <v>0</v>
      </c>
      <c r="V1272" s="223">
        <f>Variables!N520</f>
        <v>0</v>
      </c>
      <c r="W1272" s="223"/>
      <c r="X1272" s="223"/>
      <c r="Y1272" s="223">
        <f>Variables!P520</f>
        <v>0</v>
      </c>
      <c r="Z1272" s="170"/>
      <c r="AA1272" s="170"/>
      <c r="AB1272" s="181"/>
      <c r="AC1272" s="170"/>
      <c r="AD1272" s="170"/>
      <c r="AE1272" s="170"/>
      <c r="AF1272" s="170"/>
      <c r="AG1272" s="170"/>
      <c r="AH1272" s="170"/>
      <c r="AI1272" s="170"/>
      <c r="AJ1272" s="170"/>
      <c r="AK1272" s="206"/>
      <c r="AL1272" s="168"/>
      <c r="AM1272" s="168"/>
      <c r="AN1272" s="168"/>
      <c r="AO1272" s="168"/>
      <c r="AP1272" s="174"/>
      <c r="AQ1272" s="174"/>
      <c r="AR1272" s="174"/>
      <c r="AS1272" s="174"/>
      <c r="AT1272" s="206"/>
      <c r="AU1272" s="207"/>
      <c r="AV1272" s="207"/>
      <c r="AW1272" s="207"/>
      <c r="AX1272" s="207"/>
      <c r="AY1272" s="207"/>
    </row>
    <row r="1273" spans="1:51" ht="16.5" customHeight="1" outlineLevel="3" x14ac:dyDescent="0.25">
      <c r="A1273" s="205" t="s">
        <v>3532</v>
      </c>
      <c r="B1273" s="181" t="s">
        <v>3533</v>
      </c>
      <c r="C1273" s="192"/>
      <c r="D1273" s="223">
        <f t="shared" ref="D1273:G1273" si="1734">D1274</f>
        <v>12</v>
      </c>
      <c r="E1273" s="223">
        <f t="shared" si="1734"/>
        <v>12</v>
      </c>
      <c r="F1273" s="223">
        <f t="shared" si="1734"/>
        <v>13</v>
      </c>
      <c r="G1273" s="223">
        <f t="shared" si="1734"/>
        <v>14</v>
      </c>
      <c r="H1273" s="223">
        <v>15</v>
      </c>
      <c r="I1273" s="223">
        <v>16</v>
      </c>
      <c r="J1273" s="223">
        <f t="shared" ref="J1273:P1273" si="1735">J1274</f>
        <v>17</v>
      </c>
      <c r="K1273" s="223">
        <f t="shared" si="1735"/>
        <v>16</v>
      </c>
      <c r="L1273" s="223">
        <f t="shared" si="1735"/>
        <v>19</v>
      </c>
      <c r="M1273" s="223">
        <f t="shared" si="1735"/>
        <v>18</v>
      </c>
      <c r="N1273" s="223">
        <f t="shared" si="1735"/>
        <v>19</v>
      </c>
      <c r="O1273" s="223">
        <f t="shared" si="1735"/>
        <v>0</v>
      </c>
      <c r="P1273" s="223">
        <f t="shared" si="1735"/>
        <v>0</v>
      </c>
      <c r="Q1273" s="223"/>
      <c r="R1273" s="223">
        <f t="shared" ref="R1273:S1273" si="1736">R1274</f>
        <v>0</v>
      </c>
      <c r="S1273" s="223">
        <f t="shared" si="1736"/>
        <v>0</v>
      </c>
      <c r="T1273" s="223"/>
      <c r="U1273" s="223">
        <f t="shared" ref="U1273:V1273" si="1737">U1274</f>
        <v>0</v>
      </c>
      <c r="V1273" s="223">
        <f t="shared" si="1737"/>
        <v>0</v>
      </c>
      <c r="W1273" s="223"/>
      <c r="X1273" s="188">
        <f>H1273</f>
        <v>15</v>
      </c>
      <c r="Y1273" s="223">
        <f>Y1274</f>
        <v>0</v>
      </c>
      <c r="Z1273" s="223"/>
      <c r="AA1273" s="170"/>
      <c r="AB1273" s="181"/>
      <c r="AC1273" s="170" t="e">
        <f>P1273/R1273</f>
        <v>#DIV/0!</v>
      </c>
      <c r="AD1273" s="170" t="e">
        <f>S1273/R1273</f>
        <v>#DIV/0!</v>
      </c>
      <c r="AE1273" s="170" t="e">
        <f>V1273/U1273</f>
        <v>#DIV/0!</v>
      </c>
      <c r="AF1273" s="170">
        <f>Y1273/X1273</f>
        <v>0</v>
      </c>
      <c r="AG1273" s="170">
        <f>P1273/G1273</f>
        <v>0</v>
      </c>
      <c r="AH1273" s="170">
        <f>S1273/G1273</f>
        <v>0</v>
      </c>
      <c r="AI1273" s="170">
        <f>V1273/G1273</f>
        <v>0</v>
      </c>
      <c r="AJ1273" s="170">
        <f>Y1273/G1273</f>
        <v>0</v>
      </c>
      <c r="AK1273" s="206"/>
      <c r="AL1273" s="168">
        <f>IF(H1273=0,0,P1273/H1273)</f>
        <v>0</v>
      </c>
      <c r="AM1273" s="168">
        <f>IF(H1273=0,0,S1273/H1273)</f>
        <v>0</v>
      </c>
      <c r="AN1273" s="168">
        <f>IF(H1273=0,0,V1273/H1273)</f>
        <v>0</v>
      </c>
      <c r="AO1273" s="168">
        <f>IF(H1273=0,0,Y1273/H1273)</f>
        <v>0</v>
      </c>
      <c r="AP1273" s="174">
        <f t="shared" ref="AP1273:AS1273" si="1738">IF(AL1273&lt;=50%,5,IF(AL1273&lt;=65%,4,IF(AL1273&lt;=75%,3,IF(AL1273&lt;=90%,2,1))))</f>
        <v>5</v>
      </c>
      <c r="AQ1273" s="174">
        <f t="shared" si="1738"/>
        <v>5</v>
      </c>
      <c r="AR1273" s="174">
        <f t="shared" si="1738"/>
        <v>5</v>
      </c>
      <c r="AS1273" s="174">
        <f t="shared" si="1738"/>
        <v>5</v>
      </c>
      <c r="AT1273" s="206"/>
      <c r="AU1273" s="207"/>
      <c r="AV1273" s="207"/>
      <c r="AW1273" s="207"/>
      <c r="AX1273" s="207"/>
      <c r="AY1273" s="207"/>
    </row>
    <row r="1274" spans="1:51" ht="16.5" customHeight="1" outlineLevel="4" x14ac:dyDescent="0.25">
      <c r="A1274" s="205" t="s">
        <v>3534</v>
      </c>
      <c r="B1274" s="181" t="s">
        <v>955</v>
      </c>
      <c r="C1274" s="192" t="s">
        <v>3535</v>
      </c>
      <c r="D1274" s="223">
        <v>12</v>
      </c>
      <c r="E1274" s="223">
        <v>12</v>
      </c>
      <c r="F1274" s="223">
        <v>13</v>
      </c>
      <c r="G1274" s="223">
        <v>14</v>
      </c>
      <c r="H1274" s="223"/>
      <c r="I1274" s="223"/>
      <c r="J1274" s="223">
        <v>17</v>
      </c>
      <c r="K1274" s="223">
        <v>16</v>
      </c>
      <c r="L1274" s="223">
        <f>Variables!F499</f>
        <v>19</v>
      </c>
      <c r="M1274" s="223">
        <f>Variables!G499</f>
        <v>18</v>
      </c>
      <c r="N1274" s="223">
        <f>Variables!H499</f>
        <v>19</v>
      </c>
      <c r="O1274" s="223">
        <f>Variables!I499</f>
        <v>0</v>
      </c>
      <c r="P1274" s="223">
        <f>Variables!J499</f>
        <v>0</v>
      </c>
      <c r="Q1274" s="223"/>
      <c r="R1274" s="223">
        <f>Variables!K499</f>
        <v>0</v>
      </c>
      <c r="S1274" s="223">
        <f>Variables!L499</f>
        <v>0</v>
      </c>
      <c r="T1274" s="223"/>
      <c r="U1274" s="223">
        <f>Variables!M499</f>
        <v>0</v>
      </c>
      <c r="V1274" s="223">
        <f>Variables!N499</f>
        <v>0</v>
      </c>
      <c r="W1274" s="223"/>
      <c r="X1274" s="223"/>
      <c r="Y1274" s="223">
        <f>Variables!P499</f>
        <v>0</v>
      </c>
      <c r="Z1274" s="223"/>
      <c r="AA1274" s="170"/>
      <c r="AB1274" s="181"/>
      <c r="AC1274" s="170"/>
      <c r="AD1274" s="170"/>
      <c r="AE1274" s="170"/>
      <c r="AF1274" s="170"/>
      <c r="AG1274" s="170"/>
      <c r="AH1274" s="170"/>
      <c r="AI1274" s="170"/>
      <c r="AJ1274" s="170"/>
      <c r="AK1274" s="206"/>
      <c r="AL1274" s="168"/>
      <c r="AM1274" s="168"/>
      <c r="AN1274" s="168"/>
      <c r="AO1274" s="168"/>
      <c r="AP1274" s="174"/>
      <c r="AQ1274" s="174"/>
      <c r="AR1274" s="174"/>
      <c r="AS1274" s="174"/>
      <c r="AT1274" s="206"/>
      <c r="AU1274" s="207"/>
      <c r="AV1274" s="207"/>
      <c r="AW1274" s="207"/>
      <c r="AX1274" s="207"/>
      <c r="AY1274" s="207"/>
    </row>
    <row r="1275" spans="1:51" ht="16.5" customHeight="1" outlineLevel="2" x14ac:dyDescent="0.25">
      <c r="A1275" s="153" t="s">
        <v>3536</v>
      </c>
      <c r="B1275" s="154" t="s">
        <v>3537</v>
      </c>
      <c r="C1275" s="155"/>
      <c r="D1275" s="155"/>
      <c r="E1275" s="155"/>
      <c r="F1275" s="155"/>
      <c r="G1275" s="155"/>
      <c r="H1275" s="155"/>
      <c r="I1275" s="155"/>
      <c r="J1275" s="155"/>
      <c r="K1275" s="155"/>
      <c r="L1275" s="155"/>
      <c r="M1275" s="155"/>
      <c r="N1275" s="155"/>
      <c r="O1275" s="155"/>
      <c r="P1275" s="155"/>
      <c r="Q1275" s="156"/>
      <c r="R1275" s="155"/>
      <c r="S1275" s="155"/>
      <c r="T1275" s="157"/>
      <c r="U1275" s="155"/>
      <c r="V1275" s="155"/>
      <c r="W1275" s="157"/>
      <c r="X1275" s="155"/>
      <c r="Y1275" s="155"/>
      <c r="Z1275" s="157"/>
      <c r="AA1275" s="160"/>
      <c r="AB1275" s="154"/>
      <c r="AC1275" s="160"/>
      <c r="AD1275" s="160"/>
      <c r="AE1275" s="160"/>
      <c r="AF1275" s="160"/>
      <c r="AG1275" s="160"/>
      <c r="AH1275" s="160"/>
      <c r="AI1275" s="160"/>
      <c r="AJ1275" s="160"/>
      <c r="AK1275" s="161"/>
      <c r="AL1275" s="159"/>
      <c r="AM1275" s="159"/>
      <c r="AN1275" s="159"/>
      <c r="AO1275" s="159"/>
      <c r="AP1275" s="162"/>
      <c r="AQ1275" s="162"/>
      <c r="AR1275" s="162"/>
      <c r="AS1275" s="162"/>
      <c r="AT1275" s="161"/>
      <c r="AU1275" s="163"/>
      <c r="AV1275" s="163"/>
      <c r="AW1275" s="163"/>
      <c r="AX1275" s="163"/>
      <c r="AY1275" s="163"/>
    </row>
    <row r="1276" spans="1:51" ht="16.5" customHeight="1" outlineLevel="3" x14ac:dyDescent="0.25">
      <c r="A1276" s="359" t="s">
        <v>3538</v>
      </c>
      <c r="B1276" s="360" t="s">
        <v>3539</v>
      </c>
      <c r="C1276" s="247"/>
      <c r="D1276" s="247">
        <v>0</v>
      </c>
      <c r="E1276" s="247">
        <v>7.0000000000000007E-2</v>
      </c>
      <c r="F1276" s="247">
        <v>7.0000000000000007E-2</v>
      </c>
      <c r="G1276" s="247">
        <v>0.23</v>
      </c>
      <c r="H1276" s="247">
        <v>0.23</v>
      </c>
      <c r="I1276" s="247">
        <v>0.3</v>
      </c>
      <c r="J1276" s="247">
        <v>0.54</v>
      </c>
      <c r="K1276" s="247" t="e">
        <f>IF(K1278=0,0,(K1277-K1278)/K1278)</f>
        <v>#N/A</v>
      </c>
      <c r="L1276" s="247">
        <v>0.83333333333333337</v>
      </c>
      <c r="M1276" s="247" t="e">
        <f t="shared" ref="M1276:P1276" si="1739">IF(M1278=0,0,(M1277-M1278)/M1278)</f>
        <v>#N/A</v>
      </c>
      <c r="N1276" s="247">
        <f t="shared" si="1739"/>
        <v>12</v>
      </c>
      <c r="O1276" s="247">
        <f t="shared" si="1739"/>
        <v>1</v>
      </c>
      <c r="P1276" s="247">
        <f t="shared" si="1739"/>
        <v>-0.92307692307692313</v>
      </c>
      <c r="Q1276" s="290"/>
      <c r="R1276" s="247">
        <f>IF(R1278=0,0,(R1277-R1278)/R1278)</f>
        <v>0</v>
      </c>
      <c r="S1276" s="247">
        <f>-(0-1)/1</f>
        <v>1</v>
      </c>
      <c r="T1276" s="291"/>
      <c r="U1276" s="247">
        <f t="shared" ref="U1276:V1276" si="1740">-(0-1)/1</f>
        <v>1</v>
      </c>
      <c r="V1276" s="247">
        <f t="shared" si="1740"/>
        <v>1</v>
      </c>
      <c r="W1276" s="291"/>
      <c r="X1276" s="159">
        <f>H1276</f>
        <v>0.23</v>
      </c>
      <c r="Y1276" s="247">
        <f>IF(Y1278=0,0,(Y1278-Y1277)/Y1277)</f>
        <v>0</v>
      </c>
      <c r="Z1276" s="250"/>
      <c r="AA1276" s="167">
        <f>Y1276/X1276</f>
        <v>0</v>
      </c>
      <c r="AB1276" s="360"/>
      <c r="AC1276" s="172" t="e">
        <f>P1276/R1276</f>
        <v>#DIV/0!</v>
      </c>
      <c r="AD1276" s="172" t="e">
        <f>S1276/R1276</f>
        <v>#DIV/0!</v>
      </c>
      <c r="AE1276" s="172">
        <f>V1276/U1276</f>
        <v>1</v>
      </c>
      <c r="AF1276" s="172">
        <f>Y1276/X1276</f>
        <v>0</v>
      </c>
      <c r="AG1276" s="172">
        <f>P1276/G1276</f>
        <v>-4.0133779264214047</v>
      </c>
      <c r="AH1276" s="172">
        <f>S1276/G1276</f>
        <v>4.3478260869565215</v>
      </c>
      <c r="AI1276" s="172">
        <f>V1276/G1276</f>
        <v>4.3478260869565215</v>
      </c>
      <c r="AJ1276" s="172">
        <f>Y1276/G1276</f>
        <v>0</v>
      </c>
      <c r="AK1276" s="173"/>
      <c r="AL1276" s="168">
        <f>IF(H1276=0,0,P1276/H1276)</f>
        <v>-4.0133779264214047</v>
      </c>
      <c r="AM1276" s="168">
        <f>IF(H1276=0,0,S1276/H1276)</f>
        <v>4.3478260869565215</v>
      </c>
      <c r="AN1276" s="168">
        <f>IF(H1276=0,0,V1276/H1276)</f>
        <v>4.3478260869565215</v>
      </c>
      <c r="AO1276" s="168">
        <f>IF(H1276=0,0,Y1276/H1276)</f>
        <v>0</v>
      </c>
      <c r="AP1276" s="174">
        <f t="shared" ref="AP1276:AS1276" si="1741">IF(AL1276&lt;=50%,5,IF(AL1276&lt;=65%,4,IF(AL1276&lt;=75%,3,IF(AL1276&lt;=90%,2,1))))</f>
        <v>5</v>
      </c>
      <c r="AQ1276" s="174">
        <f t="shared" si="1741"/>
        <v>1</v>
      </c>
      <c r="AR1276" s="174">
        <f t="shared" si="1741"/>
        <v>1</v>
      </c>
      <c r="AS1276" s="174">
        <f t="shared" si="1741"/>
        <v>5</v>
      </c>
      <c r="AT1276" s="361"/>
      <c r="AU1276" s="362"/>
      <c r="AV1276" s="362"/>
      <c r="AW1276" s="362"/>
      <c r="AX1276" s="362"/>
      <c r="AY1276" s="362"/>
    </row>
    <row r="1277" spans="1:51" ht="16.5" customHeight="1" outlineLevel="4" x14ac:dyDescent="0.25">
      <c r="A1277" s="293" t="s">
        <v>3540</v>
      </c>
      <c r="B1277" s="291" t="s">
        <v>951</v>
      </c>
      <c r="C1277" s="295" t="s">
        <v>649</v>
      </c>
      <c r="D1277" s="295"/>
      <c r="E1277" s="295"/>
      <c r="F1277" s="295"/>
      <c r="G1277" s="295"/>
      <c r="H1277" s="295"/>
      <c r="I1277" s="295"/>
      <c r="J1277" s="295"/>
      <c r="K1277" s="295" t="e">
        <f>Variables!E497</f>
        <v>#N/A</v>
      </c>
      <c r="L1277" s="295" t="e">
        <f>Variables!F497</f>
        <v>#N/A</v>
      </c>
      <c r="M1277" s="295" t="e">
        <f>Variables!G497</f>
        <v>#N/A</v>
      </c>
      <c r="N1277" s="295">
        <f>Variables!H497</f>
        <v>13</v>
      </c>
      <c r="O1277" s="295">
        <f>Variables!I497</f>
        <v>2</v>
      </c>
      <c r="P1277" s="295">
        <f>Variables!J497</f>
        <v>1</v>
      </c>
      <c r="Q1277" s="291"/>
      <c r="R1277" s="295">
        <f>Variables!K497</f>
        <v>0</v>
      </c>
      <c r="S1277" s="295">
        <f>Variables!L497</f>
        <v>0</v>
      </c>
      <c r="T1277" s="291"/>
      <c r="U1277" s="295">
        <f>Variables!M497</f>
        <v>0</v>
      </c>
      <c r="V1277" s="295">
        <f>Variables!N497</f>
        <v>0</v>
      </c>
      <c r="W1277" s="291"/>
      <c r="X1277" s="295"/>
      <c r="Y1277" s="295">
        <f>Variables!P497</f>
        <v>0</v>
      </c>
      <c r="Z1277" s="250"/>
      <c r="AA1277" s="250"/>
      <c r="AB1277" s="291"/>
      <c r="AC1277" s="250"/>
      <c r="AD1277" s="250"/>
      <c r="AE1277" s="250"/>
      <c r="AF1277" s="250"/>
      <c r="AG1277" s="250"/>
      <c r="AH1277" s="250"/>
      <c r="AI1277" s="250"/>
      <c r="AJ1277" s="250"/>
      <c r="AK1277" s="296"/>
      <c r="AL1277" s="248"/>
      <c r="AM1277" s="248"/>
      <c r="AN1277" s="248"/>
      <c r="AO1277" s="248"/>
      <c r="AP1277" s="258"/>
      <c r="AQ1277" s="258"/>
      <c r="AR1277" s="258"/>
      <c r="AS1277" s="258"/>
      <c r="AT1277" s="296"/>
      <c r="AU1277" s="297"/>
      <c r="AV1277" s="297"/>
      <c r="AW1277" s="297"/>
      <c r="AX1277" s="297"/>
      <c r="AY1277" s="297"/>
    </row>
    <row r="1278" spans="1:51" ht="16.5" customHeight="1" outlineLevel="4" x14ac:dyDescent="0.25">
      <c r="A1278" s="293" t="s">
        <v>3541</v>
      </c>
      <c r="B1278" s="291" t="s">
        <v>953</v>
      </c>
      <c r="C1278" s="295" t="s">
        <v>649</v>
      </c>
      <c r="D1278" s="295"/>
      <c r="E1278" s="295"/>
      <c r="F1278" s="295"/>
      <c r="G1278" s="295"/>
      <c r="H1278" s="295"/>
      <c r="I1278" s="295"/>
      <c r="J1278" s="295"/>
      <c r="K1278" s="295" t="e">
        <f>Variables!E498</f>
        <v>#N/A</v>
      </c>
      <c r="L1278" s="295" t="e">
        <f>Variables!F498</f>
        <v>#N/A</v>
      </c>
      <c r="M1278" s="295" t="e">
        <f>Variables!G498</f>
        <v>#N/A</v>
      </c>
      <c r="N1278" s="295">
        <f>Variables!H498</f>
        <v>1</v>
      </c>
      <c r="O1278" s="295">
        <f>Variables!I498</f>
        <v>1</v>
      </c>
      <c r="P1278" s="295">
        <f>Variables!J498</f>
        <v>13</v>
      </c>
      <c r="Q1278" s="291"/>
      <c r="R1278" s="295">
        <f>Variables!K498</f>
        <v>0</v>
      </c>
      <c r="S1278" s="295">
        <f>Variables!L498</f>
        <v>0</v>
      </c>
      <c r="T1278" s="291"/>
      <c r="U1278" s="295">
        <f>Variables!M498</f>
        <v>0</v>
      </c>
      <c r="V1278" s="295">
        <f>Variables!N498</f>
        <v>0</v>
      </c>
      <c r="W1278" s="291"/>
      <c r="X1278" s="295"/>
      <c r="Y1278" s="295">
        <f>Variables!P498</f>
        <v>0</v>
      </c>
      <c r="Z1278" s="250"/>
      <c r="AA1278" s="250"/>
      <c r="AB1278" s="291"/>
      <c r="AC1278" s="250"/>
      <c r="AD1278" s="250"/>
      <c r="AE1278" s="250"/>
      <c r="AF1278" s="250"/>
      <c r="AG1278" s="250"/>
      <c r="AH1278" s="250"/>
      <c r="AI1278" s="250"/>
      <c r="AJ1278" s="250"/>
      <c r="AK1278" s="296"/>
      <c r="AL1278" s="248"/>
      <c r="AM1278" s="248"/>
      <c r="AN1278" s="248"/>
      <c r="AO1278" s="248"/>
      <c r="AP1278" s="258"/>
      <c r="AQ1278" s="258"/>
      <c r="AR1278" s="258"/>
      <c r="AS1278" s="258"/>
      <c r="AT1278" s="296"/>
      <c r="AU1278" s="297"/>
      <c r="AV1278" s="297"/>
      <c r="AW1278" s="297"/>
      <c r="AX1278" s="297"/>
      <c r="AY1278" s="297"/>
    </row>
    <row r="1279" spans="1:51" ht="16.5" customHeight="1" outlineLevel="3" x14ac:dyDescent="0.25">
      <c r="A1279" s="285" t="s">
        <v>3542</v>
      </c>
      <c r="B1279" s="286" t="s">
        <v>3543</v>
      </c>
      <c r="C1279" s="167"/>
      <c r="D1279" s="167">
        <v>0.1</v>
      </c>
      <c r="E1279" s="167">
        <v>0.1</v>
      </c>
      <c r="F1279" s="167">
        <v>0.1</v>
      </c>
      <c r="G1279" s="167">
        <v>0.1</v>
      </c>
      <c r="H1279" s="167">
        <v>0.1</v>
      </c>
      <c r="I1279" s="167">
        <v>0.1</v>
      </c>
      <c r="J1279" s="167">
        <v>0.1</v>
      </c>
      <c r="K1279" s="167">
        <v>0.4</v>
      </c>
      <c r="L1279" s="167">
        <f t="shared" ref="L1279:P1279" si="1742">IF(L1281=0,0,(L1280-L1281)/L1281)</f>
        <v>-0.68181818181818177</v>
      </c>
      <c r="M1279" s="167">
        <f t="shared" si="1742"/>
        <v>2.4285714285714284</v>
      </c>
      <c r="N1279" s="167">
        <f t="shared" si="1742"/>
        <v>0.23214285714285715</v>
      </c>
      <c r="O1279" s="167">
        <f t="shared" si="1742"/>
        <v>0</v>
      </c>
      <c r="P1279" s="167">
        <f t="shared" si="1742"/>
        <v>-0.57069243156199678</v>
      </c>
      <c r="Q1279" s="177"/>
      <c r="R1279" s="167">
        <f t="shared" ref="R1279:S1279" si="1743">IF(R1281=0,0,(R1280-R1281)/R1281)</f>
        <v>0</v>
      </c>
      <c r="S1279" s="167">
        <f t="shared" si="1743"/>
        <v>0</v>
      </c>
      <c r="T1279" s="181"/>
      <c r="U1279" s="167">
        <f t="shared" ref="U1279:V1279" si="1744">IF(U1281=0,0,(U1280-U1281)/U1281)</f>
        <v>0</v>
      </c>
      <c r="V1279" s="167">
        <f t="shared" si="1744"/>
        <v>0</v>
      </c>
      <c r="W1279" s="181"/>
      <c r="X1279" s="159">
        <f>H1279</f>
        <v>0.1</v>
      </c>
      <c r="Y1279" s="167">
        <f>IF(Y1281=0,0,(Y1280-Y1281)/Y1281)</f>
        <v>0</v>
      </c>
      <c r="Z1279" s="170"/>
      <c r="AA1279" s="167">
        <f>Y1279/X1279</f>
        <v>0</v>
      </c>
      <c r="AB1279" s="708"/>
      <c r="AC1279" s="172" t="e">
        <f>P1279/R1279</f>
        <v>#DIV/0!</v>
      </c>
      <c r="AD1279" s="172" t="e">
        <f>S1279/R1279</f>
        <v>#DIV/0!</v>
      </c>
      <c r="AE1279" s="172" t="e">
        <f>V1279/U1279</f>
        <v>#DIV/0!</v>
      </c>
      <c r="AF1279" s="172">
        <f>Y1279/X1279</f>
        <v>0</v>
      </c>
      <c r="AG1279" s="172">
        <f>P1279/G1279</f>
        <v>-5.7069243156199674</v>
      </c>
      <c r="AH1279" s="172">
        <f>S1279/G1279</f>
        <v>0</v>
      </c>
      <c r="AI1279" s="172">
        <f>V1279/G1279</f>
        <v>0</v>
      </c>
      <c r="AJ1279" s="172">
        <f>Y1279/G1279</f>
        <v>0</v>
      </c>
      <c r="AK1279" s="173"/>
      <c r="AL1279" s="168">
        <f>IF(H1279=0,0,P1279/H1279)</f>
        <v>-5.7069243156199674</v>
      </c>
      <c r="AM1279" s="168">
        <f>IF(H1279=0,0,S1279/H1279)</f>
        <v>0</v>
      </c>
      <c r="AN1279" s="168">
        <f>IF(H1279=0,0,V1279/H1279)</f>
        <v>0</v>
      </c>
      <c r="AO1279" s="168">
        <f>IF(H1279=0,0,Y1279/H1279)</f>
        <v>0</v>
      </c>
      <c r="AP1279" s="174">
        <f t="shared" ref="AP1279:AS1279" si="1745">IF(AL1279&lt;=50%,5,IF(AL1279&lt;=65%,4,IF(AL1279&lt;=75%,3,IF(AL1279&lt;=90%,2,1))))</f>
        <v>5</v>
      </c>
      <c r="AQ1279" s="174">
        <f t="shared" si="1745"/>
        <v>5</v>
      </c>
      <c r="AR1279" s="174">
        <f t="shared" si="1745"/>
        <v>5</v>
      </c>
      <c r="AS1279" s="174">
        <f t="shared" si="1745"/>
        <v>5</v>
      </c>
      <c r="AT1279" s="287"/>
      <c r="AU1279" s="288"/>
      <c r="AV1279" s="288"/>
      <c r="AW1279" s="288"/>
      <c r="AX1279" s="288"/>
      <c r="AY1279" s="288"/>
    </row>
    <row r="1280" spans="1:51" ht="16.5" customHeight="1" outlineLevel="4" x14ac:dyDescent="0.25">
      <c r="A1280" s="205" t="s">
        <v>3544</v>
      </c>
      <c r="B1280" s="181" t="s">
        <v>1020</v>
      </c>
      <c r="C1280" s="192" t="s">
        <v>3545</v>
      </c>
      <c r="D1280" s="192"/>
      <c r="E1280" s="192"/>
      <c r="F1280" s="192"/>
      <c r="G1280" s="192"/>
      <c r="H1280" s="192"/>
      <c r="I1280" s="192"/>
      <c r="J1280" s="192"/>
      <c r="K1280" s="192" t="e">
        <f>Variables!E532</f>
        <v>#N/A</v>
      </c>
      <c r="L1280" s="192">
        <f>Variables!F532</f>
        <v>2520</v>
      </c>
      <c r="M1280" s="192">
        <f>Variables!G532</f>
        <v>8640</v>
      </c>
      <c r="N1280" s="192">
        <f>Variables!H532</f>
        <v>3105</v>
      </c>
      <c r="O1280" s="192">
        <f>Variables!I532</f>
        <v>854</v>
      </c>
      <c r="P1280" s="192">
        <f>Variables!J532</f>
        <v>1333</v>
      </c>
      <c r="Q1280" s="181"/>
      <c r="R1280" s="192">
        <f>Variables!K532</f>
        <v>0</v>
      </c>
      <c r="S1280" s="192">
        <f>Variables!L532</f>
        <v>0</v>
      </c>
      <c r="T1280" s="181"/>
      <c r="U1280" s="192">
        <f>Variables!M532</f>
        <v>0</v>
      </c>
      <c r="V1280" s="192">
        <f>Variables!N532</f>
        <v>0</v>
      </c>
      <c r="W1280" s="181"/>
      <c r="X1280" s="192"/>
      <c r="Y1280" s="192">
        <f>Variables!P532</f>
        <v>0</v>
      </c>
      <c r="Z1280" s="170"/>
      <c r="AA1280" s="250"/>
      <c r="AB1280" s="695"/>
      <c r="AC1280" s="170"/>
      <c r="AD1280" s="170"/>
      <c r="AE1280" s="170"/>
      <c r="AF1280" s="170"/>
      <c r="AG1280" s="170"/>
      <c r="AH1280" s="170"/>
      <c r="AI1280" s="170"/>
      <c r="AJ1280" s="170"/>
      <c r="AK1280" s="206"/>
      <c r="AL1280" s="168"/>
      <c r="AM1280" s="168"/>
      <c r="AN1280" s="168"/>
      <c r="AO1280" s="168"/>
      <c r="AP1280" s="174"/>
      <c r="AQ1280" s="174"/>
      <c r="AR1280" s="174"/>
      <c r="AS1280" s="174"/>
      <c r="AT1280" s="206"/>
      <c r="AU1280" s="207"/>
      <c r="AV1280" s="207"/>
      <c r="AW1280" s="207"/>
      <c r="AX1280" s="207"/>
      <c r="AY1280" s="207"/>
    </row>
    <row r="1281" spans="1:51" ht="16.5" customHeight="1" outlineLevel="4" x14ac:dyDescent="0.25">
      <c r="A1281" s="205" t="s">
        <v>3546</v>
      </c>
      <c r="B1281" s="181" t="s">
        <v>1022</v>
      </c>
      <c r="C1281" s="192" t="s">
        <v>3545</v>
      </c>
      <c r="D1281" s="192"/>
      <c r="E1281" s="192"/>
      <c r="F1281" s="192"/>
      <c r="G1281" s="192"/>
      <c r="H1281" s="192"/>
      <c r="I1281" s="192"/>
      <c r="J1281" s="192"/>
      <c r="K1281" s="192" t="e">
        <f>Variables!E533</f>
        <v>#N/A</v>
      </c>
      <c r="L1281" s="192">
        <f>Variables!F533</f>
        <v>7920</v>
      </c>
      <c r="M1281" s="192">
        <f>Variables!G533</f>
        <v>2520</v>
      </c>
      <c r="N1281" s="192">
        <f>Variables!H533</f>
        <v>2520</v>
      </c>
      <c r="O1281" s="192">
        <f>Variables!I533</f>
        <v>0</v>
      </c>
      <c r="P1281" s="192">
        <f>Variables!J533</f>
        <v>3105</v>
      </c>
      <c r="Q1281" s="181"/>
      <c r="R1281" s="192">
        <f>Variables!K533</f>
        <v>0</v>
      </c>
      <c r="S1281" s="192">
        <f>Variables!L533</f>
        <v>0</v>
      </c>
      <c r="T1281" s="181"/>
      <c r="U1281" s="192">
        <f>Variables!M533</f>
        <v>0</v>
      </c>
      <c r="V1281" s="192">
        <f>Variables!N533</f>
        <v>0</v>
      </c>
      <c r="W1281" s="181"/>
      <c r="X1281" s="192"/>
      <c r="Y1281" s="192">
        <f>Variables!P533</f>
        <v>0</v>
      </c>
      <c r="Z1281" s="170"/>
      <c r="AA1281" s="250"/>
      <c r="AB1281" s="696"/>
      <c r="AC1281" s="170"/>
      <c r="AD1281" s="170"/>
      <c r="AE1281" s="170"/>
      <c r="AF1281" s="170"/>
      <c r="AG1281" s="170"/>
      <c r="AH1281" s="170"/>
      <c r="AI1281" s="170"/>
      <c r="AJ1281" s="170"/>
      <c r="AK1281" s="206"/>
      <c r="AL1281" s="168"/>
      <c r="AM1281" s="168"/>
      <c r="AN1281" s="168"/>
      <c r="AO1281" s="168"/>
      <c r="AP1281" s="174"/>
      <c r="AQ1281" s="174"/>
      <c r="AR1281" s="174"/>
      <c r="AS1281" s="174"/>
      <c r="AT1281" s="206"/>
      <c r="AU1281" s="207"/>
      <c r="AV1281" s="207"/>
      <c r="AW1281" s="207"/>
      <c r="AX1281" s="207"/>
      <c r="AY1281" s="207"/>
    </row>
    <row r="1282" spans="1:51" ht="16.5" customHeight="1" outlineLevel="3" x14ac:dyDescent="0.25">
      <c r="A1282" s="285" t="s">
        <v>3547</v>
      </c>
      <c r="B1282" s="286" t="s">
        <v>3548</v>
      </c>
      <c r="C1282" s="167"/>
      <c r="D1282" s="167">
        <v>0.06</v>
      </c>
      <c r="E1282" s="167">
        <v>6.5000000000000002E-2</v>
      </c>
      <c r="F1282" s="167">
        <v>0.08</v>
      </c>
      <c r="G1282" s="167">
        <v>0.1</v>
      </c>
      <c r="H1282" s="167">
        <v>0.12</v>
      </c>
      <c r="I1282" s="167">
        <v>0.16</v>
      </c>
      <c r="J1282" s="167">
        <v>0.16</v>
      </c>
      <c r="K1282" s="167">
        <v>6.7599999999999993E-2</v>
      </c>
      <c r="L1282" s="167">
        <f t="shared" ref="L1282:P1282" si="1746">IF(L1284=0,0,L1283/L1284)</f>
        <v>0.10141181149333864</v>
      </c>
      <c r="M1282" s="167">
        <f t="shared" si="1746"/>
        <v>0.104394511831378</v>
      </c>
      <c r="N1282" s="167">
        <f t="shared" si="1746"/>
        <v>0.18930204812089879</v>
      </c>
      <c r="O1282" s="167">
        <f t="shared" si="1746"/>
        <v>0</v>
      </c>
      <c r="P1282" s="167">
        <f t="shared" si="1746"/>
        <v>0.15638575152041703</v>
      </c>
      <c r="Q1282" s="177"/>
      <c r="R1282" s="167">
        <f t="shared" ref="R1282:S1282" si="1747">IF(R1284=0,0,R1283/R1284)</f>
        <v>0</v>
      </c>
      <c r="S1282" s="167">
        <f t="shared" si="1747"/>
        <v>0</v>
      </c>
      <c r="T1282" s="181"/>
      <c r="U1282" s="167">
        <f t="shared" ref="U1282:V1282" si="1748">IF(U1284=0,0,U1283/U1284)</f>
        <v>0</v>
      </c>
      <c r="V1282" s="167">
        <f t="shared" si="1748"/>
        <v>0</v>
      </c>
      <c r="W1282" s="181"/>
      <c r="X1282" s="159">
        <f>H1282</f>
        <v>0.12</v>
      </c>
      <c r="Y1282" s="167">
        <f>IF(Y1284=0,0,Y1283/Y1284)</f>
        <v>0</v>
      </c>
      <c r="Z1282" s="170"/>
      <c r="AA1282" s="167">
        <f>Y1282/X1282</f>
        <v>0</v>
      </c>
      <c r="AB1282" s="286"/>
      <c r="AC1282" s="172" t="e">
        <f>P1282/R1282</f>
        <v>#DIV/0!</v>
      </c>
      <c r="AD1282" s="172" t="e">
        <f>S1282/R1282</f>
        <v>#DIV/0!</v>
      </c>
      <c r="AE1282" s="172" t="e">
        <f>V1282/U1282</f>
        <v>#DIV/0!</v>
      </c>
      <c r="AF1282" s="172">
        <f>Y1282/X1282</f>
        <v>0</v>
      </c>
      <c r="AG1282" s="172">
        <f>P1282/G1282</f>
        <v>1.5638575152041703</v>
      </c>
      <c r="AH1282" s="172">
        <f>S1282/G1282</f>
        <v>0</v>
      </c>
      <c r="AI1282" s="172">
        <f>V1282/G1282</f>
        <v>0</v>
      </c>
      <c r="AJ1282" s="172">
        <f>Y1282/G1282</f>
        <v>0</v>
      </c>
      <c r="AK1282" s="173"/>
      <c r="AL1282" s="168">
        <f>IF(H1282=0,0,P1282/H1282)</f>
        <v>1.3032145960034753</v>
      </c>
      <c r="AM1282" s="168">
        <f>IF(H1282=0,0,S1282/H1282)</f>
        <v>0</v>
      </c>
      <c r="AN1282" s="168">
        <f>IF(H1282=0,0,V1282/H1282)</f>
        <v>0</v>
      </c>
      <c r="AO1282" s="168">
        <f>IF(H1282=0,0,Y1282/H1282)</f>
        <v>0</v>
      </c>
      <c r="AP1282" s="174">
        <f t="shared" ref="AP1282:AS1282" si="1749">IF(AL1282&lt;=50%,5,IF(AL1282&lt;=65%,4,IF(AL1282&lt;=75%,3,IF(AL1282&lt;=90%,2,1))))</f>
        <v>1</v>
      </c>
      <c r="AQ1282" s="174">
        <f t="shared" si="1749"/>
        <v>5</v>
      </c>
      <c r="AR1282" s="174">
        <f t="shared" si="1749"/>
        <v>5</v>
      </c>
      <c r="AS1282" s="174">
        <f t="shared" si="1749"/>
        <v>5</v>
      </c>
      <c r="AT1282" s="287"/>
      <c r="AU1282" s="288"/>
      <c r="AV1282" s="288"/>
      <c r="AW1282" s="288"/>
      <c r="AX1282" s="288"/>
      <c r="AY1282" s="288"/>
    </row>
    <row r="1283" spans="1:51" ht="16.5" customHeight="1" outlineLevel="4" x14ac:dyDescent="0.25">
      <c r="A1283" s="205" t="s">
        <v>3549</v>
      </c>
      <c r="B1283" s="181" t="s">
        <v>994</v>
      </c>
      <c r="C1283" s="192" t="s">
        <v>1632</v>
      </c>
      <c r="D1283" s="192"/>
      <c r="E1283" s="192"/>
      <c r="F1283" s="192"/>
      <c r="G1283" s="192"/>
      <c r="H1283" s="192"/>
      <c r="I1283" s="192"/>
      <c r="J1283" s="192"/>
      <c r="K1283" s="192" t="e">
        <f>Variables!E519</f>
        <v>#N/A</v>
      </c>
      <c r="L1283" s="192">
        <f>Variables!F519</f>
        <v>510</v>
      </c>
      <c r="M1283" s="192">
        <f>Variables!G519</f>
        <v>525</v>
      </c>
      <c r="N1283" s="192">
        <f>Variables!H519</f>
        <v>952</v>
      </c>
      <c r="O1283" s="192">
        <f>Variables!I519</f>
        <v>0</v>
      </c>
      <c r="P1283" s="192">
        <f>Variables!J519</f>
        <v>540</v>
      </c>
      <c r="Q1283" s="181"/>
      <c r="R1283" s="192">
        <f>Variables!K519</f>
        <v>0</v>
      </c>
      <c r="S1283" s="192">
        <f>Variables!L519</f>
        <v>0</v>
      </c>
      <c r="T1283" s="181"/>
      <c r="U1283" s="192">
        <f>Variables!M519</f>
        <v>0</v>
      </c>
      <c r="V1283" s="192">
        <f>Variables!N519</f>
        <v>0</v>
      </c>
      <c r="W1283" s="181"/>
      <c r="X1283" s="192"/>
      <c r="Y1283" s="192">
        <f>Variables!P519</f>
        <v>0</v>
      </c>
      <c r="Z1283" s="170"/>
      <c r="AA1283" s="170"/>
      <c r="AB1283" s="181"/>
      <c r="AC1283" s="170"/>
      <c r="AD1283" s="170"/>
      <c r="AE1283" s="170"/>
      <c r="AF1283" s="170"/>
      <c r="AG1283" s="170"/>
      <c r="AH1283" s="170"/>
      <c r="AI1283" s="170"/>
      <c r="AJ1283" s="170"/>
      <c r="AK1283" s="206"/>
      <c r="AL1283" s="168"/>
      <c r="AM1283" s="168"/>
      <c r="AN1283" s="168"/>
      <c r="AO1283" s="168"/>
      <c r="AP1283" s="174"/>
      <c r="AQ1283" s="174"/>
      <c r="AR1283" s="174"/>
      <c r="AS1283" s="174"/>
      <c r="AT1283" s="206"/>
      <c r="AU1283" s="207"/>
      <c r="AV1283" s="207"/>
      <c r="AW1283" s="207"/>
      <c r="AX1283" s="207"/>
      <c r="AY1283" s="207"/>
    </row>
    <row r="1284" spans="1:51" ht="16.5" customHeight="1" outlineLevel="4" x14ac:dyDescent="0.25">
      <c r="A1284" s="205" t="s">
        <v>3550</v>
      </c>
      <c r="B1284" s="181" t="s">
        <v>992</v>
      </c>
      <c r="C1284" s="192" t="s">
        <v>1632</v>
      </c>
      <c r="D1284" s="192"/>
      <c r="E1284" s="192"/>
      <c r="F1284" s="192"/>
      <c r="G1284" s="192"/>
      <c r="H1284" s="192"/>
      <c r="I1284" s="192"/>
      <c r="J1284" s="192"/>
      <c r="K1284" s="192" t="e">
        <f>Variables!E518</f>
        <v>#N/A</v>
      </c>
      <c r="L1284" s="192">
        <f>Variables!F518</f>
        <v>5029</v>
      </c>
      <c r="M1284" s="192">
        <f>Variables!G518</f>
        <v>5029</v>
      </c>
      <c r="N1284" s="192">
        <f>Variables!H518</f>
        <v>5029</v>
      </c>
      <c r="O1284" s="192">
        <f>Variables!I518</f>
        <v>5029</v>
      </c>
      <c r="P1284" s="192">
        <f>Variables!J518</f>
        <v>3453</v>
      </c>
      <c r="Q1284" s="181"/>
      <c r="R1284" s="192">
        <f>Variables!K518</f>
        <v>0</v>
      </c>
      <c r="S1284" s="192">
        <f>Variables!L518</f>
        <v>0</v>
      </c>
      <c r="T1284" s="181"/>
      <c r="U1284" s="192">
        <f>Variables!M518</f>
        <v>0</v>
      </c>
      <c r="V1284" s="192">
        <f>Variables!N518</f>
        <v>0</v>
      </c>
      <c r="W1284" s="181"/>
      <c r="X1284" s="192"/>
      <c r="Y1284" s="192">
        <f>Variables!P518</f>
        <v>0</v>
      </c>
      <c r="Z1284" s="170"/>
      <c r="AA1284" s="170"/>
      <c r="AB1284" s="181"/>
      <c r="AC1284" s="170"/>
      <c r="AD1284" s="170"/>
      <c r="AE1284" s="170"/>
      <c r="AF1284" s="170"/>
      <c r="AG1284" s="170"/>
      <c r="AH1284" s="170"/>
      <c r="AI1284" s="170"/>
      <c r="AJ1284" s="170"/>
      <c r="AK1284" s="206"/>
      <c r="AL1284" s="168"/>
      <c r="AM1284" s="168"/>
      <c r="AN1284" s="168"/>
      <c r="AO1284" s="168"/>
      <c r="AP1284" s="174"/>
      <c r="AQ1284" s="174"/>
      <c r="AR1284" s="174"/>
      <c r="AS1284" s="174"/>
      <c r="AT1284" s="206"/>
      <c r="AU1284" s="207"/>
      <c r="AV1284" s="207"/>
      <c r="AW1284" s="207"/>
      <c r="AX1284" s="207"/>
      <c r="AY1284" s="207"/>
    </row>
    <row r="1285" spans="1:51" ht="16.5" customHeight="1" outlineLevel="3" x14ac:dyDescent="0.25">
      <c r="A1285" s="285" t="s">
        <v>3551</v>
      </c>
      <c r="B1285" s="286" t="s">
        <v>3552</v>
      </c>
      <c r="C1285" s="167"/>
      <c r="D1285" s="167">
        <f>D1286/D1287</f>
        <v>0.7</v>
      </c>
      <c r="E1285" s="167">
        <v>0.75</v>
      </c>
      <c r="F1285" s="167">
        <v>0.75</v>
      </c>
      <c r="G1285" s="167">
        <f>G1286/G1287</f>
        <v>0.8</v>
      </c>
      <c r="H1285" s="167">
        <v>0.8</v>
      </c>
      <c r="I1285" s="167">
        <v>0.8</v>
      </c>
      <c r="J1285" s="167">
        <f>J1286/J1287</f>
        <v>0.8</v>
      </c>
      <c r="K1285" s="167">
        <f>IF(K1287=0,0,K1286/K1287)</f>
        <v>0.8</v>
      </c>
      <c r="L1285" s="167">
        <v>0.75</v>
      </c>
      <c r="M1285" s="167">
        <f t="shared" ref="M1285:P1285" si="1750">IF(M1287=0,0,M1286/M1287)</f>
        <v>0.8</v>
      </c>
      <c r="N1285" s="167">
        <f t="shared" si="1750"/>
        <v>0.8</v>
      </c>
      <c r="O1285" s="167">
        <f t="shared" si="1750"/>
        <v>0</v>
      </c>
      <c r="P1285" s="167">
        <f t="shared" si="1750"/>
        <v>0</v>
      </c>
      <c r="Q1285" s="177"/>
      <c r="R1285" s="167">
        <f t="shared" ref="R1285:S1285" si="1751">IF(R1287=0,0,R1286/R1287)</f>
        <v>0</v>
      </c>
      <c r="S1285" s="167">
        <f t="shared" si="1751"/>
        <v>0</v>
      </c>
      <c r="T1285" s="181"/>
      <c r="U1285" s="167">
        <f t="shared" ref="U1285:V1285" si="1752">IF(U1287=0,0,U1286/U1287)</f>
        <v>0</v>
      </c>
      <c r="V1285" s="167">
        <f t="shared" si="1752"/>
        <v>0</v>
      </c>
      <c r="W1285" s="181"/>
      <c r="X1285" s="159">
        <f>H1285</f>
        <v>0.8</v>
      </c>
      <c r="Y1285" s="167">
        <f>IF(Y1287=0,0,Y1286/Y1287)</f>
        <v>0</v>
      </c>
      <c r="Z1285" s="170"/>
      <c r="AA1285" s="167">
        <f>Y1285/X1285</f>
        <v>0</v>
      </c>
      <c r="AB1285" s="286"/>
      <c r="AC1285" s="172" t="e">
        <f>P1285/R1285</f>
        <v>#DIV/0!</v>
      </c>
      <c r="AD1285" s="172" t="e">
        <f>S1285/R1285</f>
        <v>#DIV/0!</v>
      </c>
      <c r="AE1285" s="172" t="e">
        <f>V1285/U1285</f>
        <v>#DIV/0!</v>
      </c>
      <c r="AF1285" s="172">
        <f>Y1285/X1285</f>
        <v>0</v>
      </c>
      <c r="AG1285" s="172">
        <f>P1285/G1285</f>
        <v>0</v>
      </c>
      <c r="AH1285" s="172">
        <f>S1285/G1285</f>
        <v>0</v>
      </c>
      <c r="AI1285" s="172">
        <f>V1285/G1285</f>
        <v>0</v>
      </c>
      <c r="AJ1285" s="172">
        <f>Y1285/G1285</f>
        <v>0</v>
      </c>
      <c r="AK1285" s="173"/>
      <c r="AL1285" s="168">
        <f>IF(H1285=0,0,P1285/H1285)</f>
        <v>0</v>
      </c>
      <c r="AM1285" s="168">
        <f>IF(H1285=0,0,S1285/H1285)</f>
        <v>0</v>
      </c>
      <c r="AN1285" s="168">
        <f>IF(H1285=0,0,V1285/H1285)</f>
        <v>0</v>
      </c>
      <c r="AO1285" s="168">
        <f>IF(H1285=0,0,Y1285/H1285)</f>
        <v>0</v>
      </c>
      <c r="AP1285" s="174">
        <f t="shared" ref="AP1285:AS1285" si="1753">IF(AL1285&lt;=50%,5,IF(AL1285&lt;=65%,4,IF(AL1285&lt;=75%,3,IF(AL1285&lt;=90%,2,1))))</f>
        <v>5</v>
      </c>
      <c r="AQ1285" s="174">
        <f t="shared" si="1753"/>
        <v>5</v>
      </c>
      <c r="AR1285" s="174">
        <f t="shared" si="1753"/>
        <v>5</v>
      </c>
      <c r="AS1285" s="174">
        <f t="shared" si="1753"/>
        <v>5</v>
      </c>
      <c r="AT1285" s="287"/>
      <c r="AU1285" s="288"/>
      <c r="AV1285" s="288"/>
      <c r="AW1285" s="288"/>
      <c r="AX1285" s="288"/>
      <c r="AY1285" s="288"/>
    </row>
    <row r="1286" spans="1:51" ht="16.5" customHeight="1" outlineLevel="4" x14ac:dyDescent="0.25">
      <c r="A1286" s="205" t="s">
        <v>3553</v>
      </c>
      <c r="B1286" s="181" t="s">
        <v>990</v>
      </c>
      <c r="C1286" s="192" t="s">
        <v>3554</v>
      </c>
      <c r="D1286" s="192">
        <v>3.5</v>
      </c>
      <c r="E1286" s="192">
        <f>E1285*5</f>
        <v>3.75</v>
      </c>
      <c r="F1286" s="192"/>
      <c r="G1286" s="192">
        <v>4</v>
      </c>
      <c r="H1286" s="192"/>
      <c r="I1286" s="192"/>
      <c r="J1286" s="192">
        <v>4</v>
      </c>
      <c r="K1286" s="192">
        <f>Variables!E517</f>
        <v>4</v>
      </c>
      <c r="L1286" s="192">
        <f>Variables!F517</f>
        <v>4</v>
      </c>
      <c r="M1286" s="192">
        <f>Variables!G517</f>
        <v>4</v>
      </c>
      <c r="N1286" s="192">
        <f>Variables!H517</f>
        <v>4</v>
      </c>
      <c r="O1286" s="192">
        <f>Variables!I517</f>
        <v>0</v>
      </c>
      <c r="P1286" s="192">
        <f>Variables!J517</f>
        <v>0</v>
      </c>
      <c r="Q1286" s="181"/>
      <c r="R1286" s="192">
        <f>Variables!K517</f>
        <v>0</v>
      </c>
      <c r="S1286" s="192">
        <f>Variables!L517</f>
        <v>0</v>
      </c>
      <c r="T1286" s="181"/>
      <c r="U1286" s="192">
        <f>Variables!M517</f>
        <v>0</v>
      </c>
      <c r="V1286" s="192">
        <f>Variables!N517</f>
        <v>0</v>
      </c>
      <c r="W1286" s="181"/>
      <c r="X1286" s="192"/>
      <c r="Y1286" s="192">
        <f>Variables!P517</f>
        <v>0</v>
      </c>
      <c r="Z1286" s="170"/>
      <c r="AA1286" s="170"/>
      <c r="AB1286" s="181"/>
      <c r="AC1286" s="170"/>
      <c r="AD1286" s="170"/>
      <c r="AE1286" s="170"/>
      <c r="AF1286" s="170"/>
      <c r="AG1286" s="170"/>
      <c r="AH1286" s="170"/>
      <c r="AI1286" s="170"/>
      <c r="AJ1286" s="170"/>
      <c r="AK1286" s="206"/>
      <c r="AL1286" s="168"/>
      <c r="AM1286" s="168"/>
      <c r="AN1286" s="168"/>
      <c r="AO1286" s="168"/>
      <c r="AP1286" s="174"/>
      <c r="AQ1286" s="174"/>
      <c r="AR1286" s="174"/>
      <c r="AS1286" s="174"/>
      <c r="AT1286" s="206"/>
      <c r="AU1286" s="207"/>
      <c r="AV1286" s="207"/>
      <c r="AW1286" s="207"/>
      <c r="AX1286" s="207"/>
      <c r="AY1286" s="207"/>
    </row>
    <row r="1287" spans="1:51" ht="16.5" customHeight="1" outlineLevel="4" x14ac:dyDescent="0.25">
      <c r="A1287" s="205" t="s">
        <v>3555</v>
      </c>
      <c r="B1287" s="181" t="s">
        <v>988</v>
      </c>
      <c r="C1287" s="192" t="s">
        <v>3554</v>
      </c>
      <c r="D1287" s="192">
        <v>5</v>
      </c>
      <c r="E1287" s="192">
        <v>5</v>
      </c>
      <c r="F1287" s="192">
        <v>5</v>
      </c>
      <c r="G1287" s="192">
        <v>5</v>
      </c>
      <c r="H1287" s="192"/>
      <c r="I1287" s="192"/>
      <c r="J1287" s="192">
        <v>5</v>
      </c>
      <c r="K1287" s="192">
        <f>Variables!E516</f>
        <v>5</v>
      </c>
      <c r="L1287" s="192">
        <f>Variables!F516</f>
        <v>5</v>
      </c>
      <c r="M1287" s="192">
        <f>Variables!G516</f>
        <v>5</v>
      </c>
      <c r="N1287" s="192">
        <f>Variables!H516</f>
        <v>5</v>
      </c>
      <c r="O1287" s="192">
        <f>Variables!I516</f>
        <v>5</v>
      </c>
      <c r="P1287" s="192">
        <f>Variables!J516</f>
        <v>5</v>
      </c>
      <c r="Q1287" s="181"/>
      <c r="R1287" s="192">
        <f>Variables!K516</f>
        <v>0</v>
      </c>
      <c r="S1287" s="192">
        <f>Variables!L516</f>
        <v>0</v>
      </c>
      <c r="T1287" s="181"/>
      <c r="U1287" s="192">
        <f>Variables!M516</f>
        <v>0</v>
      </c>
      <c r="V1287" s="192">
        <f>Variables!N516</f>
        <v>0</v>
      </c>
      <c r="W1287" s="181"/>
      <c r="X1287" s="192"/>
      <c r="Y1287" s="192">
        <f>Variables!P516</f>
        <v>0</v>
      </c>
      <c r="Z1287" s="170"/>
      <c r="AA1287" s="170"/>
      <c r="AB1287" s="181"/>
      <c r="AC1287" s="170"/>
      <c r="AD1287" s="170"/>
      <c r="AE1287" s="170"/>
      <c r="AF1287" s="170"/>
      <c r="AG1287" s="170"/>
      <c r="AH1287" s="170"/>
      <c r="AI1287" s="170"/>
      <c r="AJ1287" s="170"/>
      <c r="AK1287" s="206"/>
      <c r="AL1287" s="168"/>
      <c r="AM1287" s="168"/>
      <c r="AN1287" s="168"/>
      <c r="AO1287" s="168"/>
      <c r="AP1287" s="174"/>
      <c r="AQ1287" s="174"/>
      <c r="AR1287" s="174"/>
      <c r="AS1287" s="174"/>
      <c r="AT1287" s="206"/>
      <c r="AU1287" s="207"/>
      <c r="AV1287" s="207"/>
      <c r="AW1287" s="207"/>
      <c r="AX1287" s="207"/>
      <c r="AY1287" s="207"/>
    </row>
    <row r="1288" spans="1:51" ht="16.5" customHeight="1" outlineLevel="2" x14ac:dyDescent="0.25">
      <c r="A1288" s="153" t="s">
        <v>3556</v>
      </c>
      <c r="B1288" s="154" t="s">
        <v>3557</v>
      </c>
      <c r="C1288" s="155"/>
      <c r="D1288" s="155"/>
      <c r="E1288" s="155"/>
      <c r="F1288" s="155"/>
      <c r="G1288" s="155"/>
      <c r="H1288" s="155"/>
      <c r="I1288" s="155"/>
      <c r="J1288" s="155"/>
      <c r="K1288" s="155"/>
      <c r="L1288" s="155"/>
      <c r="M1288" s="155"/>
      <c r="N1288" s="155"/>
      <c r="O1288" s="155"/>
      <c r="P1288" s="155"/>
      <c r="Q1288" s="156"/>
      <c r="R1288" s="155"/>
      <c r="S1288" s="155"/>
      <c r="T1288" s="157"/>
      <c r="U1288" s="155"/>
      <c r="V1288" s="155"/>
      <c r="W1288" s="157"/>
      <c r="X1288" s="155"/>
      <c r="Y1288" s="155"/>
      <c r="Z1288" s="157"/>
      <c r="AA1288" s="168" t="e">
        <f>Y1288/X1288</f>
        <v>#DIV/0!</v>
      </c>
      <c r="AB1288" s="154"/>
      <c r="AC1288" s="160"/>
      <c r="AD1288" s="160"/>
      <c r="AE1288" s="160"/>
      <c r="AF1288" s="160"/>
      <c r="AG1288" s="160"/>
      <c r="AH1288" s="160"/>
      <c r="AI1288" s="160"/>
      <c r="AJ1288" s="160"/>
      <c r="AK1288" s="161"/>
      <c r="AL1288" s="159"/>
      <c r="AM1288" s="159"/>
      <c r="AN1288" s="159"/>
      <c r="AO1288" s="159"/>
      <c r="AP1288" s="162"/>
      <c r="AQ1288" s="162"/>
      <c r="AR1288" s="162"/>
      <c r="AS1288" s="162"/>
      <c r="AT1288" s="161"/>
      <c r="AU1288" s="163"/>
      <c r="AV1288" s="163"/>
      <c r="AW1288" s="163"/>
      <c r="AX1288" s="163"/>
      <c r="AY1288" s="163"/>
    </row>
    <row r="1289" spans="1:51" ht="16.5" customHeight="1" outlineLevel="3" x14ac:dyDescent="0.25">
      <c r="A1289" s="205" t="s">
        <v>3558</v>
      </c>
      <c r="B1289" s="181" t="s">
        <v>963</v>
      </c>
      <c r="C1289" s="192"/>
      <c r="D1289" s="192">
        <f t="shared" ref="D1289:G1289" si="1754">D1290</f>
        <v>860125.5</v>
      </c>
      <c r="E1289" s="192">
        <f t="shared" si="1754"/>
        <v>860125.5</v>
      </c>
      <c r="F1289" s="192">
        <f t="shared" si="1754"/>
        <v>950000</v>
      </c>
      <c r="G1289" s="192">
        <f t="shared" si="1754"/>
        <v>1100000</v>
      </c>
      <c r="H1289" s="192">
        <v>1150000</v>
      </c>
      <c r="I1289" s="192">
        <v>1200000</v>
      </c>
      <c r="J1289" s="192">
        <f t="shared" ref="J1289:P1289" si="1755">J1290</f>
        <v>1250000</v>
      </c>
      <c r="K1289" s="192" t="e">
        <f t="shared" si="1755"/>
        <v>#N/A</v>
      </c>
      <c r="L1289" s="192">
        <f t="shared" si="1755"/>
        <v>1950541.37</v>
      </c>
      <c r="M1289" s="192">
        <f t="shared" si="1755"/>
        <v>2308905.9700000002</v>
      </c>
      <c r="N1289" s="192">
        <f t="shared" si="1755"/>
        <v>2308905.9700000002</v>
      </c>
      <c r="O1289" s="192">
        <f t="shared" si="1755"/>
        <v>300000</v>
      </c>
      <c r="P1289" s="192">
        <f t="shared" si="1755"/>
        <v>492864</v>
      </c>
      <c r="Q1289" s="177"/>
      <c r="R1289" s="192">
        <f t="shared" ref="R1289:S1289" si="1756">R1290</f>
        <v>0</v>
      </c>
      <c r="S1289" s="192">
        <f t="shared" si="1756"/>
        <v>0</v>
      </c>
      <c r="T1289" s="181"/>
      <c r="U1289" s="192">
        <f t="shared" ref="U1289:V1289" si="1757">U1290</f>
        <v>0</v>
      </c>
      <c r="V1289" s="192">
        <f t="shared" si="1757"/>
        <v>0</v>
      </c>
      <c r="W1289" s="181"/>
      <c r="X1289" s="188">
        <f>H1289</f>
        <v>1150000</v>
      </c>
      <c r="Y1289" s="192">
        <f>Y1290</f>
        <v>0</v>
      </c>
      <c r="Z1289" s="170"/>
      <c r="AA1289" s="172"/>
      <c r="AB1289" s="181"/>
      <c r="AC1289" s="172" t="e">
        <f>P1289/R1289</f>
        <v>#DIV/0!</v>
      </c>
      <c r="AD1289" s="172" t="e">
        <f>S1289/R1289</f>
        <v>#DIV/0!</v>
      </c>
      <c r="AE1289" s="172" t="e">
        <f>V1289/U1289</f>
        <v>#DIV/0!</v>
      </c>
      <c r="AF1289" s="172">
        <f>Y1289/X1289</f>
        <v>0</v>
      </c>
      <c r="AG1289" s="172">
        <f>P1289/G1289</f>
        <v>0.4480581818181818</v>
      </c>
      <c r="AH1289" s="172">
        <f>S1289/G1289</f>
        <v>0</v>
      </c>
      <c r="AI1289" s="172">
        <f>V1289/G1289</f>
        <v>0</v>
      </c>
      <c r="AJ1289" s="172">
        <f>Y1289/G1289</f>
        <v>0</v>
      </c>
      <c r="AK1289" s="173"/>
      <c r="AL1289" s="168">
        <f>IF(H1289=0,0,P1289/H1289)</f>
        <v>0.4285773913043478</v>
      </c>
      <c r="AM1289" s="168">
        <f>IF(H1289=0,0,S1289/H1289)</f>
        <v>0</v>
      </c>
      <c r="AN1289" s="168">
        <f>IF(H1289=0,0,V1289/H1289)</f>
        <v>0</v>
      </c>
      <c r="AO1289" s="168">
        <f>IF(H1289=0,0,Y1289/H1289)</f>
        <v>0</v>
      </c>
      <c r="AP1289" s="174">
        <f t="shared" ref="AP1289:AS1289" si="1758">IF(AL1289&lt;=50%,5,IF(AL1289&lt;=65%,4,IF(AL1289&lt;=75%,3,IF(AL1289&lt;=90%,2,1))))</f>
        <v>5</v>
      </c>
      <c r="AQ1289" s="174">
        <f t="shared" si="1758"/>
        <v>5</v>
      </c>
      <c r="AR1289" s="174">
        <f t="shared" si="1758"/>
        <v>5</v>
      </c>
      <c r="AS1289" s="174">
        <f t="shared" si="1758"/>
        <v>5</v>
      </c>
      <c r="AT1289" s="206"/>
      <c r="AU1289" s="207"/>
      <c r="AV1289" s="207"/>
      <c r="AW1289" s="207"/>
      <c r="AX1289" s="207"/>
      <c r="AY1289" s="207"/>
    </row>
    <row r="1290" spans="1:51" ht="16.5" customHeight="1" outlineLevel="4" x14ac:dyDescent="0.25">
      <c r="A1290" s="205" t="s">
        <v>3559</v>
      </c>
      <c r="B1290" s="181" t="s">
        <v>963</v>
      </c>
      <c r="C1290" s="192" t="s">
        <v>3560</v>
      </c>
      <c r="D1290" s="192">
        <v>860125.5</v>
      </c>
      <c r="E1290" s="192">
        <v>860125.5</v>
      </c>
      <c r="F1290" s="192">
        <v>950000</v>
      </c>
      <c r="G1290" s="192">
        <v>1100000</v>
      </c>
      <c r="H1290" s="192"/>
      <c r="I1290" s="192"/>
      <c r="J1290" s="192">
        <v>1250000</v>
      </c>
      <c r="K1290" s="192" t="e">
        <f>Variables!E503</f>
        <v>#N/A</v>
      </c>
      <c r="L1290" s="192">
        <f>Variables!F503</f>
        <v>1950541.37</v>
      </c>
      <c r="M1290" s="192">
        <f>Variables!G503</f>
        <v>2308905.9700000002</v>
      </c>
      <c r="N1290" s="192">
        <f>Variables!H503</f>
        <v>2308905.9700000002</v>
      </c>
      <c r="O1290" s="192">
        <f>Variables!I503</f>
        <v>300000</v>
      </c>
      <c r="P1290" s="192">
        <f>Variables!J503</f>
        <v>492864</v>
      </c>
      <c r="Q1290" s="177"/>
      <c r="R1290" s="192">
        <f>Variables!K503</f>
        <v>0</v>
      </c>
      <c r="S1290" s="192">
        <f>Variables!L503</f>
        <v>0</v>
      </c>
      <c r="T1290" s="181"/>
      <c r="U1290" s="192">
        <f>Variables!M503</f>
        <v>0</v>
      </c>
      <c r="V1290" s="192">
        <f>Variables!N503</f>
        <v>0</v>
      </c>
      <c r="W1290" s="181"/>
      <c r="X1290" s="192"/>
      <c r="Y1290" s="192">
        <f>Variables!P503</f>
        <v>0</v>
      </c>
      <c r="Z1290" s="170"/>
      <c r="AA1290" s="172"/>
      <c r="AB1290" s="181"/>
      <c r="AC1290" s="172"/>
      <c r="AD1290" s="172"/>
      <c r="AE1290" s="172"/>
      <c r="AF1290" s="172"/>
      <c r="AG1290" s="172"/>
      <c r="AH1290" s="172"/>
      <c r="AI1290" s="172"/>
      <c r="AJ1290" s="172"/>
      <c r="AK1290" s="206"/>
      <c r="AL1290" s="168"/>
      <c r="AM1290" s="168"/>
      <c r="AN1290" s="168"/>
      <c r="AO1290" s="168"/>
      <c r="AP1290" s="174"/>
      <c r="AQ1290" s="174"/>
      <c r="AR1290" s="174"/>
      <c r="AS1290" s="174"/>
      <c r="AT1290" s="206"/>
      <c r="AU1290" s="207"/>
      <c r="AV1290" s="207"/>
      <c r="AW1290" s="207"/>
      <c r="AX1290" s="207"/>
      <c r="AY1290" s="207"/>
    </row>
    <row r="1291" spans="1:51" ht="16.5" customHeight="1" outlineLevel="2" x14ac:dyDescent="0.25">
      <c r="A1291" s="153" t="s">
        <v>3561</v>
      </c>
      <c r="B1291" s="154" t="s">
        <v>3562</v>
      </c>
      <c r="C1291" s="155"/>
      <c r="D1291" s="155"/>
      <c r="E1291" s="155"/>
      <c r="F1291" s="155"/>
      <c r="G1291" s="155"/>
      <c r="H1291" s="155"/>
      <c r="I1291" s="155"/>
      <c r="J1291" s="155"/>
      <c r="K1291" s="155"/>
      <c r="L1291" s="155"/>
      <c r="M1291" s="155"/>
      <c r="N1291" s="155"/>
      <c r="O1291" s="155"/>
      <c r="P1291" s="155"/>
      <c r="Q1291" s="156"/>
      <c r="R1291" s="155"/>
      <c r="S1291" s="155"/>
      <c r="T1291" s="157"/>
      <c r="U1291" s="155"/>
      <c r="V1291" s="155"/>
      <c r="W1291" s="157"/>
      <c r="X1291" s="155"/>
      <c r="Y1291" s="155"/>
      <c r="Z1291" s="157"/>
      <c r="AA1291" s="160"/>
      <c r="AB1291" s="154"/>
      <c r="AC1291" s="160"/>
      <c r="AD1291" s="160"/>
      <c r="AE1291" s="160"/>
      <c r="AF1291" s="160"/>
      <c r="AG1291" s="160"/>
      <c r="AH1291" s="160"/>
      <c r="AI1291" s="160"/>
      <c r="AJ1291" s="160"/>
      <c r="AK1291" s="161"/>
      <c r="AL1291" s="159"/>
      <c r="AM1291" s="159"/>
      <c r="AN1291" s="159"/>
      <c r="AO1291" s="159"/>
      <c r="AP1291" s="162"/>
      <c r="AQ1291" s="162"/>
      <c r="AR1291" s="162"/>
      <c r="AS1291" s="162"/>
      <c r="AT1291" s="161"/>
      <c r="AU1291" s="163"/>
      <c r="AV1291" s="163"/>
      <c r="AW1291" s="163"/>
      <c r="AX1291" s="163"/>
      <c r="AY1291" s="163"/>
    </row>
    <row r="1292" spans="1:51" ht="16.5" customHeight="1" outlineLevel="3" x14ac:dyDescent="0.25">
      <c r="A1292" s="285" t="s">
        <v>3563</v>
      </c>
      <c r="B1292" s="286" t="s">
        <v>3564</v>
      </c>
      <c r="C1292" s="167"/>
      <c r="D1292" s="167">
        <v>0</v>
      </c>
      <c r="E1292" s="167">
        <v>0.02</v>
      </c>
      <c r="F1292" s="167">
        <v>0.03</v>
      </c>
      <c r="G1292" s="167">
        <v>0.04</v>
      </c>
      <c r="H1292" s="167">
        <v>0.05</v>
      </c>
      <c r="I1292" s="167">
        <v>0.06</v>
      </c>
      <c r="J1292" s="167">
        <v>7.0000000000000007E-2</v>
      </c>
      <c r="K1292" s="167" t="e">
        <f>IF(K1294=0,0,(K1293-K1294)/K1294)</f>
        <v>#N/A</v>
      </c>
      <c r="L1292" s="167">
        <v>0.105357136829225</v>
      </c>
      <c r="M1292" s="167">
        <f t="shared" ref="M1292:P1292" si="1759">IF(M1294=0,0,(M1293-M1294)/M1294)</f>
        <v>0.13963120302654553</v>
      </c>
      <c r="N1292" s="167">
        <f t="shared" si="1759"/>
        <v>0.20807392171249764</v>
      </c>
      <c r="O1292" s="167">
        <f t="shared" si="1759"/>
        <v>0</v>
      </c>
      <c r="P1292" s="167">
        <f t="shared" si="1759"/>
        <v>-0.98174659519701257</v>
      </c>
      <c r="Q1292" s="177"/>
      <c r="R1292" s="167">
        <f t="shared" ref="R1292:S1292" si="1760">IF(R1294=0,0,(R1293-R1294)/R1294)</f>
        <v>0</v>
      </c>
      <c r="S1292" s="167">
        <f t="shared" si="1760"/>
        <v>0</v>
      </c>
      <c r="T1292" s="181"/>
      <c r="U1292" s="167">
        <f t="shared" ref="U1292:V1292" si="1761">IF(U1294=0,0,(U1293-U1294)/U1294)</f>
        <v>0</v>
      </c>
      <c r="V1292" s="167">
        <f t="shared" si="1761"/>
        <v>0</v>
      </c>
      <c r="W1292" s="181"/>
      <c r="X1292" s="159">
        <f>H1292</f>
        <v>0.05</v>
      </c>
      <c r="Y1292" s="167">
        <f>IF(Y1294=0,0,(Y1293-Y1294)/Y1294)</f>
        <v>0</v>
      </c>
      <c r="Z1292" s="170"/>
      <c r="AA1292" s="167">
        <f>Y1292/X1292</f>
        <v>0</v>
      </c>
      <c r="AB1292" s="286"/>
      <c r="AC1292" s="172" t="e">
        <f>P1292/R1292</f>
        <v>#DIV/0!</v>
      </c>
      <c r="AD1292" s="172" t="e">
        <f>S1292/R1292</f>
        <v>#DIV/0!</v>
      </c>
      <c r="AE1292" s="172" t="e">
        <f>V1292/U1292</f>
        <v>#DIV/0!</v>
      </c>
      <c r="AF1292" s="172">
        <f>Y1292/X1292</f>
        <v>0</v>
      </c>
      <c r="AG1292" s="172">
        <f>P1292/G1292</f>
        <v>-24.543664879925313</v>
      </c>
      <c r="AH1292" s="172">
        <f>S1292/G1292</f>
        <v>0</v>
      </c>
      <c r="AI1292" s="172">
        <f>V1292/G1292</f>
        <v>0</v>
      </c>
      <c r="AJ1292" s="172">
        <f>Y1292/G1292</f>
        <v>0</v>
      </c>
      <c r="AK1292" s="173"/>
      <c r="AL1292" s="168">
        <f>IF(H1292=0,0,P1292/H1292)</f>
        <v>-19.634931903940249</v>
      </c>
      <c r="AM1292" s="168">
        <f>IF(H1292=0,0,S1292/H1292)</f>
        <v>0</v>
      </c>
      <c r="AN1292" s="168">
        <f>IF(H1292=0,0,V1292/H1292)</f>
        <v>0</v>
      </c>
      <c r="AO1292" s="168">
        <f>IF(H1292=0,0,Y1292/H1292)</f>
        <v>0</v>
      </c>
      <c r="AP1292" s="174">
        <f t="shared" ref="AP1292:AS1292" si="1762">IF(AL1292&lt;=50%,5,IF(AL1292&lt;=65%,4,IF(AL1292&lt;=75%,3,IF(AL1292&lt;=90%,2,1))))</f>
        <v>5</v>
      </c>
      <c r="AQ1292" s="174">
        <f t="shared" si="1762"/>
        <v>5</v>
      </c>
      <c r="AR1292" s="174">
        <f t="shared" si="1762"/>
        <v>5</v>
      </c>
      <c r="AS1292" s="174">
        <f t="shared" si="1762"/>
        <v>5</v>
      </c>
      <c r="AT1292" s="287"/>
      <c r="AU1292" s="288"/>
      <c r="AV1292" s="288"/>
      <c r="AW1292" s="288"/>
      <c r="AX1292" s="288"/>
      <c r="AY1292" s="288"/>
    </row>
    <row r="1293" spans="1:51" ht="16.5" customHeight="1" outlineLevel="4" x14ac:dyDescent="0.25">
      <c r="A1293" s="164" t="s">
        <v>3565</v>
      </c>
      <c r="B1293" s="165" t="s">
        <v>1012</v>
      </c>
      <c r="C1293" s="166" t="s">
        <v>1620</v>
      </c>
      <c r="D1293" s="178"/>
      <c r="E1293" s="178"/>
      <c r="F1293" s="178"/>
      <c r="G1293" s="178"/>
      <c r="H1293" s="178"/>
      <c r="I1293" s="178"/>
      <c r="J1293" s="178"/>
      <c r="K1293" s="178" t="e">
        <f>Variables!E528</f>
        <v>#N/A</v>
      </c>
      <c r="L1293" s="178" t="e">
        <f>Variables!F528</f>
        <v>#N/A</v>
      </c>
      <c r="M1293" s="178">
        <f>Variables!G528</f>
        <v>540417675</v>
      </c>
      <c r="N1293" s="178">
        <f>Variables!H528</f>
        <v>652864500</v>
      </c>
      <c r="O1293" s="178">
        <f>Variables!I528</f>
        <v>173012500</v>
      </c>
      <c r="P1293" s="178">
        <f>Variables!J528</f>
        <v>11917000</v>
      </c>
      <c r="Q1293" s="177"/>
      <c r="R1293" s="178">
        <f>Variables!K528</f>
        <v>0</v>
      </c>
      <c r="S1293" s="178">
        <f>Variables!L528</f>
        <v>0</v>
      </c>
      <c r="T1293" s="181"/>
      <c r="U1293" s="178">
        <f>Variables!M528</f>
        <v>0</v>
      </c>
      <c r="V1293" s="178">
        <f>Variables!N528</f>
        <v>0</v>
      </c>
      <c r="W1293" s="181"/>
      <c r="X1293" s="178"/>
      <c r="Y1293" s="178">
        <f>Variables!P528</f>
        <v>0</v>
      </c>
      <c r="Z1293" s="170"/>
      <c r="AA1293" s="172"/>
      <c r="AB1293" s="165"/>
      <c r="AC1293" s="172"/>
      <c r="AD1293" s="172"/>
      <c r="AE1293" s="172"/>
      <c r="AF1293" s="172"/>
      <c r="AG1293" s="172"/>
      <c r="AH1293" s="172"/>
      <c r="AI1293" s="172"/>
      <c r="AJ1293" s="172"/>
      <c r="AK1293" s="173"/>
      <c r="AL1293" s="168"/>
      <c r="AM1293" s="168"/>
      <c r="AN1293" s="168"/>
      <c r="AO1293" s="168"/>
      <c r="AP1293" s="174"/>
      <c r="AQ1293" s="174"/>
      <c r="AR1293" s="174"/>
      <c r="AS1293" s="174"/>
      <c r="AT1293" s="173"/>
      <c r="AU1293" s="175"/>
      <c r="AV1293" s="175"/>
      <c r="AW1293" s="175"/>
      <c r="AX1293" s="175"/>
      <c r="AY1293" s="175"/>
    </row>
    <row r="1294" spans="1:51" ht="16.5" customHeight="1" outlineLevel="4" x14ac:dyDescent="0.25">
      <c r="A1294" s="164" t="s">
        <v>3566</v>
      </c>
      <c r="B1294" s="165" t="s">
        <v>1014</v>
      </c>
      <c r="C1294" s="166" t="s">
        <v>1620</v>
      </c>
      <c r="D1294" s="178"/>
      <c r="E1294" s="178"/>
      <c r="F1294" s="178"/>
      <c r="G1294" s="178"/>
      <c r="H1294" s="178"/>
      <c r="I1294" s="178"/>
      <c r="J1294" s="178"/>
      <c r="K1294" s="178" t="e">
        <f>Variables!E529</f>
        <v>#N/A</v>
      </c>
      <c r="L1294" s="178">
        <f>Variables!F529</f>
        <v>43742040000</v>
      </c>
      <c r="M1294" s="178">
        <f>Variables!G529</f>
        <v>474204000</v>
      </c>
      <c r="N1294" s="178">
        <f>Variables!H529</f>
        <v>540417675</v>
      </c>
      <c r="O1294" s="178">
        <f>Variables!I529</f>
        <v>0</v>
      </c>
      <c r="P1294" s="178">
        <f>Variables!J529</f>
        <v>652864500</v>
      </c>
      <c r="Q1294" s="177"/>
      <c r="R1294" s="178">
        <f>Variables!K529</f>
        <v>0</v>
      </c>
      <c r="S1294" s="178">
        <f>Variables!L529</f>
        <v>0</v>
      </c>
      <c r="T1294" s="181"/>
      <c r="U1294" s="178">
        <f>Variables!M529</f>
        <v>0</v>
      </c>
      <c r="V1294" s="178">
        <f>Variables!N529</f>
        <v>0</v>
      </c>
      <c r="W1294" s="181"/>
      <c r="X1294" s="178"/>
      <c r="Y1294" s="178">
        <f>Variables!P529</f>
        <v>0</v>
      </c>
      <c r="Z1294" s="170"/>
      <c r="AA1294" s="172"/>
      <c r="AB1294" s="165"/>
      <c r="AC1294" s="172"/>
      <c r="AD1294" s="172"/>
      <c r="AE1294" s="172"/>
      <c r="AF1294" s="172"/>
      <c r="AG1294" s="172"/>
      <c r="AH1294" s="172"/>
      <c r="AI1294" s="172"/>
      <c r="AJ1294" s="172"/>
      <c r="AK1294" s="173"/>
      <c r="AL1294" s="168"/>
      <c r="AM1294" s="168"/>
      <c r="AN1294" s="168"/>
      <c r="AO1294" s="168"/>
      <c r="AP1294" s="174"/>
      <c r="AQ1294" s="174"/>
      <c r="AR1294" s="174"/>
      <c r="AS1294" s="174"/>
      <c r="AT1294" s="173"/>
      <c r="AU1294" s="175"/>
      <c r="AV1294" s="175"/>
      <c r="AW1294" s="175"/>
      <c r="AX1294" s="175"/>
      <c r="AY1294" s="175"/>
    </row>
    <row r="1295" spans="1:51" ht="16.5" customHeight="1" outlineLevel="2" x14ac:dyDescent="0.25">
      <c r="A1295" s="153" t="s">
        <v>3567</v>
      </c>
      <c r="B1295" s="154" t="s">
        <v>3568</v>
      </c>
      <c r="C1295" s="155"/>
      <c r="D1295" s="155"/>
      <c r="E1295" s="155"/>
      <c r="F1295" s="155"/>
      <c r="G1295" s="155"/>
      <c r="H1295" s="155"/>
      <c r="I1295" s="155"/>
      <c r="J1295" s="155"/>
      <c r="K1295" s="155"/>
      <c r="L1295" s="155"/>
      <c r="M1295" s="155"/>
      <c r="N1295" s="155"/>
      <c r="O1295" s="155"/>
      <c r="P1295" s="155"/>
      <c r="Q1295" s="156"/>
      <c r="R1295" s="155"/>
      <c r="S1295" s="155"/>
      <c r="T1295" s="157"/>
      <c r="U1295" s="155"/>
      <c r="V1295" s="155"/>
      <c r="W1295" s="157"/>
      <c r="X1295" s="155"/>
      <c r="Y1295" s="155"/>
      <c r="Z1295" s="157"/>
      <c r="AA1295" s="168" t="e">
        <f>Y1295/X1295</f>
        <v>#DIV/0!</v>
      </c>
      <c r="AB1295" s="154"/>
      <c r="AC1295" s="160"/>
      <c r="AD1295" s="160"/>
      <c r="AE1295" s="160"/>
      <c r="AF1295" s="160"/>
      <c r="AG1295" s="160"/>
      <c r="AH1295" s="160"/>
      <c r="AI1295" s="160"/>
      <c r="AJ1295" s="160"/>
      <c r="AK1295" s="161"/>
      <c r="AL1295" s="159"/>
      <c r="AM1295" s="159"/>
      <c r="AN1295" s="159"/>
      <c r="AO1295" s="159"/>
      <c r="AP1295" s="162"/>
      <c r="AQ1295" s="162"/>
      <c r="AR1295" s="162"/>
      <c r="AS1295" s="162"/>
      <c r="AT1295" s="161"/>
      <c r="AU1295" s="163"/>
      <c r="AV1295" s="163"/>
      <c r="AW1295" s="163"/>
      <c r="AX1295" s="163"/>
      <c r="AY1295" s="163"/>
    </row>
    <row r="1296" spans="1:51" ht="16.5" customHeight="1" outlineLevel="3" x14ac:dyDescent="0.25">
      <c r="A1296" s="205" t="s">
        <v>3569</v>
      </c>
      <c r="B1296" s="181" t="s">
        <v>957</v>
      </c>
      <c r="C1296" s="192"/>
      <c r="D1296" s="192">
        <f t="shared" ref="D1296:G1296" si="1763">D1297</f>
        <v>2525</v>
      </c>
      <c r="E1296" s="192">
        <f t="shared" si="1763"/>
        <v>2600</v>
      </c>
      <c r="F1296" s="192">
        <f t="shared" si="1763"/>
        <v>2700</v>
      </c>
      <c r="G1296" s="192">
        <f t="shared" si="1763"/>
        <v>2800</v>
      </c>
      <c r="H1296" s="192">
        <v>2900</v>
      </c>
      <c r="I1296" s="192">
        <v>3000</v>
      </c>
      <c r="J1296" s="192">
        <f t="shared" ref="J1296:P1296" si="1764">J1297</f>
        <v>3100</v>
      </c>
      <c r="K1296" s="192" t="e">
        <f t="shared" si="1764"/>
        <v>#N/A</v>
      </c>
      <c r="L1296" s="192">
        <f t="shared" si="1764"/>
        <v>3712</v>
      </c>
      <c r="M1296" s="192">
        <f t="shared" si="1764"/>
        <v>4267</v>
      </c>
      <c r="N1296" s="192">
        <f t="shared" si="1764"/>
        <v>7921</v>
      </c>
      <c r="O1296" s="192">
        <f t="shared" si="1764"/>
        <v>750</v>
      </c>
      <c r="P1296" s="192">
        <f t="shared" si="1764"/>
        <v>2086</v>
      </c>
      <c r="Q1296" s="181"/>
      <c r="R1296" s="192">
        <f t="shared" ref="R1296:S1296" si="1765">R1297</f>
        <v>0</v>
      </c>
      <c r="S1296" s="192">
        <f t="shared" si="1765"/>
        <v>0</v>
      </c>
      <c r="T1296" s="181"/>
      <c r="U1296" s="192">
        <f t="shared" ref="U1296:V1296" si="1766">U1297</f>
        <v>0</v>
      </c>
      <c r="V1296" s="192">
        <f t="shared" si="1766"/>
        <v>0</v>
      </c>
      <c r="W1296" s="181"/>
      <c r="X1296" s="188">
        <f>H1296</f>
        <v>2900</v>
      </c>
      <c r="Y1296" s="188">
        <f>Y1297</f>
        <v>0</v>
      </c>
      <c r="Z1296" s="170"/>
      <c r="AA1296" s="170"/>
      <c r="AB1296" s="181"/>
      <c r="AC1296" s="170" t="e">
        <f>P1296/R1296</f>
        <v>#DIV/0!</v>
      </c>
      <c r="AD1296" s="170" t="e">
        <f>S1296/R1296</f>
        <v>#DIV/0!</v>
      </c>
      <c r="AE1296" s="170" t="e">
        <f>V1296/U1296</f>
        <v>#DIV/0!</v>
      </c>
      <c r="AF1296" s="170">
        <f>Y1296/X1296</f>
        <v>0</v>
      </c>
      <c r="AG1296" s="170">
        <f>P1296/G1296</f>
        <v>0.745</v>
      </c>
      <c r="AH1296" s="170">
        <f>S1296/G1296</f>
        <v>0</v>
      </c>
      <c r="AI1296" s="170">
        <f>V1296/G1296</f>
        <v>0</v>
      </c>
      <c r="AJ1296" s="170">
        <f>Y1296/G1296</f>
        <v>0</v>
      </c>
      <c r="AK1296" s="206"/>
      <c r="AL1296" s="168">
        <f>IF(H1296=0,0,P1296/H1296)</f>
        <v>0.71931034482758616</v>
      </c>
      <c r="AM1296" s="168">
        <f>IF(H1296=0,0,S1296/H1296)</f>
        <v>0</v>
      </c>
      <c r="AN1296" s="168">
        <f>IF(H1296=0,0,V1296/H1296)</f>
        <v>0</v>
      </c>
      <c r="AO1296" s="168">
        <f>IF(H1296=0,0,Y1296/H1296)</f>
        <v>0</v>
      </c>
      <c r="AP1296" s="174">
        <f t="shared" ref="AP1296:AS1296" si="1767">IF(AL1296&lt;=50%,5,IF(AL1296&lt;=65%,4,IF(AL1296&lt;=75%,3,IF(AL1296&lt;=90%,2,1))))</f>
        <v>3</v>
      </c>
      <c r="AQ1296" s="174">
        <f t="shared" si="1767"/>
        <v>5</v>
      </c>
      <c r="AR1296" s="174">
        <f t="shared" si="1767"/>
        <v>5</v>
      </c>
      <c r="AS1296" s="174">
        <f t="shared" si="1767"/>
        <v>5</v>
      </c>
      <c r="AT1296" s="206"/>
      <c r="AU1296" s="207"/>
      <c r="AV1296" s="207"/>
      <c r="AW1296" s="207"/>
      <c r="AX1296" s="207"/>
      <c r="AY1296" s="207"/>
    </row>
    <row r="1297" spans="1:51" ht="16.5" customHeight="1" outlineLevel="4" x14ac:dyDescent="0.25">
      <c r="A1297" s="205" t="s">
        <v>3570</v>
      </c>
      <c r="B1297" s="181" t="s">
        <v>957</v>
      </c>
      <c r="C1297" s="192" t="s">
        <v>1660</v>
      </c>
      <c r="D1297" s="192">
        <v>2525</v>
      </c>
      <c r="E1297" s="192">
        <v>2600</v>
      </c>
      <c r="F1297" s="192">
        <v>2700</v>
      </c>
      <c r="G1297" s="192">
        <v>2800</v>
      </c>
      <c r="H1297" s="192"/>
      <c r="I1297" s="192"/>
      <c r="J1297" s="192">
        <v>3100</v>
      </c>
      <c r="K1297" s="192" t="e">
        <f>Variables!E500</f>
        <v>#N/A</v>
      </c>
      <c r="L1297" s="192">
        <f>Variables!F500</f>
        <v>3712</v>
      </c>
      <c r="M1297" s="192">
        <f>Variables!G500</f>
        <v>4267</v>
      </c>
      <c r="N1297" s="192">
        <f>Variables!H500</f>
        <v>7921</v>
      </c>
      <c r="O1297" s="192">
        <f>Variables!I500</f>
        <v>750</v>
      </c>
      <c r="P1297" s="192">
        <f>Variables!J500</f>
        <v>2086</v>
      </c>
      <c r="Q1297" s="181"/>
      <c r="R1297" s="192">
        <f>Variables!K500</f>
        <v>0</v>
      </c>
      <c r="S1297" s="192">
        <f>Variables!L500</f>
        <v>0</v>
      </c>
      <c r="T1297" s="181"/>
      <c r="U1297" s="192">
        <f>Variables!M500</f>
        <v>0</v>
      </c>
      <c r="V1297" s="192">
        <f>Variables!N500</f>
        <v>0</v>
      </c>
      <c r="W1297" s="181"/>
      <c r="X1297" s="192"/>
      <c r="Y1297" s="192">
        <f>Variables!P500</f>
        <v>0</v>
      </c>
      <c r="Z1297" s="170"/>
      <c r="AA1297" s="170"/>
      <c r="AB1297" s="181"/>
      <c r="AC1297" s="170"/>
      <c r="AD1297" s="170"/>
      <c r="AE1297" s="170"/>
      <c r="AF1297" s="170"/>
      <c r="AG1297" s="170"/>
      <c r="AH1297" s="170"/>
      <c r="AI1297" s="170"/>
      <c r="AJ1297" s="170"/>
      <c r="AK1297" s="206"/>
      <c r="AL1297" s="168"/>
      <c r="AM1297" s="168"/>
      <c r="AN1297" s="168"/>
      <c r="AO1297" s="168"/>
      <c r="AP1297" s="174"/>
      <c r="AQ1297" s="174"/>
      <c r="AR1297" s="174"/>
      <c r="AS1297" s="174"/>
      <c r="AT1297" s="206"/>
      <c r="AU1297" s="207"/>
      <c r="AV1297" s="207"/>
      <c r="AW1297" s="207"/>
      <c r="AX1297" s="207"/>
      <c r="AY1297" s="207"/>
    </row>
    <row r="1298" spans="1:51" ht="16.5" customHeight="1" outlineLevel="3" x14ac:dyDescent="0.25">
      <c r="A1298" s="359" t="s">
        <v>3571</v>
      </c>
      <c r="B1298" s="360" t="s">
        <v>3572</v>
      </c>
      <c r="C1298" s="247"/>
      <c r="D1298" s="247">
        <v>1</v>
      </c>
      <c r="E1298" s="247">
        <v>1</v>
      </c>
      <c r="F1298" s="247">
        <v>0</v>
      </c>
      <c r="G1298" s="363">
        <v>0</v>
      </c>
      <c r="H1298" s="363">
        <v>0</v>
      </c>
      <c r="I1298" s="363">
        <v>0</v>
      </c>
      <c r="J1298" s="363">
        <v>0</v>
      </c>
      <c r="K1298" s="247" t="e">
        <f t="shared" ref="K1298:P1298" si="1768">IF(K1300=0,0,K1299/K1300)</f>
        <v>#N/A</v>
      </c>
      <c r="L1298" s="247" t="e">
        <f t="shared" si="1768"/>
        <v>#N/A</v>
      </c>
      <c r="M1298" s="247" t="e">
        <f t="shared" si="1768"/>
        <v>#N/A</v>
      </c>
      <c r="N1298" s="247">
        <f t="shared" si="1768"/>
        <v>0</v>
      </c>
      <c r="O1298" s="247">
        <f t="shared" si="1768"/>
        <v>0</v>
      </c>
      <c r="P1298" s="247">
        <f t="shared" si="1768"/>
        <v>0</v>
      </c>
      <c r="Q1298" s="290"/>
      <c r="R1298" s="247">
        <f t="shared" ref="R1298:S1298" si="1769">IF(R1300=0,0,R1299/R1300)</f>
        <v>0</v>
      </c>
      <c r="S1298" s="247">
        <f t="shared" si="1769"/>
        <v>0</v>
      </c>
      <c r="T1298" s="291"/>
      <c r="U1298" s="247">
        <f t="shared" ref="U1298:V1298" si="1770">IF(U1300=0,0,U1299/U1300)</f>
        <v>0</v>
      </c>
      <c r="V1298" s="247">
        <f t="shared" si="1770"/>
        <v>0</v>
      </c>
      <c r="W1298" s="291"/>
      <c r="X1298" s="159">
        <f>H1298</f>
        <v>0</v>
      </c>
      <c r="Y1298" s="247">
        <f>IF(Y1300=0,0,Y1299/Y1300)</f>
        <v>0</v>
      </c>
      <c r="Z1298" s="170"/>
      <c r="AA1298" s="167" t="e">
        <f>Y1298/X1298</f>
        <v>#DIV/0!</v>
      </c>
      <c r="AB1298" s="360"/>
      <c r="AC1298" s="257">
        <v>0</v>
      </c>
      <c r="AD1298" s="257">
        <v>0</v>
      </c>
      <c r="AE1298" s="257" t="e">
        <f>V1298/U1298</f>
        <v>#DIV/0!</v>
      </c>
      <c r="AF1298" s="257" t="e">
        <f>Y1298/X1298</f>
        <v>#DIV/0!</v>
      </c>
      <c r="AG1298" s="257">
        <v>0</v>
      </c>
      <c r="AH1298" s="257">
        <v>0</v>
      </c>
      <c r="AI1298" s="257" t="e">
        <f>V1298/G1298</f>
        <v>#DIV/0!</v>
      </c>
      <c r="AJ1298" s="257" t="e">
        <f>Y1298/G1298</f>
        <v>#DIV/0!</v>
      </c>
      <c r="AK1298" s="252"/>
      <c r="AL1298" s="168">
        <f>IF(H1298=0,0,P1298/H1298)</f>
        <v>0</v>
      </c>
      <c r="AM1298" s="168">
        <f>IF(H1298=0,0,S1298/H1298)</f>
        <v>0</v>
      </c>
      <c r="AN1298" s="168">
        <f>IF(H1298=0,0,V1298/H1298)</f>
        <v>0</v>
      </c>
      <c r="AO1298" s="168">
        <f>IF(H1298=0,0,Y1298/H1298)</f>
        <v>0</v>
      </c>
      <c r="AP1298" s="174">
        <f t="shared" ref="AP1298:AS1298" si="1771">IF(AL1298&lt;=50%,5,IF(AL1298&lt;=65%,4,IF(AL1298&lt;=75%,3,IF(AL1298&lt;=90%,2,1))))</f>
        <v>5</v>
      </c>
      <c r="AQ1298" s="174">
        <f t="shared" si="1771"/>
        <v>5</v>
      </c>
      <c r="AR1298" s="174">
        <f t="shared" si="1771"/>
        <v>5</v>
      </c>
      <c r="AS1298" s="174">
        <f t="shared" si="1771"/>
        <v>5</v>
      </c>
      <c r="AT1298" s="361"/>
      <c r="AU1298" s="362"/>
      <c r="AV1298" s="362"/>
      <c r="AW1298" s="362"/>
      <c r="AX1298" s="362"/>
      <c r="AY1298" s="362"/>
    </row>
    <row r="1299" spans="1:51" ht="16.5" customHeight="1" outlineLevel="4" x14ac:dyDescent="0.25">
      <c r="A1299" s="205" t="s">
        <v>3573</v>
      </c>
      <c r="B1299" s="274" t="s">
        <v>961</v>
      </c>
      <c r="C1299" s="192" t="s">
        <v>1706</v>
      </c>
      <c r="D1299" s="192"/>
      <c r="E1299" s="192"/>
      <c r="F1299" s="192"/>
      <c r="G1299" s="192"/>
      <c r="H1299" s="192"/>
      <c r="I1299" s="192"/>
      <c r="J1299" s="192"/>
      <c r="K1299" s="192" t="e">
        <f>Variables!E502</f>
        <v>#N/A</v>
      </c>
      <c r="L1299" s="192" t="e">
        <f>Variables!F502</f>
        <v>#N/A</v>
      </c>
      <c r="M1299" s="192" t="e">
        <f>Variables!G502</f>
        <v>#N/A</v>
      </c>
      <c r="N1299" s="192">
        <f>Variables!H502</f>
        <v>0</v>
      </c>
      <c r="O1299" s="192">
        <f>Variables!I502</f>
        <v>0</v>
      </c>
      <c r="P1299" s="192">
        <f>Variables!J502</f>
        <v>0</v>
      </c>
      <c r="Q1299" s="181"/>
      <c r="R1299" s="192">
        <f>Variables!K502</f>
        <v>0</v>
      </c>
      <c r="S1299" s="192">
        <f>Variables!L502</f>
        <v>0</v>
      </c>
      <c r="T1299" s="181"/>
      <c r="U1299" s="192">
        <f>Variables!M502</f>
        <v>0</v>
      </c>
      <c r="V1299" s="192">
        <f>Variables!N502</f>
        <v>0</v>
      </c>
      <c r="W1299" s="181"/>
      <c r="X1299" s="188"/>
      <c r="Y1299" s="192">
        <f>Variables!P502</f>
        <v>0</v>
      </c>
      <c r="Z1299" s="170"/>
      <c r="AA1299" s="170"/>
      <c r="AB1299" s="181"/>
      <c r="AC1299" s="170"/>
      <c r="AD1299" s="170"/>
      <c r="AE1299" s="170"/>
      <c r="AF1299" s="170"/>
      <c r="AG1299" s="170"/>
      <c r="AH1299" s="170"/>
      <c r="AI1299" s="170"/>
      <c r="AJ1299" s="170"/>
      <c r="AK1299" s="206"/>
      <c r="AL1299" s="168"/>
      <c r="AM1299" s="168"/>
      <c r="AN1299" s="168"/>
      <c r="AO1299" s="168"/>
      <c r="AP1299" s="174"/>
      <c r="AQ1299" s="174"/>
      <c r="AR1299" s="174"/>
      <c r="AS1299" s="174"/>
      <c r="AT1299" s="206"/>
      <c r="AU1299" s="207"/>
      <c r="AV1299" s="207"/>
      <c r="AW1299" s="207"/>
      <c r="AX1299" s="207"/>
      <c r="AY1299" s="207"/>
    </row>
    <row r="1300" spans="1:51" ht="16.5" customHeight="1" outlineLevel="4" x14ac:dyDescent="0.25">
      <c r="A1300" s="205" t="s">
        <v>3574</v>
      </c>
      <c r="B1300" s="181" t="s">
        <v>959</v>
      </c>
      <c r="C1300" s="192" t="s">
        <v>1706</v>
      </c>
      <c r="D1300" s="192"/>
      <c r="E1300" s="192"/>
      <c r="F1300" s="192"/>
      <c r="G1300" s="192"/>
      <c r="H1300" s="192"/>
      <c r="I1300" s="192"/>
      <c r="J1300" s="192"/>
      <c r="K1300" s="192" t="e">
        <f>Variables!E501</f>
        <v>#N/A</v>
      </c>
      <c r="L1300" s="192" t="e">
        <f>Variables!F501</f>
        <v>#N/A</v>
      </c>
      <c r="M1300" s="192" t="e">
        <f>Variables!G501</f>
        <v>#N/A</v>
      </c>
      <c r="N1300" s="192">
        <f>Variables!H501</f>
        <v>0</v>
      </c>
      <c r="O1300" s="192">
        <f>Variables!I501</f>
        <v>0</v>
      </c>
      <c r="P1300" s="192">
        <f>Variables!J501</f>
        <v>0</v>
      </c>
      <c r="Q1300" s="181"/>
      <c r="R1300" s="192">
        <f>Variables!K501</f>
        <v>0</v>
      </c>
      <c r="S1300" s="192">
        <f>Variables!L501</f>
        <v>0</v>
      </c>
      <c r="T1300" s="181"/>
      <c r="U1300" s="192">
        <f>Variables!M501</f>
        <v>0</v>
      </c>
      <c r="V1300" s="192">
        <f>Variables!N501</f>
        <v>0</v>
      </c>
      <c r="W1300" s="181"/>
      <c r="X1300" s="188"/>
      <c r="Y1300" s="192">
        <f>Variables!P501</f>
        <v>0</v>
      </c>
      <c r="Z1300" s="170"/>
      <c r="AA1300" s="170"/>
      <c r="AB1300" s="181"/>
      <c r="AC1300" s="170"/>
      <c r="AD1300" s="170"/>
      <c r="AE1300" s="170"/>
      <c r="AF1300" s="170"/>
      <c r="AG1300" s="170"/>
      <c r="AH1300" s="170"/>
      <c r="AI1300" s="170"/>
      <c r="AJ1300" s="170"/>
      <c r="AK1300" s="206"/>
      <c r="AL1300" s="168"/>
      <c r="AM1300" s="168"/>
      <c r="AN1300" s="168"/>
      <c r="AO1300" s="168"/>
      <c r="AP1300" s="174"/>
      <c r="AQ1300" s="174"/>
      <c r="AR1300" s="174"/>
      <c r="AS1300" s="174"/>
      <c r="AT1300" s="206"/>
      <c r="AU1300" s="207"/>
      <c r="AV1300" s="207"/>
      <c r="AW1300" s="207"/>
      <c r="AX1300" s="207"/>
      <c r="AY1300" s="207"/>
    </row>
    <row r="1301" spans="1:51" ht="16.5" customHeight="1" outlineLevel="2" x14ac:dyDescent="0.25">
      <c r="A1301" s="153" t="s">
        <v>3575</v>
      </c>
      <c r="B1301" s="154" t="s">
        <v>3576</v>
      </c>
      <c r="C1301" s="155"/>
      <c r="D1301" s="155"/>
      <c r="E1301" s="155"/>
      <c r="F1301" s="155"/>
      <c r="G1301" s="155"/>
      <c r="H1301" s="155"/>
      <c r="I1301" s="155"/>
      <c r="J1301" s="155"/>
      <c r="K1301" s="155"/>
      <c r="L1301" s="155"/>
      <c r="M1301" s="155"/>
      <c r="N1301" s="155"/>
      <c r="O1301" s="155"/>
      <c r="P1301" s="155"/>
      <c r="Q1301" s="156"/>
      <c r="R1301" s="155"/>
      <c r="S1301" s="155"/>
      <c r="T1301" s="157"/>
      <c r="U1301" s="155"/>
      <c r="V1301" s="155"/>
      <c r="W1301" s="157"/>
      <c r="X1301" s="155"/>
      <c r="Y1301" s="155"/>
      <c r="Z1301" s="157"/>
      <c r="AA1301" s="160"/>
      <c r="AB1301" s="154"/>
      <c r="AC1301" s="160"/>
      <c r="AD1301" s="160"/>
      <c r="AE1301" s="160"/>
      <c r="AF1301" s="160"/>
      <c r="AG1301" s="160"/>
      <c r="AH1301" s="160"/>
      <c r="AI1301" s="160"/>
      <c r="AJ1301" s="160"/>
      <c r="AK1301" s="161"/>
      <c r="AL1301" s="159"/>
      <c r="AM1301" s="159"/>
      <c r="AN1301" s="159"/>
      <c r="AO1301" s="159"/>
      <c r="AP1301" s="162"/>
      <c r="AQ1301" s="162"/>
      <c r="AR1301" s="162"/>
      <c r="AS1301" s="162"/>
      <c r="AT1301" s="161"/>
      <c r="AU1301" s="163"/>
      <c r="AV1301" s="163"/>
      <c r="AW1301" s="163"/>
      <c r="AX1301" s="163"/>
      <c r="AY1301" s="163"/>
    </row>
    <row r="1302" spans="1:51" ht="16.5" customHeight="1" outlineLevel="3" x14ac:dyDescent="0.25">
      <c r="A1302" s="285" t="s">
        <v>3577</v>
      </c>
      <c r="B1302" s="286" t="s">
        <v>3578</v>
      </c>
      <c r="C1302" s="167"/>
      <c r="D1302" s="167">
        <f t="shared" ref="D1302:G1302" si="1772">D1303/D1304</f>
        <v>0</v>
      </c>
      <c r="E1302" s="167">
        <f t="shared" si="1772"/>
        <v>0.2</v>
      </c>
      <c r="F1302" s="167">
        <f t="shared" si="1772"/>
        <v>0.2</v>
      </c>
      <c r="G1302" s="167">
        <f t="shared" si="1772"/>
        <v>0.4</v>
      </c>
      <c r="H1302" s="167">
        <v>0.6</v>
      </c>
      <c r="I1302" s="167">
        <v>0.6</v>
      </c>
      <c r="J1302" s="167">
        <f>J1303/J1304</f>
        <v>0.6</v>
      </c>
      <c r="K1302" s="167">
        <f t="shared" ref="K1302:P1302" si="1773">IF(K1304=0,0,K1303/K1304)</f>
        <v>0.2</v>
      </c>
      <c r="L1302" s="167">
        <f t="shared" si="1773"/>
        <v>0.2</v>
      </c>
      <c r="M1302" s="167">
        <f t="shared" si="1773"/>
        <v>0.2</v>
      </c>
      <c r="N1302" s="167">
        <f t="shared" si="1773"/>
        <v>0.4</v>
      </c>
      <c r="O1302" s="167">
        <f t="shared" si="1773"/>
        <v>0</v>
      </c>
      <c r="P1302" s="167">
        <f t="shared" si="1773"/>
        <v>0</v>
      </c>
      <c r="Q1302" s="177"/>
      <c r="R1302" s="167">
        <f t="shared" ref="R1302:S1302" si="1774">IF(R1304=0,0,R1303/R1304)</f>
        <v>0</v>
      </c>
      <c r="S1302" s="167">
        <f t="shared" si="1774"/>
        <v>0</v>
      </c>
      <c r="T1302" s="181"/>
      <c r="U1302" s="167">
        <f t="shared" ref="U1302:V1302" si="1775">IF(U1304=0,0,U1303/U1304)</f>
        <v>0</v>
      </c>
      <c r="V1302" s="167">
        <f t="shared" si="1775"/>
        <v>0</v>
      </c>
      <c r="W1302" s="181"/>
      <c r="X1302" s="159">
        <f>H1302</f>
        <v>0.6</v>
      </c>
      <c r="Y1302" s="167">
        <f>IF(Y1304=0,0,Y1303/Y1304)</f>
        <v>0</v>
      </c>
      <c r="Z1302" s="170"/>
      <c r="AA1302" s="167">
        <f>Y1302/X1302</f>
        <v>0</v>
      </c>
      <c r="AB1302" s="286"/>
      <c r="AC1302" s="172" t="e">
        <f>P1302/R1302</f>
        <v>#DIV/0!</v>
      </c>
      <c r="AD1302" s="172" t="e">
        <f>S1302/R1302</f>
        <v>#DIV/0!</v>
      </c>
      <c r="AE1302" s="172" t="e">
        <f>V1302/U1302</f>
        <v>#DIV/0!</v>
      </c>
      <c r="AF1302" s="172">
        <f>Y1302/X1302</f>
        <v>0</v>
      </c>
      <c r="AG1302" s="172">
        <f>P1302/G1302</f>
        <v>0</v>
      </c>
      <c r="AH1302" s="172">
        <f>S1302/G1302</f>
        <v>0</v>
      </c>
      <c r="AI1302" s="172">
        <f>V1302/G1302</f>
        <v>0</v>
      </c>
      <c r="AJ1302" s="172">
        <f>Y1302/G1302</f>
        <v>0</v>
      </c>
      <c r="AK1302" s="173"/>
      <c r="AL1302" s="168">
        <f>IF(H1302=0,0,P1302/H1302)</f>
        <v>0</v>
      </c>
      <c r="AM1302" s="168">
        <f>IF(H1302=0,0,S1302/H1302)</f>
        <v>0</v>
      </c>
      <c r="AN1302" s="168">
        <f>IF(H1302=0,0,V1302/H1302)</f>
        <v>0</v>
      </c>
      <c r="AO1302" s="168">
        <f>IF(H1302=0,0,Y1302/H1302)</f>
        <v>0</v>
      </c>
      <c r="AP1302" s="174">
        <f t="shared" ref="AP1302:AS1302" si="1776">IF(AL1302&lt;=50%,5,IF(AL1302&lt;=65%,4,IF(AL1302&lt;=75%,3,IF(AL1302&lt;=90%,2,1))))</f>
        <v>5</v>
      </c>
      <c r="AQ1302" s="174">
        <f t="shared" si="1776"/>
        <v>5</v>
      </c>
      <c r="AR1302" s="174">
        <f t="shared" si="1776"/>
        <v>5</v>
      </c>
      <c r="AS1302" s="174">
        <f t="shared" si="1776"/>
        <v>5</v>
      </c>
      <c r="AT1302" s="287"/>
      <c r="AU1302" s="288"/>
      <c r="AV1302" s="288"/>
      <c r="AW1302" s="288"/>
      <c r="AX1302" s="288"/>
      <c r="AY1302" s="288"/>
    </row>
    <row r="1303" spans="1:51" ht="16.5" customHeight="1" outlineLevel="4" x14ac:dyDescent="0.25">
      <c r="A1303" s="205" t="s">
        <v>3579</v>
      </c>
      <c r="B1303" s="181" t="s">
        <v>1000</v>
      </c>
      <c r="C1303" s="192" t="s">
        <v>1660</v>
      </c>
      <c r="D1303" s="192">
        <v>0</v>
      </c>
      <c r="E1303" s="192">
        <v>1</v>
      </c>
      <c r="F1303" s="192">
        <v>1</v>
      </c>
      <c r="G1303" s="192">
        <v>2</v>
      </c>
      <c r="H1303" s="192"/>
      <c r="I1303" s="192"/>
      <c r="J1303" s="192">
        <v>3</v>
      </c>
      <c r="K1303" s="192">
        <f>Variables!E522</f>
        <v>1</v>
      </c>
      <c r="L1303" s="192">
        <f>Variables!F522</f>
        <v>1</v>
      </c>
      <c r="M1303" s="192">
        <f>Variables!G522</f>
        <v>1</v>
      </c>
      <c r="N1303" s="192">
        <f>Variables!H522</f>
        <v>2</v>
      </c>
      <c r="O1303" s="192">
        <f>Variables!I522</f>
        <v>0</v>
      </c>
      <c r="P1303" s="192">
        <f>Variables!J522</f>
        <v>0</v>
      </c>
      <c r="Q1303" s="181"/>
      <c r="R1303" s="192">
        <f>Variables!K522</f>
        <v>0</v>
      </c>
      <c r="S1303" s="192">
        <f>Variables!L522</f>
        <v>0</v>
      </c>
      <c r="T1303" s="181"/>
      <c r="U1303" s="192">
        <f>Variables!M522</f>
        <v>0</v>
      </c>
      <c r="V1303" s="192">
        <f>Variables!N522</f>
        <v>0</v>
      </c>
      <c r="W1303" s="181"/>
      <c r="X1303" s="192"/>
      <c r="Y1303" s="192">
        <f>Variables!P522</f>
        <v>0</v>
      </c>
      <c r="Z1303" s="170"/>
      <c r="AA1303" s="170"/>
      <c r="AB1303" s="181"/>
      <c r="AC1303" s="170"/>
      <c r="AD1303" s="170"/>
      <c r="AE1303" s="170"/>
      <c r="AF1303" s="170"/>
      <c r="AG1303" s="170"/>
      <c r="AH1303" s="170"/>
      <c r="AI1303" s="170"/>
      <c r="AJ1303" s="170"/>
      <c r="AK1303" s="206"/>
      <c r="AL1303" s="168"/>
      <c r="AM1303" s="168"/>
      <c r="AN1303" s="168"/>
      <c r="AO1303" s="168"/>
      <c r="AP1303" s="174"/>
      <c r="AQ1303" s="174"/>
      <c r="AR1303" s="174"/>
      <c r="AS1303" s="174"/>
      <c r="AT1303" s="206"/>
      <c r="AU1303" s="207"/>
      <c r="AV1303" s="207"/>
      <c r="AW1303" s="207"/>
      <c r="AX1303" s="207"/>
      <c r="AY1303" s="207"/>
    </row>
    <row r="1304" spans="1:51" ht="16.5" customHeight="1" outlineLevel="4" x14ac:dyDescent="0.25">
      <c r="A1304" s="205" t="s">
        <v>3580</v>
      </c>
      <c r="B1304" s="181" t="s">
        <v>1002</v>
      </c>
      <c r="C1304" s="192" t="s">
        <v>1660</v>
      </c>
      <c r="D1304" s="192">
        <v>5</v>
      </c>
      <c r="E1304" s="192">
        <v>5</v>
      </c>
      <c r="F1304" s="192">
        <v>5</v>
      </c>
      <c r="G1304" s="192">
        <v>5</v>
      </c>
      <c r="H1304" s="192"/>
      <c r="I1304" s="192"/>
      <c r="J1304" s="192">
        <v>5</v>
      </c>
      <c r="K1304" s="192">
        <f>Variables!E523</f>
        <v>5</v>
      </c>
      <c r="L1304" s="192">
        <f>Variables!F523</f>
        <v>5</v>
      </c>
      <c r="M1304" s="192">
        <f>Variables!G523</f>
        <v>5</v>
      </c>
      <c r="N1304" s="192">
        <f>Variables!H523</f>
        <v>5</v>
      </c>
      <c r="O1304" s="192">
        <f>Variables!I523</f>
        <v>5</v>
      </c>
      <c r="P1304" s="192">
        <f>Variables!J523</f>
        <v>5</v>
      </c>
      <c r="Q1304" s="181"/>
      <c r="R1304" s="192">
        <f>Variables!K523</f>
        <v>0</v>
      </c>
      <c r="S1304" s="192">
        <f>Variables!L523</f>
        <v>0</v>
      </c>
      <c r="T1304" s="181"/>
      <c r="U1304" s="192">
        <f>Variables!M523</f>
        <v>0</v>
      </c>
      <c r="V1304" s="192">
        <f>Variables!N523</f>
        <v>0</v>
      </c>
      <c r="W1304" s="181"/>
      <c r="X1304" s="192"/>
      <c r="Y1304" s="192">
        <f>Variables!P523</f>
        <v>0</v>
      </c>
      <c r="Z1304" s="170"/>
      <c r="AA1304" s="170"/>
      <c r="AB1304" s="181"/>
      <c r="AC1304" s="170"/>
      <c r="AD1304" s="170"/>
      <c r="AE1304" s="170"/>
      <c r="AF1304" s="170"/>
      <c r="AG1304" s="170"/>
      <c r="AH1304" s="170"/>
      <c r="AI1304" s="170"/>
      <c r="AJ1304" s="170"/>
      <c r="AK1304" s="206"/>
      <c r="AL1304" s="168"/>
      <c r="AM1304" s="168"/>
      <c r="AN1304" s="168"/>
      <c r="AO1304" s="168"/>
      <c r="AP1304" s="174"/>
      <c r="AQ1304" s="174"/>
      <c r="AR1304" s="174"/>
      <c r="AS1304" s="174"/>
      <c r="AT1304" s="206"/>
      <c r="AU1304" s="207"/>
      <c r="AV1304" s="207"/>
      <c r="AW1304" s="207"/>
      <c r="AX1304" s="207"/>
      <c r="AY1304" s="207"/>
    </row>
    <row r="1305" spans="1:51" ht="16.5" customHeight="1" outlineLevel="1" x14ac:dyDescent="0.25">
      <c r="A1305" s="140" t="s">
        <v>323</v>
      </c>
      <c r="B1305" s="146" t="s">
        <v>3581</v>
      </c>
      <c r="C1305" s="142"/>
      <c r="D1305" s="142"/>
      <c r="E1305" s="142"/>
      <c r="F1305" s="142"/>
      <c r="G1305" s="142"/>
      <c r="H1305" s="142"/>
      <c r="I1305" s="142"/>
      <c r="J1305" s="142"/>
      <c r="K1305" s="142"/>
      <c r="L1305" s="142"/>
      <c r="M1305" s="142"/>
      <c r="N1305" s="142"/>
      <c r="O1305" s="142"/>
      <c r="P1305" s="142"/>
      <c r="Q1305" s="284">
        <f>SUBTOTAL(9,Q1306:Q1320)</f>
        <v>0</v>
      </c>
      <c r="R1305" s="142"/>
      <c r="S1305" s="142"/>
      <c r="T1305" s="143">
        <f>SUBTOTAL(9,T1306:T1320)</f>
        <v>0</v>
      </c>
      <c r="U1305" s="142"/>
      <c r="V1305" s="142"/>
      <c r="W1305" s="143">
        <f>SUBTOTAL(9,W1306:W1320)</f>
        <v>0</v>
      </c>
      <c r="X1305" s="209"/>
      <c r="Y1305" s="209"/>
      <c r="Z1305" s="143">
        <f>SUBTOTAL(9,Z1306:Z1320)</f>
        <v>0</v>
      </c>
      <c r="AA1305" s="147"/>
      <c r="AB1305" s="146"/>
      <c r="AC1305" s="147" t="e">
        <f t="shared" ref="AC1305:AJ1305" si="1777">SUBTOTAL(1,AC1306:AC1320)</f>
        <v>#DIV/0!</v>
      </c>
      <c r="AD1305" s="147" t="e">
        <f t="shared" si="1777"/>
        <v>#DIV/0!</v>
      </c>
      <c r="AE1305" s="147" t="e">
        <f t="shared" si="1777"/>
        <v>#DIV/0!</v>
      </c>
      <c r="AF1305" s="147">
        <f t="shared" si="1777"/>
        <v>0</v>
      </c>
      <c r="AG1305" s="147">
        <f t="shared" si="1777"/>
        <v>-7.3178939889412318</v>
      </c>
      <c r="AH1305" s="147">
        <f t="shared" si="1777"/>
        <v>0</v>
      </c>
      <c r="AI1305" s="147">
        <f t="shared" si="1777"/>
        <v>0</v>
      </c>
      <c r="AJ1305" s="147">
        <f t="shared" si="1777"/>
        <v>0</v>
      </c>
      <c r="AK1305" s="148"/>
      <c r="AL1305" s="149"/>
      <c r="AM1305" s="149"/>
      <c r="AN1305" s="149"/>
      <c r="AO1305" s="149"/>
      <c r="AP1305" s="150"/>
      <c r="AQ1305" s="150"/>
      <c r="AR1305" s="150"/>
      <c r="AS1305" s="150"/>
      <c r="AT1305" s="151"/>
      <c r="AU1305" s="152">
        <f>COUNTIF(AS1306:AS1320,5)</f>
        <v>4</v>
      </c>
      <c r="AV1305" s="152">
        <f>COUNTIF(AS1306:AS1320,4)</f>
        <v>0</v>
      </c>
      <c r="AW1305" s="152">
        <f>COUNTIF(AS1306:AS1320,3)</f>
        <v>0</v>
      </c>
      <c r="AX1305" s="152">
        <f>COUNTIF(AS1306:AS1320,2)</f>
        <v>0</v>
      </c>
      <c r="AY1305" s="152">
        <f>COUNTIF(AS1306:AS1320,1)</f>
        <v>0</v>
      </c>
    </row>
    <row r="1306" spans="1:51" ht="16.5" customHeight="1" outlineLevel="2" x14ac:dyDescent="0.25">
      <c r="A1306" s="153" t="s">
        <v>3582</v>
      </c>
      <c r="B1306" s="153" t="s">
        <v>3583</v>
      </c>
      <c r="C1306" s="155"/>
      <c r="D1306" s="155"/>
      <c r="E1306" s="155"/>
      <c r="F1306" s="155"/>
      <c r="G1306" s="155"/>
      <c r="H1306" s="155"/>
      <c r="I1306" s="155"/>
      <c r="J1306" s="155"/>
      <c r="K1306" s="155"/>
      <c r="L1306" s="155"/>
      <c r="M1306" s="155"/>
      <c r="N1306" s="155"/>
      <c r="O1306" s="155"/>
      <c r="P1306" s="155"/>
      <c r="Q1306" s="156"/>
      <c r="R1306" s="155"/>
      <c r="S1306" s="155"/>
      <c r="T1306" s="222"/>
      <c r="U1306" s="155"/>
      <c r="V1306" s="155"/>
      <c r="W1306" s="222"/>
      <c r="X1306" s="155"/>
      <c r="Y1306" s="155"/>
      <c r="Z1306" s="222"/>
      <c r="AA1306" s="160"/>
      <c r="AB1306" s="154"/>
      <c r="AC1306" s="160"/>
      <c r="AD1306" s="160"/>
      <c r="AE1306" s="160"/>
      <c r="AF1306" s="160"/>
      <c r="AG1306" s="160"/>
      <c r="AH1306" s="160"/>
      <c r="AI1306" s="160"/>
      <c r="AJ1306" s="160"/>
      <c r="AK1306" s="161"/>
      <c r="AL1306" s="159"/>
      <c r="AM1306" s="159"/>
      <c r="AN1306" s="159"/>
      <c r="AO1306" s="159"/>
      <c r="AP1306" s="162"/>
      <c r="AQ1306" s="162"/>
      <c r="AR1306" s="162"/>
      <c r="AS1306" s="162"/>
      <c r="AT1306" s="161"/>
      <c r="AU1306" s="163"/>
      <c r="AV1306" s="163"/>
      <c r="AW1306" s="163"/>
      <c r="AX1306" s="163"/>
      <c r="AY1306" s="163"/>
    </row>
    <row r="1307" spans="1:51" ht="16.5" customHeight="1" outlineLevel="3" x14ac:dyDescent="0.25">
      <c r="A1307" s="285" t="s">
        <v>3584</v>
      </c>
      <c r="B1307" s="286" t="s">
        <v>3585</v>
      </c>
      <c r="C1307" s="167"/>
      <c r="D1307" s="167">
        <v>2.9899999999999999E-2</v>
      </c>
      <c r="E1307" s="167" t="s">
        <v>3586</v>
      </c>
      <c r="F1307" s="167">
        <v>3.1E-2</v>
      </c>
      <c r="G1307" s="167">
        <v>3.15E-2</v>
      </c>
      <c r="H1307" s="167">
        <v>3.2000000000000001E-2</v>
      </c>
      <c r="I1307" s="167">
        <v>3.2500000000000001E-2</v>
      </c>
      <c r="J1307" s="167">
        <v>3.3000000000000002E-2</v>
      </c>
      <c r="K1307" s="167">
        <f t="shared" ref="K1307:P1307" si="1778">IF(K1309=0,0,(K1308-K1309)/K1309)</f>
        <v>4.1166857329629027E-2</v>
      </c>
      <c r="L1307" s="167">
        <f t="shared" si="1778"/>
        <v>-6.849535786216044E-3</v>
      </c>
      <c r="M1307" s="167">
        <f t="shared" si="1778"/>
        <v>3.1600003838246786E-2</v>
      </c>
      <c r="N1307" s="167">
        <f t="shared" si="1778"/>
        <v>1.3511638112405804</v>
      </c>
      <c r="O1307" s="167">
        <f t="shared" si="1778"/>
        <v>0</v>
      </c>
      <c r="P1307" s="167">
        <f t="shared" si="1778"/>
        <v>-0.9220546426065952</v>
      </c>
      <c r="Q1307" s="177"/>
      <c r="R1307" s="167">
        <f t="shared" ref="R1307:S1307" si="1779">IF(R1309=0,0,(R1308-R1309)/R1309)</f>
        <v>0</v>
      </c>
      <c r="S1307" s="167">
        <f t="shared" si="1779"/>
        <v>0</v>
      </c>
      <c r="T1307" s="181"/>
      <c r="U1307" s="167">
        <f t="shared" ref="U1307:V1307" si="1780">IF(U1309=0,0,(U1308-U1309)/U1309)</f>
        <v>0</v>
      </c>
      <c r="V1307" s="167">
        <f t="shared" si="1780"/>
        <v>0</v>
      </c>
      <c r="W1307" s="181"/>
      <c r="X1307" s="159">
        <f>H1307</f>
        <v>3.2000000000000001E-2</v>
      </c>
      <c r="Y1307" s="167">
        <f>IF(Y1309=0,0,(Y1308-Y1309)/Y1309)</f>
        <v>0</v>
      </c>
      <c r="Z1307" s="170"/>
      <c r="AA1307" s="167">
        <f>Y1307/X1307</f>
        <v>0</v>
      </c>
      <c r="AB1307" s="286"/>
      <c r="AC1307" s="172" t="e">
        <f>P1307/R1307</f>
        <v>#DIV/0!</v>
      </c>
      <c r="AD1307" s="172" t="e">
        <f>S1307/R1307</f>
        <v>#DIV/0!</v>
      </c>
      <c r="AE1307" s="172" t="e">
        <f>V1307/U1307</f>
        <v>#DIV/0!</v>
      </c>
      <c r="AF1307" s="172">
        <f>Y1307/X1307</f>
        <v>0</v>
      </c>
      <c r="AG1307" s="172">
        <f>P1307/G1307</f>
        <v>-29.271575955764927</v>
      </c>
      <c r="AH1307" s="172">
        <f>S1307/G1307</f>
        <v>0</v>
      </c>
      <c r="AI1307" s="172">
        <f>V1307/G1307</f>
        <v>0</v>
      </c>
      <c r="AJ1307" s="172">
        <f>Y1307/G1307</f>
        <v>0</v>
      </c>
      <c r="AK1307" s="173"/>
      <c r="AL1307" s="168">
        <f>IF(H1307=0,0,P1307/H1307)</f>
        <v>-28.814207581456099</v>
      </c>
      <c r="AM1307" s="168">
        <f>IF(H1307=0,0,S1307/H1307)</f>
        <v>0</v>
      </c>
      <c r="AN1307" s="168">
        <f>IF(H1307=0,0,V1307/H1307)</f>
        <v>0</v>
      </c>
      <c r="AO1307" s="168">
        <f>IF(H1307=0,0,Y1307/H1307)</f>
        <v>0</v>
      </c>
      <c r="AP1307" s="174">
        <f t="shared" ref="AP1307:AS1307" si="1781">IF(AL1307&lt;=50%,5,IF(AL1307&lt;=65%,4,IF(AL1307&lt;=75%,3,IF(AL1307&lt;=90%,2,1))))</f>
        <v>5</v>
      </c>
      <c r="AQ1307" s="174">
        <f t="shared" si="1781"/>
        <v>5</v>
      </c>
      <c r="AR1307" s="174">
        <f t="shared" si="1781"/>
        <v>5</v>
      </c>
      <c r="AS1307" s="174">
        <f t="shared" si="1781"/>
        <v>5</v>
      </c>
      <c r="AT1307" s="287"/>
      <c r="AU1307" s="288"/>
      <c r="AV1307" s="288"/>
      <c r="AW1307" s="288"/>
      <c r="AX1307" s="288"/>
      <c r="AY1307" s="288"/>
    </row>
    <row r="1308" spans="1:51" ht="16.5" customHeight="1" outlineLevel="4" x14ac:dyDescent="0.25">
      <c r="A1308" s="164" t="s">
        <v>3587</v>
      </c>
      <c r="B1308" s="165" t="s">
        <v>1016</v>
      </c>
      <c r="C1308" s="166" t="s">
        <v>1620</v>
      </c>
      <c r="D1308" s="178"/>
      <c r="E1308" s="178"/>
      <c r="F1308" s="178"/>
      <c r="G1308" s="178"/>
      <c r="H1308" s="178"/>
      <c r="I1308" s="178"/>
      <c r="J1308" s="178"/>
      <c r="K1308" s="178">
        <f>Variables!E530</f>
        <v>19112700000</v>
      </c>
      <c r="L1308" s="178">
        <f>Variables!F530</f>
        <v>20217564000</v>
      </c>
      <c r="M1308" s="178">
        <f>Variables!G530</f>
        <v>20856439100</v>
      </c>
      <c r="N1308" s="178">
        <f>Variables!H530</f>
        <v>49036888150</v>
      </c>
      <c r="O1308" s="178">
        <f>Variables!I530</f>
        <v>12657646754</v>
      </c>
      <c r="P1308" s="178">
        <f>Variables!J530</f>
        <v>3946419200</v>
      </c>
      <c r="Q1308" s="177"/>
      <c r="R1308" s="178">
        <f>Variables!K530</f>
        <v>0</v>
      </c>
      <c r="S1308" s="178">
        <f>Variables!L530</f>
        <v>0</v>
      </c>
      <c r="T1308" s="181"/>
      <c r="U1308" s="178">
        <f>Variables!M530</f>
        <v>0</v>
      </c>
      <c r="V1308" s="178">
        <f>Variables!N530</f>
        <v>0</v>
      </c>
      <c r="W1308" s="181"/>
      <c r="X1308" s="178"/>
      <c r="Y1308" s="178">
        <f>Variables!P530</f>
        <v>0</v>
      </c>
      <c r="Z1308" s="170"/>
      <c r="AA1308" s="172"/>
      <c r="AB1308" s="165"/>
      <c r="AC1308" s="172"/>
      <c r="AD1308" s="172"/>
      <c r="AE1308" s="172"/>
      <c r="AF1308" s="172"/>
      <c r="AG1308" s="172"/>
      <c r="AH1308" s="172"/>
      <c r="AI1308" s="172"/>
      <c r="AJ1308" s="172"/>
      <c r="AK1308" s="173"/>
      <c r="AL1308" s="168"/>
      <c r="AM1308" s="168"/>
      <c r="AN1308" s="168"/>
      <c r="AO1308" s="168"/>
      <c r="AP1308" s="174"/>
      <c r="AQ1308" s="174"/>
      <c r="AR1308" s="174"/>
      <c r="AS1308" s="174"/>
      <c r="AT1308" s="173"/>
      <c r="AU1308" s="175"/>
      <c r="AV1308" s="175"/>
      <c r="AW1308" s="175"/>
      <c r="AX1308" s="175"/>
      <c r="AY1308" s="175"/>
    </row>
    <row r="1309" spans="1:51" ht="16.5" customHeight="1" outlineLevel="4" x14ac:dyDescent="0.25">
      <c r="A1309" s="164" t="s">
        <v>3588</v>
      </c>
      <c r="B1309" s="165" t="s">
        <v>1018</v>
      </c>
      <c r="C1309" s="166" t="s">
        <v>1620</v>
      </c>
      <c r="D1309" s="178"/>
      <c r="E1309" s="178"/>
      <c r="F1309" s="178"/>
      <c r="G1309" s="178"/>
      <c r="H1309" s="178"/>
      <c r="I1309" s="178"/>
      <c r="J1309" s="178"/>
      <c r="K1309" s="178">
        <f>Variables!E531</f>
        <v>18357000000</v>
      </c>
      <c r="L1309" s="178">
        <f>Variables!F531</f>
        <v>20357000000</v>
      </c>
      <c r="M1309" s="178">
        <f>Variables!G531</f>
        <v>20217564000</v>
      </c>
      <c r="N1309" s="178">
        <f>Variables!H531</f>
        <v>20856432000</v>
      </c>
      <c r="O1309" s="178">
        <f>Variables!I531</f>
        <v>0</v>
      </c>
      <c r="P1309" s="178">
        <f>Variables!J531</f>
        <v>50630587016</v>
      </c>
      <c r="Q1309" s="177"/>
      <c r="R1309" s="178">
        <f>Variables!K531</f>
        <v>0</v>
      </c>
      <c r="S1309" s="178">
        <f>Variables!L531</f>
        <v>0</v>
      </c>
      <c r="T1309" s="181"/>
      <c r="U1309" s="178">
        <f>Variables!M531</f>
        <v>0</v>
      </c>
      <c r="V1309" s="178">
        <f>Variables!N531</f>
        <v>0</v>
      </c>
      <c r="W1309" s="181"/>
      <c r="X1309" s="178"/>
      <c r="Y1309" s="178">
        <f>Variables!P531</f>
        <v>0</v>
      </c>
      <c r="Z1309" s="170"/>
      <c r="AA1309" s="172"/>
      <c r="AB1309" s="165"/>
      <c r="AC1309" s="172"/>
      <c r="AD1309" s="172"/>
      <c r="AE1309" s="172"/>
      <c r="AF1309" s="172"/>
      <c r="AG1309" s="172"/>
      <c r="AH1309" s="172"/>
      <c r="AI1309" s="172"/>
      <c r="AJ1309" s="172"/>
      <c r="AK1309" s="173"/>
      <c r="AL1309" s="168"/>
      <c r="AM1309" s="168"/>
      <c r="AN1309" s="168"/>
      <c r="AO1309" s="168"/>
      <c r="AP1309" s="174"/>
      <c r="AQ1309" s="174"/>
      <c r="AR1309" s="174"/>
      <c r="AS1309" s="174"/>
      <c r="AT1309" s="173"/>
      <c r="AU1309" s="175"/>
      <c r="AV1309" s="175"/>
      <c r="AW1309" s="175"/>
      <c r="AX1309" s="175"/>
      <c r="AY1309" s="175"/>
    </row>
    <row r="1310" spans="1:51" ht="16.5" customHeight="1" outlineLevel="2" x14ac:dyDescent="0.25">
      <c r="A1310" s="153" t="s">
        <v>3589</v>
      </c>
      <c r="B1310" s="154" t="s">
        <v>3590</v>
      </c>
      <c r="C1310" s="155"/>
      <c r="D1310" s="155"/>
      <c r="E1310" s="155"/>
      <c r="F1310" s="155"/>
      <c r="G1310" s="155"/>
      <c r="H1310" s="155"/>
      <c r="I1310" s="155"/>
      <c r="J1310" s="155"/>
      <c r="K1310" s="155"/>
      <c r="L1310" s="155"/>
      <c r="M1310" s="155"/>
      <c r="N1310" s="155"/>
      <c r="O1310" s="155"/>
      <c r="P1310" s="155"/>
      <c r="Q1310" s="156"/>
      <c r="R1310" s="155"/>
      <c r="S1310" s="155"/>
      <c r="T1310" s="157"/>
      <c r="U1310" s="155"/>
      <c r="V1310" s="155"/>
      <c r="W1310" s="157"/>
      <c r="X1310" s="155"/>
      <c r="Y1310" s="155"/>
      <c r="Z1310" s="157"/>
      <c r="AA1310" s="168" t="e">
        <f>Y1310/X1310</f>
        <v>#DIV/0!</v>
      </c>
      <c r="AB1310" s="154"/>
      <c r="AC1310" s="160"/>
      <c r="AD1310" s="160"/>
      <c r="AE1310" s="160"/>
      <c r="AF1310" s="160"/>
      <c r="AG1310" s="160"/>
      <c r="AH1310" s="160"/>
      <c r="AI1310" s="160"/>
      <c r="AJ1310" s="160"/>
      <c r="AK1310" s="161"/>
      <c r="AL1310" s="159"/>
      <c r="AM1310" s="159"/>
      <c r="AN1310" s="159"/>
      <c r="AO1310" s="159"/>
      <c r="AP1310" s="162"/>
      <c r="AQ1310" s="162"/>
      <c r="AR1310" s="162"/>
      <c r="AS1310" s="162"/>
      <c r="AT1310" s="161"/>
      <c r="AU1310" s="163"/>
      <c r="AV1310" s="163"/>
      <c r="AW1310" s="163"/>
      <c r="AX1310" s="163"/>
      <c r="AY1310" s="163"/>
    </row>
    <row r="1311" spans="1:51" ht="16.5" customHeight="1" outlineLevel="3" x14ac:dyDescent="0.25">
      <c r="A1311" s="205" t="s">
        <v>3591</v>
      </c>
      <c r="B1311" s="181" t="s">
        <v>1004</v>
      </c>
      <c r="C1311" s="192"/>
      <c r="D1311" s="192">
        <f t="shared" ref="D1311:G1311" si="1782">D1312</f>
        <v>10</v>
      </c>
      <c r="E1311" s="192">
        <f t="shared" si="1782"/>
        <v>10</v>
      </c>
      <c r="F1311" s="192">
        <f t="shared" si="1782"/>
        <v>11</v>
      </c>
      <c r="G1311" s="192">
        <f t="shared" si="1782"/>
        <v>12</v>
      </c>
      <c r="H1311" s="192">
        <v>13</v>
      </c>
      <c r="I1311" s="192">
        <v>14</v>
      </c>
      <c r="J1311" s="192">
        <f t="shared" ref="J1311:P1311" si="1783">J1312</f>
        <v>15</v>
      </c>
      <c r="K1311" s="192" t="e">
        <f t="shared" si="1783"/>
        <v>#N/A</v>
      </c>
      <c r="L1311" s="192">
        <f t="shared" si="1783"/>
        <v>11</v>
      </c>
      <c r="M1311" s="192">
        <f t="shared" si="1783"/>
        <v>12</v>
      </c>
      <c r="N1311" s="192">
        <f t="shared" si="1783"/>
        <v>13</v>
      </c>
      <c r="O1311" s="192">
        <f t="shared" si="1783"/>
        <v>0</v>
      </c>
      <c r="P1311" s="192">
        <f t="shared" si="1783"/>
        <v>0</v>
      </c>
      <c r="Q1311" s="181"/>
      <c r="R1311" s="192">
        <f t="shared" ref="R1311:S1311" si="1784">R1312</f>
        <v>0</v>
      </c>
      <c r="S1311" s="192">
        <f t="shared" si="1784"/>
        <v>0</v>
      </c>
      <c r="T1311" s="181"/>
      <c r="U1311" s="192">
        <f t="shared" ref="U1311:V1311" si="1785">U1312</f>
        <v>0</v>
      </c>
      <c r="V1311" s="192">
        <f t="shared" si="1785"/>
        <v>0</v>
      </c>
      <c r="W1311" s="181"/>
      <c r="X1311" s="188">
        <f>H1311</f>
        <v>13</v>
      </c>
      <c r="Y1311" s="192">
        <f>Y1312</f>
        <v>0</v>
      </c>
      <c r="Z1311" s="170"/>
      <c r="AA1311" s="170"/>
      <c r="AB1311" s="181"/>
      <c r="AC1311" s="170" t="e">
        <f>P1311/R1311</f>
        <v>#DIV/0!</v>
      </c>
      <c r="AD1311" s="170" t="e">
        <f>S1311/R1311</f>
        <v>#DIV/0!</v>
      </c>
      <c r="AE1311" s="170" t="e">
        <f>V1311/U1311</f>
        <v>#DIV/0!</v>
      </c>
      <c r="AF1311" s="170">
        <f>Y1311/X1311</f>
        <v>0</v>
      </c>
      <c r="AG1311" s="170">
        <f>P1311/G1311</f>
        <v>0</v>
      </c>
      <c r="AH1311" s="170">
        <f>S1311/G1311</f>
        <v>0</v>
      </c>
      <c r="AI1311" s="170">
        <f>V1311/G1311</f>
        <v>0</v>
      </c>
      <c r="AJ1311" s="170">
        <f>Y1311/G1311</f>
        <v>0</v>
      </c>
      <c r="AK1311" s="206"/>
      <c r="AL1311" s="168">
        <f>IF(H1311=0,0,P1311/H1311)</f>
        <v>0</v>
      </c>
      <c r="AM1311" s="168">
        <f>IF(H1311=0,0,S1311/H1311)</f>
        <v>0</v>
      </c>
      <c r="AN1311" s="168">
        <f>IF(H1311=0,0,V1311/H1311)</f>
        <v>0</v>
      </c>
      <c r="AO1311" s="168">
        <f>IF(H1311=0,0,Y1311/H1311)</f>
        <v>0</v>
      </c>
      <c r="AP1311" s="174">
        <f t="shared" ref="AP1311:AS1311" si="1786">IF(AL1311&lt;=50%,5,IF(AL1311&lt;=65%,4,IF(AL1311&lt;=75%,3,IF(AL1311&lt;=90%,2,1))))</f>
        <v>5</v>
      </c>
      <c r="AQ1311" s="174">
        <f t="shared" si="1786"/>
        <v>5</v>
      </c>
      <c r="AR1311" s="174">
        <f t="shared" si="1786"/>
        <v>5</v>
      </c>
      <c r="AS1311" s="174">
        <f t="shared" si="1786"/>
        <v>5</v>
      </c>
      <c r="AT1311" s="206"/>
      <c r="AU1311" s="207"/>
      <c r="AV1311" s="207"/>
      <c r="AW1311" s="207"/>
      <c r="AX1311" s="207"/>
      <c r="AY1311" s="207"/>
    </row>
    <row r="1312" spans="1:51" ht="16.5" customHeight="1" outlineLevel="4" x14ac:dyDescent="0.25">
      <c r="A1312" s="205" t="s">
        <v>3592</v>
      </c>
      <c r="B1312" s="181" t="s">
        <v>1004</v>
      </c>
      <c r="C1312" s="192" t="s">
        <v>3593</v>
      </c>
      <c r="D1312" s="192">
        <v>10</v>
      </c>
      <c r="E1312" s="192">
        <v>10</v>
      </c>
      <c r="F1312" s="192">
        <v>11</v>
      </c>
      <c r="G1312" s="192">
        <v>12</v>
      </c>
      <c r="H1312" s="192"/>
      <c r="I1312" s="192"/>
      <c r="J1312" s="192">
        <v>15</v>
      </c>
      <c r="K1312" s="192" t="e">
        <f>Variables!E524</f>
        <v>#N/A</v>
      </c>
      <c r="L1312" s="192">
        <f>Variables!F524</f>
        <v>11</v>
      </c>
      <c r="M1312" s="192">
        <f>Variables!G524</f>
        <v>12</v>
      </c>
      <c r="N1312" s="192">
        <f>Variables!H524</f>
        <v>13</v>
      </c>
      <c r="O1312" s="192">
        <f>Variables!I524</f>
        <v>0</v>
      </c>
      <c r="P1312" s="192">
        <f>Variables!J524</f>
        <v>0</v>
      </c>
      <c r="Q1312" s="181"/>
      <c r="R1312" s="192">
        <f>Variables!K524</f>
        <v>0</v>
      </c>
      <c r="S1312" s="192">
        <f>Variables!L524</f>
        <v>0</v>
      </c>
      <c r="T1312" s="181"/>
      <c r="U1312" s="192">
        <f>Variables!M524</f>
        <v>0</v>
      </c>
      <c r="V1312" s="192">
        <f>Variables!N524</f>
        <v>0</v>
      </c>
      <c r="W1312" s="181"/>
      <c r="X1312" s="188"/>
      <c r="Y1312" s="192">
        <f>Variables!P524</f>
        <v>0</v>
      </c>
      <c r="Z1312" s="170"/>
      <c r="AA1312" s="170"/>
      <c r="AB1312" s="181"/>
      <c r="AC1312" s="170"/>
      <c r="AD1312" s="170"/>
      <c r="AE1312" s="170"/>
      <c r="AF1312" s="170"/>
      <c r="AG1312" s="170"/>
      <c r="AH1312" s="170"/>
      <c r="AI1312" s="170"/>
      <c r="AJ1312" s="170"/>
      <c r="AK1312" s="206"/>
      <c r="AL1312" s="168"/>
      <c r="AM1312" s="168"/>
      <c r="AN1312" s="168"/>
      <c r="AO1312" s="168"/>
      <c r="AP1312" s="174"/>
      <c r="AQ1312" s="174"/>
      <c r="AR1312" s="174"/>
      <c r="AS1312" s="174"/>
      <c r="AT1312" s="206"/>
      <c r="AU1312" s="207"/>
      <c r="AV1312" s="207"/>
      <c r="AW1312" s="207"/>
      <c r="AX1312" s="207"/>
      <c r="AY1312" s="207"/>
    </row>
    <row r="1313" spans="1:51" ht="16.5" customHeight="1" outlineLevel="2" x14ac:dyDescent="0.25">
      <c r="A1313" s="153" t="s">
        <v>3594</v>
      </c>
      <c r="B1313" s="154" t="s">
        <v>3595</v>
      </c>
      <c r="C1313" s="155"/>
      <c r="D1313" s="155"/>
      <c r="E1313" s="155"/>
      <c r="F1313" s="155"/>
      <c r="G1313" s="155"/>
      <c r="H1313" s="155"/>
      <c r="I1313" s="155"/>
      <c r="J1313" s="155"/>
      <c r="K1313" s="155"/>
      <c r="L1313" s="155"/>
      <c r="M1313" s="155"/>
      <c r="N1313" s="155"/>
      <c r="O1313" s="155"/>
      <c r="P1313" s="155"/>
      <c r="Q1313" s="156"/>
      <c r="R1313" s="155"/>
      <c r="S1313" s="155"/>
      <c r="T1313" s="157"/>
      <c r="U1313" s="155"/>
      <c r="V1313" s="155"/>
      <c r="W1313" s="157"/>
      <c r="X1313" s="155"/>
      <c r="Y1313" s="155"/>
      <c r="Z1313" s="157"/>
      <c r="AA1313" s="160"/>
      <c r="AB1313" s="154"/>
      <c r="AC1313" s="160"/>
      <c r="AD1313" s="160"/>
      <c r="AE1313" s="160"/>
      <c r="AF1313" s="160"/>
      <c r="AG1313" s="160"/>
      <c r="AH1313" s="160"/>
      <c r="AI1313" s="160"/>
      <c r="AJ1313" s="160"/>
      <c r="AK1313" s="161"/>
      <c r="AL1313" s="159"/>
      <c r="AM1313" s="159"/>
      <c r="AN1313" s="159"/>
      <c r="AO1313" s="159"/>
      <c r="AP1313" s="162"/>
      <c r="AQ1313" s="162"/>
      <c r="AR1313" s="162"/>
      <c r="AS1313" s="162"/>
      <c r="AT1313" s="161"/>
      <c r="AU1313" s="163"/>
      <c r="AV1313" s="163"/>
      <c r="AW1313" s="163"/>
      <c r="AX1313" s="163"/>
      <c r="AY1313" s="163"/>
    </row>
    <row r="1314" spans="1:51" ht="16.5" customHeight="1" outlineLevel="3" x14ac:dyDescent="0.25">
      <c r="A1314" s="285" t="s">
        <v>3596</v>
      </c>
      <c r="B1314" s="286" t="s">
        <v>3597</v>
      </c>
      <c r="C1314" s="167"/>
      <c r="D1314" s="167">
        <v>0.04</v>
      </c>
      <c r="E1314" s="167">
        <v>4.0500000000000001E-2</v>
      </c>
      <c r="F1314" s="167">
        <v>4.1000000000000002E-2</v>
      </c>
      <c r="G1314" s="167">
        <v>4.1500000000000002E-2</v>
      </c>
      <c r="H1314" s="167">
        <v>4.2000000000000003E-2</v>
      </c>
      <c r="I1314" s="167">
        <v>4.2500000000000003E-2</v>
      </c>
      <c r="J1314" s="167">
        <v>4.2999999999999997E-2</v>
      </c>
      <c r="K1314" s="167">
        <f t="shared" ref="K1314:P1314" si="1787">IF(K1316=0,0,K1315/K1316)</f>
        <v>4.2071197411003236E-2</v>
      </c>
      <c r="L1314" s="167">
        <f t="shared" si="1787"/>
        <v>4.5161290322580643E-2</v>
      </c>
      <c r="M1314" s="167">
        <f t="shared" si="1787"/>
        <v>4.8309178743961352E-2</v>
      </c>
      <c r="N1314" s="167">
        <f t="shared" si="1787"/>
        <v>6.4935064935064929E-2</v>
      </c>
      <c r="O1314" s="167">
        <f t="shared" si="1787"/>
        <v>0</v>
      </c>
      <c r="P1314" s="167">
        <f t="shared" si="1787"/>
        <v>0</v>
      </c>
      <c r="Q1314" s="177"/>
      <c r="R1314" s="167">
        <f t="shared" ref="R1314:S1314" si="1788">IF(R1316=0,0,R1315/R1316)</f>
        <v>0</v>
      </c>
      <c r="S1314" s="167">
        <f t="shared" si="1788"/>
        <v>0</v>
      </c>
      <c r="T1314" s="181"/>
      <c r="U1314" s="167">
        <f t="shared" ref="U1314:V1314" si="1789">IF(U1316=0,0,U1315/U1316)</f>
        <v>0</v>
      </c>
      <c r="V1314" s="167">
        <f t="shared" si="1789"/>
        <v>0</v>
      </c>
      <c r="W1314" s="181"/>
      <c r="X1314" s="159">
        <f>H1314</f>
        <v>4.2000000000000003E-2</v>
      </c>
      <c r="Y1314" s="167">
        <f>IF(Y1316=0,0,Y1315/Y1316)</f>
        <v>0</v>
      </c>
      <c r="Z1314" s="170"/>
      <c r="AA1314" s="167">
        <f>Y1314/X1314</f>
        <v>0</v>
      </c>
      <c r="AB1314" s="286"/>
      <c r="AC1314" s="172" t="e">
        <f>P1314/R1314</f>
        <v>#DIV/0!</v>
      </c>
      <c r="AD1314" s="172" t="e">
        <f>S1314/R1314</f>
        <v>#DIV/0!</v>
      </c>
      <c r="AE1314" s="172" t="e">
        <f>V1314/U1314</f>
        <v>#DIV/0!</v>
      </c>
      <c r="AF1314" s="172">
        <f>Y1314/X1314</f>
        <v>0</v>
      </c>
      <c r="AG1314" s="172">
        <f>P1314/G1314</f>
        <v>0</v>
      </c>
      <c r="AH1314" s="172">
        <f>S1314/G1314</f>
        <v>0</v>
      </c>
      <c r="AI1314" s="172">
        <f>V1314/G1314</f>
        <v>0</v>
      </c>
      <c r="AJ1314" s="172">
        <f>Y1314/G1314</f>
        <v>0</v>
      </c>
      <c r="AK1314" s="173"/>
      <c r="AL1314" s="168">
        <f>IF(H1314=0,0,P1314/H1314)</f>
        <v>0</v>
      </c>
      <c r="AM1314" s="168">
        <f>IF(H1314=0,0,S1314/H1314)</f>
        <v>0</v>
      </c>
      <c r="AN1314" s="168">
        <f>IF(H1314=0,0,V1314/H1314)</f>
        <v>0</v>
      </c>
      <c r="AO1314" s="168">
        <f>IF(H1314=0,0,Y1314/H1314)</f>
        <v>0</v>
      </c>
      <c r="AP1314" s="174">
        <f t="shared" ref="AP1314:AS1314" si="1790">IF(AL1314&lt;=50%,5,IF(AL1314&lt;=65%,4,IF(AL1314&lt;=75%,3,IF(AL1314&lt;=90%,2,1))))</f>
        <v>5</v>
      </c>
      <c r="AQ1314" s="174">
        <f t="shared" si="1790"/>
        <v>5</v>
      </c>
      <c r="AR1314" s="174">
        <f t="shared" si="1790"/>
        <v>5</v>
      </c>
      <c r="AS1314" s="174">
        <f t="shared" si="1790"/>
        <v>5</v>
      </c>
      <c r="AT1314" s="287"/>
      <c r="AU1314" s="288"/>
      <c r="AV1314" s="288"/>
      <c r="AW1314" s="288"/>
      <c r="AX1314" s="288"/>
      <c r="AY1314" s="288"/>
    </row>
    <row r="1315" spans="1:51" ht="16.5" customHeight="1" outlineLevel="4" x14ac:dyDescent="0.25">
      <c r="A1315" s="205" t="s">
        <v>3598</v>
      </c>
      <c r="B1315" s="274" t="s">
        <v>967</v>
      </c>
      <c r="C1315" s="192" t="s">
        <v>3599</v>
      </c>
      <c r="D1315" s="192"/>
      <c r="E1315" s="192"/>
      <c r="F1315" s="192"/>
      <c r="G1315" s="192"/>
      <c r="H1315" s="192"/>
      <c r="I1315" s="192"/>
      <c r="J1315" s="192"/>
      <c r="K1315" s="192">
        <f>Variables!E505</f>
        <v>26</v>
      </c>
      <c r="L1315" s="192">
        <f>Variables!F505</f>
        <v>28</v>
      </c>
      <c r="M1315" s="192">
        <f>Variables!G505</f>
        <v>30</v>
      </c>
      <c r="N1315" s="192">
        <f>Variables!H505</f>
        <v>35</v>
      </c>
      <c r="O1315" s="192">
        <f>Variables!I505</f>
        <v>0</v>
      </c>
      <c r="P1315" s="192">
        <f>Variables!J505</f>
        <v>0</v>
      </c>
      <c r="Q1315" s="181"/>
      <c r="R1315" s="192">
        <f>Variables!K505</f>
        <v>0</v>
      </c>
      <c r="S1315" s="192">
        <f>Variables!L505</f>
        <v>0</v>
      </c>
      <c r="T1315" s="181"/>
      <c r="U1315" s="192">
        <f>Variables!M505</f>
        <v>0</v>
      </c>
      <c r="V1315" s="192">
        <f>Variables!N505</f>
        <v>0</v>
      </c>
      <c r="W1315" s="181"/>
      <c r="X1315" s="192"/>
      <c r="Y1315" s="192">
        <f>Variables!P505</f>
        <v>0</v>
      </c>
      <c r="Z1315" s="170"/>
      <c r="AA1315" s="170"/>
      <c r="AB1315" s="181"/>
      <c r="AC1315" s="170"/>
      <c r="AD1315" s="170"/>
      <c r="AE1315" s="170"/>
      <c r="AF1315" s="170"/>
      <c r="AG1315" s="170"/>
      <c r="AH1315" s="170"/>
      <c r="AI1315" s="170"/>
      <c r="AJ1315" s="170"/>
      <c r="AK1315" s="206"/>
      <c r="AL1315" s="168"/>
      <c r="AM1315" s="168"/>
      <c r="AN1315" s="168"/>
      <c r="AO1315" s="168"/>
      <c r="AP1315" s="174"/>
      <c r="AQ1315" s="174"/>
      <c r="AR1315" s="174"/>
      <c r="AS1315" s="174"/>
      <c r="AT1315" s="206"/>
      <c r="AU1315" s="207"/>
      <c r="AV1315" s="207"/>
      <c r="AW1315" s="207"/>
      <c r="AX1315" s="207"/>
      <c r="AY1315" s="207"/>
    </row>
    <row r="1316" spans="1:51" ht="16.5" customHeight="1" outlineLevel="4" x14ac:dyDescent="0.25">
      <c r="A1316" s="205" t="s">
        <v>3600</v>
      </c>
      <c r="B1316" s="181" t="s">
        <v>965</v>
      </c>
      <c r="C1316" s="192" t="s">
        <v>3599</v>
      </c>
      <c r="D1316" s="192"/>
      <c r="E1316" s="192"/>
      <c r="F1316" s="192"/>
      <c r="G1316" s="192"/>
      <c r="H1316" s="192"/>
      <c r="I1316" s="192"/>
      <c r="J1316" s="192"/>
      <c r="K1316" s="192">
        <f>Variables!E504</f>
        <v>618</v>
      </c>
      <c r="L1316" s="192">
        <f>Variables!F504</f>
        <v>620</v>
      </c>
      <c r="M1316" s="192">
        <f>Variables!G504</f>
        <v>621</v>
      </c>
      <c r="N1316" s="192">
        <f>Variables!H504</f>
        <v>539</v>
      </c>
      <c r="O1316" s="192">
        <f>Variables!I504</f>
        <v>0</v>
      </c>
      <c r="P1316" s="192">
        <f>Variables!J504</f>
        <v>0</v>
      </c>
      <c r="Q1316" s="181"/>
      <c r="R1316" s="192">
        <f>Variables!K504</f>
        <v>0</v>
      </c>
      <c r="S1316" s="192">
        <f>Variables!L504</f>
        <v>0</v>
      </c>
      <c r="T1316" s="181"/>
      <c r="U1316" s="192">
        <f>Variables!M504</f>
        <v>0</v>
      </c>
      <c r="V1316" s="192">
        <f>Variables!N504</f>
        <v>0</v>
      </c>
      <c r="W1316" s="181"/>
      <c r="X1316" s="192"/>
      <c r="Y1316" s="192">
        <f>Variables!P504</f>
        <v>0</v>
      </c>
      <c r="Z1316" s="170"/>
      <c r="AA1316" s="170"/>
      <c r="AB1316" s="181"/>
      <c r="AC1316" s="170"/>
      <c r="AD1316" s="170"/>
      <c r="AE1316" s="170"/>
      <c r="AF1316" s="170"/>
      <c r="AG1316" s="170"/>
      <c r="AH1316" s="170"/>
      <c r="AI1316" s="170"/>
      <c r="AJ1316" s="170"/>
      <c r="AK1316" s="206"/>
      <c r="AL1316" s="168"/>
      <c r="AM1316" s="168"/>
      <c r="AN1316" s="168"/>
      <c r="AO1316" s="168"/>
      <c r="AP1316" s="174"/>
      <c r="AQ1316" s="174"/>
      <c r="AR1316" s="174"/>
      <c r="AS1316" s="174"/>
      <c r="AT1316" s="206"/>
      <c r="AU1316" s="207"/>
      <c r="AV1316" s="207"/>
      <c r="AW1316" s="207"/>
      <c r="AX1316" s="207"/>
      <c r="AY1316" s="207"/>
    </row>
    <row r="1317" spans="1:51" ht="16.5" customHeight="1" outlineLevel="2" x14ac:dyDescent="0.25">
      <c r="A1317" s="153" t="s">
        <v>3601</v>
      </c>
      <c r="B1317" s="154" t="s">
        <v>3602</v>
      </c>
      <c r="C1317" s="155"/>
      <c r="D1317" s="155"/>
      <c r="E1317" s="155"/>
      <c r="F1317" s="155"/>
      <c r="G1317" s="155"/>
      <c r="H1317" s="155"/>
      <c r="I1317" s="155"/>
      <c r="J1317" s="155"/>
      <c r="K1317" s="155"/>
      <c r="L1317" s="155"/>
      <c r="M1317" s="155"/>
      <c r="N1317" s="155"/>
      <c r="O1317" s="155"/>
      <c r="P1317" s="155"/>
      <c r="Q1317" s="156"/>
      <c r="R1317" s="155"/>
      <c r="S1317" s="155"/>
      <c r="T1317" s="157"/>
      <c r="U1317" s="155"/>
      <c r="V1317" s="155"/>
      <c r="W1317" s="157"/>
      <c r="X1317" s="155"/>
      <c r="Y1317" s="155"/>
      <c r="Z1317" s="157"/>
      <c r="AA1317" s="160"/>
      <c r="AB1317" s="154"/>
      <c r="AC1317" s="160"/>
      <c r="AD1317" s="160"/>
      <c r="AE1317" s="160"/>
      <c r="AF1317" s="160"/>
      <c r="AG1317" s="160"/>
      <c r="AH1317" s="160"/>
      <c r="AI1317" s="160"/>
      <c r="AJ1317" s="160"/>
      <c r="AK1317" s="161"/>
      <c r="AL1317" s="159"/>
      <c r="AM1317" s="159"/>
      <c r="AN1317" s="159"/>
      <c r="AO1317" s="159"/>
      <c r="AP1317" s="162"/>
      <c r="AQ1317" s="162"/>
      <c r="AR1317" s="162"/>
      <c r="AS1317" s="162"/>
      <c r="AT1317" s="161"/>
      <c r="AU1317" s="163"/>
      <c r="AV1317" s="163"/>
      <c r="AW1317" s="163"/>
      <c r="AX1317" s="163"/>
      <c r="AY1317" s="163"/>
    </row>
    <row r="1318" spans="1:51" ht="16.5" customHeight="1" outlineLevel="3" x14ac:dyDescent="0.25">
      <c r="A1318" s="285" t="s">
        <v>3603</v>
      </c>
      <c r="B1318" s="286" t="s">
        <v>3604</v>
      </c>
      <c r="C1318" s="167"/>
      <c r="D1318" s="167">
        <v>4.9399999999999999E-2</v>
      </c>
      <c r="E1318" s="167">
        <f>E1319/E1320</f>
        <v>4.9919484702093397E-2</v>
      </c>
      <c r="F1318" s="167">
        <v>5.04E-2</v>
      </c>
      <c r="G1318" s="167">
        <v>5.0900000000000001E-2</v>
      </c>
      <c r="H1318" s="167">
        <v>5.1400000000000001E-2</v>
      </c>
      <c r="I1318" s="167">
        <v>5.1900000000000002E-2</v>
      </c>
      <c r="J1318" s="167">
        <v>5.2900000000000003E-2</v>
      </c>
      <c r="K1318" s="167">
        <f t="shared" ref="K1318:P1318" si="1791">IF(K1320=0,0,K1319/K1320)</f>
        <v>5.0161812297734629E-2</v>
      </c>
      <c r="L1318" s="167">
        <f t="shared" si="1791"/>
        <v>0.05</v>
      </c>
      <c r="M1318" s="167">
        <f t="shared" si="1791"/>
        <v>5.4750402576489533E-2</v>
      </c>
      <c r="N1318" s="167">
        <f t="shared" si="1791"/>
        <v>5.1948051948051951E-2</v>
      </c>
      <c r="O1318" s="167">
        <f t="shared" si="1791"/>
        <v>0</v>
      </c>
      <c r="P1318" s="167">
        <f t="shared" si="1791"/>
        <v>0</v>
      </c>
      <c r="Q1318" s="177"/>
      <c r="R1318" s="167">
        <f t="shared" ref="R1318:S1318" si="1792">IF(R1320=0,0,R1319/R1320)</f>
        <v>0</v>
      </c>
      <c r="S1318" s="167">
        <f t="shared" si="1792"/>
        <v>0</v>
      </c>
      <c r="T1318" s="181"/>
      <c r="U1318" s="167">
        <f t="shared" ref="U1318:V1318" si="1793">IF(U1320=0,0,U1319/U1320)</f>
        <v>0</v>
      </c>
      <c r="V1318" s="167">
        <f t="shared" si="1793"/>
        <v>0</v>
      </c>
      <c r="W1318" s="181"/>
      <c r="X1318" s="159">
        <f>H1318</f>
        <v>5.1400000000000001E-2</v>
      </c>
      <c r="Y1318" s="167">
        <f>IF(Y1320=0,0,Y1319/Y1320)</f>
        <v>0</v>
      </c>
      <c r="Z1318" s="170"/>
      <c r="AA1318" s="167">
        <f>Y1318/X1318</f>
        <v>0</v>
      </c>
      <c r="AB1318" s="286"/>
      <c r="AC1318" s="172" t="e">
        <f>P1318/R1318</f>
        <v>#DIV/0!</v>
      </c>
      <c r="AD1318" s="172" t="e">
        <f>S1318/R1318</f>
        <v>#DIV/0!</v>
      </c>
      <c r="AE1318" s="172" t="e">
        <f>V1318/U1318</f>
        <v>#DIV/0!</v>
      </c>
      <c r="AF1318" s="172">
        <f>Y1318/X1318</f>
        <v>0</v>
      </c>
      <c r="AG1318" s="172">
        <f>P1318/G1318</f>
        <v>0</v>
      </c>
      <c r="AH1318" s="172">
        <f>S1318/G1318</f>
        <v>0</v>
      </c>
      <c r="AI1318" s="172">
        <f>V1318/G1318</f>
        <v>0</v>
      </c>
      <c r="AJ1318" s="172">
        <f>Y1318/G1318</f>
        <v>0</v>
      </c>
      <c r="AK1318" s="173"/>
      <c r="AL1318" s="168">
        <f>IF(H1318=0,0,P1318/H1318)</f>
        <v>0</v>
      </c>
      <c r="AM1318" s="168">
        <f>IF(H1318=0,0,S1318/H1318)</f>
        <v>0</v>
      </c>
      <c r="AN1318" s="168">
        <f>IF(H1318=0,0,V1318/H1318)</f>
        <v>0</v>
      </c>
      <c r="AO1318" s="168">
        <f>IF(H1318=0,0,Y1318/H1318)</f>
        <v>0</v>
      </c>
      <c r="AP1318" s="174">
        <f t="shared" ref="AP1318:AS1318" si="1794">IF(AL1318&lt;=50%,5,IF(AL1318&lt;=65%,4,IF(AL1318&lt;=75%,3,IF(AL1318&lt;=90%,2,1))))</f>
        <v>5</v>
      </c>
      <c r="AQ1318" s="174">
        <f t="shared" si="1794"/>
        <v>5</v>
      </c>
      <c r="AR1318" s="174">
        <f t="shared" si="1794"/>
        <v>5</v>
      </c>
      <c r="AS1318" s="174">
        <f t="shared" si="1794"/>
        <v>5</v>
      </c>
      <c r="AT1318" s="287"/>
      <c r="AU1318" s="288"/>
      <c r="AV1318" s="288"/>
      <c r="AW1318" s="288"/>
      <c r="AX1318" s="288"/>
      <c r="AY1318" s="288"/>
    </row>
    <row r="1319" spans="1:51" ht="16.5" customHeight="1" outlineLevel="4" x14ac:dyDescent="0.25">
      <c r="A1319" s="205" t="s">
        <v>3605</v>
      </c>
      <c r="B1319" s="181" t="s">
        <v>969</v>
      </c>
      <c r="C1319" s="192" t="s">
        <v>3599</v>
      </c>
      <c r="D1319" s="192"/>
      <c r="E1319" s="192">
        <v>31</v>
      </c>
      <c r="F1319" s="192"/>
      <c r="G1319" s="192"/>
      <c r="H1319" s="192"/>
      <c r="I1319" s="192"/>
      <c r="J1319" s="192"/>
      <c r="K1319" s="192">
        <f>Variables!E506</f>
        <v>31</v>
      </c>
      <c r="L1319" s="192">
        <f>Variables!F506</f>
        <v>31</v>
      </c>
      <c r="M1319" s="192">
        <f>Variables!G506</f>
        <v>34</v>
      </c>
      <c r="N1319" s="192">
        <f>Variables!H506</f>
        <v>28</v>
      </c>
      <c r="O1319" s="192">
        <f>Variables!I506</f>
        <v>0</v>
      </c>
      <c r="P1319" s="192">
        <f>Variables!J506</f>
        <v>0</v>
      </c>
      <c r="Q1319" s="181"/>
      <c r="R1319" s="192">
        <f>Variables!K506</f>
        <v>0</v>
      </c>
      <c r="S1319" s="192">
        <f>Variables!L506</f>
        <v>0</v>
      </c>
      <c r="T1319" s="181"/>
      <c r="U1319" s="192">
        <f>Variables!M506</f>
        <v>0</v>
      </c>
      <c r="V1319" s="192">
        <f>Variables!N506</f>
        <v>0</v>
      </c>
      <c r="W1319" s="181"/>
      <c r="X1319" s="192"/>
      <c r="Y1319" s="192">
        <f>Variables!P506</f>
        <v>0</v>
      </c>
      <c r="Z1319" s="170"/>
      <c r="AA1319" s="170"/>
      <c r="AB1319" s="181"/>
      <c r="AC1319" s="170"/>
      <c r="AD1319" s="170"/>
      <c r="AE1319" s="170"/>
      <c r="AF1319" s="170"/>
      <c r="AG1319" s="170"/>
      <c r="AH1319" s="170"/>
      <c r="AI1319" s="170"/>
      <c r="AJ1319" s="170"/>
      <c r="AK1319" s="206"/>
      <c r="AL1319" s="168"/>
      <c r="AM1319" s="168"/>
      <c r="AN1319" s="168"/>
      <c r="AO1319" s="168"/>
      <c r="AP1319" s="174"/>
      <c r="AQ1319" s="174"/>
      <c r="AR1319" s="174"/>
      <c r="AS1319" s="174"/>
      <c r="AT1319" s="206"/>
      <c r="AU1319" s="207"/>
      <c r="AV1319" s="207"/>
      <c r="AW1319" s="207"/>
      <c r="AX1319" s="207"/>
      <c r="AY1319" s="207"/>
    </row>
    <row r="1320" spans="1:51" ht="16.5" customHeight="1" outlineLevel="4" x14ac:dyDescent="0.25">
      <c r="A1320" s="205" t="s">
        <v>3606</v>
      </c>
      <c r="B1320" s="181" t="s">
        <v>965</v>
      </c>
      <c r="C1320" s="192" t="s">
        <v>3599</v>
      </c>
      <c r="D1320" s="192"/>
      <c r="E1320" s="192">
        <v>621</v>
      </c>
      <c r="F1320" s="192"/>
      <c r="G1320" s="192"/>
      <c r="H1320" s="192"/>
      <c r="I1320" s="192"/>
      <c r="J1320" s="192"/>
      <c r="K1320" s="192">
        <f>Variables!E504</f>
        <v>618</v>
      </c>
      <c r="L1320" s="192">
        <f>Variables!F504</f>
        <v>620</v>
      </c>
      <c r="M1320" s="192">
        <f>Variables!G504</f>
        <v>621</v>
      </c>
      <c r="N1320" s="192">
        <f>Variables!H504</f>
        <v>539</v>
      </c>
      <c r="O1320" s="192">
        <f>Variables!I504</f>
        <v>0</v>
      </c>
      <c r="P1320" s="192">
        <f>Variables!J504</f>
        <v>0</v>
      </c>
      <c r="Q1320" s="181"/>
      <c r="R1320" s="192">
        <f>Variables!K504</f>
        <v>0</v>
      </c>
      <c r="S1320" s="192">
        <f>Variables!L504</f>
        <v>0</v>
      </c>
      <c r="T1320" s="181"/>
      <c r="U1320" s="192">
        <f>Variables!M504</f>
        <v>0</v>
      </c>
      <c r="V1320" s="192">
        <f>Variables!N504</f>
        <v>0</v>
      </c>
      <c r="W1320" s="181"/>
      <c r="X1320" s="192"/>
      <c r="Y1320" s="192">
        <f>Variables!P504</f>
        <v>0</v>
      </c>
      <c r="Z1320" s="170"/>
      <c r="AA1320" s="170"/>
      <c r="AB1320" s="181"/>
      <c r="AC1320" s="170"/>
      <c r="AD1320" s="170"/>
      <c r="AE1320" s="170"/>
      <c r="AF1320" s="170"/>
      <c r="AG1320" s="170"/>
      <c r="AH1320" s="170"/>
      <c r="AI1320" s="170"/>
      <c r="AJ1320" s="170"/>
      <c r="AK1320" s="206"/>
      <c r="AL1320" s="168"/>
      <c r="AM1320" s="168"/>
      <c r="AN1320" s="168"/>
      <c r="AO1320" s="168"/>
      <c r="AP1320" s="174"/>
      <c r="AQ1320" s="174"/>
      <c r="AR1320" s="174"/>
      <c r="AS1320" s="174"/>
      <c r="AT1320" s="206"/>
      <c r="AU1320" s="207"/>
      <c r="AV1320" s="207"/>
      <c r="AW1320" s="207"/>
      <c r="AX1320" s="207"/>
      <c r="AY1320" s="207"/>
    </row>
    <row r="1321" spans="1:51" ht="16.5" customHeight="1" outlineLevel="1" x14ac:dyDescent="0.25">
      <c r="A1321" s="140" t="s">
        <v>325</v>
      </c>
      <c r="B1321" s="146" t="s">
        <v>3607</v>
      </c>
      <c r="C1321" s="142"/>
      <c r="D1321" s="142"/>
      <c r="E1321" s="142"/>
      <c r="F1321" s="142"/>
      <c r="G1321" s="142"/>
      <c r="H1321" s="142"/>
      <c r="I1321" s="142"/>
      <c r="J1321" s="142"/>
      <c r="K1321" s="142"/>
      <c r="L1321" s="142"/>
      <c r="M1321" s="142"/>
      <c r="N1321" s="142"/>
      <c r="O1321" s="142"/>
      <c r="P1321" s="142"/>
      <c r="Q1321" s="284">
        <f>SUBTOTAL(9,Q1322:Q1328)</f>
        <v>0</v>
      </c>
      <c r="R1321" s="142"/>
      <c r="S1321" s="142"/>
      <c r="T1321" s="143">
        <f>SUBTOTAL(9,T1322:T1328)</f>
        <v>0</v>
      </c>
      <c r="U1321" s="142"/>
      <c r="V1321" s="142"/>
      <c r="W1321" s="143">
        <f>SUBTOTAL(9,W1322:W1328)</f>
        <v>0</v>
      </c>
      <c r="X1321" s="142"/>
      <c r="Y1321" s="142"/>
      <c r="Z1321" s="143">
        <f>SUBTOTAL(9,Z1322:Z1328)</f>
        <v>0</v>
      </c>
      <c r="AA1321" s="145"/>
      <c r="AB1321" s="146"/>
      <c r="AC1321" s="147"/>
      <c r="AD1321" s="147"/>
      <c r="AE1321" s="147"/>
      <c r="AF1321" s="147"/>
      <c r="AG1321" s="147"/>
      <c r="AH1321" s="147"/>
      <c r="AI1321" s="147"/>
      <c r="AJ1321" s="147"/>
      <c r="AK1321" s="148"/>
      <c r="AL1321" s="149"/>
      <c r="AM1321" s="149"/>
      <c r="AN1321" s="149"/>
      <c r="AO1321" s="149"/>
      <c r="AP1321" s="150"/>
      <c r="AQ1321" s="150"/>
      <c r="AR1321" s="150"/>
      <c r="AS1321" s="150"/>
      <c r="AT1321" s="151"/>
      <c r="AU1321" s="152">
        <f>COUNTIF(AS1322:AS1328,5)</f>
        <v>2</v>
      </c>
      <c r="AV1321" s="152">
        <f>COUNTIF(AS1322:AS1328,4)</f>
        <v>0</v>
      </c>
      <c r="AW1321" s="152">
        <f>COUNTIF(AS1322:AS1328,3)</f>
        <v>0</v>
      </c>
      <c r="AX1321" s="152">
        <f>COUNTIF(AS1322:AS1328,2)</f>
        <v>0</v>
      </c>
      <c r="AY1321" s="152">
        <f>COUNTIF(AS1322:AS1328,1)</f>
        <v>0</v>
      </c>
    </row>
    <row r="1322" spans="1:51" ht="16.5" customHeight="1" outlineLevel="2" x14ac:dyDescent="0.25">
      <c r="A1322" s="153" t="s">
        <v>3608</v>
      </c>
      <c r="B1322" s="153" t="s">
        <v>3609</v>
      </c>
      <c r="C1322" s="155"/>
      <c r="D1322" s="155"/>
      <c r="E1322" s="155"/>
      <c r="F1322" s="155"/>
      <c r="G1322" s="155"/>
      <c r="H1322" s="155"/>
      <c r="I1322" s="155"/>
      <c r="J1322" s="155"/>
      <c r="K1322" s="155"/>
      <c r="L1322" s="155"/>
      <c r="M1322" s="155"/>
      <c r="N1322" s="155"/>
      <c r="O1322" s="155"/>
      <c r="P1322" s="155"/>
      <c r="Q1322" s="156"/>
      <c r="R1322" s="155"/>
      <c r="S1322" s="155"/>
      <c r="T1322" s="222"/>
      <c r="U1322" s="155"/>
      <c r="V1322" s="155"/>
      <c r="W1322" s="222"/>
      <c r="X1322" s="155"/>
      <c r="Y1322" s="155"/>
      <c r="Z1322" s="158"/>
      <c r="AA1322" s="159"/>
      <c r="AB1322" s="154"/>
      <c r="AC1322" s="160"/>
      <c r="AD1322" s="160"/>
      <c r="AE1322" s="160"/>
      <c r="AF1322" s="160"/>
      <c r="AG1322" s="160"/>
      <c r="AH1322" s="160"/>
      <c r="AI1322" s="160"/>
      <c r="AJ1322" s="160"/>
      <c r="AK1322" s="161"/>
      <c r="AL1322" s="159"/>
      <c r="AM1322" s="159"/>
      <c r="AN1322" s="159"/>
      <c r="AO1322" s="159"/>
      <c r="AP1322" s="162"/>
      <c r="AQ1322" s="162"/>
      <c r="AR1322" s="162"/>
      <c r="AS1322" s="162"/>
      <c r="AT1322" s="161"/>
      <c r="AU1322" s="163"/>
      <c r="AV1322" s="163"/>
      <c r="AW1322" s="163"/>
      <c r="AX1322" s="163"/>
      <c r="AY1322" s="163"/>
    </row>
    <row r="1323" spans="1:51" ht="16.5" customHeight="1" outlineLevel="3" x14ac:dyDescent="0.25">
      <c r="A1323" s="285" t="s">
        <v>3610</v>
      </c>
      <c r="B1323" s="286" t="s">
        <v>3611</v>
      </c>
      <c r="C1323" s="167"/>
      <c r="D1323" s="167">
        <v>0.67</v>
      </c>
      <c r="E1323" s="167">
        <v>1</v>
      </c>
      <c r="F1323" s="167">
        <v>1</v>
      </c>
      <c r="G1323" s="167">
        <v>1</v>
      </c>
      <c r="H1323" s="167">
        <v>1</v>
      </c>
      <c r="I1323" s="167">
        <v>1</v>
      </c>
      <c r="J1323" s="167">
        <v>1</v>
      </c>
      <c r="K1323" s="167">
        <v>1</v>
      </c>
      <c r="L1323" s="167">
        <v>0.75</v>
      </c>
      <c r="M1323" s="167" t="e">
        <f t="shared" ref="M1323:P1323" si="1795">IF(M1325=0,0,M1324/M1325)</f>
        <v>#N/A</v>
      </c>
      <c r="N1323" s="167">
        <f t="shared" si="1795"/>
        <v>0</v>
      </c>
      <c r="O1323" s="167">
        <f t="shared" si="1795"/>
        <v>0</v>
      </c>
      <c r="P1323" s="167">
        <f t="shared" si="1795"/>
        <v>0</v>
      </c>
      <c r="Q1323" s="177"/>
      <c r="R1323" s="167">
        <f t="shared" ref="R1323:S1323" si="1796">IF(R1325=0,0,R1324/R1325)</f>
        <v>0</v>
      </c>
      <c r="S1323" s="167">
        <f t="shared" si="1796"/>
        <v>0</v>
      </c>
      <c r="T1323" s="181"/>
      <c r="U1323" s="167">
        <f t="shared" ref="U1323:V1323" si="1797">IF(U1325=0,0,U1324/U1325)</f>
        <v>0</v>
      </c>
      <c r="V1323" s="167">
        <f t="shared" si="1797"/>
        <v>0</v>
      </c>
      <c r="W1323" s="181"/>
      <c r="X1323" s="159">
        <f>H1323</f>
        <v>1</v>
      </c>
      <c r="Y1323" s="167">
        <f>IF(Y1325=0,0,Y1324/Y1325)</f>
        <v>0</v>
      </c>
      <c r="Z1323" s="182"/>
      <c r="AA1323" s="167"/>
      <c r="AB1323" s="286"/>
      <c r="AC1323" s="172" t="e">
        <f>P1323/R1323</f>
        <v>#DIV/0!</v>
      </c>
      <c r="AD1323" s="172" t="e">
        <f>S1323/R1323</f>
        <v>#DIV/0!</v>
      </c>
      <c r="AE1323" s="172" t="e">
        <f>V1323/U1323</f>
        <v>#DIV/0!</v>
      </c>
      <c r="AF1323" s="172">
        <f>Y1323/X1323</f>
        <v>0</v>
      </c>
      <c r="AG1323" s="172">
        <f>P1323/G1323</f>
        <v>0</v>
      </c>
      <c r="AH1323" s="172">
        <f>S1323/G1323</f>
        <v>0</v>
      </c>
      <c r="AI1323" s="172">
        <f>V1323/G1323</f>
        <v>0</v>
      </c>
      <c r="AJ1323" s="172">
        <f>Y1323/G1323</f>
        <v>0</v>
      </c>
      <c r="AK1323" s="173"/>
      <c r="AL1323" s="168">
        <f>IF(H1323=0,0,P1323/H1323)</f>
        <v>0</v>
      </c>
      <c r="AM1323" s="168">
        <f>IF(H1323=0,0,S1323/H1323)</f>
        <v>0</v>
      </c>
      <c r="AN1323" s="168">
        <f>IF(H1323=0,0,V1323/H1323)</f>
        <v>0</v>
      </c>
      <c r="AO1323" s="168">
        <f>IF(H1323=0,0,Y1323/H1323)</f>
        <v>0</v>
      </c>
      <c r="AP1323" s="174">
        <f t="shared" ref="AP1323:AS1323" si="1798">IF(AL1323&lt;=50%,5,IF(AL1323&lt;=65%,4,IF(AL1323&lt;=75%,3,IF(AL1323&lt;=90%,2,1))))</f>
        <v>5</v>
      </c>
      <c r="AQ1323" s="174">
        <f t="shared" si="1798"/>
        <v>5</v>
      </c>
      <c r="AR1323" s="174">
        <f t="shared" si="1798"/>
        <v>5</v>
      </c>
      <c r="AS1323" s="174">
        <f t="shared" si="1798"/>
        <v>5</v>
      </c>
      <c r="AT1323" s="287"/>
      <c r="AU1323" s="288"/>
      <c r="AV1323" s="288"/>
      <c r="AW1323" s="288"/>
      <c r="AX1323" s="288"/>
      <c r="AY1323" s="288"/>
    </row>
    <row r="1324" spans="1:51" ht="16.5" customHeight="1" outlineLevel="4" x14ac:dyDescent="0.25">
      <c r="A1324" s="205" t="s">
        <v>3612</v>
      </c>
      <c r="B1324" s="181" t="s">
        <v>638</v>
      </c>
      <c r="C1324" s="192" t="s">
        <v>2181</v>
      </c>
      <c r="D1324" s="192"/>
      <c r="E1324" s="192"/>
      <c r="F1324" s="192"/>
      <c r="G1324" s="192"/>
      <c r="H1324" s="192"/>
      <c r="I1324" s="192"/>
      <c r="J1324" s="192"/>
      <c r="K1324" s="192" t="e">
        <f>Variables!E333</f>
        <v>#N/A</v>
      </c>
      <c r="L1324" s="192" t="e">
        <f>Variables!F333</f>
        <v>#N/A</v>
      </c>
      <c r="M1324" s="192" t="e">
        <f>Variables!G333</f>
        <v>#N/A</v>
      </c>
      <c r="N1324" s="192">
        <f>Variables!H333</f>
        <v>0</v>
      </c>
      <c r="O1324" s="192">
        <f>Variables!I333</f>
        <v>0</v>
      </c>
      <c r="P1324" s="192">
        <f>Variables!J333</f>
        <v>0</v>
      </c>
      <c r="Q1324" s="181"/>
      <c r="R1324" s="192">
        <f>Variables!K333</f>
        <v>0</v>
      </c>
      <c r="S1324" s="192">
        <f>Variables!L333</f>
        <v>0</v>
      </c>
      <c r="T1324" s="181"/>
      <c r="U1324" s="192">
        <f>Variables!M333</f>
        <v>0</v>
      </c>
      <c r="V1324" s="192">
        <f>Variables!N333</f>
        <v>0</v>
      </c>
      <c r="W1324" s="181"/>
      <c r="X1324" s="192"/>
      <c r="Y1324" s="192">
        <f>Variables!P333</f>
        <v>0</v>
      </c>
      <c r="Z1324" s="182"/>
      <c r="AA1324" s="192"/>
      <c r="AB1324" s="181"/>
      <c r="AC1324" s="170"/>
      <c r="AD1324" s="170"/>
      <c r="AE1324" s="170"/>
      <c r="AF1324" s="170"/>
      <c r="AG1324" s="170"/>
      <c r="AH1324" s="170"/>
      <c r="AI1324" s="170"/>
      <c r="AJ1324" s="170"/>
      <c r="AK1324" s="206"/>
      <c r="AL1324" s="168"/>
      <c r="AM1324" s="168"/>
      <c r="AN1324" s="168"/>
      <c r="AO1324" s="168"/>
      <c r="AP1324" s="174"/>
      <c r="AQ1324" s="174"/>
      <c r="AR1324" s="174"/>
      <c r="AS1324" s="174"/>
      <c r="AT1324" s="206"/>
      <c r="AU1324" s="207"/>
      <c r="AV1324" s="207"/>
      <c r="AW1324" s="207"/>
      <c r="AX1324" s="207"/>
      <c r="AY1324" s="207"/>
    </row>
    <row r="1325" spans="1:51" ht="16.5" customHeight="1" outlineLevel="4" x14ac:dyDescent="0.25">
      <c r="A1325" s="205" t="s">
        <v>3613</v>
      </c>
      <c r="B1325" s="181" t="s">
        <v>618</v>
      </c>
      <c r="C1325" s="192" t="s">
        <v>2181</v>
      </c>
      <c r="D1325" s="192"/>
      <c r="E1325" s="192"/>
      <c r="F1325" s="192"/>
      <c r="G1325" s="192"/>
      <c r="H1325" s="192"/>
      <c r="I1325" s="192"/>
      <c r="J1325" s="192"/>
      <c r="K1325" s="192" t="e">
        <f>Variables!E323</f>
        <v>#N/A</v>
      </c>
      <c r="L1325" s="192" t="e">
        <f>Variables!F323</f>
        <v>#N/A</v>
      </c>
      <c r="M1325" s="192" t="e">
        <f>Variables!G323</f>
        <v>#N/A</v>
      </c>
      <c r="N1325" s="192">
        <f>Variables!H323</f>
        <v>0</v>
      </c>
      <c r="O1325" s="192">
        <f>Variables!I323</f>
        <v>0</v>
      </c>
      <c r="P1325" s="192">
        <f>Variables!J323</f>
        <v>0</v>
      </c>
      <c r="Q1325" s="181"/>
      <c r="R1325" s="192">
        <f>Variables!K323</f>
        <v>0</v>
      </c>
      <c r="S1325" s="192">
        <f>Variables!L323</f>
        <v>0</v>
      </c>
      <c r="T1325" s="181"/>
      <c r="U1325" s="192">
        <f>Variables!M323</f>
        <v>0</v>
      </c>
      <c r="V1325" s="192">
        <f>Variables!N323</f>
        <v>0</v>
      </c>
      <c r="W1325" s="181"/>
      <c r="X1325" s="192"/>
      <c r="Y1325" s="192">
        <f>Variables!P323</f>
        <v>0</v>
      </c>
      <c r="Z1325" s="182"/>
      <c r="AA1325" s="192"/>
      <c r="AB1325" s="181"/>
      <c r="AC1325" s="170"/>
      <c r="AD1325" s="170"/>
      <c r="AE1325" s="170"/>
      <c r="AF1325" s="170"/>
      <c r="AG1325" s="170"/>
      <c r="AH1325" s="170"/>
      <c r="AI1325" s="170"/>
      <c r="AJ1325" s="170"/>
      <c r="AK1325" s="206"/>
      <c r="AL1325" s="168"/>
      <c r="AM1325" s="168"/>
      <c r="AN1325" s="168"/>
      <c r="AO1325" s="168"/>
      <c r="AP1325" s="174"/>
      <c r="AQ1325" s="174"/>
      <c r="AR1325" s="174"/>
      <c r="AS1325" s="174"/>
      <c r="AT1325" s="206"/>
      <c r="AU1325" s="207"/>
      <c r="AV1325" s="207"/>
      <c r="AW1325" s="207"/>
      <c r="AX1325" s="207"/>
      <c r="AY1325" s="207"/>
    </row>
    <row r="1326" spans="1:51" ht="16.5" customHeight="1" outlineLevel="2" x14ac:dyDescent="0.25">
      <c r="A1326" s="153" t="s">
        <v>3614</v>
      </c>
      <c r="B1326" s="154" t="s">
        <v>3615</v>
      </c>
      <c r="C1326" s="155"/>
      <c r="D1326" s="155"/>
      <c r="E1326" s="155"/>
      <c r="F1326" s="155"/>
      <c r="G1326" s="155"/>
      <c r="H1326" s="155"/>
      <c r="I1326" s="155"/>
      <c r="J1326" s="155"/>
      <c r="K1326" s="155"/>
      <c r="L1326" s="155"/>
      <c r="M1326" s="155"/>
      <c r="N1326" s="155"/>
      <c r="O1326" s="155"/>
      <c r="P1326" s="155"/>
      <c r="Q1326" s="156"/>
      <c r="R1326" s="155"/>
      <c r="S1326" s="155"/>
      <c r="T1326" s="157"/>
      <c r="U1326" s="155"/>
      <c r="V1326" s="155"/>
      <c r="W1326" s="157"/>
      <c r="X1326" s="155"/>
      <c r="Y1326" s="155"/>
      <c r="Z1326" s="158"/>
      <c r="AA1326" s="159"/>
      <c r="AB1326" s="154"/>
      <c r="AC1326" s="160"/>
      <c r="AD1326" s="160"/>
      <c r="AE1326" s="160"/>
      <c r="AF1326" s="160"/>
      <c r="AG1326" s="160"/>
      <c r="AH1326" s="160"/>
      <c r="AI1326" s="160"/>
      <c r="AJ1326" s="160"/>
      <c r="AK1326" s="161"/>
      <c r="AL1326" s="159"/>
      <c r="AM1326" s="159"/>
      <c r="AN1326" s="159"/>
      <c r="AO1326" s="159"/>
      <c r="AP1326" s="162"/>
      <c r="AQ1326" s="162"/>
      <c r="AR1326" s="162"/>
      <c r="AS1326" s="162"/>
      <c r="AT1326" s="161"/>
      <c r="AU1326" s="163"/>
      <c r="AV1326" s="163"/>
      <c r="AW1326" s="163"/>
      <c r="AX1326" s="163"/>
      <c r="AY1326" s="163"/>
    </row>
    <row r="1327" spans="1:51" ht="16.5" customHeight="1" outlineLevel="3" x14ac:dyDescent="0.25">
      <c r="A1327" s="359" t="s">
        <v>3616</v>
      </c>
      <c r="B1327" s="360" t="s">
        <v>3617</v>
      </c>
      <c r="C1327" s="247"/>
      <c r="D1327" s="247">
        <v>1</v>
      </c>
      <c r="E1327" s="247">
        <v>1</v>
      </c>
      <c r="F1327" s="247">
        <v>1</v>
      </c>
      <c r="G1327" s="247">
        <v>1</v>
      </c>
      <c r="H1327" s="247">
        <v>1</v>
      </c>
      <c r="I1327" s="247">
        <v>1</v>
      </c>
      <c r="J1327" s="247">
        <v>1</v>
      </c>
      <c r="K1327" s="247">
        <v>1</v>
      </c>
      <c r="L1327" s="247">
        <v>1</v>
      </c>
      <c r="M1327" s="363">
        <v>0</v>
      </c>
      <c r="N1327" s="363">
        <v>0</v>
      </c>
      <c r="O1327" s="363">
        <v>0</v>
      </c>
      <c r="P1327" s="363">
        <v>0</v>
      </c>
      <c r="Q1327" s="290"/>
      <c r="R1327" s="363">
        <v>0</v>
      </c>
      <c r="S1327" s="363">
        <v>0</v>
      </c>
      <c r="T1327" s="291"/>
      <c r="U1327" s="363">
        <v>0</v>
      </c>
      <c r="V1327" s="363">
        <v>0</v>
      </c>
      <c r="W1327" s="291"/>
      <c r="X1327" s="159">
        <f>H1327</f>
        <v>1</v>
      </c>
      <c r="Y1327" s="247"/>
      <c r="Z1327" s="292"/>
      <c r="AA1327" s="247"/>
      <c r="AB1327" s="352" t="s">
        <v>3349</v>
      </c>
      <c r="AC1327" s="172" t="e">
        <f>P1327/R1327</f>
        <v>#DIV/0!</v>
      </c>
      <c r="AD1327" s="172" t="e">
        <f>S1327/R1327</f>
        <v>#DIV/0!</v>
      </c>
      <c r="AE1327" s="172" t="e">
        <f>V1327/U1327</f>
        <v>#DIV/0!</v>
      </c>
      <c r="AF1327" s="172">
        <f>Y1327/X1327</f>
        <v>0</v>
      </c>
      <c r="AG1327" s="172">
        <f>P1327/G1327</f>
        <v>0</v>
      </c>
      <c r="AH1327" s="172">
        <f>S1327/G1327</f>
        <v>0</v>
      </c>
      <c r="AI1327" s="172">
        <f>V1327/G1327</f>
        <v>0</v>
      </c>
      <c r="AJ1327" s="172">
        <f>Y1327/G1327</f>
        <v>0</v>
      </c>
      <c r="AK1327" s="173"/>
      <c r="AL1327" s="168">
        <f>IF(H1327=0,0,P1327/H1327)</f>
        <v>0</v>
      </c>
      <c r="AM1327" s="168">
        <f>IF(H1327=0,0,S1327/H1327)</f>
        <v>0</v>
      </c>
      <c r="AN1327" s="168">
        <f>IF(H1327=0,0,V1327/H1327)</f>
        <v>0</v>
      </c>
      <c r="AO1327" s="168">
        <f>IF(H1327=0,0,Y1327/H1327)</f>
        <v>0</v>
      </c>
      <c r="AP1327" s="174">
        <f t="shared" ref="AP1327:AS1327" si="1799">IF(AL1327&lt;=50%,5,IF(AL1327&lt;=65%,4,IF(AL1327&lt;=75%,3,IF(AL1327&lt;=90%,2,1))))</f>
        <v>5</v>
      </c>
      <c r="AQ1327" s="174">
        <f t="shared" si="1799"/>
        <v>5</v>
      </c>
      <c r="AR1327" s="174">
        <f t="shared" si="1799"/>
        <v>5</v>
      </c>
      <c r="AS1327" s="174">
        <f t="shared" si="1799"/>
        <v>5</v>
      </c>
      <c r="AT1327" s="361"/>
      <c r="AU1327" s="362"/>
      <c r="AV1327" s="362"/>
      <c r="AW1327" s="362"/>
      <c r="AX1327" s="362"/>
      <c r="AY1327" s="362"/>
    </row>
    <row r="1328" spans="1:51" ht="16.5" customHeight="1" outlineLevel="4" x14ac:dyDescent="0.25">
      <c r="A1328" s="293" t="s">
        <v>3618</v>
      </c>
      <c r="B1328" s="291" t="s">
        <v>649</v>
      </c>
      <c r="C1328" s="295" t="s">
        <v>649</v>
      </c>
      <c r="D1328" s="295"/>
      <c r="E1328" s="295"/>
      <c r="F1328" s="295"/>
      <c r="G1328" s="295"/>
      <c r="H1328" s="295"/>
      <c r="I1328" s="295"/>
      <c r="J1328" s="295"/>
      <c r="K1328" s="295"/>
      <c r="L1328" s="295"/>
      <c r="M1328" s="295"/>
      <c r="N1328" s="295"/>
      <c r="O1328" s="295"/>
      <c r="P1328" s="295"/>
      <c r="Q1328" s="291"/>
      <c r="R1328" s="295"/>
      <c r="S1328" s="295"/>
      <c r="T1328" s="291"/>
      <c r="U1328" s="295"/>
      <c r="V1328" s="295"/>
      <c r="W1328" s="291"/>
      <c r="X1328" s="295"/>
      <c r="Y1328" s="295"/>
      <c r="Z1328" s="292"/>
      <c r="AA1328" s="295"/>
      <c r="AB1328" s="291"/>
      <c r="AC1328" s="250"/>
      <c r="AD1328" s="250"/>
      <c r="AE1328" s="250"/>
      <c r="AF1328" s="250"/>
      <c r="AG1328" s="250"/>
      <c r="AH1328" s="250"/>
      <c r="AI1328" s="250"/>
      <c r="AJ1328" s="250"/>
      <c r="AK1328" s="296"/>
      <c r="AL1328" s="248"/>
      <c r="AM1328" s="248"/>
      <c r="AN1328" s="248"/>
      <c r="AO1328" s="248"/>
      <c r="AP1328" s="258"/>
      <c r="AQ1328" s="258"/>
      <c r="AR1328" s="258"/>
      <c r="AS1328" s="258"/>
      <c r="AT1328" s="296"/>
      <c r="AU1328" s="297"/>
      <c r="AV1328" s="297"/>
      <c r="AW1328" s="297"/>
      <c r="AX1328" s="297"/>
      <c r="AY1328" s="297"/>
    </row>
    <row r="1329" spans="1:51" ht="16.5" customHeight="1" x14ac:dyDescent="0.25">
      <c r="A1329" s="153">
        <v>4</v>
      </c>
      <c r="B1329" s="153" t="s">
        <v>3619</v>
      </c>
      <c r="C1329" s="220"/>
      <c r="D1329" s="220"/>
      <c r="E1329" s="220"/>
      <c r="F1329" s="220"/>
      <c r="G1329" s="220"/>
      <c r="H1329" s="220"/>
      <c r="I1329" s="220"/>
      <c r="J1329" s="220"/>
      <c r="K1329" s="220"/>
      <c r="L1329" s="220"/>
      <c r="M1329" s="220"/>
      <c r="N1329" s="220"/>
      <c r="O1329" s="220"/>
      <c r="P1329" s="220"/>
      <c r="Q1329" s="307"/>
      <c r="R1329" s="220"/>
      <c r="S1329" s="220"/>
      <c r="T1329" s="364"/>
      <c r="U1329" s="220"/>
      <c r="V1329" s="220"/>
      <c r="W1329" s="364"/>
      <c r="X1329" s="220"/>
      <c r="Y1329" s="220"/>
      <c r="Z1329" s="269"/>
      <c r="AA1329" s="221"/>
      <c r="AB1329" s="219"/>
      <c r="AC1329" s="160"/>
      <c r="AD1329" s="160"/>
      <c r="AE1329" s="160"/>
      <c r="AF1329" s="160"/>
      <c r="AG1329" s="160"/>
      <c r="AH1329" s="160"/>
      <c r="AI1329" s="160"/>
      <c r="AJ1329" s="160"/>
      <c r="AK1329" s="161"/>
      <c r="AL1329" s="159"/>
      <c r="AM1329" s="159"/>
      <c r="AN1329" s="159"/>
      <c r="AO1329" s="159"/>
      <c r="AP1329" s="162"/>
      <c r="AQ1329" s="162"/>
      <c r="AR1329" s="162"/>
      <c r="AS1329" s="162"/>
      <c r="AT1329" s="161"/>
      <c r="AU1329" s="163"/>
      <c r="AV1329" s="163"/>
      <c r="AW1329" s="163"/>
      <c r="AX1329" s="163"/>
      <c r="AY1329" s="163"/>
    </row>
    <row r="1330" spans="1:51" ht="16.5" customHeight="1" outlineLevel="1" x14ac:dyDescent="0.25">
      <c r="A1330" s="140" t="s">
        <v>438</v>
      </c>
      <c r="B1330" s="146" t="s">
        <v>3620</v>
      </c>
      <c r="C1330" s="142"/>
      <c r="D1330" s="142"/>
      <c r="E1330" s="142"/>
      <c r="F1330" s="142"/>
      <c r="G1330" s="142"/>
      <c r="H1330" s="142"/>
      <c r="I1330" s="142"/>
      <c r="J1330" s="142"/>
      <c r="K1330" s="142"/>
      <c r="L1330" s="142"/>
      <c r="M1330" s="142"/>
      <c r="N1330" s="142"/>
      <c r="O1330" s="142"/>
      <c r="P1330" s="142"/>
      <c r="Q1330" s="284">
        <f>SUBTOTAL(9,Q1331:Q1414)</f>
        <v>942500</v>
      </c>
      <c r="R1330" s="142"/>
      <c r="S1330" s="142"/>
      <c r="T1330" s="143">
        <f>SUBTOTAL(9,T1331:T1414)</f>
        <v>747362001</v>
      </c>
      <c r="U1330" s="142"/>
      <c r="V1330" s="142"/>
      <c r="W1330" s="143">
        <f>SUBTOTAL(9,W1331:W1414)</f>
        <v>93174613</v>
      </c>
      <c r="X1330" s="142"/>
      <c r="Y1330" s="142"/>
      <c r="Z1330" s="144">
        <f>SUBTOTAL(9,Z1331:Z1414)</f>
        <v>7306966433</v>
      </c>
      <c r="AA1330" s="145"/>
      <c r="AB1330" s="146"/>
      <c r="AC1330" s="147"/>
      <c r="AD1330" s="147"/>
      <c r="AE1330" s="147"/>
      <c r="AF1330" s="147"/>
      <c r="AG1330" s="147"/>
      <c r="AH1330" s="147"/>
      <c r="AI1330" s="147"/>
      <c r="AJ1330" s="147"/>
      <c r="AK1330" s="148"/>
      <c r="AL1330" s="149"/>
      <c r="AM1330" s="149"/>
      <c r="AN1330" s="149"/>
      <c r="AO1330" s="149"/>
      <c r="AP1330" s="150"/>
      <c r="AQ1330" s="150"/>
      <c r="AR1330" s="150"/>
      <c r="AS1330" s="150"/>
      <c r="AT1330" s="151"/>
      <c r="AU1330" s="152">
        <f>COUNTIF(AS1331:AS1414,5)</f>
        <v>26</v>
      </c>
      <c r="AV1330" s="152">
        <f>COUNTIF(AS1331:AS1414,4)</f>
        <v>0</v>
      </c>
      <c r="AW1330" s="152">
        <f>COUNTIF(AS1331:AS1414,3)</f>
        <v>0</v>
      </c>
      <c r="AX1330" s="152">
        <f>COUNTIF(AS1331:AS1414,2)</f>
        <v>0</v>
      </c>
      <c r="AY1330" s="152">
        <f>COUNTIF(AS1331:AS1414,1)</f>
        <v>1</v>
      </c>
    </row>
    <row r="1331" spans="1:51" ht="16.5" customHeight="1" outlineLevel="2" x14ac:dyDescent="0.25">
      <c r="A1331" s="153" t="s">
        <v>3621</v>
      </c>
      <c r="B1331" s="154" t="s">
        <v>3622</v>
      </c>
      <c r="C1331" s="155"/>
      <c r="D1331" s="155"/>
      <c r="E1331" s="155"/>
      <c r="F1331" s="155"/>
      <c r="G1331" s="155"/>
      <c r="H1331" s="155"/>
      <c r="I1331" s="155"/>
      <c r="J1331" s="155"/>
      <c r="K1331" s="155"/>
      <c r="L1331" s="155"/>
      <c r="M1331" s="155"/>
      <c r="N1331" s="155"/>
      <c r="O1331" s="155"/>
      <c r="P1331" s="155"/>
      <c r="Q1331" s="156"/>
      <c r="R1331" s="155"/>
      <c r="S1331" s="155"/>
      <c r="T1331" s="157"/>
      <c r="U1331" s="155"/>
      <c r="V1331" s="155"/>
      <c r="W1331" s="157"/>
      <c r="X1331" s="155"/>
      <c r="Y1331" s="155"/>
      <c r="Z1331" s="158"/>
      <c r="AA1331" s="159"/>
      <c r="AB1331" s="154"/>
      <c r="AC1331" s="160"/>
      <c r="AD1331" s="160"/>
      <c r="AE1331" s="160"/>
      <c r="AF1331" s="160"/>
      <c r="AG1331" s="160"/>
      <c r="AH1331" s="160"/>
      <c r="AI1331" s="160"/>
      <c r="AJ1331" s="160"/>
      <c r="AK1331" s="161"/>
      <c r="AL1331" s="159"/>
      <c r="AM1331" s="159"/>
      <c r="AN1331" s="159"/>
      <c r="AO1331" s="159"/>
      <c r="AP1331" s="162"/>
      <c r="AQ1331" s="162"/>
      <c r="AR1331" s="162"/>
      <c r="AS1331" s="162"/>
      <c r="AT1331" s="161"/>
      <c r="AU1331" s="163"/>
      <c r="AV1331" s="163"/>
      <c r="AW1331" s="163"/>
      <c r="AX1331" s="163"/>
      <c r="AY1331" s="163"/>
    </row>
    <row r="1332" spans="1:51" ht="16.5" customHeight="1" outlineLevel="3" x14ac:dyDescent="0.25">
      <c r="A1332" s="285" t="s">
        <v>3623</v>
      </c>
      <c r="B1332" s="286" t="s">
        <v>3624</v>
      </c>
      <c r="C1332" s="167"/>
      <c r="D1332" s="167">
        <v>1</v>
      </c>
      <c r="E1332" s="167">
        <v>1</v>
      </c>
      <c r="F1332" s="167">
        <v>1</v>
      </c>
      <c r="G1332" s="167">
        <v>1</v>
      </c>
      <c r="H1332" s="167">
        <v>1</v>
      </c>
      <c r="I1332" s="167">
        <v>1</v>
      </c>
      <c r="J1332" s="167">
        <v>1</v>
      </c>
      <c r="K1332" s="167">
        <f t="shared" ref="K1332:P1332" si="1800">IF(K1334=0,0,K1333/K1334)</f>
        <v>1</v>
      </c>
      <c r="L1332" s="167">
        <f t="shared" si="1800"/>
        <v>1</v>
      </c>
      <c r="M1332" s="167">
        <f t="shared" si="1800"/>
        <v>1</v>
      </c>
      <c r="N1332" s="167">
        <f t="shared" si="1800"/>
        <v>1</v>
      </c>
      <c r="O1332" s="167">
        <f t="shared" si="1800"/>
        <v>0</v>
      </c>
      <c r="P1332" s="167">
        <f t="shared" si="1800"/>
        <v>0</v>
      </c>
      <c r="Q1332" s="275">
        <v>942500</v>
      </c>
      <c r="R1332" s="167">
        <f t="shared" ref="R1332:S1332" si="1801">IF(R1334=0,0,R1333/R1334)</f>
        <v>0</v>
      </c>
      <c r="S1332" s="167">
        <f t="shared" si="1801"/>
        <v>0</v>
      </c>
      <c r="T1332" s="274">
        <v>28822051</v>
      </c>
      <c r="U1332" s="167">
        <f t="shared" ref="U1332:V1332" si="1802">IF(U1334=0,0,U1333/U1334)</f>
        <v>0</v>
      </c>
      <c r="V1332" s="167">
        <f t="shared" si="1802"/>
        <v>0</v>
      </c>
      <c r="W1332" s="181">
        <v>13749613</v>
      </c>
      <c r="X1332" s="159">
        <f>H1332</f>
        <v>1</v>
      </c>
      <c r="Y1332" s="167">
        <f>IF(Y1334=0,0,Y1333/Y1334)</f>
        <v>0</v>
      </c>
      <c r="Z1332" s="182">
        <v>595662946</v>
      </c>
      <c r="AA1332" s="167">
        <f>Y1332/X1332</f>
        <v>0</v>
      </c>
      <c r="AB1332" s="286"/>
      <c r="AC1332" s="172" t="e">
        <f>P1332/R1332</f>
        <v>#DIV/0!</v>
      </c>
      <c r="AD1332" s="172" t="e">
        <f>S1332/R1332</f>
        <v>#DIV/0!</v>
      </c>
      <c r="AE1332" s="172" t="e">
        <f>V1332/U1332</f>
        <v>#DIV/0!</v>
      </c>
      <c r="AF1332" s="172">
        <f>Y1332/X1332</f>
        <v>0</v>
      </c>
      <c r="AG1332" s="172">
        <f>P1332/G1332</f>
        <v>0</v>
      </c>
      <c r="AH1332" s="172">
        <f>S1332/G1332</f>
        <v>0</v>
      </c>
      <c r="AI1332" s="172">
        <f>V1332/G1332</f>
        <v>0</v>
      </c>
      <c r="AJ1332" s="172">
        <f>Y1332/G1332</f>
        <v>0</v>
      </c>
      <c r="AK1332" s="173"/>
      <c r="AL1332" s="168">
        <f>IF(H1332=0,0,P1332/H1332)</f>
        <v>0</v>
      </c>
      <c r="AM1332" s="168">
        <f>IF(H1332=0,0,S1332/H1332)</f>
        <v>0</v>
      </c>
      <c r="AN1332" s="168">
        <f>IF(H1332=0,0,V1332/H1332)</f>
        <v>0</v>
      </c>
      <c r="AO1332" s="168">
        <f>IF(H1332=0,0,Y1332/H1332)</f>
        <v>0</v>
      </c>
      <c r="AP1332" s="174">
        <f t="shared" ref="AP1332:AS1332" si="1803">IF(AL1332&lt;=50%,5,IF(AL1332&lt;=65%,4,IF(AL1332&lt;=75%,3,IF(AL1332&lt;=90%,2,1))))</f>
        <v>5</v>
      </c>
      <c r="AQ1332" s="174">
        <f t="shared" si="1803"/>
        <v>5</v>
      </c>
      <c r="AR1332" s="174">
        <f t="shared" si="1803"/>
        <v>5</v>
      </c>
      <c r="AS1332" s="174">
        <f t="shared" si="1803"/>
        <v>5</v>
      </c>
      <c r="AT1332" s="287"/>
      <c r="AU1332" s="288"/>
      <c r="AV1332" s="288"/>
      <c r="AW1332" s="288"/>
      <c r="AX1332" s="288"/>
      <c r="AY1332" s="288"/>
    </row>
    <row r="1333" spans="1:51" ht="16.5" customHeight="1" outlineLevel="4" x14ac:dyDescent="0.25">
      <c r="A1333" s="205" t="s">
        <v>3625</v>
      </c>
      <c r="B1333" s="181" t="str">
        <f>Variables!C697</f>
        <v>Jumlah pengaduan masyarakat yg tertangani</v>
      </c>
      <c r="C1333" s="192" t="s">
        <v>3626</v>
      </c>
      <c r="D1333" s="192"/>
      <c r="E1333" s="192"/>
      <c r="F1333" s="192"/>
      <c r="G1333" s="192"/>
      <c r="H1333" s="192"/>
      <c r="I1333" s="192"/>
      <c r="J1333" s="192"/>
      <c r="K1333" s="192">
        <f>Variables!E697</f>
        <v>110</v>
      </c>
      <c r="L1333" s="192">
        <f>Variables!F697</f>
        <v>154</v>
      </c>
      <c r="M1333" s="192">
        <f>Variables!G697</f>
        <v>278</v>
      </c>
      <c r="N1333" s="192">
        <f>Variables!H697</f>
        <v>107</v>
      </c>
      <c r="O1333" s="192">
        <f>Variables!I697</f>
        <v>0</v>
      </c>
      <c r="P1333" s="192">
        <f>Variables!J697</f>
        <v>0</v>
      </c>
      <c r="Q1333" s="181"/>
      <c r="R1333" s="192">
        <f>Variables!K697</f>
        <v>0</v>
      </c>
      <c r="S1333" s="192">
        <f>Variables!L697</f>
        <v>0</v>
      </c>
      <c r="T1333" s="181"/>
      <c r="U1333" s="192">
        <f>Variables!M697</f>
        <v>0</v>
      </c>
      <c r="V1333" s="192">
        <f>Variables!N697</f>
        <v>0</v>
      </c>
      <c r="W1333" s="181"/>
      <c r="X1333" s="192"/>
      <c r="Y1333" s="192">
        <f>Variables!P697</f>
        <v>0</v>
      </c>
      <c r="Z1333" s="182"/>
      <c r="AA1333" s="192"/>
      <c r="AB1333" s="181"/>
      <c r="AC1333" s="170"/>
      <c r="AD1333" s="170"/>
      <c r="AE1333" s="170"/>
      <c r="AF1333" s="170"/>
      <c r="AG1333" s="170"/>
      <c r="AH1333" s="170"/>
      <c r="AI1333" s="170"/>
      <c r="AJ1333" s="170"/>
      <c r="AK1333" s="206"/>
      <c r="AL1333" s="168"/>
      <c r="AM1333" s="168"/>
      <c r="AN1333" s="168"/>
      <c r="AO1333" s="168"/>
      <c r="AP1333" s="174"/>
      <c r="AQ1333" s="174"/>
      <c r="AR1333" s="174"/>
      <c r="AS1333" s="174"/>
      <c r="AT1333" s="206"/>
      <c r="AU1333" s="207"/>
      <c r="AV1333" s="207"/>
      <c r="AW1333" s="207"/>
      <c r="AX1333" s="207"/>
      <c r="AY1333" s="207"/>
    </row>
    <row r="1334" spans="1:51" ht="16.5" customHeight="1" outlineLevel="4" x14ac:dyDescent="0.25">
      <c r="A1334" s="205" t="s">
        <v>3627</v>
      </c>
      <c r="B1334" s="181" t="str">
        <f>Variables!C696</f>
        <v>Jumlah pengaduan masyarakat</v>
      </c>
      <c r="C1334" s="192" t="s">
        <v>3626</v>
      </c>
      <c r="D1334" s="192"/>
      <c r="E1334" s="192"/>
      <c r="F1334" s="192"/>
      <c r="G1334" s="192"/>
      <c r="H1334" s="192"/>
      <c r="I1334" s="192"/>
      <c r="J1334" s="192"/>
      <c r="K1334" s="192">
        <f>Variables!E696</f>
        <v>110</v>
      </c>
      <c r="L1334" s="192">
        <f>Variables!F696</f>
        <v>154</v>
      </c>
      <c r="M1334" s="192">
        <f>Variables!G696</f>
        <v>278</v>
      </c>
      <c r="N1334" s="192">
        <f>Variables!H696</f>
        <v>107</v>
      </c>
      <c r="O1334" s="192">
        <f>Variables!I696</f>
        <v>0</v>
      </c>
      <c r="P1334" s="192">
        <f>Variables!J696</f>
        <v>0</v>
      </c>
      <c r="Q1334" s="181"/>
      <c r="R1334" s="192">
        <f>Variables!K696</f>
        <v>0</v>
      </c>
      <c r="S1334" s="192">
        <f>Variables!L696</f>
        <v>0</v>
      </c>
      <c r="T1334" s="181"/>
      <c r="U1334" s="192">
        <f>Variables!M696</f>
        <v>0</v>
      </c>
      <c r="V1334" s="192">
        <f>Variables!N696</f>
        <v>0</v>
      </c>
      <c r="W1334" s="181"/>
      <c r="X1334" s="192"/>
      <c r="Y1334" s="192">
        <f>Variables!P696</f>
        <v>0</v>
      </c>
      <c r="Z1334" s="182"/>
      <c r="AA1334" s="192"/>
      <c r="AB1334" s="181"/>
      <c r="AC1334" s="170"/>
      <c r="AD1334" s="170"/>
      <c r="AE1334" s="170"/>
      <c r="AF1334" s="170"/>
      <c r="AG1334" s="170"/>
      <c r="AH1334" s="170"/>
      <c r="AI1334" s="170"/>
      <c r="AJ1334" s="170"/>
      <c r="AK1334" s="206"/>
      <c r="AL1334" s="168"/>
      <c r="AM1334" s="168"/>
      <c r="AN1334" s="168"/>
      <c r="AO1334" s="168"/>
      <c r="AP1334" s="174"/>
      <c r="AQ1334" s="174"/>
      <c r="AR1334" s="174"/>
      <c r="AS1334" s="174"/>
      <c r="AT1334" s="206"/>
      <c r="AU1334" s="207"/>
      <c r="AV1334" s="207"/>
      <c r="AW1334" s="207"/>
      <c r="AX1334" s="207"/>
      <c r="AY1334" s="207"/>
    </row>
    <row r="1335" spans="1:51" ht="16.5" customHeight="1" outlineLevel="3" x14ac:dyDescent="0.25">
      <c r="A1335" s="285" t="s">
        <v>3628</v>
      </c>
      <c r="B1335" s="286" t="s">
        <v>3629</v>
      </c>
      <c r="C1335" s="167"/>
      <c r="D1335" s="167">
        <v>0.56000000000000005</v>
      </c>
      <c r="E1335" s="167">
        <v>0.56000000000000005</v>
      </c>
      <c r="F1335" s="167">
        <v>0.56000000000000005</v>
      </c>
      <c r="G1335" s="167">
        <f>G1336/G1337</f>
        <v>0.59701492537313428</v>
      </c>
      <c r="H1335" s="167">
        <v>0.66</v>
      </c>
      <c r="I1335" s="167">
        <v>0.72</v>
      </c>
      <c r="J1335" s="167">
        <v>0.78</v>
      </c>
      <c r="K1335" s="167">
        <f t="shared" ref="K1335:P1335" si="1804">IF(K1337=0,0,K1336/K1337)</f>
        <v>0.56862745098039214</v>
      </c>
      <c r="L1335" s="167">
        <f t="shared" si="1804"/>
        <v>0.68918918918918914</v>
      </c>
      <c r="M1335" s="167">
        <f t="shared" si="1804"/>
        <v>0.95180722891566261</v>
      </c>
      <c r="N1335" s="167">
        <f t="shared" si="1804"/>
        <v>1</v>
      </c>
      <c r="O1335" s="167">
        <f t="shared" si="1804"/>
        <v>0.93076923076923079</v>
      </c>
      <c r="P1335" s="167">
        <f t="shared" si="1804"/>
        <v>0.93076923076923079</v>
      </c>
      <c r="Q1335" s="177"/>
      <c r="R1335" s="167">
        <f t="shared" ref="R1335:S1335" si="1805">IF(R1337=0,0,R1336/R1337)</f>
        <v>0</v>
      </c>
      <c r="S1335" s="167">
        <f t="shared" si="1805"/>
        <v>0</v>
      </c>
      <c r="T1335" s="181"/>
      <c r="U1335" s="167">
        <f t="shared" ref="U1335:V1335" si="1806">IF(U1337=0,0,U1336/U1337)</f>
        <v>0</v>
      </c>
      <c r="V1335" s="167">
        <f t="shared" si="1806"/>
        <v>0</v>
      </c>
      <c r="W1335" s="181"/>
      <c r="X1335" s="159">
        <f>H1335</f>
        <v>0.66</v>
      </c>
      <c r="Y1335" s="167">
        <f>IF(Y1337=0,0,Y1336/Y1337)</f>
        <v>0</v>
      </c>
      <c r="Z1335" s="182"/>
      <c r="AA1335" s="167">
        <f>Y1335/X1335</f>
        <v>0</v>
      </c>
      <c r="AB1335" s="165"/>
      <c r="AC1335" s="172" t="e">
        <f>P1335/R1335</f>
        <v>#DIV/0!</v>
      </c>
      <c r="AD1335" s="172" t="e">
        <f>S1335/R1335</f>
        <v>#DIV/0!</v>
      </c>
      <c r="AE1335" s="172" t="e">
        <f>V1335/U1335</f>
        <v>#DIV/0!</v>
      </c>
      <c r="AF1335" s="172">
        <f>Y1335/X1335</f>
        <v>0</v>
      </c>
      <c r="AG1335" s="172">
        <f>P1335/G1335</f>
        <v>1.5590384615384618</v>
      </c>
      <c r="AH1335" s="172">
        <f>S1335/G1335</f>
        <v>0</v>
      </c>
      <c r="AI1335" s="172">
        <f>V1335/G1335</f>
        <v>0</v>
      </c>
      <c r="AJ1335" s="172">
        <f>Y1335/G1335</f>
        <v>0</v>
      </c>
      <c r="AK1335" s="173"/>
      <c r="AL1335" s="168">
        <f>IF(H1335=0,0,P1335/H1335)</f>
        <v>1.4102564102564101</v>
      </c>
      <c r="AM1335" s="168">
        <f>IF(H1335=0,0,S1335/H1335)</f>
        <v>0</v>
      </c>
      <c r="AN1335" s="168">
        <f>IF(H1335=0,0,V1335/H1335)</f>
        <v>0</v>
      </c>
      <c r="AO1335" s="168">
        <f>IF(H1335=0,0,Y1335/H1335)</f>
        <v>0</v>
      </c>
      <c r="AP1335" s="174">
        <f t="shared" ref="AP1335:AS1335" si="1807">IF(AL1335&lt;=50%,5,IF(AL1335&lt;=65%,4,IF(AL1335&lt;=75%,3,IF(AL1335&lt;=90%,2,1))))</f>
        <v>1</v>
      </c>
      <c r="AQ1335" s="174">
        <f t="shared" si="1807"/>
        <v>5</v>
      </c>
      <c r="AR1335" s="174">
        <f t="shared" si="1807"/>
        <v>5</v>
      </c>
      <c r="AS1335" s="174">
        <f t="shared" si="1807"/>
        <v>5</v>
      </c>
      <c r="AT1335" s="287"/>
      <c r="AU1335" s="288"/>
      <c r="AV1335" s="288"/>
      <c r="AW1335" s="288"/>
      <c r="AX1335" s="288"/>
      <c r="AY1335" s="288"/>
    </row>
    <row r="1336" spans="1:51" ht="16.5" customHeight="1" outlineLevel="4" x14ac:dyDescent="0.25">
      <c r="A1336" s="205" t="s">
        <v>3630</v>
      </c>
      <c r="B1336" s="181" t="s">
        <v>1031</v>
      </c>
      <c r="C1336" s="192" t="s">
        <v>3309</v>
      </c>
      <c r="D1336" s="192"/>
      <c r="E1336" s="192"/>
      <c r="F1336" s="192">
        <v>37</v>
      </c>
      <c r="G1336" s="192">
        <v>40</v>
      </c>
      <c r="H1336" s="192"/>
      <c r="I1336" s="192"/>
      <c r="J1336" s="192">
        <v>52</v>
      </c>
      <c r="K1336" s="192">
        <f>Variables!E539</f>
        <v>29</v>
      </c>
      <c r="L1336" s="192">
        <f>Variables!F539</f>
        <v>51</v>
      </c>
      <c r="M1336" s="192">
        <f>Variables!G539</f>
        <v>79</v>
      </c>
      <c r="N1336" s="192">
        <f>Variables!H539</f>
        <v>92</v>
      </c>
      <c r="O1336" s="192">
        <f>Variables!I539</f>
        <v>121</v>
      </c>
      <c r="P1336" s="192">
        <f>Variables!J539</f>
        <v>121</v>
      </c>
      <c r="Q1336" s="181"/>
      <c r="R1336" s="192">
        <f>Variables!K539</f>
        <v>0</v>
      </c>
      <c r="S1336" s="192">
        <f>Variables!L539</f>
        <v>0</v>
      </c>
      <c r="T1336" s="181"/>
      <c r="U1336" s="192">
        <f>Variables!M539</f>
        <v>0</v>
      </c>
      <c r="V1336" s="192">
        <f>Variables!N539</f>
        <v>0</v>
      </c>
      <c r="W1336" s="181"/>
      <c r="X1336" s="192"/>
      <c r="Y1336" s="192">
        <f>Variables!P539</f>
        <v>0</v>
      </c>
      <c r="Z1336" s="182"/>
      <c r="AA1336" s="192"/>
      <c r="AB1336" s="181"/>
      <c r="AC1336" s="170"/>
      <c r="AD1336" s="170"/>
      <c r="AE1336" s="170"/>
      <c r="AF1336" s="170"/>
      <c r="AG1336" s="170"/>
      <c r="AH1336" s="170"/>
      <c r="AI1336" s="170"/>
      <c r="AJ1336" s="170"/>
      <c r="AK1336" s="206"/>
      <c r="AL1336" s="168"/>
      <c r="AM1336" s="168"/>
      <c r="AN1336" s="168"/>
      <c r="AO1336" s="168"/>
      <c r="AP1336" s="174"/>
      <c r="AQ1336" s="174"/>
      <c r="AR1336" s="174"/>
      <c r="AS1336" s="174"/>
      <c r="AT1336" s="206"/>
      <c r="AU1336" s="207"/>
      <c r="AV1336" s="207"/>
      <c r="AW1336" s="207"/>
      <c r="AX1336" s="207"/>
      <c r="AY1336" s="207"/>
    </row>
    <row r="1337" spans="1:51" ht="16.5" customHeight="1" outlineLevel="4" x14ac:dyDescent="0.25">
      <c r="A1337" s="205" t="s">
        <v>3631</v>
      </c>
      <c r="B1337" s="181" t="s">
        <v>1029</v>
      </c>
      <c r="C1337" s="192" t="s">
        <v>3309</v>
      </c>
      <c r="D1337" s="192"/>
      <c r="E1337" s="192"/>
      <c r="F1337" s="192">
        <v>66</v>
      </c>
      <c r="G1337" s="192">
        <v>67</v>
      </c>
      <c r="H1337" s="192"/>
      <c r="I1337" s="192"/>
      <c r="J1337" s="192">
        <v>66</v>
      </c>
      <c r="K1337" s="192">
        <f>Variables!E538</f>
        <v>51</v>
      </c>
      <c r="L1337" s="192">
        <f>Variables!F538</f>
        <v>74</v>
      </c>
      <c r="M1337" s="192">
        <f>Variables!G538</f>
        <v>83</v>
      </c>
      <c r="N1337" s="192">
        <f>Variables!H538</f>
        <v>92</v>
      </c>
      <c r="O1337" s="192">
        <f>Variables!I538</f>
        <v>130</v>
      </c>
      <c r="P1337" s="192">
        <f>Variables!J538</f>
        <v>130</v>
      </c>
      <c r="Q1337" s="181"/>
      <c r="R1337" s="192">
        <f>Variables!K538</f>
        <v>0</v>
      </c>
      <c r="S1337" s="192">
        <f>Variables!L538</f>
        <v>0</v>
      </c>
      <c r="T1337" s="181"/>
      <c r="U1337" s="192">
        <f>Variables!M538</f>
        <v>0</v>
      </c>
      <c r="V1337" s="192">
        <f>Variables!N538</f>
        <v>0</v>
      </c>
      <c r="W1337" s="181"/>
      <c r="X1337" s="192"/>
      <c r="Y1337" s="192">
        <f>Variables!P538</f>
        <v>0</v>
      </c>
      <c r="Z1337" s="182"/>
      <c r="AA1337" s="192"/>
      <c r="AB1337" s="181"/>
      <c r="AC1337" s="170"/>
      <c r="AD1337" s="170"/>
      <c r="AE1337" s="170"/>
      <c r="AF1337" s="170"/>
      <c r="AG1337" s="170"/>
      <c r="AH1337" s="170"/>
      <c r="AI1337" s="170"/>
      <c r="AJ1337" s="170"/>
      <c r="AK1337" s="206"/>
      <c r="AL1337" s="168"/>
      <c r="AM1337" s="168"/>
      <c r="AN1337" s="168"/>
      <c r="AO1337" s="168"/>
      <c r="AP1337" s="174"/>
      <c r="AQ1337" s="174"/>
      <c r="AR1337" s="174"/>
      <c r="AS1337" s="174"/>
      <c r="AT1337" s="206"/>
      <c r="AU1337" s="207"/>
      <c r="AV1337" s="207"/>
      <c r="AW1337" s="207"/>
      <c r="AX1337" s="207"/>
      <c r="AY1337" s="207"/>
    </row>
    <row r="1338" spans="1:51" ht="16.5" customHeight="1" outlineLevel="2" x14ac:dyDescent="0.25">
      <c r="A1338" s="153" t="s">
        <v>3632</v>
      </c>
      <c r="B1338" s="154" t="s">
        <v>3633</v>
      </c>
      <c r="C1338" s="155"/>
      <c r="D1338" s="155"/>
      <c r="E1338" s="155"/>
      <c r="F1338" s="155"/>
      <c r="G1338" s="155"/>
      <c r="H1338" s="155"/>
      <c r="I1338" s="155"/>
      <c r="J1338" s="155"/>
      <c r="K1338" s="155"/>
      <c r="L1338" s="155"/>
      <c r="M1338" s="155"/>
      <c r="N1338" s="155"/>
      <c r="O1338" s="155"/>
      <c r="P1338" s="155"/>
      <c r="Q1338" s="156"/>
      <c r="R1338" s="155"/>
      <c r="S1338" s="155"/>
      <c r="T1338" s="157"/>
      <c r="U1338" s="155"/>
      <c r="V1338" s="155"/>
      <c r="W1338" s="157"/>
      <c r="X1338" s="155"/>
      <c r="Y1338" s="155"/>
      <c r="Z1338" s="158"/>
      <c r="AA1338" s="159"/>
      <c r="AB1338" s="154"/>
      <c r="AC1338" s="160"/>
      <c r="AD1338" s="160"/>
      <c r="AE1338" s="160"/>
      <c r="AF1338" s="160"/>
      <c r="AG1338" s="160"/>
      <c r="AH1338" s="160"/>
      <c r="AI1338" s="160"/>
      <c r="AJ1338" s="160"/>
      <c r="AK1338" s="161"/>
      <c r="AL1338" s="159"/>
      <c r="AM1338" s="159"/>
      <c r="AN1338" s="159"/>
      <c r="AO1338" s="159"/>
      <c r="AP1338" s="162"/>
      <c r="AQ1338" s="162"/>
      <c r="AR1338" s="162"/>
      <c r="AS1338" s="162"/>
      <c r="AT1338" s="161"/>
      <c r="AU1338" s="163"/>
      <c r="AV1338" s="163"/>
      <c r="AW1338" s="163"/>
      <c r="AX1338" s="163"/>
      <c r="AY1338" s="163"/>
    </row>
    <row r="1339" spans="1:51" ht="16.5" customHeight="1" outlineLevel="3" x14ac:dyDescent="0.25">
      <c r="A1339" s="285" t="s">
        <v>3634</v>
      </c>
      <c r="B1339" s="286" t="s">
        <v>3635</v>
      </c>
      <c r="C1339" s="167"/>
      <c r="D1339" s="167">
        <v>0</v>
      </c>
      <c r="E1339" s="167">
        <v>0</v>
      </c>
      <c r="F1339" s="167">
        <v>0</v>
      </c>
      <c r="G1339" s="167">
        <v>1</v>
      </c>
      <c r="H1339" s="167">
        <v>1</v>
      </c>
      <c r="I1339" s="167">
        <v>1</v>
      </c>
      <c r="J1339" s="167">
        <v>1</v>
      </c>
      <c r="K1339" s="167">
        <f t="shared" ref="K1339:P1339" si="1808">K1340</f>
        <v>0</v>
      </c>
      <c r="L1339" s="167">
        <f t="shared" si="1808"/>
        <v>0.2</v>
      </c>
      <c r="M1339" s="167">
        <f t="shared" si="1808"/>
        <v>0.85709999999999997</v>
      </c>
      <c r="N1339" s="167">
        <f t="shared" si="1808"/>
        <v>1</v>
      </c>
      <c r="O1339" s="167">
        <f t="shared" si="1808"/>
        <v>1</v>
      </c>
      <c r="P1339" s="167">
        <f t="shared" si="1808"/>
        <v>1</v>
      </c>
      <c r="Q1339" s="177"/>
      <c r="R1339" s="167">
        <f t="shared" ref="R1339:S1339" si="1809">R1340</f>
        <v>0</v>
      </c>
      <c r="S1339" s="167">
        <f t="shared" si="1809"/>
        <v>0</v>
      </c>
      <c r="T1339" s="181"/>
      <c r="U1339" s="167">
        <f t="shared" ref="U1339:V1339" si="1810">U1340</f>
        <v>0</v>
      </c>
      <c r="V1339" s="167">
        <f t="shared" si="1810"/>
        <v>0</v>
      </c>
      <c r="W1339" s="181"/>
      <c r="X1339" s="159">
        <f>H1339</f>
        <v>1</v>
      </c>
      <c r="Y1339" s="167">
        <f>Y1340</f>
        <v>0</v>
      </c>
      <c r="Z1339" s="182"/>
      <c r="AA1339" s="167">
        <f>Y1339/X1339</f>
        <v>0</v>
      </c>
      <c r="AB1339" s="286"/>
      <c r="AC1339" s="172" t="e">
        <f>P1339/R1339</f>
        <v>#DIV/0!</v>
      </c>
      <c r="AD1339" s="172" t="e">
        <f>S1339/R1339</f>
        <v>#DIV/0!</v>
      </c>
      <c r="AE1339" s="172" t="e">
        <f>V1339/U1339</f>
        <v>#DIV/0!</v>
      </c>
      <c r="AF1339" s="172">
        <f>Y1339/X1339</f>
        <v>0</v>
      </c>
      <c r="AG1339" s="172">
        <f>P1339/G1339</f>
        <v>1</v>
      </c>
      <c r="AH1339" s="172">
        <f>S1339/G1339</f>
        <v>0</v>
      </c>
      <c r="AI1339" s="172">
        <f>V1339/G1339</f>
        <v>0</v>
      </c>
      <c r="AJ1339" s="172">
        <f>Y1339/G1339</f>
        <v>0</v>
      </c>
      <c r="AK1339" s="173"/>
      <c r="AL1339" s="168">
        <f>IF(H1339=0,0,P1339/H1339)</f>
        <v>1</v>
      </c>
      <c r="AM1339" s="168">
        <f>IF(H1339=0,0,S1339/H1339)</f>
        <v>0</v>
      </c>
      <c r="AN1339" s="168">
        <f>IF(H1339=0,0,V1339/H1339)</f>
        <v>0</v>
      </c>
      <c r="AO1339" s="168">
        <f>IF(H1339=0,0,Y1339/H1339)</f>
        <v>0</v>
      </c>
      <c r="AP1339" s="174">
        <f t="shared" ref="AP1339:AS1339" si="1811">IF(AL1339&lt;=50%,5,IF(AL1339&lt;=65%,4,IF(AL1339&lt;=75%,3,IF(AL1339&lt;=90%,2,1))))</f>
        <v>1</v>
      </c>
      <c r="AQ1339" s="174">
        <f t="shared" si="1811"/>
        <v>5</v>
      </c>
      <c r="AR1339" s="174">
        <f t="shared" si="1811"/>
        <v>5</v>
      </c>
      <c r="AS1339" s="174">
        <f t="shared" si="1811"/>
        <v>5</v>
      </c>
      <c r="AT1339" s="287"/>
      <c r="AU1339" s="288"/>
      <c r="AV1339" s="288"/>
      <c r="AW1339" s="288"/>
      <c r="AX1339" s="288"/>
      <c r="AY1339" s="288"/>
    </row>
    <row r="1340" spans="1:51" ht="16.5" customHeight="1" outlineLevel="4" x14ac:dyDescent="0.25">
      <c r="A1340" s="285" t="s">
        <v>3636</v>
      </c>
      <c r="B1340" s="286" t="s">
        <v>3637</v>
      </c>
      <c r="C1340" s="167" t="s">
        <v>2759</v>
      </c>
      <c r="D1340" s="167"/>
      <c r="E1340" s="167"/>
      <c r="F1340" s="167"/>
      <c r="G1340" s="167"/>
      <c r="H1340" s="167"/>
      <c r="I1340" s="167"/>
      <c r="J1340" s="167"/>
      <c r="K1340" s="167">
        <f>Variables!E541</f>
        <v>0</v>
      </c>
      <c r="L1340" s="167">
        <f>Variables!F541</f>
        <v>0.2</v>
      </c>
      <c r="M1340" s="167">
        <f>Variables!G541</f>
        <v>0.85709999999999997</v>
      </c>
      <c r="N1340" s="167">
        <f>Variables!H541</f>
        <v>1</v>
      </c>
      <c r="O1340" s="167">
        <f>Variables!I541</f>
        <v>1</v>
      </c>
      <c r="P1340" s="167">
        <f>Variables!J541</f>
        <v>1</v>
      </c>
      <c r="Q1340" s="286"/>
      <c r="R1340" s="167">
        <f>Variables!K541</f>
        <v>0</v>
      </c>
      <c r="S1340" s="167">
        <f>Variables!L541</f>
        <v>0</v>
      </c>
      <c r="T1340" s="181"/>
      <c r="U1340" s="167">
        <f>Variables!M541</f>
        <v>0</v>
      </c>
      <c r="V1340" s="167">
        <f>Variables!N541</f>
        <v>0</v>
      </c>
      <c r="W1340" s="181"/>
      <c r="X1340" s="167"/>
      <c r="Y1340" s="167">
        <f>Variables!P541</f>
        <v>0</v>
      </c>
      <c r="Z1340" s="182"/>
      <c r="AA1340" s="167"/>
      <c r="AB1340" s="286"/>
      <c r="AC1340" s="172"/>
      <c r="AD1340" s="172"/>
      <c r="AE1340" s="172"/>
      <c r="AF1340" s="172"/>
      <c r="AG1340" s="172"/>
      <c r="AH1340" s="172"/>
      <c r="AI1340" s="172"/>
      <c r="AJ1340" s="172"/>
      <c r="AK1340" s="287"/>
      <c r="AL1340" s="168"/>
      <c r="AM1340" s="168"/>
      <c r="AN1340" s="168"/>
      <c r="AO1340" s="168"/>
      <c r="AP1340" s="174"/>
      <c r="AQ1340" s="174"/>
      <c r="AR1340" s="174"/>
      <c r="AS1340" s="174"/>
      <c r="AT1340" s="287"/>
      <c r="AU1340" s="288"/>
      <c r="AV1340" s="288"/>
      <c r="AW1340" s="288"/>
      <c r="AX1340" s="288"/>
      <c r="AY1340" s="288"/>
    </row>
    <row r="1341" spans="1:51" ht="16.5" customHeight="1" outlineLevel="3" x14ac:dyDescent="0.25">
      <c r="A1341" s="267" t="s">
        <v>3638</v>
      </c>
      <c r="B1341" s="268" t="s">
        <v>3639</v>
      </c>
      <c r="C1341" s="221"/>
      <c r="D1341" s="221">
        <f t="shared" ref="D1341:G1341" si="1812">D1342</f>
        <v>0.6</v>
      </c>
      <c r="E1341" s="221">
        <f t="shared" si="1812"/>
        <v>0.65</v>
      </c>
      <c r="F1341" s="221">
        <f t="shared" si="1812"/>
        <v>0.7</v>
      </c>
      <c r="G1341" s="221">
        <f t="shared" si="1812"/>
        <v>0.75</v>
      </c>
      <c r="H1341" s="221">
        <v>0.8</v>
      </c>
      <c r="I1341" s="221">
        <v>0.9</v>
      </c>
      <c r="J1341" s="221">
        <f t="shared" ref="J1341:P1341" si="1813">J1342</f>
        <v>1</v>
      </c>
      <c r="K1341" s="221">
        <f t="shared" si="1813"/>
        <v>0.6</v>
      </c>
      <c r="L1341" s="221">
        <f t="shared" si="1813"/>
        <v>1</v>
      </c>
      <c r="M1341" s="221">
        <f t="shared" si="1813"/>
        <v>1</v>
      </c>
      <c r="N1341" s="221">
        <f t="shared" si="1813"/>
        <v>1</v>
      </c>
      <c r="O1341" s="221">
        <f t="shared" si="1813"/>
        <v>1</v>
      </c>
      <c r="P1341" s="221">
        <f t="shared" si="1813"/>
        <v>1</v>
      </c>
      <c r="Q1341" s="307"/>
      <c r="R1341" s="221">
        <f t="shared" ref="R1341:S1341" si="1814">R1342</f>
        <v>0</v>
      </c>
      <c r="S1341" s="221">
        <f t="shared" si="1814"/>
        <v>0</v>
      </c>
      <c r="T1341" s="226"/>
      <c r="U1341" s="221">
        <f t="shared" ref="U1341:V1341" si="1815">U1342</f>
        <v>0</v>
      </c>
      <c r="V1341" s="221">
        <f t="shared" si="1815"/>
        <v>0</v>
      </c>
      <c r="W1341" s="226"/>
      <c r="X1341" s="159">
        <f>H1341</f>
        <v>0.8</v>
      </c>
      <c r="Y1341" s="221">
        <f>Y1342</f>
        <v>0</v>
      </c>
      <c r="Z1341" s="269"/>
      <c r="AA1341" s="167">
        <f>Y1341/X1341</f>
        <v>0</v>
      </c>
      <c r="AB1341" s="268"/>
      <c r="AC1341" s="172" t="e">
        <f>P1341/R1341</f>
        <v>#DIV/0!</v>
      </c>
      <c r="AD1341" s="172" t="e">
        <f>S1341/R1341</f>
        <v>#DIV/0!</v>
      </c>
      <c r="AE1341" s="172" t="e">
        <f>V1341/U1341</f>
        <v>#DIV/0!</v>
      </c>
      <c r="AF1341" s="172">
        <f>Y1341/X1341</f>
        <v>0</v>
      </c>
      <c r="AG1341" s="172">
        <f>P1341/G1341</f>
        <v>1.3333333333333333</v>
      </c>
      <c r="AH1341" s="172">
        <f>S1341/G1341</f>
        <v>0</v>
      </c>
      <c r="AI1341" s="172">
        <f>V1341/G1341</f>
        <v>0</v>
      </c>
      <c r="AJ1341" s="172">
        <f>Y1341/G1341</f>
        <v>0</v>
      </c>
      <c r="AK1341" s="173"/>
      <c r="AL1341" s="168">
        <f>IF(H1341=0,0,P1341/H1341)</f>
        <v>1.25</v>
      </c>
      <c r="AM1341" s="168">
        <f>IF(H1341=0,0,S1341/H1341)</f>
        <v>0</v>
      </c>
      <c r="AN1341" s="168">
        <f>IF(H1341=0,0,V1341/H1341)</f>
        <v>0</v>
      </c>
      <c r="AO1341" s="168">
        <f>IF(H1341=0,0,Y1341/H1341)</f>
        <v>0</v>
      </c>
      <c r="AP1341" s="174">
        <f t="shared" ref="AP1341:AS1341" si="1816">IF(AL1341&lt;=50%,5,IF(AL1341&lt;=65%,4,IF(AL1341&lt;=75%,3,IF(AL1341&lt;=90%,2,1))))</f>
        <v>1</v>
      </c>
      <c r="AQ1341" s="174">
        <f t="shared" si="1816"/>
        <v>5</v>
      </c>
      <c r="AR1341" s="174">
        <f t="shared" si="1816"/>
        <v>5</v>
      </c>
      <c r="AS1341" s="174">
        <f t="shared" si="1816"/>
        <v>5</v>
      </c>
      <c r="AT1341" s="270"/>
      <c r="AU1341" s="271"/>
      <c r="AV1341" s="271"/>
      <c r="AW1341" s="271"/>
      <c r="AX1341" s="271"/>
      <c r="AY1341" s="271"/>
    </row>
    <row r="1342" spans="1:51" ht="16.5" customHeight="1" outlineLevel="4" x14ac:dyDescent="0.25">
      <c r="A1342" s="285" t="s">
        <v>3640</v>
      </c>
      <c r="B1342" s="286" t="s">
        <v>1043</v>
      </c>
      <c r="C1342" s="167" t="s">
        <v>3357</v>
      </c>
      <c r="D1342" s="167">
        <v>0.6</v>
      </c>
      <c r="E1342" s="167">
        <v>0.65</v>
      </c>
      <c r="F1342" s="167">
        <v>0.7</v>
      </c>
      <c r="G1342" s="167">
        <v>0.75</v>
      </c>
      <c r="H1342" s="167"/>
      <c r="I1342" s="167"/>
      <c r="J1342" s="167">
        <v>1</v>
      </c>
      <c r="K1342" s="167">
        <f>Variables!E546</f>
        <v>0.6</v>
      </c>
      <c r="L1342" s="167">
        <f>Variables!F546</f>
        <v>1</v>
      </c>
      <c r="M1342" s="167">
        <f>Variables!G546</f>
        <v>1</v>
      </c>
      <c r="N1342" s="167">
        <f>Variables!H546</f>
        <v>1</v>
      </c>
      <c r="O1342" s="167">
        <f>Variables!I546</f>
        <v>1</v>
      </c>
      <c r="P1342" s="167">
        <f>Variables!J546</f>
        <v>1</v>
      </c>
      <c r="Q1342" s="177"/>
      <c r="R1342" s="167">
        <f>Variables!K546</f>
        <v>0</v>
      </c>
      <c r="S1342" s="167">
        <f>Variables!L546</f>
        <v>0</v>
      </c>
      <c r="T1342" s="181"/>
      <c r="U1342" s="167">
        <f>Variables!M546</f>
        <v>0</v>
      </c>
      <c r="V1342" s="167">
        <f>Variables!N546</f>
        <v>0</v>
      </c>
      <c r="W1342" s="181"/>
      <c r="X1342" s="167"/>
      <c r="Y1342" s="167">
        <f>Variables!P546</f>
        <v>0</v>
      </c>
      <c r="Z1342" s="182"/>
      <c r="AA1342" s="167"/>
      <c r="AB1342" s="286"/>
      <c r="AC1342" s="172"/>
      <c r="AD1342" s="172"/>
      <c r="AE1342" s="172"/>
      <c r="AF1342" s="172"/>
      <c r="AG1342" s="172"/>
      <c r="AH1342" s="172"/>
      <c r="AI1342" s="172"/>
      <c r="AJ1342" s="172"/>
      <c r="AK1342" s="287"/>
      <c r="AL1342" s="168"/>
      <c r="AM1342" s="168"/>
      <c r="AN1342" s="168"/>
      <c r="AO1342" s="168"/>
      <c r="AP1342" s="174"/>
      <c r="AQ1342" s="174"/>
      <c r="AR1342" s="174"/>
      <c r="AS1342" s="174"/>
      <c r="AT1342" s="287"/>
      <c r="AU1342" s="288"/>
      <c r="AV1342" s="288"/>
      <c r="AW1342" s="288"/>
      <c r="AX1342" s="288"/>
      <c r="AY1342" s="288"/>
    </row>
    <row r="1343" spans="1:51" ht="16.5" customHeight="1" outlineLevel="2" x14ac:dyDescent="0.25">
      <c r="A1343" s="153" t="s">
        <v>3641</v>
      </c>
      <c r="B1343" s="154" t="s">
        <v>2811</v>
      </c>
      <c r="C1343" s="155"/>
      <c r="D1343" s="155"/>
      <c r="E1343" s="155"/>
      <c r="F1343" s="155"/>
      <c r="G1343" s="155"/>
      <c r="H1343" s="155"/>
      <c r="I1343" s="155"/>
      <c r="J1343" s="155"/>
      <c r="K1343" s="155"/>
      <c r="L1343" s="155"/>
      <c r="M1343" s="155"/>
      <c r="N1343" s="155"/>
      <c r="O1343" s="155"/>
      <c r="P1343" s="155"/>
      <c r="Q1343" s="156"/>
      <c r="R1343" s="155"/>
      <c r="S1343" s="155"/>
      <c r="T1343" s="157"/>
      <c r="U1343" s="155"/>
      <c r="V1343" s="155"/>
      <c r="W1343" s="157"/>
      <c r="X1343" s="155"/>
      <c r="Y1343" s="155"/>
      <c r="Z1343" s="158"/>
      <c r="AA1343" s="159"/>
      <c r="AB1343" s="154"/>
      <c r="AC1343" s="160"/>
      <c r="AD1343" s="160"/>
      <c r="AE1343" s="160"/>
      <c r="AF1343" s="160"/>
      <c r="AG1343" s="160"/>
      <c r="AH1343" s="160"/>
      <c r="AI1343" s="160"/>
      <c r="AJ1343" s="160"/>
      <c r="AK1343" s="161"/>
      <c r="AL1343" s="159"/>
      <c r="AM1343" s="159"/>
      <c r="AN1343" s="159"/>
      <c r="AO1343" s="159"/>
      <c r="AP1343" s="162"/>
      <c r="AQ1343" s="162"/>
      <c r="AR1343" s="162"/>
      <c r="AS1343" s="162"/>
      <c r="AT1343" s="161"/>
      <c r="AU1343" s="163"/>
      <c r="AV1343" s="163"/>
      <c r="AW1343" s="163"/>
      <c r="AX1343" s="163"/>
      <c r="AY1343" s="163"/>
    </row>
    <row r="1344" spans="1:51" ht="16.5" customHeight="1" outlineLevel="3" x14ac:dyDescent="0.25">
      <c r="A1344" s="285" t="s">
        <v>3642</v>
      </c>
      <c r="B1344" s="286" t="s">
        <v>3643</v>
      </c>
      <c r="C1344" s="167"/>
      <c r="D1344" s="167">
        <v>1</v>
      </c>
      <c r="E1344" s="167">
        <v>1</v>
      </c>
      <c r="F1344" s="167">
        <v>1</v>
      </c>
      <c r="G1344" s="167">
        <v>1</v>
      </c>
      <c r="H1344" s="167">
        <v>1</v>
      </c>
      <c r="I1344" s="167">
        <v>1</v>
      </c>
      <c r="J1344" s="167">
        <v>1</v>
      </c>
      <c r="K1344" s="167" t="e">
        <f t="shared" ref="K1344:P1344" si="1817">IF(K1346=0,0,K1345/K1346)</f>
        <v>#N/A</v>
      </c>
      <c r="L1344" s="167" t="e">
        <f t="shared" si="1817"/>
        <v>#N/A</v>
      </c>
      <c r="M1344" s="167" t="e">
        <f t="shared" si="1817"/>
        <v>#N/A</v>
      </c>
      <c r="N1344" s="167">
        <f t="shared" si="1817"/>
        <v>0</v>
      </c>
      <c r="O1344" s="167">
        <f t="shared" si="1817"/>
        <v>0</v>
      </c>
      <c r="P1344" s="167">
        <f t="shared" si="1817"/>
        <v>0</v>
      </c>
      <c r="Q1344" s="177"/>
      <c r="R1344" s="167">
        <f t="shared" ref="R1344:S1344" si="1818">IF(R1346=0,0,R1345/R1346)</f>
        <v>0</v>
      </c>
      <c r="S1344" s="167">
        <f t="shared" si="1818"/>
        <v>0</v>
      </c>
      <c r="T1344" s="181"/>
      <c r="U1344" s="167">
        <f t="shared" ref="U1344:V1344" si="1819">IF(U1346=0,0,U1345/U1346)</f>
        <v>0</v>
      </c>
      <c r="V1344" s="167">
        <f t="shared" si="1819"/>
        <v>0</v>
      </c>
      <c r="W1344" s="181">
        <v>79425000</v>
      </c>
      <c r="X1344" s="221">
        <f>J1344</f>
        <v>1</v>
      </c>
      <c r="Y1344" s="167">
        <f>IF(Y1346=0,0,Y1345/Y1346)</f>
        <v>0</v>
      </c>
      <c r="Z1344" s="182"/>
      <c r="AA1344" s="167">
        <f>Y1344/X1344</f>
        <v>0</v>
      </c>
      <c r="AB1344" s="286"/>
      <c r="AC1344" s="172" t="e">
        <f>P1344/R1344</f>
        <v>#DIV/0!</v>
      </c>
      <c r="AD1344" s="172" t="e">
        <f>S1344/R1344</f>
        <v>#DIV/0!</v>
      </c>
      <c r="AE1344" s="172" t="e">
        <f>V1344/U1344</f>
        <v>#DIV/0!</v>
      </c>
      <c r="AF1344" s="172">
        <f>Y1344/X1344</f>
        <v>0</v>
      </c>
      <c r="AG1344" s="172">
        <f>P1344/G1344</f>
        <v>0</v>
      </c>
      <c r="AH1344" s="172">
        <f>S1344/G1344</f>
        <v>0</v>
      </c>
      <c r="AI1344" s="172">
        <f>V1344/G1344</f>
        <v>0</v>
      </c>
      <c r="AJ1344" s="172">
        <f>Y1344/G1344</f>
        <v>0</v>
      </c>
      <c r="AK1344" s="173"/>
      <c r="AL1344" s="168">
        <f>IF(H1344=0,0,P1344/H1344)</f>
        <v>0</v>
      </c>
      <c r="AM1344" s="168">
        <f>IF(H1344=0,0,S1344/H1344)</f>
        <v>0</v>
      </c>
      <c r="AN1344" s="168">
        <f>IF(H1344=0,0,V1344/H1344)</f>
        <v>0</v>
      </c>
      <c r="AO1344" s="168">
        <f>IF(H1344=0,0,Y1344/H1344)</f>
        <v>0</v>
      </c>
      <c r="AP1344" s="174">
        <f t="shared" ref="AP1344:AS1344" si="1820">IF(AL1344&lt;=50%,5,IF(AL1344&lt;=65%,4,IF(AL1344&lt;=75%,3,IF(AL1344&lt;=90%,2,1))))</f>
        <v>5</v>
      </c>
      <c r="AQ1344" s="174">
        <f t="shared" si="1820"/>
        <v>5</v>
      </c>
      <c r="AR1344" s="174">
        <f t="shared" si="1820"/>
        <v>5</v>
      </c>
      <c r="AS1344" s="174">
        <f t="shared" si="1820"/>
        <v>5</v>
      </c>
      <c r="AT1344" s="287"/>
      <c r="AU1344" s="288"/>
      <c r="AV1344" s="288"/>
      <c r="AW1344" s="288"/>
      <c r="AX1344" s="288"/>
      <c r="AY1344" s="288"/>
    </row>
    <row r="1345" spans="1:51" ht="16.5" customHeight="1" outlineLevel="4" x14ac:dyDescent="0.25">
      <c r="A1345" s="205" t="s">
        <v>3644</v>
      </c>
      <c r="B1345" s="181" t="s">
        <v>1284</v>
      </c>
      <c r="C1345" s="192" t="s">
        <v>2952</v>
      </c>
      <c r="D1345" s="192"/>
      <c r="E1345" s="192"/>
      <c r="F1345" s="192"/>
      <c r="G1345" s="192"/>
      <c r="H1345" s="192"/>
      <c r="I1345" s="192"/>
      <c r="J1345" s="192"/>
      <c r="K1345" s="192" t="e">
        <f>Variables!E662</f>
        <v>#N/A</v>
      </c>
      <c r="L1345" s="192" t="e">
        <f>Variables!F662</f>
        <v>#N/A</v>
      </c>
      <c r="M1345" s="192" t="e">
        <f>Variables!G662</f>
        <v>#N/A</v>
      </c>
      <c r="N1345" s="192">
        <f>Variables!H662</f>
        <v>0</v>
      </c>
      <c r="O1345" s="192">
        <f>Variables!I662</f>
        <v>0</v>
      </c>
      <c r="P1345" s="192">
        <f>Variables!J662</f>
        <v>0</v>
      </c>
      <c r="Q1345" s="181"/>
      <c r="R1345" s="192">
        <f>Variables!K662</f>
        <v>0</v>
      </c>
      <c r="S1345" s="192">
        <f>Variables!L662</f>
        <v>0</v>
      </c>
      <c r="T1345" s="181"/>
      <c r="U1345" s="192">
        <f>Variables!M662</f>
        <v>0</v>
      </c>
      <c r="V1345" s="192">
        <f>Variables!N662</f>
        <v>0</v>
      </c>
      <c r="W1345" s="181"/>
      <c r="X1345" s="192"/>
      <c r="Y1345" s="192">
        <f>Variables!P662</f>
        <v>0</v>
      </c>
      <c r="Z1345" s="182"/>
      <c r="AA1345" s="192"/>
      <c r="AB1345" s="181"/>
      <c r="AC1345" s="170"/>
      <c r="AD1345" s="170"/>
      <c r="AE1345" s="170"/>
      <c r="AF1345" s="170"/>
      <c r="AG1345" s="170"/>
      <c r="AH1345" s="170"/>
      <c r="AI1345" s="170"/>
      <c r="AJ1345" s="170"/>
      <c r="AK1345" s="206"/>
      <c r="AL1345" s="168"/>
      <c r="AM1345" s="168"/>
      <c r="AN1345" s="168"/>
      <c r="AO1345" s="168"/>
      <c r="AP1345" s="174"/>
      <c r="AQ1345" s="174"/>
      <c r="AR1345" s="174"/>
      <c r="AS1345" s="174"/>
      <c r="AT1345" s="206"/>
      <c r="AU1345" s="207"/>
      <c r="AV1345" s="207"/>
      <c r="AW1345" s="207"/>
      <c r="AX1345" s="207"/>
      <c r="AY1345" s="207"/>
    </row>
    <row r="1346" spans="1:51" ht="16.5" customHeight="1" outlineLevel="4" x14ac:dyDescent="0.25">
      <c r="A1346" s="205" t="s">
        <v>3645</v>
      </c>
      <c r="B1346" s="181" t="s">
        <v>1280</v>
      </c>
      <c r="C1346" s="192" t="s">
        <v>2880</v>
      </c>
      <c r="D1346" s="192">
        <v>17</v>
      </c>
      <c r="E1346" s="192">
        <v>17</v>
      </c>
      <c r="F1346" s="192">
        <v>17</v>
      </c>
      <c r="G1346" s="192">
        <v>17</v>
      </c>
      <c r="H1346" s="192"/>
      <c r="I1346" s="192"/>
      <c r="J1346" s="192">
        <v>17</v>
      </c>
      <c r="K1346" s="192">
        <f>Variables!E658</f>
        <v>17</v>
      </c>
      <c r="L1346" s="192">
        <f>Variables!F658</f>
        <v>17</v>
      </c>
      <c r="M1346" s="192">
        <f>Variables!G658</f>
        <v>17</v>
      </c>
      <c r="N1346" s="192">
        <f>Variables!H658</f>
        <v>17</v>
      </c>
      <c r="O1346" s="192">
        <f>Variables!I658</f>
        <v>0</v>
      </c>
      <c r="P1346" s="192">
        <f>Variables!J658</f>
        <v>0</v>
      </c>
      <c r="Q1346" s="181"/>
      <c r="R1346" s="192">
        <f>Variables!K658</f>
        <v>0</v>
      </c>
      <c r="S1346" s="192">
        <f>Variables!L658</f>
        <v>0</v>
      </c>
      <c r="T1346" s="181"/>
      <c r="U1346" s="192">
        <f>Variables!M658</f>
        <v>0</v>
      </c>
      <c r="V1346" s="192">
        <f>Variables!N658</f>
        <v>0</v>
      </c>
      <c r="W1346" s="181"/>
      <c r="X1346" s="192"/>
      <c r="Y1346" s="192">
        <f>Variables!P658</f>
        <v>0</v>
      </c>
      <c r="Z1346" s="182"/>
      <c r="AA1346" s="192"/>
      <c r="AB1346" s="181"/>
      <c r="AC1346" s="170"/>
      <c r="AD1346" s="170"/>
      <c r="AE1346" s="170"/>
      <c r="AF1346" s="170"/>
      <c r="AG1346" s="170"/>
      <c r="AH1346" s="170"/>
      <c r="AI1346" s="170"/>
      <c r="AJ1346" s="170"/>
      <c r="AK1346" s="206"/>
      <c r="AL1346" s="168"/>
      <c r="AM1346" s="168"/>
      <c r="AN1346" s="168"/>
      <c r="AO1346" s="168"/>
      <c r="AP1346" s="174"/>
      <c r="AQ1346" s="174"/>
      <c r="AR1346" s="174"/>
      <c r="AS1346" s="174"/>
      <c r="AT1346" s="206"/>
      <c r="AU1346" s="207"/>
      <c r="AV1346" s="207"/>
      <c r="AW1346" s="207"/>
      <c r="AX1346" s="207"/>
      <c r="AY1346" s="207"/>
    </row>
    <row r="1347" spans="1:51" ht="16.5" customHeight="1" outlineLevel="2" x14ac:dyDescent="0.25">
      <c r="A1347" s="153" t="s">
        <v>3646</v>
      </c>
      <c r="B1347" s="154" t="s">
        <v>3647</v>
      </c>
      <c r="C1347" s="155"/>
      <c r="D1347" s="155"/>
      <c r="E1347" s="155"/>
      <c r="F1347" s="155"/>
      <c r="G1347" s="155"/>
      <c r="H1347" s="155"/>
      <c r="I1347" s="155"/>
      <c r="J1347" s="155"/>
      <c r="K1347" s="155"/>
      <c r="L1347" s="155"/>
      <c r="M1347" s="155"/>
      <c r="N1347" s="155"/>
      <c r="O1347" s="155"/>
      <c r="P1347" s="155"/>
      <c r="Q1347" s="156"/>
      <c r="R1347" s="155"/>
      <c r="S1347" s="155"/>
      <c r="T1347" s="157"/>
      <c r="U1347" s="155"/>
      <c r="V1347" s="155"/>
      <c r="W1347" s="157"/>
      <c r="X1347" s="155"/>
      <c r="Y1347" s="155"/>
      <c r="Z1347" s="158"/>
      <c r="AA1347" s="159"/>
      <c r="AB1347" s="154"/>
      <c r="AC1347" s="160"/>
      <c r="AD1347" s="160"/>
      <c r="AE1347" s="160"/>
      <c r="AF1347" s="160"/>
      <c r="AG1347" s="160"/>
      <c r="AH1347" s="160"/>
      <c r="AI1347" s="160"/>
      <c r="AJ1347" s="160"/>
      <c r="AK1347" s="161"/>
      <c r="AL1347" s="159"/>
      <c r="AM1347" s="159"/>
      <c r="AN1347" s="159"/>
      <c r="AO1347" s="159"/>
      <c r="AP1347" s="162"/>
      <c r="AQ1347" s="162"/>
      <c r="AR1347" s="162"/>
      <c r="AS1347" s="162"/>
      <c r="AT1347" s="161"/>
      <c r="AU1347" s="163"/>
      <c r="AV1347" s="163"/>
      <c r="AW1347" s="163"/>
      <c r="AX1347" s="163"/>
      <c r="AY1347" s="163"/>
    </row>
    <row r="1348" spans="1:51" ht="16.5" customHeight="1" outlineLevel="3" x14ac:dyDescent="0.25">
      <c r="A1348" s="205" t="s">
        <v>3648</v>
      </c>
      <c r="B1348" s="181" t="s">
        <v>3649</v>
      </c>
      <c r="C1348" s="192"/>
      <c r="D1348" s="192">
        <f t="shared" ref="D1348:G1348" si="1821">D1349</f>
        <v>0</v>
      </c>
      <c r="E1348" s="192">
        <f t="shared" si="1821"/>
        <v>0</v>
      </c>
      <c r="F1348" s="192">
        <f t="shared" si="1821"/>
        <v>1</v>
      </c>
      <c r="G1348" s="192">
        <f t="shared" si="1821"/>
        <v>1</v>
      </c>
      <c r="H1348" s="192">
        <v>1</v>
      </c>
      <c r="I1348" s="192">
        <v>0</v>
      </c>
      <c r="J1348" s="192">
        <f t="shared" ref="J1348:L1348" si="1822">J1349</f>
        <v>3</v>
      </c>
      <c r="K1348" s="192" t="e">
        <f t="shared" si="1822"/>
        <v>#N/A</v>
      </c>
      <c r="L1348" s="192">
        <f t="shared" si="1822"/>
        <v>1</v>
      </c>
      <c r="M1348" s="192">
        <v>4</v>
      </c>
      <c r="N1348" s="192">
        <f t="shared" ref="N1348:P1348" si="1823">N1349</f>
        <v>6</v>
      </c>
      <c r="O1348" s="192">
        <f t="shared" si="1823"/>
        <v>0</v>
      </c>
      <c r="P1348" s="192">
        <f t="shared" si="1823"/>
        <v>0</v>
      </c>
      <c r="Q1348" s="181"/>
      <c r="R1348" s="192">
        <f t="shared" ref="R1348:S1348" si="1824">R1349</f>
        <v>0</v>
      </c>
      <c r="S1348" s="192">
        <f t="shared" si="1824"/>
        <v>0</v>
      </c>
      <c r="T1348" s="181"/>
      <c r="U1348" s="192">
        <f t="shared" ref="U1348:V1348" si="1825">U1349</f>
        <v>0</v>
      </c>
      <c r="V1348" s="192">
        <f t="shared" si="1825"/>
        <v>0</v>
      </c>
      <c r="W1348" s="181"/>
      <c r="X1348" s="188">
        <f>H1348</f>
        <v>1</v>
      </c>
      <c r="Y1348" s="192">
        <f>Y1349</f>
        <v>0</v>
      </c>
      <c r="Z1348" s="182"/>
      <c r="AA1348" s="192">
        <f>Y1348/X1348</f>
        <v>0</v>
      </c>
      <c r="AB1348" s="181"/>
      <c r="AC1348" s="170" t="e">
        <f>P1348/R1348</f>
        <v>#DIV/0!</v>
      </c>
      <c r="AD1348" s="170" t="e">
        <f>S1348/R1348</f>
        <v>#DIV/0!</v>
      </c>
      <c r="AE1348" s="170" t="e">
        <f>V1348/U1348</f>
        <v>#DIV/0!</v>
      </c>
      <c r="AF1348" s="170">
        <f>Y1348/X1348</f>
        <v>0</v>
      </c>
      <c r="AG1348" s="170">
        <f>P1348/G1348</f>
        <v>0</v>
      </c>
      <c r="AH1348" s="170">
        <f>S1348/G1348</f>
        <v>0</v>
      </c>
      <c r="AI1348" s="170">
        <f>V1348/G1348</f>
        <v>0</v>
      </c>
      <c r="AJ1348" s="170">
        <f>Y1348/G1348</f>
        <v>0</v>
      </c>
      <c r="AK1348" s="206"/>
      <c r="AL1348" s="168">
        <f>IF(H1348=0,0,P1348/H1348)</f>
        <v>0</v>
      </c>
      <c r="AM1348" s="168">
        <f>IF(H1348=0,0,S1348/H1348)</f>
        <v>0</v>
      </c>
      <c r="AN1348" s="168">
        <f>IF(H1348=0,0,V1348/H1348)</f>
        <v>0</v>
      </c>
      <c r="AO1348" s="168">
        <f>IF(H1348=0,0,Y1348/H1348)</f>
        <v>0</v>
      </c>
      <c r="AP1348" s="174">
        <f t="shared" ref="AP1348:AS1348" si="1826">IF(AL1348&lt;=50%,5,IF(AL1348&lt;=65%,4,IF(AL1348&lt;=75%,3,IF(AL1348&lt;=90%,2,1))))</f>
        <v>5</v>
      </c>
      <c r="AQ1348" s="174">
        <f t="shared" si="1826"/>
        <v>5</v>
      </c>
      <c r="AR1348" s="174">
        <f t="shared" si="1826"/>
        <v>5</v>
      </c>
      <c r="AS1348" s="174">
        <f t="shared" si="1826"/>
        <v>5</v>
      </c>
      <c r="AT1348" s="206"/>
      <c r="AU1348" s="207"/>
      <c r="AV1348" s="207"/>
      <c r="AW1348" s="207"/>
      <c r="AX1348" s="207"/>
      <c r="AY1348" s="207"/>
    </row>
    <row r="1349" spans="1:51" ht="16.5" customHeight="1" outlineLevel="4" x14ac:dyDescent="0.25">
      <c r="A1349" s="205" t="s">
        <v>3650</v>
      </c>
      <c r="B1349" s="181" t="s">
        <v>1298</v>
      </c>
      <c r="C1349" s="192" t="s">
        <v>2379</v>
      </c>
      <c r="D1349" s="192">
        <v>0</v>
      </c>
      <c r="E1349" s="192">
        <v>0</v>
      </c>
      <c r="F1349" s="192">
        <v>1</v>
      </c>
      <c r="G1349" s="192">
        <v>1</v>
      </c>
      <c r="H1349" s="192"/>
      <c r="I1349" s="192"/>
      <c r="J1349" s="192">
        <v>3</v>
      </c>
      <c r="K1349" s="192" t="e">
        <f>Variables!E669</f>
        <v>#N/A</v>
      </c>
      <c r="L1349" s="192">
        <f>Variables!F669</f>
        <v>1</v>
      </c>
      <c r="M1349" s="192" t="e">
        <f>Variables!G669</f>
        <v>#N/A</v>
      </c>
      <c r="N1349" s="192">
        <f>Variables!H669</f>
        <v>6</v>
      </c>
      <c r="O1349" s="192">
        <f>Variables!I669</f>
        <v>0</v>
      </c>
      <c r="P1349" s="192">
        <f>Variables!J669</f>
        <v>0</v>
      </c>
      <c r="Q1349" s="181"/>
      <c r="R1349" s="192">
        <f>Variables!K669</f>
        <v>0</v>
      </c>
      <c r="S1349" s="192">
        <f>Variables!L669</f>
        <v>0</v>
      </c>
      <c r="T1349" s="181"/>
      <c r="U1349" s="192">
        <f>Variables!M669</f>
        <v>0</v>
      </c>
      <c r="V1349" s="192">
        <f>Variables!N669</f>
        <v>0</v>
      </c>
      <c r="W1349" s="181"/>
      <c r="X1349" s="192"/>
      <c r="Y1349" s="192">
        <f>Variables!P669</f>
        <v>0</v>
      </c>
      <c r="Z1349" s="182"/>
      <c r="AA1349" s="192"/>
      <c r="AB1349" s="181"/>
      <c r="AC1349" s="170"/>
      <c r="AD1349" s="170"/>
      <c r="AE1349" s="170"/>
      <c r="AF1349" s="170"/>
      <c r="AG1349" s="170"/>
      <c r="AH1349" s="170"/>
      <c r="AI1349" s="170"/>
      <c r="AJ1349" s="170"/>
      <c r="AK1349" s="206"/>
      <c r="AL1349" s="168"/>
      <c r="AM1349" s="168"/>
      <c r="AN1349" s="168"/>
      <c r="AO1349" s="168"/>
      <c r="AP1349" s="174"/>
      <c r="AQ1349" s="174"/>
      <c r="AR1349" s="174"/>
      <c r="AS1349" s="174"/>
      <c r="AT1349" s="206"/>
      <c r="AU1349" s="207"/>
      <c r="AV1349" s="207"/>
      <c r="AW1349" s="207"/>
      <c r="AX1349" s="207"/>
      <c r="AY1349" s="207"/>
    </row>
    <row r="1350" spans="1:51" ht="16.5" customHeight="1" outlineLevel="3" x14ac:dyDescent="0.25">
      <c r="A1350" s="205" t="s">
        <v>3651</v>
      </c>
      <c r="B1350" s="181" t="s">
        <v>3652</v>
      </c>
      <c r="C1350" s="192"/>
      <c r="D1350" s="192">
        <f t="shared" ref="D1350:G1350" si="1827">D1351</f>
        <v>0</v>
      </c>
      <c r="E1350" s="192">
        <f t="shared" si="1827"/>
        <v>0</v>
      </c>
      <c r="F1350" s="192">
        <f t="shared" si="1827"/>
        <v>0</v>
      </c>
      <c r="G1350" s="192">
        <f t="shared" si="1827"/>
        <v>0</v>
      </c>
      <c r="H1350" s="192">
        <v>1</v>
      </c>
      <c r="I1350" s="192">
        <v>2</v>
      </c>
      <c r="J1350" s="192">
        <f t="shared" ref="J1350:P1350" si="1828">J1351</f>
        <v>3</v>
      </c>
      <c r="K1350" s="192">
        <f t="shared" si="1828"/>
        <v>1</v>
      </c>
      <c r="L1350" s="192">
        <f t="shared" si="1828"/>
        <v>1</v>
      </c>
      <c r="M1350" s="192">
        <f t="shared" si="1828"/>
        <v>2</v>
      </c>
      <c r="N1350" s="192">
        <f t="shared" si="1828"/>
        <v>3</v>
      </c>
      <c r="O1350" s="192">
        <f t="shared" si="1828"/>
        <v>3</v>
      </c>
      <c r="P1350" s="192">
        <f t="shared" si="1828"/>
        <v>3</v>
      </c>
      <c r="Q1350" s="181"/>
      <c r="R1350" s="192">
        <f t="shared" ref="R1350:S1350" si="1829">R1351</f>
        <v>0</v>
      </c>
      <c r="S1350" s="192">
        <f t="shared" si="1829"/>
        <v>0</v>
      </c>
      <c r="T1350" s="181"/>
      <c r="U1350" s="192">
        <f t="shared" ref="U1350:V1350" si="1830">U1351</f>
        <v>0</v>
      </c>
      <c r="V1350" s="192">
        <f t="shared" si="1830"/>
        <v>0</v>
      </c>
      <c r="W1350" s="181"/>
      <c r="X1350" s="188">
        <f>H1350</f>
        <v>1</v>
      </c>
      <c r="Y1350" s="192">
        <f>Y1351</f>
        <v>0</v>
      </c>
      <c r="Z1350" s="182"/>
      <c r="AA1350" s="192">
        <f>Y1350/X1350</f>
        <v>0</v>
      </c>
      <c r="AB1350" s="181"/>
      <c r="AC1350" s="170" t="e">
        <f>P1350/R1350</f>
        <v>#DIV/0!</v>
      </c>
      <c r="AD1350" s="170" t="e">
        <f>S1350/R1350</f>
        <v>#DIV/0!</v>
      </c>
      <c r="AE1350" s="170" t="e">
        <f>V1350/U1350</f>
        <v>#DIV/0!</v>
      </c>
      <c r="AF1350" s="170">
        <f>Y1350/X1350</f>
        <v>0</v>
      </c>
      <c r="AG1350" s="170" t="e">
        <f>P1350/G1350</f>
        <v>#DIV/0!</v>
      </c>
      <c r="AH1350" s="170" t="e">
        <f>S1350/G1350</f>
        <v>#DIV/0!</v>
      </c>
      <c r="AI1350" s="170" t="e">
        <f>V1350/G1350</f>
        <v>#DIV/0!</v>
      </c>
      <c r="AJ1350" s="170" t="e">
        <f>Y1350/G1350</f>
        <v>#DIV/0!</v>
      </c>
      <c r="AK1350" s="206"/>
      <c r="AL1350" s="168">
        <f>IF(H1350=0,0,P1350/H1350)</f>
        <v>3</v>
      </c>
      <c r="AM1350" s="168">
        <f>IF(H1350=0,0,S1350/H1350)</f>
        <v>0</v>
      </c>
      <c r="AN1350" s="168">
        <f>IF(H1350=0,0,V1350/H1350)</f>
        <v>0</v>
      </c>
      <c r="AO1350" s="168">
        <f>IF(H1350=0,0,Y1350/H1350)</f>
        <v>0</v>
      </c>
      <c r="AP1350" s="174">
        <f t="shared" ref="AP1350:AS1350" si="1831">IF(AL1350&lt;=50%,5,IF(AL1350&lt;=65%,4,IF(AL1350&lt;=75%,3,IF(AL1350&lt;=90%,2,1))))</f>
        <v>1</v>
      </c>
      <c r="AQ1350" s="174">
        <f t="shared" si="1831"/>
        <v>5</v>
      </c>
      <c r="AR1350" s="174">
        <f t="shared" si="1831"/>
        <v>5</v>
      </c>
      <c r="AS1350" s="174">
        <f t="shared" si="1831"/>
        <v>5</v>
      </c>
      <c r="AT1350" s="206"/>
      <c r="AU1350" s="207"/>
      <c r="AV1350" s="207"/>
      <c r="AW1350" s="207"/>
      <c r="AX1350" s="207"/>
      <c r="AY1350" s="207"/>
    </row>
    <row r="1351" spans="1:51" ht="16.5" customHeight="1" outlineLevel="4" x14ac:dyDescent="0.25">
      <c r="A1351" s="205" t="s">
        <v>3653</v>
      </c>
      <c r="B1351" s="181" t="s">
        <v>1033</v>
      </c>
      <c r="C1351" s="192" t="s">
        <v>2379</v>
      </c>
      <c r="D1351" s="192">
        <v>0</v>
      </c>
      <c r="E1351" s="192">
        <v>0</v>
      </c>
      <c r="F1351" s="192">
        <v>0</v>
      </c>
      <c r="G1351" s="192">
        <v>0</v>
      </c>
      <c r="H1351" s="192"/>
      <c r="I1351" s="192"/>
      <c r="J1351" s="192">
        <v>3</v>
      </c>
      <c r="K1351" s="192">
        <f>Variables!E540</f>
        <v>1</v>
      </c>
      <c r="L1351" s="192">
        <f>Variables!F540</f>
        <v>1</v>
      </c>
      <c r="M1351" s="192">
        <f>Variables!G540</f>
        <v>2</v>
      </c>
      <c r="N1351" s="192">
        <f>Variables!H540</f>
        <v>3</v>
      </c>
      <c r="O1351" s="192">
        <f>Variables!I540</f>
        <v>3</v>
      </c>
      <c r="P1351" s="192">
        <f>Variables!J540</f>
        <v>3</v>
      </c>
      <c r="Q1351" s="181"/>
      <c r="R1351" s="192">
        <f>Variables!K540</f>
        <v>0</v>
      </c>
      <c r="S1351" s="192">
        <f>Variables!L540</f>
        <v>0</v>
      </c>
      <c r="T1351" s="181"/>
      <c r="U1351" s="192">
        <f>Variables!M540</f>
        <v>0</v>
      </c>
      <c r="V1351" s="192">
        <f>Variables!N540</f>
        <v>0</v>
      </c>
      <c r="W1351" s="181"/>
      <c r="X1351" s="192"/>
      <c r="Y1351" s="192">
        <f>Variables!P540</f>
        <v>0</v>
      </c>
      <c r="Z1351" s="182"/>
      <c r="AA1351" s="192"/>
      <c r="AB1351" s="181"/>
      <c r="AC1351" s="170"/>
      <c r="AD1351" s="170"/>
      <c r="AE1351" s="170"/>
      <c r="AF1351" s="170"/>
      <c r="AG1351" s="170"/>
      <c r="AH1351" s="170"/>
      <c r="AI1351" s="170"/>
      <c r="AJ1351" s="170"/>
      <c r="AK1351" s="206"/>
      <c r="AL1351" s="168"/>
      <c r="AM1351" s="168"/>
      <c r="AN1351" s="168"/>
      <c r="AO1351" s="168"/>
      <c r="AP1351" s="174"/>
      <c r="AQ1351" s="174"/>
      <c r="AR1351" s="174"/>
      <c r="AS1351" s="174"/>
      <c r="AT1351" s="206"/>
      <c r="AU1351" s="207"/>
      <c r="AV1351" s="207"/>
      <c r="AW1351" s="207"/>
      <c r="AX1351" s="207"/>
      <c r="AY1351" s="207"/>
    </row>
    <row r="1352" spans="1:51" ht="16.5" customHeight="1" outlineLevel="3" x14ac:dyDescent="0.25">
      <c r="A1352" s="205" t="s">
        <v>3654</v>
      </c>
      <c r="B1352" s="181" t="s">
        <v>3655</v>
      </c>
      <c r="C1352" s="192"/>
      <c r="D1352" s="192">
        <f t="shared" ref="D1352:G1352" si="1832">D1353</f>
        <v>0</v>
      </c>
      <c r="E1352" s="192">
        <f t="shared" si="1832"/>
        <v>0</v>
      </c>
      <c r="F1352" s="192">
        <f t="shared" si="1832"/>
        <v>0</v>
      </c>
      <c r="G1352" s="192">
        <f t="shared" si="1832"/>
        <v>1</v>
      </c>
      <c r="H1352" s="192">
        <v>0</v>
      </c>
      <c r="I1352" s="192">
        <v>0</v>
      </c>
      <c r="J1352" s="192">
        <f t="shared" ref="J1352:P1352" si="1833">J1353</f>
        <v>1</v>
      </c>
      <c r="K1352" s="192">
        <f t="shared" si="1833"/>
        <v>0</v>
      </c>
      <c r="L1352" s="192">
        <f t="shared" si="1833"/>
        <v>0</v>
      </c>
      <c r="M1352" s="192">
        <f t="shared" si="1833"/>
        <v>1</v>
      </c>
      <c r="N1352" s="192">
        <f t="shared" si="1833"/>
        <v>0</v>
      </c>
      <c r="O1352" s="192">
        <f t="shared" si="1833"/>
        <v>0</v>
      </c>
      <c r="P1352" s="192">
        <f t="shared" si="1833"/>
        <v>0</v>
      </c>
      <c r="Q1352" s="181"/>
      <c r="R1352" s="192">
        <f t="shared" ref="R1352:S1352" si="1834">R1353</f>
        <v>0</v>
      </c>
      <c r="S1352" s="192">
        <f t="shared" si="1834"/>
        <v>0</v>
      </c>
      <c r="T1352" s="181"/>
      <c r="U1352" s="192">
        <f t="shared" ref="U1352:V1352" si="1835">U1353</f>
        <v>0</v>
      </c>
      <c r="V1352" s="192">
        <f t="shared" si="1835"/>
        <v>0</v>
      </c>
      <c r="W1352" s="181"/>
      <c r="X1352" s="188">
        <f>H1352</f>
        <v>0</v>
      </c>
      <c r="Y1352" s="192">
        <f>Y1353</f>
        <v>0</v>
      </c>
      <c r="Z1352" s="182"/>
      <c r="AA1352" s="192" t="e">
        <f>Y1352/X1352</f>
        <v>#DIV/0!</v>
      </c>
      <c r="AB1352" s="181"/>
      <c r="AC1352" s="170" t="e">
        <f>P1352/R1352</f>
        <v>#DIV/0!</v>
      </c>
      <c r="AD1352" s="170" t="e">
        <f>S1352/R1352</f>
        <v>#DIV/0!</v>
      </c>
      <c r="AE1352" s="170" t="e">
        <f>V1352/U1352</f>
        <v>#DIV/0!</v>
      </c>
      <c r="AF1352" s="170" t="e">
        <f>Y1352/X1352</f>
        <v>#DIV/0!</v>
      </c>
      <c r="AG1352" s="170">
        <f>P1352/G1352</f>
        <v>0</v>
      </c>
      <c r="AH1352" s="170">
        <f>S1352/G1352</f>
        <v>0</v>
      </c>
      <c r="AI1352" s="170">
        <f>V1352/G1352</f>
        <v>0</v>
      </c>
      <c r="AJ1352" s="170">
        <f>Y1352/G1352</f>
        <v>0</v>
      </c>
      <c r="AK1352" s="206"/>
      <c r="AL1352" s="168">
        <f>IF(H1352=0,0,P1352/H1352)</f>
        <v>0</v>
      </c>
      <c r="AM1352" s="168">
        <f>IF(H1352=0,0,S1352/H1352)</f>
        <v>0</v>
      </c>
      <c r="AN1352" s="168">
        <f>IF(H1352=0,0,V1352/H1352)</f>
        <v>0</v>
      </c>
      <c r="AO1352" s="168">
        <f>IF(H1352=0,0,Y1352/H1352)</f>
        <v>0</v>
      </c>
      <c r="AP1352" s="174">
        <f t="shared" ref="AP1352:AS1352" si="1836">IF(AL1352&lt;=50%,5,IF(AL1352&lt;=65%,4,IF(AL1352&lt;=75%,3,IF(AL1352&lt;=90%,2,1))))</f>
        <v>5</v>
      </c>
      <c r="AQ1352" s="174">
        <f t="shared" si="1836"/>
        <v>5</v>
      </c>
      <c r="AR1352" s="174">
        <f t="shared" si="1836"/>
        <v>5</v>
      </c>
      <c r="AS1352" s="174">
        <f t="shared" si="1836"/>
        <v>5</v>
      </c>
      <c r="AT1352" s="206"/>
      <c r="AU1352" s="207"/>
      <c r="AV1352" s="207"/>
      <c r="AW1352" s="207"/>
      <c r="AX1352" s="207"/>
      <c r="AY1352" s="207"/>
    </row>
    <row r="1353" spans="1:51" ht="16.5" customHeight="1" outlineLevel="4" x14ac:dyDescent="0.25">
      <c r="A1353" s="205" t="s">
        <v>3656</v>
      </c>
      <c r="B1353" s="181" t="s">
        <v>1321</v>
      </c>
      <c r="C1353" s="192" t="s">
        <v>2379</v>
      </c>
      <c r="D1353" s="192">
        <v>0</v>
      </c>
      <c r="E1353" s="192">
        <v>0</v>
      </c>
      <c r="F1353" s="192">
        <v>0</v>
      </c>
      <c r="G1353" s="192">
        <v>1</v>
      </c>
      <c r="H1353" s="192"/>
      <c r="I1353" s="192"/>
      <c r="J1353" s="192">
        <v>1</v>
      </c>
      <c r="K1353" s="279">
        <v>0</v>
      </c>
      <c r="L1353" s="279">
        <v>0</v>
      </c>
      <c r="M1353" s="279">
        <v>1</v>
      </c>
      <c r="N1353" s="192">
        <f>Variables!H682</f>
        <v>0</v>
      </c>
      <c r="O1353" s="192">
        <f>Variables!I682</f>
        <v>0</v>
      </c>
      <c r="P1353" s="192">
        <f>Variables!J682</f>
        <v>0</v>
      </c>
      <c r="Q1353" s="181"/>
      <c r="R1353" s="192">
        <f>Variables!K682</f>
        <v>0</v>
      </c>
      <c r="S1353" s="192">
        <f>Variables!L682</f>
        <v>0</v>
      </c>
      <c r="T1353" s="181"/>
      <c r="U1353" s="192">
        <f>Variables!M682</f>
        <v>0</v>
      </c>
      <c r="V1353" s="192">
        <f>Variables!N682</f>
        <v>0</v>
      </c>
      <c r="W1353" s="181"/>
      <c r="X1353" s="192"/>
      <c r="Y1353" s="192">
        <f>Variables!P682</f>
        <v>0</v>
      </c>
      <c r="Z1353" s="182"/>
      <c r="AA1353" s="192"/>
      <c r="AB1353" s="181"/>
      <c r="AC1353" s="170"/>
      <c r="AD1353" s="170"/>
      <c r="AE1353" s="170"/>
      <c r="AF1353" s="170"/>
      <c r="AG1353" s="170"/>
      <c r="AH1353" s="170"/>
      <c r="AI1353" s="170"/>
      <c r="AJ1353" s="170"/>
      <c r="AK1353" s="206"/>
      <c r="AL1353" s="168"/>
      <c r="AM1353" s="168"/>
      <c r="AN1353" s="168"/>
      <c r="AO1353" s="168"/>
      <c r="AP1353" s="174"/>
      <c r="AQ1353" s="174"/>
      <c r="AR1353" s="174"/>
      <c r="AS1353" s="174"/>
      <c r="AT1353" s="206"/>
      <c r="AU1353" s="207"/>
      <c r="AV1353" s="207"/>
      <c r="AW1353" s="207"/>
      <c r="AX1353" s="207"/>
      <c r="AY1353" s="207"/>
    </row>
    <row r="1354" spans="1:51" ht="16.5" customHeight="1" outlineLevel="2" x14ac:dyDescent="0.25">
      <c r="A1354" s="153" t="s">
        <v>3657</v>
      </c>
      <c r="B1354" s="154" t="s">
        <v>3658</v>
      </c>
      <c r="C1354" s="155"/>
      <c r="D1354" s="155"/>
      <c r="E1354" s="155"/>
      <c r="F1354" s="155"/>
      <c r="G1354" s="155"/>
      <c r="H1354" s="155"/>
      <c r="I1354" s="155"/>
      <c r="J1354" s="155"/>
      <c r="K1354" s="155"/>
      <c r="L1354" s="155"/>
      <c r="M1354" s="155"/>
      <c r="N1354" s="155"/>
      <c r="O1354" s="155"/>
      <c r="P1354" s="155"/>
      <c r="Q1354" s="156"/>
      <c r="R1354" s="155"/>
      <c r="S1354" s="155"/>
      <c r="T1354" s="157"/>
      <c r="U1354" s="155"/>
      <c r="V1354" s="155"/>
      <c r="W1354" s="157"/>
      <c r="X1354" s="155"/>
      <c r="Y1354" s="155"/>
      <c r="Z1354" s="158"/>
      <c r="AA1354" s="159"/>
      <c r="AB1354" s="154"/>
      <c r="AC1354" s="160"/>
      <c r="AD1354" s="160"/>
      <c r="AE1354" s="160"/>
      <c r="AF1354" s="160"/>
      <c r="AG1354" s="160"/>
      <c r="AH1354" s="160"/>
      <c r="AI1354" s="160"/>
      <c r="AJ1354" s="160"/>
      <c r="AK1354" s="161"/>
      <c r="AL1354" s="159"/>
      <c r="AM1354" s="159"/>
      <c r="AN1354" s="159"/>
      <c r="AO1354" s="159"/>
      <c r="AP1354" s="162"/>
      <c r="AQ1354" s="162"/>
      <c r="AR1354" s="162"/>
      <c r="AS1354" s="162"/>
      <c r="AT1354" s="161"/>
      <c r="AU1354" s="163"/>
      <c r="AV1354" s="163"/>
      <c r="AW1354" s="163"/>
      <c r="AX1354" s="163"/>
      <c r="AY1354" s="163"/>
    </row>
    <row r="1355" spans="1:51" ht="16.5" customHeight="1" outlineLevel="3" x14ac:dyDescent="0.25">
      <c r="A1355" s="285" t="s">
        <v>3659</v>
      </c>
      <c r="B1355" s="286" t="s">
        <v>3660</v>
      </c>
      <c r="C1355" s="167"/>
      <c r="D1355" s="167">
        <v>0.49</v>
      </c>
      <c r="E1355" s="167">
        <v>0.55000000000000004</v>
      </c>
      <c r="F1355" s="167">
        <v>0.6</v>
      </c>
      <c r="G1355" s="167">
        <v>0.65</v>
      </c>
      <c r="H1355" s="167">
        <v>0.7</v>
      </c>
      <c r="I1355" s="167">
        <v>0.75</v>
      </c>
      <c r="J1355" s="167">
        <v>0.8</v>
      </c>
      <c r="K1355" s="167">
        <f t="shared" ref="K1355:P1355" si="1837">IF(K1357=0,0,K1356/K1357)</f>
        <v>0.53531598513011147</v>
      </c>
      <c r="L1355" s="167">
        <f t="shared" si="1837"/>
        <v>0.74358974358974361</v>
      </c>
      <c r="M1355" s="167">
        <f t="shared" si="1837"/>
        <v>0.75235109717868343</v>
      </c>
      <c r="N1355" s="167">
        <f t="shared" si="1837"/>
        <v>0.76175548589341691</v>
      </c>
      <c r="O1355" s="167">
        <f t="shared" si="1837"/>
        <v>0.75</v>
      </c>
      <c r="P1355" s="167">
        <f t="shared" si="1837"/>
        <v>0.7760736196319018</v>
      </c>
      <c r="Q1355" s="177"/>
      <c r="R1355" s="167">
        <f t="shared" ref="R1355:S1355" si="1838">IF(R1357=0,0,R1356/R1357)</f>
        <v>0</v>
      </c>
      <c r="S1355" s="167">
        <f t="shared" si="1838"/>
        <v>0</v>
      </c>
      <c r="T1355" s="181"/>
      <c r="U1355" s="167">
        <f t="shared" ref="U1355:V1355" si="1839">IF(U1357=0,0,U1356/U1357)</f>
        <v>0</v>
      </c>
      <c r="V1355" s="167">
        <f t="shared" si="1839"/>
        <v>0</v>
      </c>
      <c r="W1355" s="181"/>
      <c r="X1355" s="221">
        <f>H1355</f>
        <v>0.7</v>
      </c>
      <c r="Y1355" s="167">
        <f>IF(Y1357=0,0,Y1356/Y1357)</f>
        <v>0</v>
      </c>
      <c r="Z1355" s="182">
        <v>488903065</v>
      </c>
      <c r="AA1355" s="167">
        <f>Y1355/X1355</f>
        <v>0</v>
      </c>
      <c r="AB1355" s="286"/>
      <c r="AC1355" s="172" t="e">
        <f>P1355/R1355</f>
        <v>#DIV/0!</v>
      </c>
      <c r="AD1355" s="172" t="e">
        <f>S1355/R1355</f>
        <v>#DIV/0!</v>
      </c>
      <c r="AE1355" s="172" t="e">
        <f>V1355/U1355</f>
        <v>#DIV/0!</v>
      </c>
      <c r="AF1355" s="172">
        <f>Y1355/X1355</f>
        <v>0</v>
      </c>
      <c r="AG1355" s="172">
        <f>P1355/G1355</f>
        <v>1.1939594148183104</v>
      </c>
      <c r="AH1355" s="172">
        <f>S1355/G1355</f>
        <v>0</v>
      </c>
      <c r="AI1355" s="172">
        <f>V1355/G1355</f>
        <v>0</v>
      </c>
      <c r="AJ1355" s="172">
        <f>Y1355/G1355</f>
        <v>0</v>
      </c>
      <c r="AK1355" s="173"/>
      <c r="AL1355" s="168">
        <f>IF(H1355=0,0,P1355/H1355)</f>
        <v>1.1086765994741454</v>
      </c>
      <c r="AM1355" s="168">
        <f>IF(H1355=0,0,S1355/H1355)</f>
        <v>0</v>
      </c>
      <c r="AN1355" s="168">
        <f>IF(H1355=0,0,V1355/H1355)</f>
        <v>0</v>
      </c>
      <c r="AO1355" s="168">
        <f>IF(H1355=0,0,Y1355/H1355)</f>
        <v>0</v>
      </c>
      <c r="AP1355" s="174">
        <f t="shared" ref="AP1355:AS1355" si="1840">IF(AL1355&lt;=50%,5,IF(AL1355&lt;=65%,4,IF(AL1355&lt;=75%,3,IF(AL1355&lt;=90%,2,1))))</f>
        <v>1</v>
      </c>
      <c r="AQ1355" s="174">
        <f t="shared" si="1840"/>
        <v>5</v>
      </c>
      <c r="AR1355" s="174">
        <f t="shared" si="1840"/>
        <v>5</v>
      </c>
      <c r="AS1355" s="174">
        <f t="shared" si="1840"/>
        <v>5</v>
      </c>
      <c r="AT1355" s="287"/>
      <c r="AU1355" s="288"/>
      <c r="AV1355" s="288"/>
      <c r="AW1355" s="288"/>
      <c r="AX1355" s="288"/>
      <c r="AY1355" s="288"/>
    </row>
    <row r="1356" spans="1:51" ht="16.5" customHeight="1" outlineLevel="4" x14ac:dyDescent="0.25">
      <c r="A1356" s="205" t="s">
        <v>3661</v>
      </c>
      <c r="B1356" s="181" t="s">
        <v>1362</v>
      </c>
      <c r="C1356" s="192" t="s">
        <v>3662</v>
      </c>
      <c r="D1356" s="192"/>
      <c r="E1356" s="192"/>
      <c r="F1356" s="192"/>
      <c r="G1356" s="192"/>
      <c r="H1356" s="192"/>
      <c r="I1356" s="192"/>
      <c r="J1356" s="192"/>
      <c r="K1356" s="192">
        <f>Variables!E708</f>
        <v>432</v>
      </c>
      <c r="L1356" s="192">
        <f>Variables!F708</f>
        <v>464</v>
      </c>
      <c r="M1356" s="192">
        <f>Variables!G708</f>
        <v>480</v>
      </c>
      <c r="N1356" s="192">
        <f>Variables!H708</f>
        <v>486</v>
      </c>
      <c r="O1356" s="192">
        <f>Variables!I708</f>
        <v>489</v>
      </c>
      <c r="P1356" s="192">
        <f>Variables!J708</f>
        <v>506</v>
      </c>
      <c r="Q1356" s="181"/>
      <c r="R1356" s="192">
        <f>Variables!K708</f>
        <v>0</v>
      </c>
      <c r="S1356" s="192">
        <f>Variables!L708</f>
        <v>0</v>
      </c>
      <c r="T1356" s="181"/>
      <c r="U1356" s="279">
        <f>Variables!M708</f>
        <v>0</v>
      </c>
      <c r="V1356" s="279">
        <f>Variables!N708</f>
        <v>0</v>
      </c>
      <c r="W1356" s="181"/>
      <c r="X1356" s="279"/>
      <c r="Y1356" s="279">
        <f>Variables!P708</f>
        <v>0</v>
      </c>
      <c r="Z1356" s="182"/>
      <c r="AA1356" s="192"/>
      <c r="AB1356" s="181"/>
      <c r="AC1356" s="170"/>
      <c r="AD1356" s="170"/>
      <c r="AE1356" s="170"/>
      <c r="AF1356" s="170"/>
      <c r="AG1356" s="170"/>
      <c r="AH1356" s="170"/>
      <c r="AI1356" s="170"/>
      <c r="AJ1356" s="170"/>
      <c r="AK1356" s="206"/>
      <c r="AL1356" s="168"/>
      <c r="AM1356" s="168"/>
      <c r="AN1356" s="168"/>
      <c r="AO1356" s="168"/>
      <c r="AP1356" s="174"/>
      <c r="AQ1356" s="174"/>
      <c r="AR1356" s="174"/>
      <c r="AS1356" s="174"/>
      <c r="AT1356" s="206"/>
      <c r="AU1356" s="207"/>
      <c r="AV1356" s="207"/>
      <c r="AW1356" s="207"/>
      <c r="AX1356" s="207"/>
      <c r="AY1356" s="207"/>
    </row>
    <row r="1357" spans="1:51" ht="16.5" customHeight="1" outlineLevel="4" x14ac:dyDescent="0.25">
      <c r="A1357" s="205" t="s">
        <v>3663</v>
      </c>
      <c r="B1357" s="181" t="s">
        <v>1364</v>
      </c>
      <c r="C1357" s="192" t="s">
        <v>3662</v>
      </c>
      <c r="D1357" s="192"/>
      <c r="E1357" s="192"/>
      <c r="F1357" s="192"/>
      <c r="G1357" s="192"/>
      <c r="H1357" s="192"/>
      <c r="I1357" s="192"/>
      <c r="J1357" s="192"/>
      <c r="K1357" s="192">
        <f>Variables!E709</f>
        <v>807</v>
      </c>
      <c r="L1357" s="192">
        <f>Variables!F709</f>
        <v>624</v>
      </c>
      <c r="M1357" s="192">
        <f>Variables!G709</f>
        <v>638</v>
      </c>
      <c r="N1357" s="192">
        <f>Variables!H709</f>
        <v>638</v>
      </c>
      <c r="O1357" s="192">
        <f>Variables!I709</f>
        <v>652</v>
      </c>
      <c r="P1357" s="192">
        <f>Variables!J709</f>
        <v>652</v>
      </c>
      <c r="Q1357" s="181"/>
      <c r="R1357" s="192">
        <f>Variables!K709</f>
        <v>0</v>
      </c>
      <c r="S1357" s="192">
        <f>Variables!L709</f>
        <v>0</v>
      </c>
      <c r="T1357" s="181"/>
      <c r="U1357" s="279">
        <f>Variables!M709</f>
        <v>0</v>
      </c>
      <c r="V1357" s="279">
        <f>Variables!N709</f>
        <v>0</v>
      </c>
      <c r="W1357" s="181"/>
      <c r="X1357" s="279"/>
      <c r="Y1357" s="279">
        <f>Variables!P709</f>
        <v>0</v>
      </c>
      <c r="Z1357" s="182"/>
      <c r="AA1357" s="192"/>
      <c r="AB1357" s="181"/>
      <c r="AC1357" s="170"/>
      <c r="AD1357" s="170"/>
      <c r="AE1357" s="170"/>
      <c r="AF1357" s="170"/>
      <c r="AG1357" s="170"/>
      <c r="AH1357" s="170"/>
      <c r="AI1357" s="170"/>
      <c r="AJ1357" s="170"/>
      <c r="AK1357" s="206"/>
      <c r="AL1357" s="168"/>
      <c r="AM1357" s="168"/>
      <c r="AN1357" s="168"/>
      <c r="AO1357" s="168"/>
      <c r="AP1357" s="174"/>
      <c r="AQ1357" s="174"/>
      <c r="AR1357" s="174"/>
      <c r="AS1357" s="174"/>
      <c r="AT1357" s="206"/>
      <c r="AU1357" s="207"/>
      <c r="AV1357" s="207"/>
      <c r="AW1357" s="207"/>
      <c r="AX1357" s="207"/>
      <c r="AY1357" s="207"/>
    </row>
    <row r="1358" spans="1:51" ht="16.5" customHeight="1" outlineLevel="3" x14ac:dyDescent="0.25">
      <c r="A1358" s="285" t="s">
        <v>3664</v>
      </c>
      <c r="B1358" s="286" t="s">
        <v>3665</v>
      </c>
      <c r="C1358" s="167"/>
      <c r="D1358" s="167">
        <v>0.9</v>
      </c>
      <c r="E1358" s="167">
        <v>1</v>
      </c>
      <c r="F1358" s="167">
        <v>1</v>
      </c>
      <c r="G1358" s="167">
        <v>1</v>
      </c>
      <c r="H1358" s="167">
        <v>1</v>
      </c>
      <c r="I1358" s="167">
        <v>1</v>
      </c>
      <c r="J1358" s="167">
        <v>1</v>
      </c>
      <c r="K1358" s="167">
        <f t="shared" ref="K1358:P1358" si="1841">IF(K1360=0,0,K1359/K1360)</f>
        <v>1</v>
      </c>
      <c r="L1358" s="167">
        <f t="shared" si="1841"/>
        <v>1</v>
      </c>
      <c r="M1358" s="167">
        <f t="shared" si="1841"/>
        <v>1</v>
      </c>
      <c r="N1358" s="167">
        <f t="shared" si="1841"/>
        <v>1</v>
      </c>
      <c r="O1358" s="167">
        <f t="shared" si="1841"/>
        <v>1</v>
      </c>
      <c r="P1358" s="167">
        <f t="shared" si="1841"/>
        <v>1</v>
      </c>
      <c r="Q1358" s="177"/>
      <c r="R1358" s="167">
        <f t="shared" ref="R1358:S1358" si="1842">IF(R1360=0,0,R1359/R1360)</f>
        <v>0</v>
      </c>
      <c r="S1358" s="167">
        <f t="shared" si="1842"/>
        <v>0</v>
      </c>
      <c r="T1358" s="181"/>
      <c r="U1358" s="167">
        <f t="shared" ref="U1358:V1358" si="1843">IF(U1360=0,0,U1359/U1360)</f>
        <v>0</v>
      </c>
      <c r="V1358" s="167">
        <f t="shared" si="1843"/>
        <v>0</v>
      </c>
      <c r="W1358" s="181"/>
      <c r="X1358" s="221">
        <f>H1358</f>
        <v>1</v>
      </c>
      <c r="Y1358" s="167">
        <f>IF(Y1360=0,0,Y1359/Y1360)</f>
        <v>0</v>
      </c>
      <c r="Z1358" s="182">
        <v>2626557393</v>
      </c>
      <c r="AA1358" s="167">
        <f>Y1358/X1358</f>
        <v>0</v>
      </c>
      <c r="AB1358" s="165"/>
      <c r="AC1358" s="172" t="e">
        <f>P1358/R1358</f>
        <v>#DIV/0!</v>
      </c>
      <c r="AD1358" s="172" t="e">
        <f>S1358/R1358</f>
        <v>#DIV/0!</v>
      </c>
      <c r="AE1358" s="172" t="e">
        <f>V1358/U1358</f>
        <v>#DIV/0!</v>
      </c>
      <c r="AF1358" s="172">
        <f>Y1358/X1358</f>
        <v>0</v>
      </c>
      <c r="AG1358" s="172">
        <f>P1358/G1358</f>
        <v>1</v>
      </c>
      <c r="AH1358" s="172">
        <f>S1358/G1358</f>
        <v>0</v>
      </c>
      <c r="AI1358" s="172">
        <f>V1358/G1358</f>
        <v>0</v>
      </c>
      <c r="AJ1358" s="172">
        <f>Y1358/G1358</f>
        <v>0</v>
      </c>
      <c r="AK1358" s="173"/>
      <c r="AL1358" s="168">
        <f>IF(H1358=0,0,P1358/H1358)</f>
        <v>1</v>
      </c>
      <c r="AM1358" s="168">
        <f>IF(H1358=0,0,S1358/H1358)</f>
        <v>0</v>
      </c>
      <c r="AN1358" s="168">
        <f>IF(H1358=0,0,V1358/H1358)</f>
        <v>0</v>
      </c>
      <c r="AO1358" s="168">
        <f>IF(H1358=0,0,Y1358/H1358)</f>
        <v>0</v>
      </c>
      <c r="AP1358" s="174">
        <f t="shared" ref="AP1358:AS1358" si="1844">IF(AL1358&lt;=50%,5,IF(AL1358&lt;=65%,4,IF(AL1358&lt;=75%,3,IF(AL1358&lt;=90%,2,1))))</f>
        <v>1</v>
      </c>
      <c r="AQ1358" s="174">
        <f t="shared" si="1844"/>
        <v>5</v>
      </c>
      <c r="AR1358" s="174">
        <f t="shared" si="1844"/>
        <v>5</v>
      </c>
      <c r="AS1358" s="174">
        <f t="shared" si="1844"/>
        <v>5</v>
      </c>
      <c r="AT1358" s="287"/>
      <c r="AU1358" s="288"/>
      <c r="AV1358" s="288"/>
      <c r="AW1358" s="288"/>
      <c r="AX1358" s="288"/>
      <c r="AY1358" s="288"/>
    </row>
    <row r="1359" spans="1:51" ht="16.5" customHeight="1" outlineLevel="4" x14ac:dyDescent="0.25">
      <c r="A1359" s="205" t="s">
        <v>3666</v>
      </c>
      <c r="B1359" s="181" t="s">
        <v>1360</v>
      </c>
      <c r="C1359" s="192" t="s">
        <v>3667</v>
      </c>
      <c r="D1359" s="192"/>
      <c r="E1359" s="192"/>
      <c r="F1359" s="192"/>
      <c r="G1359" s="192"/>
      <c r="H1359" s="192"/>
      <c r="I1359" s="192"/>
      <c r="J1359" s="192"/>
      <c r="K1359" s="192">
        <f>Variables!E707</f>
        <v>135</v>
      </c>
      <c r="L1359" s="192">
        <f>Variables!F707</f>
        <v>135</v>
      </c>
      <c r="M1359" s="192">
        <f>Variables!G707</f>
        <v>135</v>
      </c>
      <c r="N1359" s="192">
        <f>Variables!H707</f>
        <v>129</v>
      </c>
      <c r="O1359" s="192">
        <f>Variables!I707</f>
        <v>129</v>
      </c>
      <c r="P1359" s="192">
        <f>Variables!J707</f>
        <v>129</v>
      </c>
      <c r="Q1359" s="181"/>
      <c r="R1359" s="192">
        <f>Variables!K707</f>
        <v>0</v>
      </c>
      <c r="S1359" s="192">
        <f>Variables!L707</f>
        <v>0</v>
      </c>
      <c r="T1359" s="181"/>
      <c r="U1359" s="192">
        <f>Variables!M707</f>
        <v>0</v>
      </c>
      <c r="V1359" s="192">
        <f>Variables!N707</f>
        <v>0</v>
      </c>
      <c r="W1359" s="181"/>
      <c r="X1359" s="192"/>
      <c r="Y1359" s="192">
        <f>Variables!P707</f>
        <v>0</v>
      </c>
      <c r="Z1359" s="182"/>
      <c r="AA1359" s="192"/>
      <c r="AB1359" s="181"/>
      <c r="AC1359" s="170"/>
      <c r="AD1359" s="170"/>
      <c r="AE1359" s="170"/>
      <c r="AF1359" s="170"/>
      <c r="AG1359" s="170"/>
      <c r="AH1359" s="170"/>
      <c r="AI1359" s="170"/>
      <c r="AJ1359" s="170"/>
      <c r="AK1359" s="206"/>
      <c r="AL1359" s="168"/>
      <c r="AM1359" s="168"/>
      <c r="AN1359" s="168"/>
      <c r="AO1359" s="168"/>
      <c r="AP1359" s="174"/>
      <c r="AQ1359" s="174"/>
      <c r="AR1359" s="174"/>
      <c r="AS1359" s="174"/>
      <c r="AT1359" s="206"/>
      <c r="AU1359" s="207"/>
      <c r="AV1359" s="207"/>
      <c r="AW1359" s="207"/>
      <c r="AX1359" s="207"/>
      <c r="AY1359" s="207"/>
    </row>
    <row r="1360" spans="1:51" ht="16.5" customHeight="1" outlineLevel="4" x14ac:dyDescent="0.25">
      <c r="A1360" s="205" t="s">
        <v>3668</v>
      </c>
      <c r="B1360" s="181" t="s">
        <v>1376</v>
      </c>
      <c r="C1360" s="192" t="s">
        <v>3667</v>
      </c>
      <c r="D1360" s="192"/>
      <c r="E1360" s="192"/>
      <c r="F1360" s="192"/>
      <c r="G1360" s="192"/>
      <c r="H1360" s="192"/>
      <c r="I1360" s="192"/>
      <c r="J1360" s="192"/>
      <c r="K1360" s="192">
        <f>Variables!E715</f>
        <v>135</v>
      </c>
      <c r="L1360" s="192">
        <f>Variables!F715</f>
        <v>135</v>
      </c>
      <c r="M1360" s="192">
        <f>Variables!G715</f>
        <v>135</v>
      </c>
      <c r="N1360" s="192">
        <f>Variables!H715</f>
        <v>129</v>
      </c>
      <c r="O1360" s="192">
        <f>Variables!I715</f>
        <v>129</v>
      </c>
      <c r="P1360" s="192">
        <f>Variables!J715</f>
        <v>129</v>
      </c>
      <c r="Q1360" s="181"/>
      <c r="R1360" s="192">
        <f>Variables!K715</f>
        <v>0</v>
      </c>
      <c r="S1360" s="192">
        <f>Variables!L715</f>
        <v>0</v>
      </c>
      <c r="T1360" s="181"/>
      <c r="U1360" s="192">
        <f>Variables!M715</f>
        <v>0</v>
      </c>
      <c r="V1360" s="192">
        <f>Variables!N715</f>
        <v>0</v>
      </c>
      <c r="W1360" s="181"/>
      <c r="X1360" s="192"/>
      <c r="Y1360" s="192">
        <f>Variables!P715</f>
        <v>0</v>
      </c>
      <c r="Z1360" s="182"/>
      <c r="AA1360" s="192"/>
      <c r="AB1360" s="181"/>
      <c r="AC1360" s="170"/>
      <c r="AD1360" s="170"/>
      <c r="AE1360" s="170"/>
      <c r="AF1360" s="170"/>
      <c r="AG1360" s="170"/>
      <c r="AH1360" s="170"/>
      <c r="AI1360" s="170"/>
      <c r="AJ1360" s="170"/>
      <c r="AK1360" s="206"/>
      <c r="AL1360" s="168"/>
      <c r="AM1360" s="168"/>
      <c r="AN1360" s="168"/>
      <c r="AO1360" s="168"/>
      <c r="AP1360" s="174"/>
      <c r="AQ1360" s="174"/>
      <c r="AR1360" s="174"/>
      <c r="AS1360" s="174"/>
      <c r="AT1360" s="206"/>
      <c r="AU1360" s="207"/>
      <c r="AV1360" s="207"/>
      <c r="AW1360" s="207"/>
      <c r="AX1360" s="207"/>
      <c r="AY1360" s="207"/>
    </row>
    <row r="1361" spans="1:51" ht="16.5" customHeight="1" outlineLevel="3" x14ac:dyDescent="0.25">
      <c r="A1361" s="285" t="s">
        <v>3669</v>
      </c>
      <c r="B1361" s="286" t="s">
        <v>3670</v>
      </c>
      <c r="C1361" s="167"/>
      <c r="D1361" s="167">
        <v>0.25</v>
      </c>
      <c r="E1361" s="167">
        <v>0.5</v>
      </c>
      <c r="F1361" s="167">
        <v>0.5</v>
      </c>
      <c r="G1361" s="167">
        <v>0.75</v>
      </c>
      <c r="H1361" s="167">
        <v>1</v>
      </c>
      <c r="I1361" s="167">
        <v>1</v>
      </c>
      <c r="J1361" s="167">
        <v>1</v>
      </c>
      <c r="K1361" s="167">
        <f t="shared" ref="K1361:P1361" si="1845">IF(K1363=0,0,K1362/K1363)</f>
        <v>0.97826086956521741</v>
      </c>
      <c r="L1361" s="167">
        <f t="shared" si="1845"/>
        <v>1</v>
      </c>
      <c r="M1361" s="167">
        <f t="shared" si="1845"/>
        <v>0.96551724137931039</v>
      </c>
      <c r="N1361" s="167">
        <f t="shared" si="1845"/>
        <v>1</v>
      </c>
      <c r="O1361" s="167">
        <f t="shared" si="1845"/>
        <v>1</v>
      </c>
      <c r="P1361" s="167">
        <f t="shared" si="1845"/>
        <v>1</v>
      </c>
      <c r="Q1361" s="177"/>
      <c r="R1361" s="167">
        <f t="shared" ref="R1361:S1361" si="1846">IF(R1363=0,0,R1362/R1363)</f>
        <v>0</v>
      </c>
      <c r="S1361" s="167">
        <f t="shared" si="1846"/>
        <v>0</v>
      </c>
      <c r="T1361" s="181"/>
      <c r="U1361" s="167">
        <f t="shared" ref="U1361:V1361" si="1847">IF(U1363=0,0,U1362/U1363)</f>
        <v>0</v>
      </c>
      <c r="V1361" s="167">
        <f t="shared" si="1847"/>
        <v>0</v>
      </c>
      <c r="W1361" s="181"/>
      <c r="X1361" s="221">
        <f>H1361</f>
        <v>1</v>
      </c>
      <c r="Y1361" s="167">
        <f>IF(Y1363=0,0,Y1362/Y1363)</f>
        <v>0</v>
      </c>
      <c r="Z1361" s="182">
        <v>839827991</v>
      </c>
      <c r="AA1361" s="167">
        <f>Y1361/X1361</f>
        <v>0</v>
      </c>
      <c r="AB1361" s="286"/>
      <c r="AC1361" s="172" t="e">
        <f>P1361/R1361</f>
        <v>#DIV/0!</v>
      </c>
      <c r="AD1361" s="172" t="e">
        <f>S1361/R1361</f>
        <v>#DIV/0!</v>
      </c>
      <c r="AE1361" s="172" t="e">
        <f>V1361/U1361</f>
        <v>#DIV/0!</v>
      </c>
      <c r="AF1361" s="172">
        <f>Y1361/X1361</f>
        <v>0</v>
      </c>
      <c r="AG1361" s="172">
        <f>P1361/G1361</f>
        <v>1.3333333333333333</v>
      </c>
      <c r="AH1361" s="172">
        <f>S1361/G1361</f>
        <v>0</v>
      </c>
      <c r="AI1361" s="172">
        <f>V1361/G1361</f>
        <v>0</v>
      </c>
      <c r="AJ1361" s="172">
        <f>Y1361/G1361</f>
        <v>0</v>
      </c>
      <c r="AK1361" s="173"/>
      <c r="AL1361" s="168">
        <f>IF(H1361=0,0,P1361/H1361)</f>
        <v>1</v>
      </c>
      <c r="AM1361" s="168">
        <f>IF(H1361=0,0,S1361/H1361)</f>
        <v>0</v>
      </c>
      <c r="AN1361" s="168">
        <f>IF(H1361=0,0,V1361/H1361)</f>
        <v>0</v>
      </c>
      <c r="AO1361" s="168">
        <f>IF(H1361=0,0,Y1361/H1361)</f>
        <v>0</v>
      </c>
      <c r="AP1361" s="174">
        <f t="shared" ref="AP1361:AS1361" si="1848">IF(AL1361&lt;=50%,5,IF(AL1361&lt;=65%,4,IF(AL1361&lt;=75%,3,IF(AL1361&lt;=90%,2,1))))</f>
        <v>1</v>
      </c>
      <c r="AQ1361" s="174">
        <f t="shared" si="1848"/>
        <v>5</v>
      </c>
      <c r="AR1361" s="174">
        <f t="shared" si="1848"/>
        <v>5</v>
      </c>
      <c r="AS1361" s="174">
        <f t="shared" si="1848"/>
        <v>5</v>
      </c>
      <c r="AT1361" s="287"/>
      <c r="AU1361" s="288"/>
      <c r="AV1361" s="288"/>
      <c r="AW1361" s="288"/>
      <c r="AX1361" s="288"/>
      <c r="AY1361" s="288"/>
    </row>
    <row r="1362" spans="1:51" ht="16.5" customHeight="1" outlineLevel="4" x14ac:dyDescent="0.25">
      <c r="A1362" s="205" t="s">
        <v>3671</v>
      </c>
      <c r="B1362" s="181" t="s">
        <v>1368</v>
      </c>
      <c r="C1362" s="192" t="s">
        <v>3672</v>
      </c>
      <c r="D1362" s="192"/>
      <c r="E1362" s="192"/>
      <c r="F1362" s="192"/>
      <c r="G1362" s="192"/>
      <c r="H1362" s="192"/>
      <c r="I1362" s="192"/>
      <c r="J1362" s="192"/>
      <c r="K1362" s="192">
        <f>Variables!E711</f>
        <v>45</v>
      </c>
      <c r="L1362" s="192">
        <f>Variables!F711</f>
        <v>29</v>
      </c>
      <c r="M1362" s="192">
        <f>Variables!G711</f>
        <v>28</v>
      </c>
      <c r="N1362" s="192">
        <f>Variables!H711</f>
        <v>29</v>
      </c>
      <c r="O1362" s="192">
        <f>Variables!I711</f>
        <v>29</v>
      </c>
      <c r="P1362" s="192">
        <f>Variables!J711</f>
        <v>29</v>
      </c>
      <c r="Q1362" s="181"/>
      <c r="R1362" s="192">
        <f>Variables!K711</f>
        <v>0</v>
      </c>
      <c r="S1362" s="192">
        <f>Variables!L711</f>
        <v>0</v>
      </c>
      <c r="T1362" s="181"/>
      <c r="U1362" s="192">
        <f>Variables!M717</f>
        <v>0</v>
      </c>
      <c r="V1362" s="192">
        <f>Variables!N711</f>
        <v>0</v>
      </c>
      <c r="W1362" s="181"/>
      <c r="X1362" s="192"/>
      <c r="Y1362" s="192">
        <f>Variables!P711</f>
        <v>0</v>
      </c>
      <c r="Z1362" s="182"/>
      <c r="AA1362" s="192"/>
      <c r="AB1362" s="181"/>
      <c r="AC1362" s="170"/>
      <c r="AD1362" s="170"/>
      <c r="AE1362" s="170"/>
      <c r="AF1362" s="170"/>
      <c r="AG1362" s="170"/>
      <c r="AH1362" s="170"/>
      <c r="AI1362" s="170"/>
      <c r="AJ1362" s="170"/>
      <c r="AK1362" s="206"/>
      <c r="AL1362" s="168"/>
      <c r="AM1362" s="168"/>
      <c r="AN1362" s="168"/>
      <c r="AO1362" s="168"/>
      <c r="AP1362" s="174"/>
      <c r="AQ1362" s="174"/>
      <c r="AR1362" s="174"/>
      <c r="AS1362" s="174"/>
      <c r="AT1362" s="206"/>
      <c r="AU1362" s="207"/>
      <c r="AV1362" s="207"/>
      <c r="AW1362" s="207"/>
      <c r="AX1362" s="207"/>
      <c r="AY1362" s="207"/>
    </row>
    <row r="1363" spans="1:51" ht="16.5" customHeight="1" outlineLevel="4" x14ac:dyDescent="0.25">
      <c r="A1363" s="205" t="s">
        <v>3673</v>
      </c>
      <c r="B1363" s="274" t="s">
        <v>1380</v>
      </c>
      <c r="C1363" s="192" t="s">
        <v>3672</v>
      </c>
      <c r="D1363" s="192"/>
      <c r="E1363" s="192"/>
      <c r="F1363" s="192"/>
      <c r="G1363" s="192"/>
      <c r="H1363" s="192"/>
      <c r="I1363" s="192"/>
      <c r="J1363" s="192"/>
      <c r="K1363" s="192">
        <f>Variables!E717</f>
        <v>46</v>
      </c>
      <c r="L1363" s="192">
        <f>Variables!F717</f>
        <v>29</v>
      </c>
      <c r="M1363" s="192">
        <f>Variables!G717</f>
        <v>29</v>
      </c>
      <c r="N1363" s="192">
        <f>Variables!H717</f>
        <v>29</v>
      </c>
      <c r="O1363" s="192">
        <f>Variables!I717</f>
        <v>29</v>
      </c>
      <c r="P1363" s="192">
        <f>Variables!J717</f>
        <v>29</v>
      </c>
      <c r="Q1363" s="181"/>
      <c r="R1363" s="192">
        <f>Variables!K717</f>
        <v>0</v>
      </c>
      <c r="S1363" s="192">
        <f>Variables!L717</f>
        <v>0</v>
      </c>
      <c r="T1363" s="181"/>
      <c r="U1363" s="192">
        <f>Variables!M717</f>
        <v>0</v>
      </c>
      <c r="V1363" s="192">
        <f>Variables!N717</f>
        <v>0</v>
      </c>
      <c r="W1363" s="181"/>
      <c r="X1363" s="192"/>
      <c r="Y1363" s="192">
        <f>Variables!P717</f>
        <v>0</v>
      </c>
      <c r="Z1363" s="182"/>
      <c r="AA1363" s="192"/>
      <c r="AB1363" s="181"/>
      <c r="AC1363" s="170"/>
      <c r="AD1363" s="170"/>
      <c r="AE1363" s="170"/>
      <c r="AF1363" s="170"/>
      <c r="AG1363" s="170"/>
      <c r="AH1363" s="170"/>
      <c r="AI1363" s="170"/>
      <c r="AJ1363" s="170"/>
      <c r="AK1363" s="206"/>
      <c r="AL1363" s="168"/>
      <c r="AM1363" s="168"/>
      <c r="AN1363" s="168"/>
      <c r="AO1363" s="168"/>
      <c r="AP1363" s="174"/>
      <c r="AQ1363" s="174"/>
      <c r="AR1363" s="174"/>
      <c r="AS1363" s="174"/>
      <c r="AT1363" s="206"/>
      <c r="AU1363" s="207"/>
      <c r="AV1363" s="207"/>
      <c r="AW1363" s="207"/>
      <c r="AX1363" s="207"/>
      <c r="AY1363" s="207"/>
    </row>
    <row r="1364" spans="1:51" ht="16.5" customHeight="1" outlineLevel="3" x14ac:dyDescent="0.25">
      <c r="A1364" s="285" t="s">
        <v>3674</v>
      </c>
      <c r="B1364" s="286" t="s">
        <v>3675</v>
      </c>
      <c r="C1364" s="167"/>
      <c r="D1364" s="167">
        <v>0.25</v>
      </c>
      <c r="E1364" s="167">
        <v>0.5</v>
      </c>
      <c r="F1364" s="167">
        <v>1</v>
      </c>
      <c r="G1364" s="167">
        <v>1</v>
      </c>
      <c r="H1364" s="167">
        <v>1</v>
      </c>
      <c r="I1364" s="167">
        <v>1</v>
      </c>
      <c r="J1364" s="167">
        <v>1</v>
      </c>
      <c r="K1364" s="167">
        <f t="shared" ref="K1364:P1364" si="1849">IF(K1366=0,0,K1365/K1366)</f>
        <v>0.97826086956521741</v>
      </c>
      <c r="L1364" s="167">
        <f t="shared" si="1849"/>
        <v>1</v>
      </c>
      <c r="M1364" s="167">
        <f t="shared" si="1849"/>
        <v>1</v>
      </c>
      <c r="N1364" s="167">
        <f t="shared" si="1849"/>
        <v>1</v>
      </c>
      <c r="O1364" s="167">
        <f t="shared" si="1849"/>
        <v>1</v>
      </c>
      <c r="P1364" s="167">
        <f t="shared" si="1849"/>
        <v>1</v>
      </c>
      <c r="Q1364" s="177"/>
      <c r="R1364" s="167">
        <f t="shared" ref="R1364:S1364" si="1850">IF(R1366=0,0,R1365/R1366)</f>
        <v>0</v>
      </c>
      <c r="S1364" s="167">
        <f t="shared" si="1850"/>
        <v>0</v>
      </c>
      <c r="T1364" s="181"/>
      <c r="U1364" s="167">
        <f t="shared" ref="U1364:V1364" si="1851">IF(U1366=0,0,U1365/U1366)</f>
        <v>0</v>
      </c>
      <c r="V1364" s="167">
        <f t="shared" si="1851"/>
        <v>0</v>
      </c>
      <c r="W1364" s="181"/>
      <c r="X1364" s="221">
        <f>H1364</f>
        <v>1</v>
      </c>
      <c r="Y1364" s="167">
        <f>IF(Y1366=0,0,Y1365/Y1366)</f>
        <v>0</v>
      </c>
      <c r="Z1364" s="182">
        <v>839827991</v>
      </c>
      <c r="AA1364" s="167">
        <f>Y1364/X1364</f>
        <v>0</v>
      </c>
      <c r="AB1364" s="219"/>
      <c r="AC1364" s="172" t="e">
        <f>P1364/R1364</f>
        <v>#DIV/0!</v>
      </c>
      <c r="AD1364" s="172" t="e">
        <f>S1364/R1364</f>
        <v>#DIV/0!</v>
      </c>
      <c r="AE1364" s="172" t="e">
        <f>V1364/U1364</f>
        <v>#DIV/0!</v>
      </c>
      <c r="AF1364" s="172">
        <f>Y1364/X1364</f>
        <v>0</v>
      </c>
      <c r="AG1364" s="172">
        <f>P1364/G1364</f>
        <v>1</v>
      </c>
      <c r="AH1364" s="172">
        <f>S1364/G1364</f>
        <v>0</v>
      </c>
      <c r="AI1364" s="172">
        <f>V1364/G1364</f>
        <v>0</v>
      </c>
      <c r="AJ1364" s="172">
        <f>Y1364/G1364</f>
        <v>0</v>
      </c>
      <c r="AK1364" s="173"/>
      <c r="AL1364" s="168">
        <f>IF(H1364=0,0,P1364/H1364)</f>
        <v>1</v>
      </c>
      <c r="AM1364" s="168">
        <f>IF(H1364=0,0,S1364/H1364)</f>
        <v>0</v>
      </c>
      <c r="AN1364" s="168">
        <f>IF(H1364=0,0,V1364/H1364)</f>
        <v>0</v>
      </c>
      <c r="AO1364" s="168">
        <f>IF(H1364=0,0,Y1364/H1364)</f>
        <v>0</v>
      </c>
      <c r="AP1364" s="174">
        <f t="shared" ref="AP1364:AS1364" si="1852">IF(AL1364&lt;=50%,5,IF(AL1364&lt;=65%,4,IF(AL1364&lt;=75%,3,IF(AL1364&lt;=90%,2,1))))</f>
        <v>1</v>
      </c>
      <c r="AQ1364" s="174">
        <f t="shared" si="1852"/>
        <v>5</v>
      </c>
      <c r="AR1364" s="174">
        <f t="shared" si="1852"/>
        <v>5</v>
      </c>
      <c r="AS1364" s="174">
        <f t="shared" si="1852"/>
        <v>5</v>
      </c>
      <c r="AT1364" s="287"/>
      <c r="AU1364" s="288"/>
      <c r="AV1364" s="288"/>
      <c r="AW1364" s="288"/>
      <c r="AX1364" s="288"/>
      <c r="AY1364" s="288"/>
    </row>
    <row r="1365" spans="1:51" ht="16.5" customHeight="1" outlineLevel="4" x14ac:dyDescent="0.25">
      <c r="A1365" s="205" t="s">
        <v>3676</v>
      </c>
      <c r="B1365" s="181" t="s">
        <v>1370</v>
      </c>
      <c r="C1365" s="192" t="s">
        <v>3672</v>
      </c>
      <c r="D1365" s="192"/>
      <c r="E1365" s="192"/>
      <c r="F1365" s="192"/>
      <c r="G1365" s="192"/>
      <c r="H1365" s="192"/>
      <c r="I1365" s="192"/>
      <c r="J1365" s="192"/>
      <c r="K1365" s="192">
        <f>Variables!E712</f>
        <v>45</v>
      </c>
      <c r="L1365" s="192">
        <f>Variables!F712</f>
        <v>29</v>
      </c>
      <c r="M1365" s="192">
        <f>Variables!G712</f>
        <v>29</v>
      </c>
      <c r="N1365" s="192">
        <f>Variables!H712</f>
        <v>29</v>
      </c>
      <c r="O1365" s="192">
        <f>Variables!I712</f>
        <v>29</v>
      </c>
      <c r="P1365" s="192">
        <f>Variables!J712</f>
        <v>29</v>
      </c>
      <c r="Q1365" s="181"/>
      <c r="R1365" s="192">
        <f>Variables!K712</f>
        <v>0</v>
      </c>
      <c r="S1365" s="192">
        <f>Variables!L712</f>
        <v>0</v>
      </c>
      <c r="T1365" s="181"/>
      <c r="U1365" s="192">
        <f>Variables!M711</f>
        <v>0</v>
      </c>
      <c r="V1365" s="192">
        <f>Variables!N712</f>
        <v>0</v>
      </c>
      <c r="W1365" s="181"/>
      <c r="X1365" s="192"/>
      <c r="Y1365" s="192">
        <f>Variables!P712</f>
        <v>0</v>
      </c>
      <c r="Z1365" s="182"/>
      <c r="AA1365" s="192"/>
      <c r="AB1365" s="181"/>
      <c r="AC1365" s="170"/>
      <c r="AD1365" s="170"/>
      <c r="AE1365" s="170"/>
      <c r="AF1365" s="170"/>
      <c r="AG1365" s="170"/>
      <c r="AH1365" s="170"/>
      <c r="AI1365" s="170"/>
      <c r="AJ1365" s="170"/>
      <c r="AK1365" s="206"/>
      <c r="AL1365" s="168"/>
      <c r="AM1365" s="168"/>
      <c r="AN1365" s="168"/>
      <c r="AO1365" s="168"/>
      <c r="AP1365" s="174"/>
      <c r="AQ1365" s="174"/>
      <c r="AR1365" s="174"/>
      <c r="AS1365" s="174"/>
      <c r="AT1365" s="206"/>
      <c r="AU1365" s="207"/>
      <c r="AV1365" s="207"/>
      <c r="AW1365" s="207"/>
      <c r="AX1365" s="207"/>
      <c r="AY1365" s="207"/>
    </row>
    <row r="1366" spans="1:51" ht="16.5" customHeight="1" outlineLevel="4" x14ac:dyDescent="0.25">
      <c r="A1366" s="205" t="s">
        <v>3677</v>
      </c>
      <c r="B1366" s="181" t="s">
        <v>1382</v>
      </c>
      <c r="C1366" s="192" t="s">
        <v>3672</v>
      </c>
      <c r="D1366" s="192"/>
      <c r="E1366" s="192"/>
      <c r="F1366" s="192"/>
      <c r="G1366" s="192"/>
      <c r="H1366" s="192"/>
      <c r="I1366" s="192"/>
      <c r="J1366" s="192"/>
      <c r="K1366" s="192">
        <f>Variables!E718</f>
        <v>46</v>
      </c>
      <c r="L1366" s="192">
        <f>Variables!F718</f>
        <v>29</v>
      </c>
      <c r="M1366" s="192">
        <f>Variables!G718</f>
        <v>29</v>
      </c>
      <c r="N1366" s="192">
        <f>Variables!H718</f>
        <v>29</v>
      </c>
      <c r="O1366" s="192">
        <f>Variables!I718</f>
        <v>29</v>
      </c>
      <c r="P1366" s="192">
        <f>Variables!J718</f>
        <v>29</v>
      </c>
      <c r="Q1366" s="181"/>
      <c r="R1366" s="192">
        <f>Variables!K718</f>
        <v>0</v>
      </c>
      <c r="S1366" s="192">
        <f>Variables!L718</f>
        <v>0</v>
      </c>
      <c r="T1366" s="181"/>
      <c r="U1366" s="192">
        <f>Variables!M718</f>
        <v>0</v>
      </c>
      <c r="V1366" s="192">
        <f>Variables!N718</f>
        <v>0</v>
      </c>
      <c r="W1366" s="181"/>
      <c r="X1366" s="192"/>
      <c r="Y1366" s="192">
        <f>Variables!P718</f>
        <v>0</v>
      </c>
      <c r="Z1366" s="182"/>
      <c r="AA1366" s="192"/>
      <c r="AB1366" s="181"/>
      <c r="AC1366" s="170"/>
      <c r="AD1366" s="170"/>
      <c r="AE1366" s="170"/>
      <c r="AF1366" s="170"/>
      <c r="AG1366" s="170"/>
      <c r="AH1366" s="170"/>
      <c r="AI1366" s="170"/>
      <c r="AJ1366" s="170"/>
      <c r="AK1366" s="206"/>
      <c r="AL1366" s="168"/>
      <c r="AM1366" s="168"/>
      <c r="AN1366" s="168"/>
      <c r="AO1366" s="168"/>
      <c r="AP1366" s="174"/>
      <c r="AQ1366" s="174"/>
      <c r="AR1366" s="174"/>
      <c r="AS1366" s="174"/>
      <c r="AT1366" s="206"/>
      <c r="AU1366" s="207"/>
      <c r="AV1366" s="207"/>
      <c r="AW1366" s="207"/>
      <c r="AX1366" s="207"/>
      <c r="AY1366" s="207"/>
    </row>
    <row r="1367" spans="1:51" ht="16.5" customHeight="1" outlineLevel="2" x14ac:dyDescent="0.25">
      <c r="A1367" s="153" t="s">
        <v>3678</v>
      </c>
      <c r="B1367" s="154" t="s">
        <v>3679</v>
      </c>
      <c r="C1367" s="155"/>
      <c r="D1367" s="155"/>
      <c r="E1367" s="155"/>
      <c r="F1367" s="155"/>
      <c r="G1367" s="155"/>
      <c r="H1367" s="155"/>
      <c r="I1367" s="155"/>
      <c r="J1367" s="155"/>
      <c r="K1367" s="155"/>
      <c r="L1367" s="155"/>
      <c r="M1367" s="155"/>
      <c r="N1367" s="155"/>
      <c r="O1367" s="155"/>
      <c r="P1367" s="155"/>
      <c r="Q1367" s="156"/>
      <c r="R1367" s="155"/>
      <c r="S1367" s="155"/>
      <c r="T1367" s="157"/>
      <c r="U1367" s="155"/>
      <c r="V1367" s="155"/>
      <c r="W1367" s="157"/>
      <c r="X1367" s="155"/>
      <c r="Y1367" s="155"/>
      <c r="Z1367" s="158"/>
      <c r="AA1367" s="159"/>
      <c r="AB1367" s="154"/>
      <c r="AC1367" s="160"/>
      <c r="AD1367" s="160"/>
      <c r="AE1367" s="160"/>
      <c r="AF1367" s="160"/>
      <c r="AG1367" s="160"/>
      <c r="AH1367" s="160"/>
      <c r="AI1367" s="160"/>
      <c r="AJ1367" s="160"/>
      <c r="AK1367" s="161"/>
      <c r="AL1367" s="159"/>
      <c r="AM1367" s="159"/>
      <c r="AN1367" s="159"/>
      <c r="AO1367" s="159"/>
      <c r="AP1367" s="162"/>
      <c r="AQ1367" s="162"/>
      <c r="AR1367" s="162"/>
      <c r="AS1367" s="162"/>
      <c r="AT1367" s="161"/>
      <c r="AU1367" s="163"/>
      <c r="AV1367" s="163"/>
      <c r="AW1367" s="163"/>
      <c r="AX1367" s="163"/>
      <c r="AY1367" s="163"/>
    </row>
    <row r="1368" spans="1:51" ht="16.5" customHeight="1" outlineLevel="3" x14ac:dyDescent="0.25">
      <c r="A1368" s="285" t="s">
        <v>3680</v>
      </c>
      <c r="B1368" s="286" t="s">
        <v>3681</v>
      </c>
      <c r="C1368" s="167"/>
      <c r="D1368" s="167">
        <v>1</v>
      </c>
      <c r="E1368" s="167">
        <v>1</v>
      </c>
      <c r="F1368" s="167">
        <v>1</v>
      </c>
      <c r="G1368" s="167">
        <v>1</v>
      </c>
      <c r="H1368" s="167">
        <v>1</v>
      </c>
      <c r="I1368" s="167">
        <v>1</v>
      </c>
      <c r="J1368" s="167">
        <v>1</v>
      </c>
      <c r="K1368" s="167" t="e">
        <f>IF(K1370=0,0,K1369/K1370)</f>
        <v>#N/A</v>
      </c>
      <c r="L1368" s="167">
        <v>1</v>
      </c>
      <c r="M1368" s="167">
        <f t="shared" ref="M1368:P1368" si="1853">IF(M1370=0,0,M1369/M1370)</f>
        <v>1</v>
      </c>
      <c r="N1368" s="167">
        <f t="shared" si="1853"/>
        <v>1</v>
      </c>
      <c r="O1368" s="167">
        <f t="shared" si="1853"/>
        <v>0</v>
      </c>
      <c r="P1368" s="167">
        <f t="shared" si="1853"/>
        <v>0</v>
      </c>
      <c r="Q1368" s="177"/>
      <c r="R1368" s="167">
        <f t="shared" ref="R1368:S1368" si="1854">IF(R1370=0,0,R1369/R1370)</f>
        <v>0</v>
      </c>
      <c r="S1368" s="167">
        <f t="shared" si="1854"/>
        <v>0</v>
      </c>
      <c r="T1368" s="274">
        <v>718539950</v>
      </c>
      <c r="U1368" s="167">
        <f t="shared" ref="U1368:V1368" si="1855">IF(U1370=0,0,U1369/U1370)</f>
        <v>0</v>
      </c>
      <c r="V1368" s="167">
        <f t="shared" si="1855"/>
        <v>0</v>
      </c>
      <c r="W1368" s="181"/>
      <c r="X1368" s="221">
        <f>H1368</f>
        <v>1</v>
      </c>
      <c r="Y1368" s="167">
        <f>IF(Y1370=0,0,Y1369/Y1370)</f>
        <v>0</v>
      </c>
      <c r="Z1368" s="313">
        <v>1916187047</v>
      </c>
      <c r="AA1368" s="167"/>
      <c r="AB1368" s="165"/>
      <c r="AC1368" s="172" t="e">
        <f>P1368/R1368</f>
        <v>#DIV/0!</v>
      </c>
      <c r="AD1368" s="172" t="e">
        <f>S1368/R1368</f>
        <v>#DIV/0!</v>
      </c>
      <c r="AE1368" s="172" t="e">
        <f>V1368/U1368</f>
        <v>#DIV/0!</v>
      </c>
      <c r="AF1368" s="172">
        <f>Y1368/X1368</f>
        <v>0</v>
      </c>
      <c r="AG1368" s="172">
        <f>P1368/G1368</f>
        <v>0</v>
      </c>
      <c r="AH1368" s="172">
        <f>S1368/G1368</f>
        <v>0</v>
      </c>
      <c r="AI1368" s="172">
        <f>V1368/G1368</f>
        <v>0</v>
      </c>
      <c r="AJ1368" s="172">
        <f>Y1368/G1368</f>
        <v>0</v>
      </c>
      <c r="AK1368" s="173"/>
      <c r="AL1368" s="168">
        <f>IF(H1368=0,0,P1368/H1368)</f>
        <v>0</v>
      </c>
      <c r="AM1368" s="168">
        <f>IF(H1368=0,0,S1368/H1368)</f>
        <v>0</v>
      </c>
      <c r="AN1368" s="168">
        <f>IF(H1368=0,0,V1368/H1368)</f>
        <v>0</v>
      </c>
      <c r="AO1368" s="168">
        <f>IF(H1368=0,0,Y1368/H1368)</f>
        <v>0</v>
      </c>
      <c r="AP1368" s="174">
        <f t="shared" ref="AP1368:AS1368" si="1856">IF(AL1368&lt;=50%,5,IF(AL1368&lt;=65%,4,IF(AL1368&lt;=75%,3,IF(AL1368&lt;=90%,2,1))))</f>
        <v>5</v>
      </c>
      <c r="AQ1368" s="174">
        <f t="shared" si="1856"/>
        <v>5</v>
      </c>
      <c r="AR1368" s="174">
        <f t="shared" si="1856"/>
        <v>5</v>
      </c>
      <c r="AS1368" s="174">
        <f t="shared" si="1856"/>
        <v>5</v>
      </c>
      <c r="AT1368" s="287"/>
      <c r="AU1368" s="288"/>
      <c r="AV1368" s="288"/>
      <c r="AW1368" s="288"/>
      <c r="AX1368" s="288"/>
      <c r="AY1368" s="288"/>
    </row>
    <row r="1369" spans="1:51" ht="16.5" customHeight="1" outlineLevel="4" x14ac:dyDescent="0.25">
      <c r="A1369" s="205" t="s">
        <v>3682</v>
      </c>
      <c r="B1369" s="181" t="s">
        <v>3683</v>
      </c>
      <c r="C1369" s="192" t="s">
        <v>2952</v>
      </c>
      <c r="D1369" s="192"/>
      <c r="E1369" s="192"/>
      <c r="F1369" s="192"/>
      <c r="G1369" s="192"/>
      <c r="H1369" s="192"/>
      <c r="I1369" s="192"/>
      <c r="J1369" s="192"/>
      <c r="K1369" s="192" t="e">
        <f>Variables!E693</f>
        <v>#N/A</v>
      </c>
      <c r="L1369" s="192" t="e">
        <f>Variables!F693</f>
        <v>#N/A</v>
      </c>
      <c r="M1369" s="192">
        <f>Variables!G693</f>
        <v>4</v>
      </c>
      <c r="N1369" s="192">
        <f>Variables!H693</f>
        <v>4</v>
      </c>
      <c r="O1369" s="192">
        <f>Variables!I693</f>
        <v>0</v>
      </c>
      <c r="P1369" s="192">
        <f>Variables!J693</f>
        <v>0</v>
      </c>
      <c r="Q1369" s="181"/>
      <c r="R1369" s="192">
        <f>Variables!K693</f>
        <v>0</v>
      </c>
      <c r="S1369" s="192">
        <f>Variables!L693</f>
        <v>0</v>
      </c>
      <c r="T1369" s="181"/>
      <c r="U1369" s="192">
        <f>Variables!M693</f>
        <v>0</v>
      </c>
      <c r="V1369" s="192">
        <f>Variables!N693</f>
        <v>0</v>
      </c>
      <c r="W1369" s="181"/>
      <c r="X1369" s="192"/>
      <c r="Y1369" s="192">
        <f>Variables!P693</f>
        <v>0</v>
      </c>
      <c r="Z1369" s="182"/>
      <c r="AA1369" s="192"/>
      <c r="AB1369" s="181"/>
      <c r="AC1369" s="170"/>
      <c r="AD1369" s="170"/>
      <c r="AE1369" s="170"/>
      <c r="AF1369" s="170"/>
      <c r="AG1369" s="170"/>
      <c r="AH1369" s="170"/>
      <c r="AI1369" s="170"/>
      <c r="AJ1369" s="170"/>
      <c r="AK1369" s="206"/>
      <c r="AL1369" s="365"/>
      <c r="AM1369" s="186"/>
      <c r="AN1369" s="168"/>
      <c r="AO1369" s="168"/>
      <c r="AP1369" s="174"/>
      <c r="AQ1369" s="174"/>
      <c r="AR1369" s="174"/>
      <c r="AS1369" s="174"/>
      <c r="AT1369" s="206"/>
      <c r="AU1369" s="207"/>
      <c r="AV1369" s="207"/>
      <c r="AW1369" s="207"/>
      <c r="AX1369" s="207"/>
      <c r="AY1369" s="207"/>
    </row>
    <row r="1370" spans="1:51" ht="16.5" customHeight="1" outlineLevel="4" x14ac:dyDescent="0.25">
      <c r="A1370" s="205" t="s">
        <v>3684</v>
      </c>
      <c r="B1370" s="181" t="s">
        <v>1342</v>
      </c>
      <c r="C1370" s="192" t="s">
        <v>2952</v>
      </c>
      <c r="D1370" s="192"/>
      <c r="E1370" s="192"/>
      <c r="F1370" s="192"/>
      <c r="G1370" s="192"/>
      <c r="H1370" s="192"/>
      <c r="I1370" s="192"/>
      <c r="J1370" s="192"/>
      <c r="K1370" s="192" t="e">
        <f>Variables!E694</f>
        <v>#N/A</v>
      </c>
      <c r="L1370" s="192" t="e">
        <f>Variables!F694</f>
        <v>#N/A</v>
      </c>
      <c r="M1370" s="192">
        <f>Variables!G694</f>
        <v>4</v>
      </c>
      <c r="N1370" s="192">
        <f>Variables!H694</f>
        <v>4</v>
      </c>
      <c r="O1370" s="192">
        <f>Variables!I694</f>
        <v>0</v>
      </c>
      <c r="P1370" s="192">
        <f>Variables!J694</f>
        <v>0</v>
      </c>
      <c r="Q1370" s="181"/>
      <c r="R1370" s="192">
        <f>Variables!K694</f>
        <v>0</v>
      </c>
      <c r="S1370" s="192">
        <f>Variables!L694</f>
        <v>0</v>
      </c>
      <c r="T1370" s="181"/>
      <c r="U1370" s="192">
        <f>Variables!M694</f>
        <v>0</v>
      </c>
      <c r="V1370" s="192">
        <f>Variables!N694</f>
        <v>0</v>
      </c>
      <c r="W1370" s="181"/>
      <c r="X1370" s="192"/>
      <c r="Y1370" s="192">
        <f>Variables!P694</f>
        <v>0</v>
      </c>
      <c r="Z1370" s="182"/>
      <c r="AA1370" s="192"/>
      <c r="AB1370" s="181"/>
      <c r="AC1370" s="170"/>
      <c r="AD1370" s="170"/>
      <c r="AE1370" s="170"/>
      <c r="AF1370" s="170"/>
      <c r="AG1370" s="170"/>
      <c r="AH1370" s="170"/>
      <c r="AI1370" s="170"/>
      <c r="AJ1370" s="170"/>
      <c r="AK1370" s="206"/>
      <c r="AL1370" s="186"/>
      <c r="AM1370" s="186"/>
      <c r="AN1370" s="168"/>
      <c r="AO1370" s="168"/>
      <c r="AP1370" s="174"/>
      <c r="AQ1370" s="174"/>
      <c r="AR1370" s="174"/>
      <c r="AS1370" s="174"/>
      <c r="AT1370" s="206"/>
      <c r="AU1370" s="207"/>
      <c r="AV1370" s="207"/>
      <c r="AW1370" s="207"/>
      <c r="AX1370" s="207"/>
      <c r="AY1370" s="207"/>
    </row>
    <row r="1371" spans="1:51" ht="16.5" customHeight="1" outlineLevel="2" x14ac:dyDescent="0.25">
      <c r="A1371" s="153" t="s">
        <v>3685</v>
      </c>
      <c r="B1371" s="154" t="s">
        <v>3686</v>
      </c>
      <c r="C1371" s="155"/>
      <c r="D1371" s="155"/>
      <c r="E1371" s="155"/>
      <c r="F1371" s="155"/>
      <c r="G1371" s="155"/>
      <c r="H1371" s="155"/>
      <c r="I1371" s="155"/>
      <c r="J1371" s="155"/>
      <c r="K1371" s="155"/>
      <c r="L1371" s="155"/>
      <c r="M1371" s="155"/>
      <c r="N1371" s="155"/>
      <c r="O1371" s="155"/>
      <c r="P1371" s="155"/>
      <c r="Q1371" s="156"/>
      <c r="R1371" s="155"/>
      <c r="S1371" s="155"/>
      <c r="T1371" s="157"/>
      <c r="U1371" s="155"/>
      <c r="V1371" s="155"/>
      <c r="W1371" s="157"/>
      <c r="X1371" s="155"/>
      <c r="Y1371" s="155"/>
      <c r="Z1371" s="158"/>
      <c r="AA1371" s="159"/>
      <c r="AB1371" s="154"/>
      <c r="AC1371" s="160"/>
      <c r="AD1371" s="160"/>
      <c r="AE1371" s="160"/>
      <c r="AF1371" s="160"/>
      <c r="AG1371" s="160"/>
      <c r="AH1371" s="160"/>
      <c r="AI1371" s="160"/>
      <c r="AJ1371" s="160"/>
      <c r="AK1371" s="161"/>
      <c r="AL1371" s="159"/>
      <c r="AM1371" s="159"/>
      <c r="AN1371" s="159"/>
      <c r="AO1371" s="159"/>
      <c r="AP1371" s="162"/>
      <c r="AQ1371" s="162"/>
      <c r="AR1371" s="162"/>
      <c r="AS1371" s="162"/>
      <c r="AT1371" s="161"/>
      <c r="AU1371" s="163"/>
      <c r="AV1371" s="163"/>
      <c r="AW1371" s="163"/>
      <c r="AX1371" s="163"/>
      <c r="AY1371" s="163"/>
    </row>
    <row r="1372" spans="1:51" ht="16.5" customHeight="1" outlineLevel="3" x14ac:dyDescent="0.25">
      <c r="A1372" s="359" t="s">
        <v>3687</v>
      </c>
      <c r="B1372" s="360" t="s">
        <v>1285</v>
      </c>
      <c r="C1372" s="247"/>
      <c r="D1372" s="247">
        <v>0.1</v>
      </c>
      <c r="E1372" s="247">
        <v>0.1</v>
      </c>
      <c r="F1372" s="247">
        <v>0.2</v>
      </c>
      <c r="G1372" s="247">
        <v>0.4</v>
      </c>
      <c r="H1372" s="247">
        <v>0.6</v>
      </c>
      <c r="I1372" s="247">
        <v>0.8</v>
      </c>
      <c r="J1372" s="247">
        <v>1</v>
      </c>
      <c r="K1372" s="363">
        <v>0</v>
      </c>
      <c r="L1372" s="363">
        <v>0</v>
      </c>
      <c r="M1372" s="363">
        <v>0</v>
      </c>
      <c r="N1372" s="363">
        <v>0</v>
      </c>
      <c r="O1372" s="363">
        <v>0</v>
      </c>
      <c r="P1372" s="363">
        <v>0</v>
      </c>
      <c r="Q1372" s="290"/>
      <c r="R1372" s="363">
        <v>0</v>
      </c>
      <c r="S1372" s="363">
        <v>0</v>
      </c>
      <c r="T1372" s="291"/>
      <c r="U1372" s="363">
        <v>0</v>
      </c>
      <c r="V1372" s="363">
        <v>0</v>
      </c>
      <c r="W1372" s="291"/>
      <c r="X1372" s="221">
        <f>H1372</f>
        <v>0.6</v>
      </c>
      <c r="Y1372" s="363">
        <v>0</v>
      </c>
      <c r="Z1372" s="292"/>
      <c r="AA1372" s="247"/>
      <c r="AB1372" s="352" t="s">
        <v>3349</v>
      </c>
      <c r="AC1372" s="172" t="e">
        <f>P1372/R1372</f>
        <v>#DIV/0!</v>
      </c>
      <c r="AD1372" s="172" t="e">
        <f>S1372/R1372</f>
        <v>#DIV/0!</v>
      </c>
      <c r="AE1372" s="172" t="e">
        <f>V1372/U1372</f>
        <v>#DIV/0!</v>
      </c>
      <c r="AF1372" s="172">
        <f>Y1372/X1372</f>
        <v>0</v>
      </c>
      <c r="AG1372" s="172">
        <f>P1372/G1372</f>
        <v>0</v>
      </c>
      <c r="AH1372" s="172">
        <f>S1372/G1372</f>
        <v>0</v>
      </c>
      <c r="AI1372" s="172">
        <f>V1372/G1372</f>
        <v>0</v>
      </c>
      <c r="AJ1372" s="172">
        <f>Y1372/G1372</f>
        <v>0</v>
      </c>
      <c r="AK1372" s="173"/>
      <c r="AL1372" s="168">
        <f>IF(H1372=0,0,P1372/H1372)</f>
        <v>0</v>
      </c>
      <c r="AM1372" s="168">
        <f>IF(H1372=0,0,S1372/H1372)</f>
        <v>0</v>
      </c>
      <c r="AN1372" s="168">
        <f>IF(H1372=0,0,V1372/H1372)</f>
        <v>0</v>
      </c>
      <c r="AO1372" s="168">
        <f>IF(H1372=0,0,Y1372/H1372)</f>
        <v>0</v>
      </c>
      <c r="AP1372" s="174">
        <f t="shared" ref="AP1372:AS1372" si="1857">IF(AL1372&lt;=50%,5,IF(AL1372&lt;=65%,4,IF(AL1372&lt;=75%,3,IF(AL1372&lt;=90%,2,1))))</f>
        <v>5</v>
      </c>
      <c r="AQ1372" s="174">
        <f t="shared" si="1857"/>
        <v>5</v>
      </c>
      <c r="AR1372" s="174">
        <f t="shared" si="1857"/>
        <v>5</v>
      </c>
      <c r="AS1372" s="174">
        <f t="shared" si="1857"/>
        <v>5</v>
      </c>
      <c r="AT1372" s="361"/>
      <c r="AU1372" s="362"/>
      <c r="AV1372" s="362"/>
      <c r="AW1372" s="362"/>
      <c r="AX1372" s="362"/>
      <c r="AY1372" s="362"/>
    </row>
    <row r="1373" spans="1:51" ht="16.5" customHeight="1" outlineLevel="4" x14ac:dyDescent="0.25">
      <c r="A1373" s="366" t="s">
        <v>3688</v>
      </c>
      <c r="B1373" s="367" t="s">
        <v>649</v>
      </c>
      <c r="C1373" s="368" t="s">
        <v>649</v>
      </c>
      <c r="D1373" s="368"/>
      <c r="E1373" s="368"/>
      <c r="F1373" s="368"/>
      <c r="G1373" s="368"/>
      <c r="H1373" s="368"/>
      <c r="I1373" s="368"/>
      <c r="J1373" s="368"/>
      <c r="K1373" s="368"/>
      <c r="L1373" s="368"/>
      <c r="M1373" s="368"/>
      <c r="N1373" s="368"/>
      <c r="O1373" s="368"/>
      <c r="P1373" s="368"/>
      <c r="Q1373" s="290"/>
      <c r="R1373" s="368"/>
      <c r="S1373" s="368"/>
      <c r="T1373" s="291"/>
      <c r="U1373" s="368"/>
      <c r="V1373" s="368"/>
      <c r="W1373" s="291"/>
      <c r="X1373" s="368"/>
      <c r="Y1373" s="368"/>
      <c r="Z1373" s="292"/>
      <c r="AA1373" s="247"/>
      <c r="AB1373" s="367"/>
      <c r="AC1373" s="257"/>
      <c r="AD1373" s="257"/>
      <c r="AE1373" s="257"/>
      <c r="AF1373" s="257"/>
      <c r="AG1373" s="257"/>
      <c r="AH1373" s="257"/>
      <c r="AI1373" s="257"/>
      <c r="AJ1373" s="257"/>
      <c r="AK1373" s="369"/>
      <c r="AL1373" s="248"/>
      <c r="AM1373" s="248"/>
      <c r="AN1373" s="248"/>
      <c r="AO1373" s="248"/>
      <c r="AP1373" s="258"/>
      <c r="AQ1373" s="258"/>
      <c r="AR1373" s="258"/>
      <c r="AS1373" s="258"/>
      <c r="AT1373" s="369"/>
      <c r="AU1373" s="370"/>
      <c r="AV1373" s="370"/>
      <c r="AW1373" s="370"/>
      <c r="AX1373" s="370"/>
      <c r="AY1373" s="370"/>
    </row>
    <row r="1374" spans="1:51" ht="16.5" customHeight="1" outlineLevel="2" x14ac:dyDescent="0.25">
      <c r="A1374" s="153" t="s">
        <v>3689</v>
      </c>
      <c r="B1374" s="154" t="s">
        <v>3690</v>
      </c>
      <c r="C1374" s="155"/>
      <c r="D1374" s="155"/>
      <c r="E1374" s="155"/>
      <c r="F1374" s="155"/>
      <c r="G1374" s="155"/>
      <c r="H1374" s="155"/>
      <c r="I1374" s="155"/>
      <c r="J1374" s="155"/>
      <c r="K1374" s="155"/>
      <c r="L1374" s="155"/>
      <c r="M1374" s="155"/>
      <c r="N1374" s="155"/>
      <c r="O1374" s="155"/>
      <c r="P1374" s="155"/>
      <c r="Q1374" s="156"/>
      <c r="R1374" s="155"/>
      <c r="S1374" s="155"/>
      <c r="T1374" s="157"/>
      <c r="U1374" s="155"/>
      <c r="V1374" s="155"/>
      <c r="W1374" s="157"/>
      <c r="X1374" s="155"/>
      <c r="Y1374" s="155"/>
      <c r="Z1374" s="158"/>
      <c r="AA1374" s="159"/>
      <c r="AB1374" s="154"/>
      <c r="AC1374" s="160"/>
      <c r="AD1374" s="160"/>
      <c r="AE1374" s="160"/>
      <c r="AF1374" s="160"/>
      <c r="AG1374" s="160"/>
      <c r="AH1374" s="160"/>
      <c r="AI1374" s="160"/>
      <c r="AJ1374" s="160"/>
      <c r="AK1374" s="161"/>
      <c r="AL1374" s="159"/>
      <c r="AM1374" s="159"/>
      <c r="AN1374" s="159"/>
      <c r="AO1374" s="159"/>
      <c r="AP1374" s="162"/>
      <c r="AQ1374" s="162"/>
      <c r="AR1374" s="162"/>
      <c r="AS1374" s="162"/>
      <c r="AT1374" s="161"/>
      <c r="AU1374" s="163"/>
      <c r="AV1374" s="163"/>
      <c r="AW1374" s="163"/>
      <c r="AX1374" s="163"/>
      <c r="AY1374" s="163"/>
    </row>
    <row r="1375" spans="1:51" ht="16.5" customHeight="1" outlineLevel="3" x14ac:dyDescent="0.25">
      <c r="A1375" s="285" t="s">
        <v>3691</v>
      </c>
      <c r="B1375" s="286" t="s">
        <v>3692</v>
      </c>
      <c r="C1375" s="167"/>
      <c r="D1375" s="167">
        <v>0.5</v>
      </c>
      <c r="E1375" s="167">
        <v>0.5</v>
      </c>
      <c r="F1375" s="167">
        <v>0.5</v>
      </c>
      <c r="G1375" s="167">
        <v>1</v>
      </c>
      <c r="H1375" s="167">
        <v>1</v>
      </c>
      <c r="I1375" s="167">
        <v>1</v>
      </c>
      <c r="J1375" s="167">
        <v>1</v>
      </c>
      <c r="K1375" s="167">
        <f t="shared" ref="K1375:P1375" si="1858">AVERAGE(K1376:K1377)</f>
        <v>0.5</v>
      </c>
      <c r="L1375" s="167">
        <f t="shared" si="1858"/>
        <v>0.5</v>
      </c>
      <c r="M1375" s="167">
        <f t="shared" si="1858"/>
        <v>0.5</v>
      </c>
      <c r="N1375" s="167">
        <f t="shared" si="1858"/>
        <v>1</v>
      </c>
      <c r="O1375" s="167">
        <f t="shared" si="1858"/>
        <v>0</v>
      </c>
      <c r="P1375" s="167">
        <f t="shared" si="1858"/>
        <v>0</v>
      </c>
      <c r="Q1375" s="177"/>
      <c r="R1375" s="167">
        <f t="shared" ref="R1375:S1375" si="1859">AVERAGE(R1376:R1377)</f>
        <v>0</v>
      </c>
      <c r="S1375" s="167">
        <f t="shared" si="1859"/>
        <v>0</v>
      </c>
      <c r="T1375" s="181"/>
      <c r="U1375" s="167">
        <f t="shared" ref="U1375:V1375" si="1860">AVERAGE(U1376:U1377)</f>
        <v>0</v>
      </c>
      <c r="V1375" s="167">
        <f t="shared" si="1860"/>
        <v>0</v>
      </c>
      <c r="W1375" s="181"/>
      <c r="X1375" s="167">
        <f>H1375</f>
        <v>1</v>
      </c>
      <c r="Y1375" s="167">
        <f>AVERAGE(Y1376:Y1377)</f>
        <v>0</v>
      </c>
      <c r="Z1375" s="182"/>
      <c r="AA1375" s="167"/>
      <c r="AB1375" s="173"/>
      <c r="AC1375" s="172" t="e">
        <f>P1375/R1375</f>
        <v>#DIV/0!</v>
      </c>
      <c r="AD1375" s="172" t="e">
        <f>S1375/R1375</f>
        <v>#DIV/0!</v>
      </c>
      <c r="AE1375" s="172" t="e">
        <f>V1375/U1375</f>
        <v>#DIV/0!</v>
      </c>
      <c r="AF1375" s="172">
        <f>Y1375/X1375</f>
        <v>0</v>
      </c>
      <c r="AG1375" s="172">
        <f>P1375/G1375</f>
        <v>0</v>
      </c>
      <c r="AH1375" s="172">
        <f>S1375/G1375</f>
        <v>0</v>
      </c>
      <c r="AI1375" s="172">
        <f>V1375/G1375</f>
        <v>0</v>
      </c>
      <c r="AJ1375" s="172">
        <f>Y1375/G1375</f>
        <v>0</v>
      </c>
      <c r="AK1375" s="173"/>
      <c r="AL1375" s="168">
        <f>IF(H1375=0,0,P1375/H1375)</f>
        <v>0</v>
      </c>
      <c r="AM1375" s="168">
        <f>IF(H1375=0,0,S1375/H1375)</f>
        <v>0</v>
      </c>
      <c r="AN1375" s="168">
        <f>IF(H1375=0,0,V1375/H1375)</f>
        <v>0</v>
      </c>
      <c r="AO1375" s="168">
        <f>IF(H1375=0,0,Y1375/H1375)</f>
        <v>0</v>
      </c>
      <c r="AP1375" s="174">
        <f t="shared" ref="AP1375:AS1375" si="1861">IF(AL1375&lt;=50%,5,IF(AL1375&lt;=65%,4,IF(AL1375&lt;=75%,3,IF(AL1375&lt;=90%,2,1))))</f>
        <v>5</v>
      </c>
      <c r="AQ1375" s="174">
        <f t="shared" si="1861"/>
        <v>5</v>
      </c>
      <c r="AR1375" s="174">
        <f t="shared" si="1861"/>
        <v>5</v>
      </c>
      <c r="AS1375" s="174">
        <f t="shared" si="1861"/>
        <v>5</v>
      </c>
      <c r="AT1375" s="287"/>
      <c r="AU1375" s="288"/>
      <c r="AV1375" s="288"/>
      <c r="AW1375" s="288"/>
      <c r="AX1375" s="288"/>
      <c r="AY1375" s="288"/>
    </row>
    <row r="1376" spans="1:51" ht="16.5" customHeight="1" outlineLevel="4" x14ac:dyDescent="0.25">
      <c r="A1376" s="164" t="s">
        <v>3693</v>
      </c>
      <c r="B1376" s="165" t="s">
        <v>1349</v>
      </c>
      <c r="C1376" s="187" t="s">
        <v>2952</v>
      </c>
      <c r="D1376" s="178"/>
      <c r="E1376" s="178"/>
      <c r="F1376" s="178"/>
      <c r="G1376" s="178"/>
      <c r="H1376" s="178"/>
      <c r="I1376" s="178"/>
      <c r="J1376" s="178"/>
      <c r="K1376" s="167">
        <f>Variables!E700</f>
        <v>0.5</v>
      </c>
      <c r="L1376" s="167">
        <f>Variables!F700</f>
        <v>0.5</v>
      </c>
      <c r="M1376" s="167">
        <f>Variables!G700</f>
        <v>0.5</v>
      </c>
      <c r="N1376" s="167">
        <f>Variables!H700</f>
        <v>1</v>
      </c>
      <c r="O1376" s="167">
        <f>Variables!I700</f>
        <v>0</v>
      </c>
      <c r="P1376" s="167">
        <f>Variables!J700</f>
        <v>0</v>
      </c>
      <c r="Q1376" s="177"/>
      <c r="R1376" s="167">
        <f>Variables!K700</f>
        <v>0</v>
      </c>
      <c r="S1376" s="167">
        <f>Variables!L700</f>
        <v>0</v>
      </c>
      <c r="T1376" s="181"/>
      <c r="U1376" s="167">
        <f>Variables!M700</f>
        <v>0</v>
      </c>
      <c r="V1376" s="167">
        <f>Variables!N700</f>
        <v>0</v>
      </c>
      <c r="W1376" s="181"/>
      <c r="X1376" s="167"/>
      <c r="Y1376" s="167">
        <f>Variables!P700</f>
        <v>0</v>
      </c>
      <c r="Z1376" s="182"/>
      <c r="AA1376" s="167"/>
      <c r="AB1376" s="165"/>
      <c r="AC1376" s="172"/>
      <c r="AD1376" s="172"/>
      <c r="AE1376" s="172"/>
      <c r="AF1376" s="172"/>
      <c r="AG1376" s="172"/>
      <c r="AH1376" s="172"/>
      <c r="AI1376" s="172"/>
      <c r="AJ1376" s="172"/>
      <c r="AK1376" s="173"/>
      <c r="AL1376" s="168"/>
      <c r="AM1376" s="168"/>
      <c r="AN1376" s="168"/>
      <c r="AO1376" s="168"/>
      <c r="AP1376" s="174"/>
      <c r="AQ1376" s="174"/>
      <c r="AR1376" s="174"/>
      <c r="AS1376" s="174"/>
      <c r="AT1376" s="173"/>
      <c r="AU1376" s="175"/>
      <c r="AV1376" s="175"/>
      <c r="AW1376" s="175"/>
      <c r="AX1376" s="175"/>
      <c r="AY1376" s="175"/>
    </row>
    <row r="1377" spans="1:51" ht="16.5" customHeight="1" outlineLevel="4" x14ac:dyDescent="0.25">
      <c r="A1377" s="164" t="s">
        <v>3694</v>
      </c>
      <c r="B1377" s="165" t="s">
        <v>1351</v>
      </c>
      <c r="C1377" s="187" t="s">
        <v>2952</v>
      </c>
      <c r="D1377" s="178"/>
      <c r="E1377" s="178"/>
      <c r="F1377" s="178"/>
      <c r="G1377" s="178"/>
      <c r="H1377" s="178"/>
      <c r="I1377" s="178"/>
      <c r="J1377" s="178"/>
      <c r="K1377" s="167">
        <f>Variables!E701</f>
        <v>0.5</v>
      </c>
      <c r="L1377" s="167">
        <f>Variables!F701</f>
        <v>0.5</v>
      </c>
      <c r="M1377" s="167">
        <f>Variables!G701</f>
        <v>0.5</v>
      </c>
      <c r="N1377" s="167">
        <f>Variables!H701</f>
        <v>1</v>
      </c>
      <c r="O1377" s="167">
        <f>Variables!I701</f>
        <v>0</v>
      </c>
      <c r="P1377" s="167">
        <f>Variables!J701</f>
        <v>0</v>
      </c>
      <c r="Q1377" s="177"/>
      <c r="R1377" s="167">
        <f>Variables!K701</f>
        <v>0</v>
      </c>
      <c r="S1377" s="167">
        <f>Variables!L701</f>
        <v>0</v>
      </c>
      <c r="T1377" s="181"/>
      <c r="U1377" s="167">
        <f>Variables!M701</f>
        <v>0</v>
      </c>
      <c r="V1377" s="167">
        <f>Variables!N701</f>
        <v>0</v>
      </c>
      <c r="W1377" s="181"/>
      <c r="X1377" s="178"/>
      <c r="Y1377" s="167">
        <f>Variables!P701</f>
        <v>0</v>
      </c>
      <c r="Z1377" s="182"/>
      <c r="AA1377" s="167"/>
      <c r="AB1377" s="165"/>
      <c r="AC1377" s="172"/>
      <c r="AD1377" s="172"/>
      <c r="AE1377" s="172"/>
      <c r="AF1377" s="172"/>
      <c r="AG1377" s="172"/>
      <c r="AH1377" s="172"/>
      <c r="AI1377" s="172"/>
      <c r="AJ1377" s="172"/>
      <c r="AK1377" s="173"/>
      <c r="AL1377" s="168"/>
      <c r="AM1377" s="168"/>
      <c r="AN1377" s="168"/>
      <c r="AO1377" s="168"/>
      <c r="AP1377" s="174"/>
      <c r="AQ1377" s="174"/>
      <c r="AR1377" s="174"/>
      <c r="AS1377" s="174"/>
      <c r="AT1377" s="173"/>
      <c r="AU1377" s="175"/>
      <c r="AV1377" s="175"/>
      <c r="AW1377" s="175"/>
      <c r="AX1377" s="175"/>
      <c r="AY1377" s="175"/>
    </row>
    <row r="1378" spans="1:51" ht="16.5" customHeight="1" outlineLevel="2" x14ac:dyDescent="0.25">
      <c r="A1378" s="153" t="s">
        <v>3695</v>
      </c>
      <c r="B1378" s="154" t="s">
        <v>3696</v>
      </c>
      <c r="C1378" s="155"/>
      <c r="D1378" s="155"/>
      <c r="E1378" s="155"/>
      <c r="F1378" s="155"/>
      <c r="G1378" s="155"/>
      <c r="H1378" s="155"/>
      <c r="I1378" s="155"/>
      <c r="J1378" s="155"/>
      <c r="K1378" s="155"/>
      <c r="L1378" s="155"/>
      <c r="M1378" s="155"/>
      <c r="N1378" s="155"/>
      <c r="O1378" s="155"/>
      <c r="P1378" s="155"/>
      <c r="Q1378" s="156"/>
      <c r="R1378" s="155"/>
      <c r="S1378" s="155"/>
      <c r="T1378" s="157"/>
      <c r="U1378" s="155"/>
      <c r="V1378" s="155"/>
      <c r="W1378" s="157"/>
      <c r="X1378" s="159"/>
      <c r="Y1378" s="168"/>
      <c r="Z1378" s="158"/>
      <c r="AA1378" s="159"/>
      <c r="AB1378" s="154"/>
      <c r="AC1378" s="160"/>
      <c r="AD1378" s="160"/>
      <c r="AE1378" s="160"/>
      <c r="AF1378" s="160"/>
      <c r="AG1378" s="160"/>
      <c r="AH1378" s="160"/>
      <c r="AI1378" s="160"/>
      <c r="AJ1378" s="160"/>
      <c r="AK1378" s="161"/>
      <c r="AL1378" s="159"/>
      <c r="AM1378" s="159"/>
      <c r="AN1378" s="159"/>
      <c r="AO1378" s="159"/>
      <c r="AP1378" s="162"/>
      <c r="AQ1378" s="162"/>
      <c r="AR1378" s="162"/>
      <c r="AS1378" s="162"/>
      <c r="AT1378" s="161"/>
      <c r="AU1378" s="163"/>
      <c r="AV1378" s="163"/>
      <c r="AW1378" s="163"/>
      <c r="AX1378" s="163"/>
      <c r="AY1378" s="163"/>
    </row>
    <row r="1379" spans="1:51" ht="16.5" customHeight="1" outlineLevel="3" x14ac:dyDescent="0.25">
      <c r="A1379" s="285" t="s">
        <v>3697</v>
      </c>
      <c r="B1379" s="286" t="s">
        <v>3698</v>
      </c>
      <c r="C1379" s="167"/>
      <c r="D1379" s="167">
        <v>0.85709999999999997</v>
      </c>
      <c r="E1379" s="167">
        <v>0.85709999999999997</v>
      </c>
      <c r="F1379" s="167">
        <v>1</v>
      </c>
      <c r="G1379" s="167">
        <v>1</v>
      </c>
      <c r="H1379" s="167">
        <v>1</v>
      </c>
      <c r="I1379" s="167">
        <v>1</v>
      </c>
      <c r="J1379" s="167">
        <v>1</v>
      </c>
      <c r="K1379" s="167" t="e">
        <f>K1380</f>
        <v>#N/A</v>
      </c>
      <c r="L1379" s="167">
        <v>0.83330000000000004</v>
      </c>
      <c r="M1379" s="167">
        <f t="shared" ref="M1379:P1379" si="1862">M1380</f>
        <v>1</v>
      </c>
      <c r="N1379" s="167">
        <f t="shared" si="1862"/>
        <v>1</v>
      </c>
      <c r="O1379" s="167">
        <f t="shared" si="1862"/>
        <v>0</v>
      </c>
      <c r="P1379" s="167">
        <f t="shared" si="1862"/>
        <v>0</v>
      </c>
      <c r="Q1379" s="177"/>
      <c r="R1379" s="167"/>
      <c r="S1379" s="167"/>
      <c r="T1379" s="181"/>
      <c r="U1379" s="167"/>
      <c r="V1379" s="167"/>
      <c r="W1379" s="181"/>
      <c r="X1379" s="167">
        <f>H1379</f>
        <v>1</v>
      </c>
      <c r="Y1379" s="167">
        <v>1</v>
      </c>
      <c r="Z1379" s="182"/>
      <c r="AA1379" s="167">
        <f>Y1379/X1379</f>
        <v>1</v>
      </c>
      <c r="AB1379" s="286"/>
      <c r="AC1379" s="172" t="e">
        <f>P1379/R1379</f>
        <v>#DIV/0!</v>
      </c>
      <c r="AD1379" s="172" t="e">
        <f>S1379/R1379</f>
        <v>#DIV/0!</v>
      </c>
      <c r="AE1379" s="172" t="e">
        <f>V1379/U1379</f>
        <v>#DIV/0!</v>
      </c>
      <c r="AF1379" s="172">
        <f>Y1379/X1379</f>
        <v>1</v>
      </c>
      <c r="AG1379" s="172">
        <f>P1379/G1379</f>
        <v>0</v>
      </c>
      <c r="AH1379" s="172">
        <f>S1379/G1379</f>
        <v>0</v>
      </c>
      <c r="AI1379" s="172">
        <f>V1379/G1379</f>
        <v>0</v>
      </c>
      <c r="AJ1379" s="172">
        <f>Y1379/G1379</f>
        <v>1</v>
      </c>
      <c r="AK1379" s="173"/>
      <c r="AL1379" s="168">
        <f>IF(H1379=0,0,P1379/H1379)</f>
        <v>0</v>
      </c>
      <c r="AM1379" s="168">
        <f>IF(H1379=0,0,S1379/H1379)</f>
        <v>0</v>
      </c>
      <c r="AN1379" s="168">
        <f>IF(H1379=0,0,V1379/H1379)</f>
        <v>0</v>
      </c>
      <c r="AO1379" s="168">
        <f>IF(H1379=0,0,Y1379/H1379)</f>
        <v>1</v>
      </c>
      <c r="AP1379" s="174">
        <f t="shared" ref="AP1379:AS1379" si="1863">IF(AL1379&lt;=50%,5,IF(AL1379&lt;=65%,4,IF(AL1379&lt;=75%,3,IF(AL1379&lt;=90%,2,1))))</f>
        <v>5</v>
      </c>
      <c r="AQ1379" s="174">
        <f t="shared" si="1863"/>
        <v>5</v>
      </c>
      <c r="AR1379" s="174">
        <f t="shared" si="1863"/>
        <v>5</v>
      </c>
      <c r="AS1379" s="174">
        <f t="shared" si="1863"/>
        <v>1</v>
      </c>
      <c r="AT1379" s="287"/>
      <c r="AU1379" s="288"/>
      <c r="AV1379" s="288"/>
      <c r="AW1379" s="288"/>
      <c r="AX1379" s="288"/>
      <c r="AY1379" s="288"/>
    </row>
    <row r="1380" spans="1:51" ht="16.5" customHeight="1" outlineLevel="4" x14ac:dyDescent="0.25">
      <c r="A1380" s="205" t="s">
        <v>3699</v>
      </c>
      <c r="B1380" s="181" t="s">
        <v>1286</v>
      </c>
      <c r="C1380" s="192" t="s">
        <v>2697</v>
      </c>
      <c r="D1380" s="192"/>
      <c r="E1380" s="192"/>
      <c r="F1380" s="192"/>
      <c r="G1380" s="192"/>
      <c r="H1380" s="192"/>
      <c r="I1380" s="192"/>
      <c r="J1380" s="192"/>
      <c r="K1380" s="192" t="e">
        <f>Variables!E664</f>
        <v>#N/A</v>
      </c>
      <c r="L1380" s="192" t="e">
        <f>Variables!F664</f>
        <v>#N/A</v>
      </c>
      <c r="M1380" s="192">
        <f>Variables!G664</f>
        <v>1</v>
      </c>
      <c r="N1380" s="192">
        <f>Variables!H664</f>
        <v>1</v>
      </c>
      <c r="O1380" s="192">
        <f>Variables!I664</f>
        <v>0</v>
      </c>
      <c r="P1380" s="192">
        <f>Variables!J664</f>
        <v>0</v>
      </c>
      <c r="Q1380" s="181"/>
      <c r="R1380" s="192">
        <f>Variables!K664</f>
        <v>0</v>
      </c>
      <c r="S1380" s="192">
        <f>Variables!L664</f>
        <v>0</v>
      </c>
      <c r="T1380" s="181"/>
      <c r="U1380" s="192">
        <f>Variables!M664</f>
        <v>0</v>
      </c>
      <c r="V1380" s="192">
        <f>Variables!N664</f>
        <v>0</v>
      </c>
      <c r="W1380" s="181"/>
      <c r="X1380" s="192"/>
      <c r="Y1380" s="192">
        <f>Variables!P664</f>
        <v>0</v>
      </c>
      <c r="Z1380" s="182"/>
      <c r="AA1380" s="192"/>
      <c r="AB1380" s="181"/>
      <c r="AC1380" s="170"/>
      <c r="AD1380" s="170"/>
      <c r="AE1380" s="170"/>
      <c r="AF1380" s="170"/>
      <c r="AG1380" s="170"/>
      <c r="AH1380" s="170"/>
      <c r="AI1380" s="170"/>
      <c r="AJ1380" s="170"/>
      <c r="AK1380" s="206"/>
      <c r="AL1380" s="168"/>
      <c r="AM1380" s="168"/>
      <c r="AN1380" s="168"/>
      <c r="AO1380" s="168"/>
      <c r="AP1380" s="174"/>
      <c r="AQ1380" s="174"/>
      <c r="AR1380" s="174"/>
      <c r="AS1380" s="174"/>
      <c r="AT1380" s="206"/>
      <c r="AU1380" s="207"/>
      <c r="AV1380" s="207"/>
      <c r="AW1380" s="207"/>
      <c r="AX1380" s="207"/>
      <c r="AY1380" s="207"/>
    </row>
    <row r="1381" spans="1:51" ht="16.5" customHeight="1" outlineLevel="2" x14ac:dyDescent="0.25">
      <c r="A1381" s="153" t="s">
        <v>3700</v>
      </c>
      <c r="B1381" s="154" t="s">
        <v>3701</v>
      </c>
      <c r="C1381" s="155"/>
      <c r="D1381" s="155"/>
      <c r="E1381" s="155"/>
      <c r="F1381" s="155"/>
      <c r="G1381" s="155"/>
      <c r="H1381" s="155"/>
      <c r="I1381" s="155"/>
      <c r="J1381" s="155"/>
      <c r="K1381" s="155"/>
      <c r="L1381" s="155"/>
      <c r="M1381" s="155"/>
      <c r="N1381" s="155"/>
      <c r="O1381" s="155"/>
      <c r="P1381" s="155"/>
      <c r="Q1381" s="156"/>
      <c r="R1381" s="155"/>
      <c r="S1381" s="155"/>
      <c r="T1381" s="157"/>
      <c r="U1381" s="155"/>
      <c r="V1381" s="155"/>
      <c r="W1381" s="157"/>
      <c r="X1381" s="155"/>
      <c r="Y1381" s="155"/>
      <c r="Z1381" s="158"/>
      <c r="AA1381" s="159"/>
      <c r="AB1381" s="154"/>
      <c r="AC1381" s="160"/>
      <c r="AD1381" s="160"/>
      <c r="AE1381" s="160"/>
      <c r="AF1381" s="160"/>
      <c r="AG1381" s="160"/>
      <c r="AH1381" s="160"/>
      <c r="AI1381" s="160"/>
      <c r="AJ1381" s="160"/>
      <c r="AK1381" s="161"/>
      <c r="AL1381" s="159"/>
      <c r="AM1381" s="159"/>
      <c r="AN1381" s="159"/>
      <c r="AO1381" s="159"/>
      <c r="AP1381" s="162"/>
      <c r="AQ1381" s="162"/>
      <c r="AR1381" s="162"/>
      <c r="AS1381" s="162"/>
      <c r="AT1381" s="161"/>
      <c r="AU1381" s="163"/>
      <c r="AV1381" s="163"/>
      <c r="AW1381" s="163"/>
      <c r="AX1381" s="163"/>
      <c r="AY1381" s="163"/>
    </row>
    <row r="1382" spans="1:51" ht="16.5" customHeight="1" outlineLevel="3" x14ac:dyDescent="0.25">
      <c r="A1382" s="285" t="s">
        <v>3702</v>
      </c>
      <c r="B1382" s="286" t="s">
        <v>3703</v>
      </c>
      <c r="C1382" s="167"/>
      <c r="D1382" s="167">
        <v>0.2</v>
      </c>
      <c r="E1382" s="167">
        <v>0.25</v>
      </c>
      <c r="F1382" s="167">
        <v>0.3</v>
      </c>
      <c r="G1382" s="167">
        <v>0.35</v>
      </c>
      <c r="H1382" s="167">
        <v>0.4</v>
      </c>
      <c r="I1382" s="167">
        <v>0.45</v>
      </c>
      <c r="J1382" s="167">
        <v>0.55000000000000004</v>
      </c>
      <c r="K1382" s="167">
        <f>IF(K1384=0,0,K1383/K1384)</f>
        <v>0.8</v>
      </c>
      <c r="L1382" s="167">
        <v>0.5629139072847682</v>
      </c>
      <c r="M1382" s="167">
        <f t="shared" ref="M1382:P1382" si="1864">IF(M1384=0,0,M1383/M1384)</f>
        <v>0.5629139072847682</v>
      </c>
      <c r="N1382" s="167">
        <f t="shared" si="1864"/>
        <v>0.63694267515923564</v>
      </c>
      <c r="O1382" s="167">
        <f t="shared" si="1864"/>
        <v>0</v>
      </c>
      <c r="P1382" s="167">
        <f t="shared" si="1864"/>
        <v>0</v>
      </c>
      <c r="Q1382" s="177"/>
      <c r="R1382" s="167">
        <f t="shared" ref="R1382:S1382" si="1865">IF(R1384=0,0,R1383/R1384)</f>
        <v>0</v>
      </c>
      <c r="S1382" s="167">
        <f t="shared" si="1865"/>
        <v>0</v>
      </c>
      <c r="T1382" s="181"/>
      <c r="U1382" s="167">
        <f t="shared" ref="U1382:V1382" si="1866">IF(U1384=0,0,U1383/U1384)</f>
        <v>0</v>
      </c>
      <c r="V1382" s="167">
        <f t="shared" si="1866"/>
        <v>0</v>
      </c>
      <c r="W1382" s="181"/>
      <c r="X1382" s="167">
        <f>H1382</f>
        <v>0.4</v>
      </c>
      <c r="Y1382" s="167">
        <f>IF(Y1384=0,0,Y1383/Y1384)</f>
        <v>0</v>
      </c>
      <c r="Z1382" s="182"/>
      <c r="AA1382" s="167">
        <f>Y1382/X1382</f>
        <v>0</v>
      </c>
      <c r="AB1382" s="286"/>
      <c r="AC1382" s="172" t="e">
        <f>P1382/R1382</f>
        <v>#DIV/0!</v>
      </c>
      <c r="AD1382" s="172" t="e">
        <f>S1382/R1382</f>
        <v>#DIV/0!</v>
      </c>
      <c r="AE1382" s="172" t="e">
        <f>V1382/U1382</f>
        <v>#DIV/0!</v>
      </c>
      <c r="AF1382" s="172">
        <f>Y1382/X1382</f>
        <v>0</v>
      </c>
      <c r="AG1382" s="172">
        <f>P1382/G1382</f>
        <v>0</v>
      </c>
      <c r="AH1382" s="172">
        <f>S1382/G1382</f>
        <v>0</v>
      </c>
      <c r="AI1382" s="172">
        <f>V1382/G1382</f>
        <v>0</v>
      </c>
      <c r="AJ1382" s="172">
        <f>Y1382/G1382</f>
        <v>0</v>
      </c>
      <c r="AK1382" s="173"/>
      <c r="AL1382" s="168">
        <f>IF(H1382=0,0,P1382/H1382)</f>
        <v>0</v>
      </c>
      <c r="AM1382" s="168">
        <f>IF(H1382=0,0,S1382/H1382)</f>
        <v>0</v>
      </c>
      <c r="AN1382" s="168">
        <f>IF(H1382=0,0,V1382/H1382)</f>
        <v>0</v>
      </c>
      <c r="AO1382" s="168">
        <f>IF(H1382=0,0,Y1382/H1382)</f>
        <v>0</v>
      </c>
      <c r="AP1382" s="174">
        <f t="shared" ref="AP1382:AS1382" si="1867">IF(AL1382&lt;=50%,5,IF(AL1382&lt;=65%,4,IF(AL1382&lt;=75%,3,IF(AL1382&lt;=90%,2,1))))</f>
        <v>5</v>
      </c>
      <c r="AQ1382" s="174">
        <f t="shared" si="1867"/>
        <v>5</v>
      </c>
      <c r="AR1382" s="174">
        <f t="shared" si="1867"/>
        <v>5</v>
      </c>
      <c r="AS1382" s="174">
        <f t="shared" si="1867"/>
        <v>5</v>
      </c>
      <c r="AT1382" s="287"/>
      <c r="AU1382" s="288"/>
      <c r="AV1382" s="288"/>
      <c r="AW1382" s="288"/>
      <c r="AX1382" s="288"/>
      <c r="AY1382" s="288"/>
    </row>
    <row r="1383" spans="1:51" ht="16.5" customHeight="1" outlineLevel="4" x14ac:dyDescent="0.25">
      <c r="A1383" s="205" t="s">
        <v>3704</v>
      </c>
      <c r="B1383" s="181" t="s">
        <v>1563</v>
      </c>
      <c r="C1383" s="192" t="s">
        <v>3705</v>
      </c>
      <c r="D1383" s="192"/>
      <c r="E1383" s="192"/>
      <c r="F1383" s="192"/>
      <c r="G1383" s="192"/>
      <c r="H1383" s="192"/>
      <c r="I1383" s="192"/>
      <c r="J1383" s="192"/>
      <c r="K1383" s="192">
        <f>Variables!E818</f>
        <v>0.2</v>
      </c>
      <c r="L1383" s="192">
        <f>Variables!F818</f>
        <v>85</v>
      </c>
      <c r="M1383" s="192">
        <f>Variables!G818</f>
        <v>85</v>
      </c>
      <c r="N1383" s="192">
        <f>Variables!H818</f>
        <v>100</v>
      </c>
      <c r="O1383" s="192">
        <f>Variables!I818</f>
        <v>0</v>
      </c>
      <c r="P1383" s="192">
        <f>Variables!J818</f>
        <v>0</v>
      </c>
      <c r="Q1383" s="181"/>
      <c r="R1383" s="192">
        <f>Variables!K818</f>
        <v>0</v>
      </c>
      <c r="S1383" s="192">
        <f>Variables!L818</f>
        <v>0</v>
      </c>
      <c r="T1383" s="181"/>
      <c r="U1383" s="192">
        <f>Variables!M818</f>
        <v>0</v>
      </c>
      <c r="V1383" s="192">
        <f>Variables!N818</f>
        <v>0</v>
      </c>
      <c r="W1383" s="181"/>
      <c r="X1383" s="192"/>
      <c r="Y1383" s="192">
        <f>Variables!P818</f>
        <v>0</v>
      </c>
      <c r="Z1383" s="182"/>
      <c r="AA1383" s="192"/>
      <c r="AB1383" s="181"/>
      <c r="AC1383" s="170"/>
      <c r="AD1383" s="170"/>
      <c r="AE1383" s="170"/>
      <c r="AF1383" s="170"/>
      <c r="AG1383" s="170"/>
      <c r="AH1383" s="170"/>
      <c r="AI1383" s="170"/>
      <c r="AJ1383" s="170"/>
      <c r="AK1383" s="206"/>
      <c r="AL1383" s="168"/>
      <c r="AM1383" s="168"/>
      <c r="AN1383" s="168"/>
      <c r="AO1383" s="168"/>
      <c r="AP1383" s="174"/>
      <c r="AQ1383" s="174"/>
      <c r="AR1383" s="174"/>
      <c r="AS1383" s="174"/>
      <c r="AT1383" s="206"/>
      <c r="AU1383" s="207"/>
      <c r="AV1383" s="207"/>
      <c r="AW1383" s="207"/>
      <c r="AX1383" s="207"/>
      <c r="AY1383" s="207"/>
    </row>
    <row r="1384" spans="1:51" ht="16.5" customHeight="1" outlineLevel="4" x14ac:dyDescent="0.25">
      <c r="A1384" s="205" t="s">
        <v>3706</v>
      </c>
      <c r="B1384" s="181" t="s">
        <v>1565</v>
      </c>
      <c r="C1384" s="192" t="s">
        <v>3705</v>
      </c>
      <c r="D1384" s="192"/>
      <c r="E1384" s="192"/>
      <c r="F1384" s="192"/>
      <c r="G1384" s="192"/>
      <c r="H1384" s="192"/>
      <c r="I1384" s="192"/>
      <c r="J1384" s="192"/>
      <c r="K1384" s="192">
        <f>Variables!E819</f>
        <v>0.25</v>
      </c>
      <c r="L1384" s="192">
        <f>Variables!F819</f>
        <v>151</v>
      </c>
      <c r="M1384" s="192">
        <f>Variables!G819</f>
        <v>151</v>
      </c>
      <c r="N1384" s="192">
        <f>Variables!H819</f>
        <v>157</v>
      </c>
      <c r="O1384" s="192">
        <f>Variables!I819</f>
        <v>0</v>
      </c>
      <c r="P1384" s="192">
        <f>Variables!J819</f>
        <v>0</v>
      </c>
      <c r="Q1384" s="181"/>
      <c r="R1384" s="192">
        <f>Variables!K819</f>
        <v>0</v>
      </c>
      <c r="S1384" s="192">
        <f>Variables!L819</f>
        <v>0</v>
      </c>
      <c r="T1384" s="181"/>
      <c r="U1384" s="192">
        <f>Variables!M819</f>
        <v>0</v>
      </c>
      <c r="V1384" s="192">
        <f>Variables!N819</f>
        <v>0</v>
      </c>
      <c r="W1384" s="181"/>
      <c r="X1384" s="192"/>
      <c r="Y1384" s="192">
        <f>Variables!P819</f>
        <v>0</v>
      </c>
      <c r="Z1384" s="182"/>
      <c r="AA1384" s="192"/>
      <c r="AB1384" s="181"/>
      <c r="AC1384" s="170"/>
      <c r="AD1384" s="170"/>
      <c r="AE1384" s="170"/>
      <c r="AF1384" s="170"/>
      <c r="AG1384" s="170"/>
      <c r="AH1384" s="170"/>
      <c r="AI1384" s="170"/>
      <c r="AJ1384" s="170"/>
      <c r="AK1384" s="206"/>
      <c r="AL1384" s="168"/>
      <c r="AM1384" s="168"/>
      <c r="AN1384" s="168"/>
      <c r="AO1384" s="168"/>
      <c r="AP1384" s="174"/>
      <c r="AQ1384" s="174"/>
      <c r="AR1384" s="174"/>
      <c r="AS1384" s="174"/>
      <c r="AT1384" s="206"/>
      <c r="AU1384" s="207"/>
      <c r="AV1384" s="207"/>
      <c r="AW1384" s="207"/>
      <c r="AX1384" s="207"/>
      <c r="AY1384" s="207"/>
    </row>
    <row r="1385" spans="1:51" ht="16.5" customHeight="1" outlineLevel="3" x14ac:dyDescent="0.25">
      <c r="A1385" s="285" t="s">
        <v>3707</v>
      </c>
      <c r="B1385" s="286" t="s">
        <v>3708</v>
      </c>
      <c r="C1385" s="167"/>
      <c r="D1385" s="167">
        <v>0.7</v>
      </c>
      <c r="E1385" s="167">
        <v>0.75</v>
      </c>
      <c r="F1385" s="167">
        <v>0.8</v>
      </c>
      <c r="G1385" s="167">
        <v>0.8</v>
      </c>
      <c r="H1385" s="167">
        <v>0.85</v>
      </c>
      <c r="I1385" s="167">
        <v>0.85</v>
      </c>
      <c r="J1385" s="167">
        <v>1</v>
      </c>
      <c r="K1385" s="167">
        <v>0.8</v>
      </c>
      <c r="L1385" s="167">
        <v>1</v>
      </c>
      <c r="M1385" s="167">
        <f t="shared" ref="M1385:P1385" si="1868">IF(M1387=0,0,M1386/M1387)</f>
        <v>0.8571428571428571</v>
      </c>
      <c r="N1385" s="167">
        <f t="shared" si="1868"/>
        <v>1</v>
      </c>
      <c r="O1385" s="167">
        <f t="shared" si="1868"/>
        <v>0</v>
      </c>
      <c r="P1385" s="167">
        <f t="shared" si="1868"/>
        <v>0</v>
      </c>
      <c r="Q1385" s="177"/>
      <c r="R1385" s="167">
        <f t="shared" ref="R1385:S1385" si="1869">IF(R1387=0,0,R1386/R1387)</f>
        <v>0</v>
      </c>
      <c r="S1385" s="167">
        <f t="shared" si="1869"/>
        <v>0</v>
      </c>
      <c r="T1385" s="181"/>
      <c r="U1385" s="167">
        <f t="shared" ref="U1385:V1385" si="1870">IF(U1387=0,0,U1386/U1387)</f>
        <v>0</v>
      </c>
      <c r="V1385" s="167">
        <f t="shared" si="1870"/>
        <v>0</v>
      </c>
      <c r="W1385" s="181"/>
      <c r="X1385" s="167">
        <f>H1385</f>
        <v>0.85</v>
      </c>
      <c r="Y1385" s="167">
        <f>IF(Y1387=0,0,Y1386/Y1387)</f>
        <v>0</v>
      </c>
      <c r="Z1385" s="182"/>
      <c r="AA1385" s="167">
        <f>Y1385/X1385</f>
        <v>0</v>
      </c>
      <c r="AB1385" s="286"/>
      <c r="AC1385" s="172" t="e">
        <f>P1385/R1385</f>
        <v>#DIV/0!</v>
      </c>
      <c r="AD1385" s="172" t="e">
        <f>S1385/R1385</f>
        <v>#DIV/0!</v>
      </c>
      <c r="AE1385" s="172" t="e">
        <f>V1385/U1385</f>
        <v>#DIV/0!</v>
      </c>
      <c r="AF1385" s="172">
        <f>Y1385/X1385</f>
        <v>0</v>
      </c>
      <c r="AG1385" s="172">
        <f>P1385/G1385</f>
        <v>0</v>
      </c>
      <c r="AH1385" s="172">
        <f>S1385/G1385</f>
        <v>0</v>
      </c>
      <c r="AI1385" s="172">
        <f>V1385/G1385</f>
        <v>0</v>
      </c>
      <c r="AJ1385" s="172">
        <f>Y1385/G1385</f>
        <v>0</v>
      </c>
      <c r="AK1385" s="173"/>
      <c r="AL1385" s="168">
        <f>IF(H1385=0,0,P1385/H1385)</f>
        <v>0</v>
      </c>
      <c r="AM1385" s="168">
        <f>IF(H1385=0,0,S1385/H1385)</f>
        <v>0</v>
      </c>
      <c r="AN1385" s="168">
        <f>IF(H1385=0,0,V1385/H1385)</f>
        <v>0</v>
      </c>
      <c r="AO1385" s="168">
        <f>IF(H1385=0,0,Y1385/H1385)</f>
        <v>0</v>
      </c>
      <c r="AP1385" s="174">
        <f t="shared" ref="AP1385:AS1385" si="1871">IF(AL1385&lt;=50%,5,IF(AL1385&lt;=65%,4,IF(AL1385&lt;=75%,3,IF(AL1385&lt;=90%,2,1))))</f>
        <v>5</v>
      </c>
      <c r="AQ1385" s="174">
        <f t="shared" si="1871"/>
        <v>5</v>
      </c>
      <c r="AR1385" s="174">
        <f t="shared" si="1871"/>
        <v>5</v>
      </c>
      <c r="AS1385" s="174">
        <f t="shared" si="1871"/>
        <v>5</v>
      </c>
      <c r="AT1385" s="287"/>
      <c r="AU1385" s="288"/>
      <c r="AV1385" s="288"/>
      <c r="AW1385" s="288"/>
      <c r="AX1385" s="288"/>
      <c r="AY1385" s="288"/>
    </row>
    <row r="1386" spans="1:51" ht="16.5" customHeight="1" outlineLevel="4" x14ac:dyDescent="0.25">
      <c r="A1386" s="205" t="s">
        <v>3709</v>
      </c>
      <c r="B1386" s="181" t="s">
        <v>1587</v>
      </c>
      <c r="C1386" s="192" t="s">
        <v>3710</v>
      </c>
      <c r="D1386" s="192"/>
      <c r="E1386" s="192"/>
      <c r="F1386" s="192"/>
      <c r="G1386" s="192"/>
      <c r="H1386" s="192"/>
      <c r="I1386" s="192"/>
      <c r="J1386" s="192"/>
      <c r="K1386" s="192">
        <f>Variables!E830</f>
        <v>0.85</v>
      </c>
      <c r="L1386" s="192" t="e">
        <f>Variables!F830</f>
        <v>#N/A</v>
      </c>
      <c r="M1386" s="192">
        <f>Variables!G830</f>
        <v>6</v>
      </c>
      <c r="N1386" s="192">
        <f>Variables!H830</f>
        <v>756</v>
      </c>
      <c r="O1386" s="192">
        <f>Variables!I830</f>
        <v>0</v>
      </c>
      <c r="P1386" s="192">
        <f>Variables!J830</f>
        <v>0</v>
      </c>
      <c r="Q1386" s="181"/>
      <c r="R1386" s="192">
        <f>Variables!K830</f>
        <v>0</v>
      </c>
      <c r="S1386" s="192">
        <f>Variables!L830</f>
        <v>0</v>
      </c>
      <c r="T1386" s="181"/>
      <c r="U1386" s="192">
        <f>Variables!M830</f>
        <v>0</v>
      </c>
      <c r="V1386" s="192">
        <f>Variables!N830</f>
        <v>0</v>
      </c>
      <c r="W1386" s="181"/>
      <c r="X1386" s="192"/>
      <c r="Y1386" s="192">
        <f>Variables!P830</f>
        <v>0</v>
      </c>
      <c r="Z1386" s="182"/>
      <c r="AA1386" s="192"/>
      <c r="AB1386" s="181"/>
      <c r="AC1386" s="170"/>
      <c r="AD1386" s="170"/>
      <c r="AE1386" s="170"/>
      <c r="AF1386" s="170"/>
      <c r="AG1386" s="170"/>
      <c r="AH1386" s="170"/>
      <c r="AI1386" s="170"/>
      <c r="AJ1386" s="170"/>
      <c r="AK1386" s="206"/>
      <c r="AL1386" s="168"/>
      <c r="AM1386" s="168"/>
      <c r="AN1386" s="168"/>
      <c r="AO1386" s="168"/>
      <c r="AP1386" s="174"/>
      <c r="AQ1386" s="174"/>
      <c r="AR1386" s="174"/>
      <c r="AS1386" s="174"/>
      <c r="AT1386" s="206"/>
      <c r="AU1386" s="207"/>
      <c r="AV1386" s="207"/>
      <c r="AW1386" s="207"/>
      <c r="AX1386" s="207"/>
      <c r="AY1386" s="207"/>
    </row>
    <row r="1387" spans="1:51" ht="16.5" customHeight="1" outlineLevel="4" x14ac:dyDescent="0.25">
      <c r="A1387" s="205" t="s">
        <v>3711</v>
      </c>
      <c r="B1387" s="181" t="s">
        <v>1585</v>
      </c>
      <c r="C1387" s="192" t="s">
        <v>3710</v>
      </c>
      <c r="D1387" s="192"/>
      <c r="E1387" s="192"/>
      <c r="F1387" s="192"/>
      <c r="G1387" s="192"/>
      <c r="H1387" s="192"/>
      <c r="I1387" s="192"/>
      <c r="J1387" s="192"/>
      <c r="K1387" s="192">
        <f>Variables!E829</f>
        <v>0.75</v>
      </c>
      <c r="L1387" s="192" t="e">
        <f>Variables!F829</f>
        <v>#N/A</v>
      </c>
      <c r="M1387" s="192">
        <f>Variables!G829</f>
        <v>7</v>
      </c>
      <c r="N1387" s="192">
        <f>Variables!H829</f>
        <v>756</v>
      </c>
      <c r="O1387" s="192">
        <f>Variables!I829</f>
        <v>0</v>
      </c>
      <c r="P1387" s="192">
        <f>Variables!J829</f>
        <v>0</v>
      </c>
      <c r="Q1387" s="181"/>
      <c r="R1387" s="192">
        <f>Variables!K829</f>
        <v>0</v>
      </c>
      <c r="S1387" s="192">
        <f>Variables!L829</f>
        <v>0</v>
      </c>
      <c r="T1387" s="181"/>
      <c r="U1387" s="192">
        <f>Variables!M829</f>
        <v>0</v>
      </c>
      <c r="V1387" s="192">
        <f>Variables!N829</f>
        <v>0</v>
      </c>
      <c r="W1387" s="181"/>
      <c r="X1387" s="192"/>
      <c r="Y1387" s="192">
        <f>Variables!P829</f>
        <v>0</v>
      </c>
      <c r="Z1387" s="182"/>
      <c r="AA1387" s="192"/>
      <c r="AB1387" s="181"/>
      <c r="AC1387" s="170"/>
      <c r="AD1387" s="170"/>
      <c r="AE1387" s="170"/>
      <c r="AF1387" s="170"/>
      <c r="AG1387" s="170"/>
      <c r="AH1387" s="170"/>
      <c r="AI1387" s="170"/>
      <c r="AJ1387" s="170"/>
      <c r="AK1387" s="206"/>
      <c r="AL1387" s="168"/>
      <c r="AM1387" s="168"/>
      <c r="AN1387" s="168"/>
      <c r="AO1387" s="168"/>
      <c r="AP1387" s="174"/>
      <c r="AQ1387" s="174"/>
      <c r="AR1387" s="174"/>
      <c r="AS1387" s="174"/>
      <c r="AT1387" s="206"/>
      <c r="AU1387" s="207"/>
      <c r="AV1387" s="207"/>
      <c r="AW1387" s="207"/>
      <c r="AX1387" s="207"/>
      <c r="AY1387" s="207"/>
    </row>
    <row r="1388" spans="1:51" ht="16.5" customHeight="1" outlineLevel="3" x14ac:dyDescent="0.25">
      <c r="A1388" s="285" t="s">
        <v>3712</v>
      </c>
      <c r="B1388" s="286" t="s">
        <v>3713</v>
      </c>
      <c r="C1388" s="167"/>
      <c r="D1388" s="167">
        <v>0</v>
      </c>
      <c r="E1388" s="167">
        <v>0.05</v>
      </c>
      <c r="F1388" s="167">
        <v>0.1</v>
      </c>
      <c r="G1388" s="167">
        <v>0.2</v>
      </c>
      <c r="H1388" s="167">
        <v>0.3</v>
      </c>
      <c r="I1388" s="167">
        <v>0.4</v>
      </c>
      <c r="J1388" s="167">
        <v>0.5</v>
      </c>
      <c r="K1388" s="167">
        <f>IF(K1390=0,0,K1389/K1390)</f>
        <v>0</v>
      </c>
      <c r="L1388" s="167">
        <v>0.10344827586206896</v>
      </c>
      <c r="M1388" s="167">
        <f t="shared" ref="M1388:P1388" si="1872">IF(M1390=0,0,M1389/M1390)</f>
        <v>0.10344827586206896</v>
      </c>
      <c r="N1388" s="167">
        <f t="shared" si="1872"/>
        <v>0.10344827586206896</v>
      </c>
      <c r="O1388" s="167">
        <f t="shared" si="1872"/>
        <v>0</v>
      </c>
      <c r="P1388" s="167">
        <f t="shared" si="1872"/>
        <v>0</v>
      </c>
      <c r="Q1388" s="177"/>
      <c r="R1388" s="167">
        <f t="shared" ref="R1388:S1388" si="1873">IF(R1390=0,0,R1389/R1390)</f>
        <v>0</v>
      </c>
      <c r="S1388" s="167">
        <f t="shared" si="1873"/>
        <v>0</v>
      </c>
      <c r="T1388" s="181"/>
      <c r="U1388" s="167">
        <f t="shared" ref="U1388:V1388" si="1874">IF(U1390=0,0,U1389/U1390)</f>
        <v>0</v>
      </c>
      <c r="V1388" s="167">
        <f t="shared" si="1874"/>
        <v>0</v>
      </c>
      <c r="W1388" s="181"/>
      <c r="X1388" s="167">
        <f>H1388</f>
        <v>0.3</v>
      </c>
      <c r="Y1388" s="167">
        <f>IF(Y1390=0,0,Y1389/Y1390)</f>
        <v>0</v>
      </c>
      <c r="Z1388" s="182"/>
      <c r="AA1388" s="167">
        <f>Y1388/X1388</f>
        <v>0</v>
      </c>
      <c r="AB1388" s="165"/>
      <c r="AC1388" s="172" t="e">
        <f>P1388/R1388</f>
        <v>#DIV/0!</v>
      </c>
      <c r="AD1388" s="172" t="e">
        <f>S1388/R1388</f>
        <v>#DIV/0!</v>
      </c>
      <c r="AE1388" s="172" t="e">
        <f>V1388/U1388</f>
        <v>#DIV/0!</v>
      </c>
      <c r="AF1388" s="172">
        <f>Y1388/X1388</f>
        <v>0</v>
      </c>
      <c r="AG1388" s="172">
        <f>P1388/G1388</f>
        <v>0</v>
      </c>
      <c r="AH1388" s="172">
        <f>S1388/G1388</f>
        <v>0</v>
      </c>
      <c r="AI1388" s="172">
        <f>V1388/G1388</f>
        <v>0</v>
      </c>
      <c r="AJ1388" s="172">
        <f>Y1388/G1388</f>
        <v>0</v>
      </c>
      <c r="AK1388" s="173"/>
      <c r="AL1388" s="168">
        <f>IF(H1388=0,0,P1388/H1388)</f>
        <v>0</v>
      </c>
      <c r="AM1388" s="168">
        <f>IF(H1388=0,0,S1388/H1388)</f>
        <v>0</v>
      </c>
      <c r="AN1388" s="168">
        <f>IF(H1388=0,0,V1388/H1388)</f>
        <v>0</v>
      </c>
      <c r="AO1388" s="168">
        <f>IF(H1388=0,0,Y1388/H1388)</f>
        <v>0</v>
      </c>
      <c r="AP1388" s="174">
        <f t="shared" ref="AP1388:AS1388" si="1875">IF(AL1388&lt;=50%,5,IF(AL1388&lt;=65%,4,IF(AL1388&lt;=75%,3,IF(AL1388&lt;=90%,2,1))))</f>
        <v>5</v>
      </c>
      <c r="AQ1388" s="174">
        <f t="shared" si="1875"/>
        <v>5</v>
      </c>
      <c r="AR1388" s="174">
        <f t="shared" si="1875"/>
        <v>5</v>
      </c>
      <c r="AS1388" s="174">
        <f t="shared" si="1875"/>
        <v>5</v>
      </c>
      <c r="AT1388" s="287"/>
      <c r="AU1388" s="288"/>
      <c r="AV1388" s="288"/>
      <c r="AW1388" s="288"/>
      <c r="AX1388" s="288"/>
      <c r="AY1388" s="288"/>
    </row>
    <row r="1389" spans="1:51" ht="16.5" customHeight="1" outlineLevel="4" x14ac:dyDescent="0.25">
      <c r="A1389" s="205" t="s">
        <v>3714</v>
      </c>
      <c r="B1389" s="181" t="s">
        <v>1569</v>
      </c>
      <c r="C1389" s="192" t="s">
        <v>2456</v>
      </c>
      <c r="D1389" s="192"/>
      <c r="E1389" s="192"/>
      <c r="F1389" s="192"/>
      <c r="G1389" s="192"/>
      <c r="H1389" s="192"/>
      <c r="I1389" s="192"/>
      <c r="J1389" s="192"/>
      <c r="K1389" s="192">
        <f>Variables!E821</f>
        <v>0</v>
      </c>
      <c r="L1389" s="192">
        <f>Variables!F821</f>
        <v>3</v>
      </c>
      <c r="M1389" s="192">
        <f>Variables!G821</f>
        <v>3</v>
      </c>
      <c r="N1389" s="192">
        <f>Variables!H821</f>
        <v>3</v>
      </c>
      <c r="O1389" s="192">
        <f>Variables!I821</f>
        <v>0</v>
      </c>
      <c r="P1389" s="192">
        <f>Variables!J821</f>
        <v>0</v>
      </c>
      <c r="Q1389" s="181"/>
      <c r="R1389" s="192">
        <f>Variables!K821</f>
        <v>0</v>
      </c>
      <c r="S1389" s="192">
        <f>Variables!L821</f>
        <v>0</v>
      </c>
      <c r="T1389" s="181"/>
      <c r="U1389" s="192">
        <f>Variables!M821</f>
        <v>0</v>
      </c>
      <c r="V1389" s="192">
        <f>Variables!N821</f>
        <v>0</v>
      </c>
      <c r="W1389" s="181"/>
      <c r="X1389" s="192"/>
      <c r="Y1389" s="192">
        <f>Variables!P821</f>
        <v>0</v>
      </c>
      <c r="Z1389" s="182"/>
      <c r="AA1389" s="192"/>
      <c r="AB1389" s="181"/>
      <c r="AC1389" s="170"/>
      <c r="AD1389" s="170"/>
      <c r="AE1389" s="170"/>
      <c r="AF1389" s="170"/>
      <c r="AG1389" s="170"/>
      <c r="AH1389" s="170"/>
      <c r="AI1389" s="170"/>
      <c r="AJ1389" s="170"/>
      <c r="AK1389" s="206"/>
      <c r="AL1389" s="168"/>
      <c r="AM1389" s="168"/>
      <c r="AN1389" s="168"/>
      <c r="AO1389" s="168"/>
      <c r="AP1389" s="174"/>
      <c r="AQ1389" s="174"/>
      <c r="AR1389" s="174"/>
      <c r="AS1389" s="174"/>
      <c r="AT1389" s="206"/>
      <c r="AU1389" s="207"/>
      <c r="AV1389" s="207"/>
      <c r="AW1389" s="207"/>
      <c r="AX1389" s="207"/>
      <c r="AY1389" s="207"/>
    </row>
    <row r="1390" spans="1:51" ht="16.5" customHeight="1" outlineLevel="4" x14ac:dyDescent="0.25">
      <c r="A1390" s="205" t="s">
        <v>3715</v>
      </c>
      <c r="B1390" s="181" t="s">
        <v>1302</v>
      </c>
      <c r="C1390" s="192" t="s">
        <v>2456</v>
      </c>
      <c r="D1390" s="192"/>
      <c r="E1390" s="192"/>
      <c r="F1390" s="192"/>
      <c r="G1390" s="192"/>
      <c r="H1390" s="192"/>
      <c r="I1390" s="192"/>
      <c r="J1390" s="192"/>
      <c r="K1390" s="192">
        <f>Variables!E671</f>
        <v>46</v>
      </c>
      <c r="L1390" s="192">
        <f>Variables!F671</f>
        <v>29</v>
      </c>
      <c r="M1390" s="192">
        <f>Variables!G671</f>
        <v>29</v>
      </c>
      <c r="N1390" s="192">
        <f>Variables!H671</f>
        <v>29</v>
      </c>
      <c r="O1390" s="192">
        <f>Variables!I671</f>
        <v>0</v>
      </c>
      <c r="P1390" s="192">
        <f>Variables!J671</f>
        <v>0</v>
      </c>
      <c r="Q1390" s="181"/>
      <c r="R1390" s="192">
        <f>Variables!K671</f>
        <v>0</v>
      </c>
      <c r="S1390" s="192">
        <f>Variables!L671</f>
        <v>0</v>
      </c>
      <c r="T1390" s="181"/>
      <c r="U1390" s="192">
        <f>Variables!M671</f>
        <v>0</v>
      </c>
      <c r="V1390" s="192">
        <f>Variables!N671</f>
        <v>0</v>
      </c>
      <c r="W1390" s="181"/>
      <c r="X1390" s="192"/>
      <c r="Y1390" s="192">
        <f>Variables!P671</f>
        <v>0</v>
      </c>
      <c r="Z1390" s="182"/>
      <c r="AA1390" s="192"/>
      <c r="AB1390" s="181"/>
      <c r="AC1390" s="170"/>
      <c r="AD1390" s="170"/>
      <c r="AE1390" s="170"/>
      <c r="AF1390" s="170"/>
      <c r="AG1390" s="170"/>
      <c r="AH1390" s="170"/>
      <c r="AI1390" s="170"/>
      <c r="AJ1390" s="170"/>
      <c r="AK1390" s="206"/>
      <c r="AL1390" s="168"/>
      <c r="AM1390" s="168"/>
      <c r="AN1390" s="168"/>
      <c r="AO1390" s="168"/>
      <c r="AP1390" s="174"/>
      <c r="AQ1390" s="174"/>
      <c r="AR1390" s="174"/>
      <c r="AS1390" s="174"/>
      <c r="AT1390" s="206"/>
      <c r="AU1390" s="207"/>
      <c r="AV1390" s="207"/>
      <c r="AW1390" s="207"/>
      <c r="AX1390" s="207"/>
      <c r="AY1390" s="207"/>
    </row>
    <row r="1391" spans="1:51" ht="16.5" customHeight="1" outlineLevel="3" x14ac:dyDescent="0.25">
      <c r="A1391" s="371" t="s">
        <v>3716</v>
      </c>
      <c r="B1391" s="372" t="s">
        <v>3717</v>
      </c>
      <c r="C1391" s="187"/>
      <c r="D1391" s="187" t="str">
        <f t="shared" ref="D1391:G1391" si="1876">D1392</f>
        <v>CC</v>
      </c>
      <c r="E1391" s="187" t="str">
        <f t="shared" si="1876"/>
        <v>CC</v>
      </c>
      <c r="F1391" s="187" t="str">
        <f t="shared" si="1876"/>
        <v>CC</v>
      </c>
      <c r="G1391" s="187" t="str">
        <f t="shared" si="1876"/>
        <v>BB</v>
      </c>
      <c r="H1391" s="187" t="s">
        <v>3718</v>
      </c>
      <c r="I1391" s="187" t="s">
        <v>1296</v>
      </c>
      <c r="J1391" s="187" t="str">
        <f t="shared" ref="J1391:P1391" si="1877">J1392</f>
        <v>B</v>
      </c>
      <c r="K1391" s="187" t="str">
        <f t="shared" si="1877"/>
        <v>CC</v>
      </c>
      <c r="L1391" s="187" t="str">
        <f t="shared" si="1877"/>
        <v>CC</v>
      </c>
      <c r="M1391" s="187" t="str">
        <f t="shared" si="1877"/>
        <v>B</v>
      </c>
      <c r="N1391" s="187" t="str">
        <f t="shared" si="1877"/>
        <v>B</v>
      </c>
      <c r="O1391" s="187">
        <f t="shared" si="1877"/>
        <v>0</v>
      </c>
      <c r="P1391" s="187">
        <f t="shared" si="1877"/>
        <v>0</v>
      </c>
      <c r="Q1391" s="177"/>
      <c r="R1391" s="187">
        <f t="shared" ref="R1391:S1391" si="1878">R1392</f>
        <v>0</v>
      </c>
      <c r="S1391" s="187">
        <f t="shared" si="1878"/>
        <v>0</v>
      </c>
      <c r="T1391" s="181"/>
      <c r="U1391" s="187">
        <f t="shared" ref="U1391:V1391" si="1879">U1392</f>
        <v>0</v>
      </c>
      <c r="V1391" s="187">
        <f t="shared" si="1879"/>
        <v>0</v>
      </c>
      <c r="W1391" s="181"/>
      <c r="X1391" s="192" t="str">
        <f>H1391</f>
        <v>BB</v>
      </c>
      <c r="Y1391" s="187">
        <f>Y1392</f>
        <v>0</v>
      </c>
      <c r="Z1391" s="182"/>
      <c r="AA1391" s="167"/>
      <c r="AB1391" s="372"/>
      <c r="AC1391" s="172" t="e">
        <f>P1391/R1391</f>
        <v>#DIV/0!</v>
      </c>
      <c r="AD1391" s="172" t="e">
        <f>S1391/R1391</f>
        <v>#DIV/0!</v>
      </c>
      <c r="AE1391" s="172" t="e">
        <f>V1391/U1391</f>
        <v>#DIV/0!</v>
      </c>
      <c r="AF1391" s="172" t="e">
        <f>Y1391/X1391</f>
        <v>#VALUE!</v>
      </c>
      <c r="AG1391" s="172" t="e">
        <f>P1391/G1391</f>
        <v>#VALUE!</v>
      </c>
      <c r="AH1391" s="172" t="e">
        <f>S1391/G1391</f>
        <v>#VALUE!</v>
      </c>
      <c r="AI1391" s="172" t="e">
        <f>V1391/G1391</f>
        <v>#VALUE!</v>
      </c>
      <c r="AJ1391" s="172" t="e">
        <f>Y1391/G1391</f>
        <v>#VALUE!</v>
      </c>
      <c r="AK1391" s="173"/>
      <c r="AL1391" s="186">
        <v>0</v>
      </c>
      <c r="AM1391" s="186">
        <v>0</v>
      </c>
      <c r="AN1391" s="186">
        <v>0</v>
      </c>
      <c r="AO1391" s="186">
        <v>0</v>
      </c>
      <c r="AP1391" s="174">
        <f t="shared" ref="AP1391:AS1391" si="1880">IF(AL1391&lt;=50%,5,IF(AL1391&lt;=65%,4,IF(AL1391&lt;=75%,3,IF(AL1391&lt;=90%,2,1))))</f>
        <v>5</v>
      </c>
      <c r="AQ1391" s="174">
        <f t="shared" si="1880"/>
        <v>5</v>
      </c>
      <c r="AR1391" s="174">
        <f t="shared" si="1880"/>
        <v>5</v>
      </c>
      <c r="AS1391" s="174">
        <f t="shared" si="1880"/>
        <v>5</v>
      </c>
      <c r="AT1391" s="373"/>
      <c r="AU1391" s="374"/>
      <c r="AV1391" s="374"/>
      <c r="AW1391" s="374"/>
      <c r="AX1391" s="374"/>
      <c r="AY1391" s="374"/>
    </row>
    <row r="1392" spans="1:51" ht="16.5" customHeight="1" outlineLevel="4" x14ac:dyDescent="0.25">
      <c r="A1392" s="371" t="s">
        <v>3719</v>
      </c>
      <c r="B1392" s="372" t="s">
        <v>1595</v>
      </c>
      <c r="C1392" s="187" t="s">
        <v>2667</v>
      </c>
      <c r="D1392" s="187" t="s">
        <v>1596</v>
      </c>
      <c r="E1392" s="187" t="s">
        <v>1596</v>
      </c>
      <c r="F1392" s="187" t="s">
        <v>1596</v>
      </c>
      <c r="G1392" s="187" t="s">
        <v>3718</v>
      </c>
      <c r="H1392" s="187"/>
      <c r="I1392" s="187"/>
      <c r="J1392" s="187" t="s">
        <v>1296</v>
      </c>
      <c r="K1392" s="187" t="str">
        <f>Variables!E834</f>
        <v>CC</v>
      </c>
      <c r="L1392" s="187" t="str">
        <f>Variables!F834</f>
        <v>CC</v>
      </c>
      <c r="M1392" s="187" t="str">
        <f>Variables!G834</f>
        <v>B</v>
      </c>
      <c r="N1392" s="187" t="str">
        <f>Variables!H834</f>
        <v>B</v>
      </c>
      <c r="O1392" s="187">
        <f>Variables!I834</f>
        <v>0</v>
      </c>
      <c r="P1392" s="187">
        <f>Variables!J834</f>
        <v>0</v>
      </c>
      <c r="Q1392" s="177"/>
      <c r="R1392" s="187">
        <f>Variables!K834</f>
        <v>0</v>
      </c>
      <c r="S1392" s="187">
        <f>Variables!L834</f>
        <v>0</v>
      </c>
      <c r="T1392" s="181"/>
      <c r="U1392" s="187">
        <f>Variables!M834</f>
        <v>0</v>
      </c>
      <c r="V1392" s="187">
        <f>Variables!N834</f>
        <v>0</v>
      </c>
      <c r="W1392" s="181"/>
      <c r="X1392" s="187"/>
      <c r="Y1392" s="187">
        <f>Variables!P834</f>
        <v>0</v>
      </c>
      <c r="Z1392" s="182"/>
      <c r="AA1392" s="167"/>
      <c r="AB1392" s="372"/>
      <c r="AC1392" s="172"/>
      <c r="AD1392" s="172"/>
      <c r="AE1392" s="172"/>
      <c r="AF1392" s="172"/>
      <c r="AG1392" s="172"/>
      <c r="AH1392" s="172"/>
      <c r="AI1392" s="172"/>
      <c r="AJ1392" s="172"/>
      <c r="AK1392" s="373"/>
      <c r="AL1392" s="168"/>
      <c r="AM1392" s="168"/>
      <c r="AN1392" s="168"/>
      <c r="AO1392" s="168"/>
      <c r="AP1392" s="174"/>
      <c r="AQ1392" s="174"/>
      <c r="AR1392" s="174"/>
      <c r="AS1392" s="174"/>
      <c r="AT1392" s="373"/>
      <c r="AU1392" s="374"/>
      <c r="AV1392" s="374"/>
      <c r="AW1392" s="374"/>
      <c r="AX1392" s="374"/>
      <c r="AY1392" s="374"/>
    </row>
    <row r="1393" spans="1:51" ht="16.5" customHeight="1" outlineLevel="3" x14ac:dyDescent="0.25">
      <c r="A1393" s="285" t="s">
        <v>3720</v>
      </c>
      <c r="B1393" s="286" t="s">
        <v>3721</v>
      </c>
      <c r="C1393" s="167"/>
      <c r="D1393" s="167">
        <v>0.2</v>
      </c>
      <c r="E1393" s="167">
        <v>0.25</v>
      </c>
      <c r="F1393" s="167">
        <v>0.35</v>
      </c>
      <c r="G1393" s="167">
        <v>0.45</v>
      </c>
      <c r="H1393" s="167">
        <v>0.55000000000000004</v>
      </c>
      <c r="I1393" s="167">
        <v>0.65</v>
      </c>
      <c r="J1393" s="167">
        <v>0.75</v>
      </c>
      <c r="K1393" s="167">
        <v>0.26079999999999998</v>
      </c>
      <c r="L1393" s="167">
        <v>0.58620689655172409</v>
      </c>
      <c r="M1393" s="167">
        <f t="shared" ref="M1393:P1393" si="1881">IF(M1395=0,0,M1394/M1395)</f>
        <v>0.62068965517241381</v>
      </c>
      <c r="N1393" s="167">
        <f t="shared" si="1881"/>
        <v>0.75862068965517238</v>
      </c>
      <c r="O1393" s="167">
        <f t="shared" si="1881"/>
        <v>0</v>
      </c>
      <c r="P1393" s="167">
        <f t="shared" si="1881"/>
        <v>0</v>
      </c>
      <c r="Q1393" s="177"/>
      <c r="R1393" s="167">
        <f t="shared" ref="R1393:S1393" si="1882">IF(R1395=0,0,R1394/R1395)</f>
        <v>0</v>
      </c>
      <c r="S1393" s="167">
        <f t="shared" si="1882"/>
        <v>0</v>
      </c>
      <c r="T1393" s="181"/>
      <c r="U1393" s="167">
        <f t="shared" ref="U1393:V1393" si="1883">IF(U1395=0,0,U1394/U1395)</f>
        <v>0</v>
      </c>
      <c r="V1393" s="167">
        <f t="shared" si="1883"/>
        <v>0</v>
      </c>
      <c r="W1393" s="181"/>
      <c r="X1393" s="167">
        <f>H1393</f>
        <v>0.55000000000000004</v>
      </c>
      <c r="Y1393" s="167">
        <f>IF(Y1395=0,0,Y1394/Y1395)</f>
        <v>0</v>
      </c>
      <c r="Z1393" s="182"/>
      <c r="AA1393" s="167">
        <f>Y1393/X1393</f>
        <v>0</v>
      </c>
      <c r="AB1393" s="286"/>
      <c r="AC1393" s="172" t="e">
        <f>P1393/R1393</f>
        <v>#DIV/0!</v>
      </c>
      <c r="AD1393" s="172" t="e">
        <f>S1393/R1393</f>
        <v>#DIV/0!</v>
      </c>
      <c r="AE1393" s="172" t="e">
        <f>V1393/U1393</f>
        <v>#DIV/0!</v>
      </c>
      <c r="AF1393" s="172">
        <f>Y1393/X1393</f>
        <v>0</v>
      </c>
      <c r="AG1393" s="172">
        <f>P1393/G1393</f>
        <v>0</v>
      </c>
      <c r="AH1393" s="172">
        <f>S1393/G1393</f>
        <v>0</v>
      </c>
      <c r="AI1393" s="172">
        <f>V1393/G1393</f>
        <v>0</v>
      </c>
      <c r="AJ1393" s="172">
        <f>Y1393/G1393</f>
        <v>0</v>
      </c>
      <c r="AK1393" s="173"/>
      <c r="AL1393" s="168">
        <f>IF(H1393=0,0,P1393/H1393)</f>
        <v>0</v>
      </c>
      <c r="AM1393" s="168">
        <f>IF(H1393=0,0,S1393/H1393)</f>
        <v>0</v>
      </c>
      <c r="AN1393" s="168">
        <f>IF(H1393=0,0,V1393/H1393)</f>
        <v>0</v>
      </c>
      <c r="AO1393" s="168">
        <f>IF(H1393=0,0,Y1393/H1393)</f>
        <v>0</v>
      </c>
      <c r="AP1393" s="174">
        <f t="shared" ref="AP1393:AS1393" si="1884">IF(AL1393&lt;=50%,5,IF(AL1393&lt;=65%,4,IF(AL1393&lt;=75%,3,IF(AL1393&lt;=90%,2,1))))</f>
        <v>5</v>
      </c>
      <c r="AQ1393" s="174">
        <f t="shared" si="1884"/>
        <v>5</v>
      </c>
      <c r="AR1393" s="174">
        <f t="shared" si="1884"/>
        <v>5</v>
      </c>
      <c r="AS1393" s="174">
        <f t="shared" si="1884"/>
        <v>5</v>
      </c>
      <c r="AT1393" s="287"/>
      <c r="AU1393" s="288"/>
      <c r="AV1393" s="288"/>
      <c r="AW1393" s="288"/>
      <c r="AX1393" s="288"/>
      <c r="AY1393" s="288"/>
    </row>
    <row r="1394" spans="1:51" ht="16.5" customHeight="1" outlineLevel="4" x14ac:dyDescent="0.25">
      <c r="A1394" s="205" t="s">
        <v>3722</v>
      </c>
      <c r="B1394" s="181" t="s">
        <v>1551</v>
      </c>
      <c r="C1394" s="192" t="s">
        <v>2456</v>
      </c>
      <c r="D1394" s="192"/>
      <c r="E1394" s="192"/>
      <c r="F1394" s="192"/>
      <c r="G1394" s="192"/>
      <c r="H1394" s="192"/>
      <c r="I1394" s="192"/>
      <c r="J1394" s="192"/>
      <c r="K1394" s="192" t="e">
        <f>Variables!E812</f>
        <v>#N/A</v>
      </c>
      <c r="L1394" s="192">
        <f>Variables!F812</f>
        <v>32</v>
      </c>
      <c r="M1394" s="192">
        <f>Variables!G812</f>
        <v>18</v>
      </c>
      <c r="N1394" s="192">
        <f>Variables!H812</f>
        <v>22</v>
      </c>
      <c r="O1394" s="192">
        <f>Variables!I812</f>
        <v>0</v>
      </c>
      <c r="P1394" s="192">
        <f>Variables!J812</f>
        <v>0</v>
      </c>
      <c r="Q1394" s="181"/>
      <c r="R1394" s="192">
        <f>Variables!K812</f>
        <v>0</v>
      </c>
      <c r="S1394" s="192">
        <f>Variables!L812</f>
        <v>0</v>
      </c>
      <c r="T1394" s="181"/>
      <c r="U1394" s="192">
        <f>Variables!M812</f>
        <v>0</v>
      </c>
      <c r="V1394" s="192">
        <f>Variables!N812</f>
        <v>0</v>
      </c>
      <c r="W1394" s="181"/>
      <c r="X1394" s="192"/>
      <c r="Y1394" s="192">
        <f>Variables!P812</f>
        <v>0</v>
      </c>
      <c r="Z1394" s="182"/>
      <c r="AA1394" s="192"/>
      <c r="AB1394" s="181"/>
      <c r="AC1394" s="170"/>
      <c r="AD1394" s="170"/>
      <c r="AE1394" s="170"/>
      <c r="AF1394" s="170"/>
      <c r="AG1394" s="170"/>
      <c r="AH1394" s="170"/>
      <c r="AI1394" s="170"/>
      <c r="AJ1394" s="170"/>
      <c r="AK1394" s="206"/>
      <c r="AL1394" s="168"/>
      <c r="AM1394" s="168"/>
      <c r="AN1394" s="168"/>
      <c r="AO1394" s="168"/>
      <c r="AP1394" s="174"/>
      <c r="AQ1394" s="174"/>
      <c r="AR1394" s="174"/>
      <c r="AS1394" s="174"/>
      <c r="AT1394" s="206"/>
      <c r="AU1394" s="207"/>
      <c r="AV1394" s="207"/>
      <c r="AW1394" s="207"/>
      <c r="AX1394" s="207"/>
      <c r="AY1394" s="207"/>
    </row>
    <row r="1395" spans="1:51" ht="16.5" customHeight="1" outlineLevel="4" x14ac:dyDescent="0.25">
      <c r="A1395" s="205" t="s">
        <v>3723</v>
      </c>
      <c r="B1395" s="181" t="s">
        <v>1302</v>
      </c>
      <c r="C1395" s="192" t="s">
        <v>2456</v>
      </c>
      <c r="D1395" s="192"/>
      <c r="E1395" s="192"/>
      <c r="F1395" s="192"/>
      <c r="G1395" s="192"/>
      <c r="H1395" s="192"/>
      <c r="I1395" s="192"/>
      <c r="J1395" s="192"/>
      <c r="K1395" s="192">
        <f>Variables!E671</f>
        <v>46</v>
      </c>
      <c r="L1395" s="192">
        <f>Variables!F671</f>
        <v>29</v>
      </c>
      <c r="M1395" s="192">
        <f>Variables!G671</f>
        <v>29</v>
      </c>
      <c r="N1395" s="192">
        <f>Variables!H671</f>
        <v>29</v>
      </c>
      <c r="O1395" s="192">
        <f>Variables!I671</f>
        <v>0</v>
      </c>
      <c r="P1395" s="192">
        <f>Variables!J671</f>
        <v>0</v>
      </c>
      <c r="Q1395" s="181"/>
      <c r="R1395" s="192">
        <f>Variables!K671</f>
        <v>0</v>
      </c>
      <c r="S1395" s="192">
        <f>Variables!L671</f>
        <v>0</v>
      </c>
      <c r="T1395" s="181"/>
      <c r="U1395" s="192">
        <f>Variables!M671</f>
        <v>0</v>
      </c>
      <c r="V1395" s="192">
        <f>Variables!N671</f>
        <v>0</v>
      </c>
      <c r="W1395" s="181"/>
      <c r="X1395" s="192"/>
      <c r="Y1395" s="192">
        <f>Variables!P671</f>
        <v>0</v>
      </c>
      <c r="Z1395" s="182"/>
      <c r="AA1395" s="192"/>
      <c r="AB1395" s="181"/>
      <c r="AC1395" s="170"/>
      <c r="AD1395" s="170"/>
      <c r="AE1395" s="170"/>
      <c r="AF1395" s="170"/>
      <c r="AG1395" s="170"/>
      <c r="AH1395" s="170"/>
      <c r="AI1395" s="170"/>
      <c r="AJ1395" s="170"/>
      <c r="AK1395" s="206"/>
      <c r="AL1395" s="168"/>
      <c r="AM1395" s="168"/>
      <c r="AN1395" s="168"/>
      <c r="AO1395" s="168"/>
      <c r="AP1395" s="174"/>
      <c r="AQ1395" s="174"/>
      <c r="AR1395" s="174"/>
      <c r="AS1395" s="174"/>
      <c r="AT1395" s="206"/>
      <c r="AU1395" s="207"/>
      <c r="AV1395" s="207"/>
      <c r="AW1395" s="207"/>
      <c r="AX1395" s="207"/>
      <c r="AY1395" s="207"/>
    </row>
    <row r="1396" spans="1:51" ht="16.5" customHeight="1" outlineLevel="3" x14ac:dyDescent="0.25">
      <c r="A1396" s="285" t="s">
        <v>3724</v>
      </c>
      <c r="B1396" s="286" t="s">
        <v>3725</v>
      </c>
      <c r="C1396" s="167"/>
      <c r="D1396" s="167">
        <v>0.83</v>
      </c>
      <c r="E1396" s="167">
        <v>0.85</v>
      </c>
      <c r="F1396" s="167">
        <v>0.9</v>
      </c>
      <c r="G1396" s="167">
        <v>0.95</v>
      </c>
      <c r="H1396" s="167">
        <v>0.96</v>
      </c>
      <c r="I1396" s="167">
        <v>0.95</v>
      </c>
      <c r="J1396" s="167">
        <v>0.95</v>
      </c>
      <c r="K1396" s="167">
        <f t="shared" ref="K1396:P1396" si="1885">IF(K1398=0,0,K1397/K1398)</f>
        <v>0.97647058823529409</v>
      </c>
      <c r="L1396" s="167">
        <f t="shared" si="1885"/>
        <v>0.88730385164051351</v>
      </c>
      <c r="M1396" s="167">
        <f t="shared" si="1885"/>
        <v>0.85237483953786908</v>
      </c>
      <c r="N1396" s="167">
        <f t="shared" si="1885"/>
        <v>0.93073047858942071</v>
      </c>
      <c r="O1396" s="167">
        <f t="shared" si="1885"/>
        <v>0</v>
      </c>
      <c r="P1396" s="167">
        <f t="shared" si="1885"/>
        <v>0</v>
      </c>
      <c r="Q1396" s="177"/>
      <c r="R1396" s="167">
        <f t="shared" ref="R1396:S1396" si="1886">IF(R1398=0,0,R1397/R1398)</f>
        <v>0</v>
      </c>
      <c r="S1396" s="167">
        <f t="shared" si="1886"/>
        <v>0</v>
      </c>
      <c r="T1396" s="181"/>
      <c r="U1396" s="240">
        <v>1</v>
      </c>
      <c r="V1396" s="167">
        <f>IF(V1398=0,0,V1397/V1398)</f>
        <v>0</v>
      </c>
      <c r="W1396" s="181"/>
      <c r="X1396" s="167">
        <f>H1396</f>
        <v>0.96</v>
      </c>
      <c r="Y1396" s="167">
        <f>IF(Y1398=0,0,Y1397/Y1398)</f>
        <v>0</v>
      </c>
      <c r="Z1396" s="182"/>
      <c r="AA1396" s="167">
        <f>Y1396/X1396</f>
        <v>0</v>
      </c>
      <c r="AB1396" s="165"/>
      <c r="AC1396" s="172" t="e">
        <f>P1396/R1396</f>
        <v>#DIV/0!</v>
      </c>
      <c r="AD1396" s="172" t="e">
        <f>S1396/R1396</f>
        <v>#DIV/0!</v>
      </c>
      <c r="AE1396" s="172">
        <f>V1396/U1396</f>
        <v>0</v>
      </c>
      <c r="AF1396" s="172">
        <f>Y1396/X1396</f>
        <v>0</v>
      </c>
      <c r="AG1396" s="172">
        <f>P1396/G1396</f>
        <v>0</v>
      </c>
      <c r="AH1396" s="172">
        <f>S1396/G1396</f>
        <v>0</v>
      </c>
      <c r="AI1396" s="172">
        <f>V1396/G1396</f>
        <v>0</v>
      </c>
      <c r="AJ1396" s="172">
        <f>Y1396/G1396</f>
        <v>0</v>
      </c>
      <c r="AK1396" s="173"/>
      <c r="AL1396" s="168">
        <f>IF(H1396=0,0,P1396/H1396)</f>
        <v>0</v>
      </c>
      <c r="AM1396" s="168">
        <f>IF(H1396=0,0,S1396/H1396)</f>
        <v>0</v>
      </c>
      <c r="AN1396" s="168">
        <f>IF(H1396=0,0,V1396/H1396)</f>
        <v>0</v>
      </c>
      <c r="AO1396" s="168">
        <f>IF(H1396=0,0,Y1396/H1396)</f>
        <v>0</v>
      </c>
      <c r="AP1396" s="174">
        <f t="shared" ref="AP1396:AS1396" si="1887">IF(AL1396&lt;=50%,5,IF(AL1396&lt;=65%,4,IF(AL1396&lt;=75%,3,IF(AL1396&lt;=90%,2,1))))</f>
        <v>5</v>
      </c>
      <c r="AQ1396" s="174">
        <f t="shared" si="1887"/>
        <v>5</v>
      </c>
      <c r="AR1396" s="174">
        <f t="shared" si="1887"/>
        <v>5</v>
      </c>
      <c r="AS1396" s="174">
        <f t="shared" si="1887"/>
        <v>5</v>
      </c>
      <c r="AT1396" s="287"/>
      <c r="AU1396" s="288"/>
      <c r="AV1396" s="288"/>
      <c r="AW1396" s="288"/>
      <c r="AX1396" s="288"/>
      <c r="AY1396" s="288"/>
    </row>
    <row r="1397" spans="1:51" ht="16.5" customHeight="1" outlineLevel="4" x14ac:dyDescent="0.25">
      <c r="A1397" s="205" t="s">
        <v>3726</v>
      </c>
      <c r="B1397" s="181" t="s">
        <v>1561</v>
      </c>
      <c r="C1397" s="192" t="s">
        <v>3705</v>
      </c>
      <c r="D1397" s="192"/>
      <c r="E1397" s="192"/>
      <c r="F1397" s="192"/>
      <c r="G1397" s="192"/>
      <c r="H1397" s="192"/>
      <c r="I1397" s="192"/>
      <c r="J1397" s="192"/>
      <c r="K1397" s="192">
        <f>Variables!E817</f>
        <v>0.83</v>
      </c>
      <c r="L1397" s="192">
        <f>Variables!F817</f>
        <v>622</v>
      </c>
      <c r="M1397" s="192">
        <f>Variables!G817</f>
        <v>664</v>
      </c>
      <c r="N1397" s="192">
        <f>Variables!H817</f>
        <v>739</v>
      </c>
      <c r="O1397" s="192">
        <f>Variables!I817</f>
        <v>0</v>
      </c>
      <c r="P1397" s="192">
        <f>Variables!J817</f>
        <v>0</v>
      </c>
      <c r="Q1397" s="181"/>
      <c r="R1397" s="192">
        <f>Variables!K817</f>
        <v>0</v>
      </c>
      <c r="S1397" s="192">
        <f>Variables!L817</f>
        <v>0</v>
      </c>
      <c r="T1397" s="181"/>
      <c r="U1397" s="192"/>
      <c r="V1397" s="192">
        <f>Variables!N817</f>
        <v>0</v>
      </c>
      <c r="W1397" s="181"/>
      <c r="X1397" s="192"/>
      <c r="Y1397" s="192">
        <f>Variables!P817</f>
        <v>0</v>
      </c>
      <c r="Z1397" s="182"/>
      <c r="AA1397" s="192"/>
      <c r="AB1397" s="181"/>
      <c r="AC1397" s="170"/>
      <c r="AD1397" s="170"/>
      <c r="AE1397" s="170"/>
      <c r="AF1397" s="170"/>
      <c r="AG1397" s="170"/>
      <c r="AH1397" s="170"/>
      <c r="AI1397" s="170"/>
      <c r="AJ1397" s="170"/>
      <c r="AK1397" s="206"/>
      <c r="AL1397" s="168"/>
      <c r="AM1397" s="168"/>
      <c r="AN1397" s="168"/>
      <c r="AO1397" s="168"/>
      <c r="AP1397" s="174"/>
      <c r="AQ1397" s="174"/>
      <c r="AR1397" s="174"/>
      <c r="AS1397" s="174"/>
      <c r="AT1397" s="206"/>
      <c r="AU1397" s="207"/>
      <c r="AV1397" s="207"/>
      <c r="AW1397" s="207"/>
      <c r="AX1397" s="207"/>
      <c r="AY1397" s="207"/>
    </row>
    <row r="1398" spans="1:51" ht="16.5" customHeight="1" outlineLevel="4" x14ac:dyDescent="0.25">
      <c r="A1398" s="205" t="s">
        <v>3727</v>
      </c>
      <c r="B1398" s="181" t="s">
        <v>1577</v>
      </c>
      <c r="C1398" s="192" t="s">
        <v>3705</v>
      </c>
      <c r="D1398" s="192"/>
      <c r="E1398" s="192"/>
      <c r="F1398" s="192"/>
      <c r="G1398" s="192"/>
      <c r="H1398" s="192"/>
      <c r="I1398" s="192"/>
      <c r="J1398" s="192"/>
      <c r="K1398" s="192">
        <f>Variables!E825</f>
        <v>0.85</v>
      </c>
      <c r="L1398" s="192">
        <f>Variables!F825</f>
        <v>701</v>
      </c>
      <c r="M1398" s="192">
        <f>Variables!G825</f>
        <v>779</v>
      </c>
      <c r="N1398" s="192">
        <f>Variables!H825</f>
        <v>794</v>
      </c>
      <c r="O1398" s="192">
        <f>Variables!I825</f>
        <v>0</v>
      </c>
      <c r="P1398" s="192">
        <f>Variables!J825</f>
        <v>0</v>
      </c>
      <c r="Q1398" s="181"/>
      <c r="R1398" s="192">
        <f>Variables!K825</f>
        <v>0</v>
      </c>
      <c r="S1398" s="192">
        <f>Variables!L825</f>
        <v>0</v>
      </c>
      <c r="T1398" s="181"/>
      <c r="U1398" s="192"/>
      <c r="V1398" s="192">
        <f>Variables!N825</f>
        <v>0</v>
      </c>
      <c r="W1398" s="181"/>
      <c r="X1398" s="192"/>
      <c r="Y1398" s="192">
        <f>Variables!P825</f>
        <v>0</v>
      </c>
      <c r="Z1398" s="182"/>
      <c r="AA1398" s="192"/>
      <c r="AB1398" s="181"/>
      <c r="AC1398" s="170"/>
      <c r="AD1398" s="170"/>
      <c r="AE1398" s="170"/>
      <c r="AF1398" s="170"/>
      <c r="AG1398" s="170"/>
      <c r="AH1398" s="170"/>
      <c r="AI1398" s="170"/>
      <c r="AJ1398" s="170"/>
      <c r="AK1398" s="206"/>
      <c r="AL1398" s="168"/>
      <c r="AM1398" s="168"/>
      <c r="AN1398" s="168"/>
      <c r="AO1398" s="168"/>
      <c r="AP1398" s="174"/>
      <c r="AQ1398" s="174"/>
      <c r="AR1398" s="174"/>
      <c r="AS1398" s="174"/>
      <c r="AT1398" s="206"/>
      <c r="AU1398" s="207"/>
      <c r="AV1398" s="207"/>
      <c r="AW1398" s="207"/>
      <c r="AX1398" s="207"/>
      <c r="AY1398" s="207"/>
    </row>
    <row r="1399" spans="1:51" ht="16.5" customHeight="1" outlineLevel="3" x14ac:dyDescent="0.25">
      <c r="A1399" s="285" t="s">
        <v>3728</v>
      </c>
      <c r="B1399" s="286" t="s">
        <v>3729</v>
      </c>
      <c r="C1399" s="167"/>
      <c r="D1399" s="167">
        <v>0.8</v>
      </c>
      <c r="E1399" s="167">
        <v>0.7</v>
      </c>
      <c r="F1399" s="167">
        <v>0.6</v>
      </c>
      <c r="G1399" s="167">
        <v>0.5</v>
      </c>
      <c r="H1399" s="167">
        <v>0.4</v>
      </c>
      <c r="I1399" s="167">
        <v>0.3</v>
      </c>
      <c r="J1399" s="167">
        <v>0.05</v>
      </c>
      <c r="K1399" s="167">
        <v>0.45450000000000002</v>
      </c>
      <c r="L1399" s="167">
        <v>1.1428571428571428</v>
      </c>
      <c r="M1399" s="167">
        <f t="shared" ref="M1399:P1399" si="1888">IF(M1401=0,0,M1400/M1401)</f>
        <v>0.5</v>
      </c>
      <c r="N1399" s="167">
        <f t="shared" si="1888"/>
        <v>0.19230769230769232</v>
      </c>
      <c r="O1399" s="167">
        <f t="shared" si="1888"/>
        <v>0</v>
      </c>
      <c r="P1399" s="167">
        <f t="shared" si="1888"/>
        <v>0</v>
      </c>
      <c r="Q1399" s="177"/>
      <c r="R1399" s="167">
        <f t="shared" ref="R1399:S1399" si="1889">IF(R1401=0,0,R1400/R1401)</f>
        <v>0</v>
      </c>
      <c r="S1399" s="167">
        <f t="shared" si="1889"/>
        <v>0</v>
      </c>
      <c r="T1399" s="181"/>
      <c r="U1399" s="167">
        <f t="shared" ref="U1399:V1399" si="1890">IF(U1401=0,0,U1400/U1401)</f>
        <v>0</v>
      </c>
      <c r="V1399" s="167">
        <f t="shared" si="1890"/>
        <v>0</v>
      </c>
      <c r="W1399" s="181"/>
      <c r="X1399" s="167">
        <f>H1399</f>
        <v>0.4</v>
      </c>
      <c r="Y1399" s="167">
        <f>IF(Y1401=0,0,Y1400/Y1401)</f>
        <v>0</v>
      </c>
      <c r="Z1399" s="182"/>
      <c r="AA1399" s="167">
        <f>Y1399/X1399</f>
        <v>0</v>
      </c>
      <c r="AB1399" s="165"/>
      <c r="AC1399" s="172" t="e">
        <f>P1399/R1399</f>
        <v>#DIV/0!</v>
      </c>
      <c r="AD1399" s="172" t="e">
        <f>S1399/R1399</f>
        <v>#DIV/0!</v>
      </c>
      <c r="AE1399" s="172" t="e">
        <f>V1399/U1399</f>
        <v>#DIV/0!</v>
      </c>
      <c r="AF1399" s="172">
        <f>Y1399/X1399</f>
        <v>0</v>
      </c>
      <c r="AG1399" s="172">
        <f>P1399/G1399</f>
        <v>0</v>
      </c>
      <c r="AH1399" s="172">
        <f>S1399/G1399</f>
        <v>0</v>
      </c>
      <c r="AI1399" s="172">
        <f>V1399/G1399</f>
        <v>0</v>
      </c>
      <c r="AJ1399" s="172">
        <f>Y1399/G1399</f>
        <v>0</v>
      </c>
      <c r="AK1399" s="173"/>
      <c r="AL1399" s="168">
        <f>IF(H1399=0,0,P1399/H1399)</f>
        <v>0</v>
      </c>
      <c r="AM1399" s="168">
        <f>IF(H1399=0,0,S1399/H1399)</f>
        <v>0</v>
      </c>
      <c r="AN1399" s="168">
        <f>IF(H1399=0,0,V1399/H1399)</f>
        <v>0</v>
      </c>
      <c r="AO1399" s="168">
        <f>IF(H1399=0,0,Y1399/H1399)</f>
        <v>0</v>
      </c>
      <c r="AP1399" s="174">
        <f t="shared" ref="AP1399:AS1399" si="1891">IF(AL1399&lt;=50%,5,IF(AL1399&lt;=65%,4,IF(AL1399&lt;=75%,3,IF(AL1399&lt;=90%,2,1))))</f>
        <v>5</v>
      </c>
      <c r="AQ1399" s="174">
        <f t="shared" si="1891"/>
        <v>5</v>
      </c>
      <c r="AR1399" s="174">
        <f t="shared" si="1891"/>
        <v>5</v>
      </c>
      <c r="AS1399" s="174">
        <f t="shared" si="1891"/>
        <v>5</v>
      </c>
      <c r="AT1399" s="287"/>
      <c r="AU1399" s="288"/>
      <c r="AV1399" s="288"/>
      <c r="AW1399" s="288"/>
      <c r="AX1399" s="288"/>
      <c r="AY1399" s="288"/>
    </row>
    <row r="1400" spans="1:51" ht="16.5" customHeight="1" outlineLevel="4" x14ac:dyDescent="0.25">
      <c r="A1400" s="205" t="s">
        <v>3730</v>
      </c>
      <c r="B1400" s="181" t="s">
        <v>1581</v>
      </c>
      <c r="C1400" s="192" t="s">
        <v>2273</v>
      </c>
      <c r="D1400" s="192"/>
      <c r="E1400" s="192"/>
      <c r="F1400" s="192"/>
      <c r="G1400" s="192"/>
      <c r="H1400" s="192"/>
      <c r="I1400" s="192"/>
      <c r="J1400" s="192"/>
      <c r="K1400" s="192">
        <f>Variables!E827</f>
        <v>5</v>
      </c>
      <c r="L1400" s="192">
        <f>Variables!F827</f>
        <v>7</v>
      </c>
      <c r="M1400" s="192">
        <f>Variables!G827</f>
        <v>4</v>
      </c>
      <c r="N1400" s="192">
        <f>Variables!H827</f>
        <v>15</v>
      </c>
      <c r="O1400" s="192">
        <f>Variables!I827</f>
        <v>0</v>
      </c>
      <c r="P1400" s="192">
        <f>Variables!J827</f>
        <v>0</v>
      </c>
      <c r="Q1400" s="181"/>
      <c r="R1400" s="192">
        <f>Variables!K827</f>
        <v>0</v>
      </c>
      <c r="S1400" s="192">
        <f>Variables!L827</f>
        <v>0</v>
      </c>
      <c r="T1400" s="181"/>
      <c r="U1400" s="192">
        <f>Variables!M827</f>
        <v>0</v>
      </c>
      <c r="V1400" s="192">
        <f>Variables!N827</f>
        <v>0</v>
      </c>
      <c r="W1400" s="181"/>
      <c r="X1400" s="192"/>
      <c r="Y1400" s="192">
        <f>Variables!P827</f>
        <v>0</v>
      </c>
      <c r="Z1400" s="182"/>
      <c r="AA1400" s="192"/>
      <c r="AB1400" s="181"/>
      <c r="AC1400" s="170"/>
      <c r="AD1400" s="170"/>
      <c r="AE1400" s="170"/>
      <c r="AF1400" s="170"/>
      <c r="AG1400" s="170"/>
      <c r="AH1400" s="170"/>
      <c r="AI1400" s="170"/>
      <c r="AJ1400" s="170"/>
      <c r="AK1400" s="206"/>
      <c r="AL1400" s="168"/>
      <c r="AM1400" s="168"/>
      <c r="AN1400" s="168"/>
      <c r="AO1400" s="168"/>
      <c r="AP1400" s="174"/>
      <c r="AQ1400" s="174"/>
      <c r="AR1400" s="174"/>
      <c r="AS1400" s="174"/>
      <c r="AT1400" s="206"/>
      <c r="AU1400" s="207"/>
      <c r="AV1400" s="207"/>
      <c r="AW1400" s="207"/>
      <c r="AX1400" s="207"/>
      <c r="AY1400" s="207"/>
    </row>
    <row r="1401" spans="1:51" ht="16.5" customHeight="1" outlineLevel="4" x14ac:dyDescent="0.25">
      <c r="A1401" s="205" t="s">
        <v>3731</v>
      </c>
      <c r="B1401" s="181" t="s">
        <v>1583</v>
      </c>
      <c r="C1401" s="192" t="s">
        <v>2273</v>
      </c>
      <c r="D1401" s="192"/>
      <c r="E1401" s="192"/>
      <c r="F1401" s="192"/>
      <c r="G1401" s="192"/>
      <c r="H1401" s="192"/>
      <c r="I1401" s="192"/>
      <c r="J1401" s="192"/>
      <c r="K1401" s="192">
        <f>Variables!E828</f>
        <v>3</v>
      </c>
      <c r="L1401" s="192">
        <f>Variables!F828</f>
        <v>356</v>
      </c>
      <c r="M1401" s="192">
        <f>Variables!G828</f>
        <v>8</v>
      </c>
      <c r="N1401" s="192">
        <f>Variables!H828</f>
        <v>78</v>
      </c>
      <c r="O1401" s="192">
        <f>Variables!I828</f>
        <v>0</v>
      </c>
      <c r="P1401" s="192">
        <f>Variables!J828</f>
        <v>0</v>
      </c>
      <c r="Q1401" s="181"/>
      <c r="R1401" s="192">
        <f>Variables!K828</f>
        <v>0</v>
      </c>
      <c r="S1401" s="192">
        <f>Variables!L828</f>
        <v>0</v>
      </c>
      <c r="T1401" s="181"/>
      <c r="U1401" s="192">
        <f>Variables!M828</f>
        <v>0</v>
      </c>
      <c r="V1401" s="192">
        <f>Variables!N828</f>
        <v>0</v>
      </c>
      <c r="W1401" s="181"/>
      <c r="X1401" s="192"/>
      <c r="Y1401" s="192">
        <f>Variables!P828</f>
        <v>0</v>
      </c>
      <c r="Z1401" s="182"/>
      <c r="AA1401" s="192"/>
      <c r="AB1401" s="181"/>
      <c r="AC1401" s="170"/>
      <c r="AD1401" s="170"/>
      <c r="AE1401" s="170"/>
      <c r="AF1401" s="170"/>
      <c r="AG1401" s="170"/>
      <c r="AH1401" s="170"/>
      <c r="AI1401" s="170"/>
      <c r="AJ1401" s="170"/>
      <c r="AK1401" s="206"/>
      <c r="AL1401" s="168"/>
      <c r="AM1401" s="168"/>
      <c r="AN1401" s="168"/>
      <c r="AO1401" s="168"/>
      <c r="AP1401" s="174"/>
      <c r="AQ1401" s="174"/>
      <c r="AR1401" s="174"/>
      <c r="AS1401" s="174"/>
      <c r="AT1401" s="206"/>
      <c r="AU1401" s="207"/>
      <c r="AV1401" s="207"/>
      <c r="AW1401" s="207"/>
      <c r="AX1401" s="207"/>
      <c r="AY1401" s="207"/>
    </row>
    <row r="1402" spans="1:51" ht="16.5" customHeight="1" outlineLevel="3" x14ac:dyDescent="0.25">
      <c r="A1402" s="285" t="s">
        <v>3732</v>
      </c>
      <c r="B1402" s="286" t="s">
        <v>3733</v>
      </c>
      <c r="C1402" s="167"/>
      <c r="D1402" s="167">
        <v>0.85</v>
      </c>
      <c r="E1402" s="167">
        <v>0.87</v>
      </c>
      <c r="F1402" s="167">
        <v>0.9</v>
      </c>
      <c r="G1402" s="167">
        <v>0.95</v>
      </c>
      <c r="H1402" s="167">
        <v>1</v>
      </c>
      <c r="I1402" s="167">
        <v>1</v>
      </c>
      <c r="J1402" s="167">
        <v>1</v>
      </c>
      <c r="K1402" s="167">
        <f>IF(K1403+K1404=0,0,K1403/(K1403+K1404))</f>
        <v>0.4941860465116279</v>
      </c>
      <c r="L1402" s="167">
        <v>0.88730385164051351</v>
      </c>
      <c r="M1402" s="167">
        <f t="shared" ref="M1402:P1402" si="1892">IF(M1403+M1404=0,0,M1403/(M1403+M1404))</f>
        <v>0.46015246015246014</v>
      </c>
      <c r="N1402" s="167">
        <f t="shared" si="1892"/>
        <v>0.95454545454545459</v>
      </c>
      <c r="O1402" s="167">
        <f t="shared" si="1892"/>
        <v>0</v>
      </c>
      <c r="P1402" s="167">
        <f t="shared" si="1892"/>
        <v>0</v>
      </c>
      <c r="Q1402" s="177"/>
      <c r="R1402" s="167">
        <f t="shared" ref="R1402:S1402" si="1893">IF(R1403+R1404=0,0,R1403/(R1403+R1404))</f>
        <v>0</v>
      </c>
      <c r="S1402" s="167">
        <f t="shared" si="1893"/>
        <v>0</v>
      </c>
      <c r="T1402" s="181"/>
      <c r="U1402" s="167" t="e">
        <f t="shared" ref="U1402:V1402" si="1894">U1403/(U1403+U1404)</f>
        <v>#DIV/0!</v>
      </c>
      <c r="V1402" s="167" t="e">
        <f t="shared" si="1894"/>
        <v>#DIV/0!</v>
      </c>
      <c r="W1402" s="181"/>
      <c r="X1402" s="167">
        <f>H1402</f>
        <v>1</v>
      </c>
      <c r="Y1402" s="167" t="e">
        <f>Y1403/(Y1403+Y1404)</f>
        <v>#DIV/0!</v>
      </c>
      <c r="Z1402" s="182"/>
      <c r="AA1402" s="167" t="e">
        <f>Y1402/X1402</f>
        <v>#DIV/0!</v>
      </c>
      <c r="AB1402" s="286"/>
      <c r="AC1402" s="172" t="e">
        <f>P1402/R1402</f>
        <v>#DIV/0!</v>
      </c>
      <c r="AD1402" s="172" t="e">
        <f>S1402/R1402</f>
        <v>#DIV/0!</v>
      </c>
      <c r="AE1402" s="172" t="e">
        <f>V1402/U1402</f>
        <v>#DIV/0!</v>
      </c>
      <c r="AF1402" s="172" t="e">
        <f>Y1402/X1402</f>
        <v>#DIV/0!</v>
      </c>
      <c r="AG1402" s="172">
        <f>P1402/G1402</f>
        <v>0</v>
      </c>
      <c r="AH1402" s="172">
        <f>S1402/G1402</f>
        <v>0</v>
      </c>
      <c r="AI1402" s="172" t="e">
        <f>V1402/G1402</f>
        <v>#DIV/0!</v>
      </c>
      <c r="AJ1402" s="172" t="e">
        <f>Y1402/G1402</f>
        <v>#DIV/0!</v>
      </c>
      <c r="AK1402" s="173"/>
      <c r="AL1402" s="168">
        <f>IF(H1402=0,0,P1402/H1402)</f>
        <v>0</v>
      </c>
      <c r="AM1402" s="168">
        <f>IF(H1402=0,0,S1402/H1402)</f>
        <v>0</v>
      </c>
      <c r="AN1402" s="168" t="e">
        <f>IF(H1402=0,0,V1402/H1402)</f>
        <v>#DIV/0!</v>
      </c>
      <c r="AO1402" s="168" t="e">
        <f>IF(H1402=0,0,Y1402/H1402)</f>
        <v>#DIV/0!</v>
      </c>
      <c r="AP1402" s="174">
        <f t="shared" ref="AP1402:AS1402" si="1895">IF(AL1402&lt;=50%,5,IF(AL1402&lt;=65%,4,IF(AL1402&lt;=75%,3,IF(AL1402&lt;=90%,2,1))))</f>
        <v>5</v>
      </c>
      <c r="AQ1402" s="174">
        <f t="shared" si="1895"/>
        <v>5</v>
      </c>
      <c r="AR1402" s="174" t="e">
        <f t="shared" si="1895"/>
        <v>#DIV/0!</v>
      </c>
      <c r="AS1402" s="174" t="e">
        <f t="shared" si="1895"/>
        <v>#DIV/0!</v>
      </c>
      <c r="AT1402" s="287"/>
      <c r="AU1402" s="288"/>
      <c r="AV1402" s="288"/>
      <c r="AW1402" s="288"/>
      <c r="AX1402" s="288"/>
      <c r="AY1402" s="288"/>
    </row>
    <row r="1403" spans="1:51" ht="16.5" customHeight="1" outlineLevel="4" x14ac:dyDescent="0.25">
      <c r="A1403" s="205" t="s">
        <v>3734</v>
      </c>
      <c r="B1403" s="181" t="s">
        <v>1591</v>
      </c>
      <c r="C1403" s="192" t="s">
        <v>3710</v>
      </c>
      <c r="D1403" s="192"/>
      <c r="E1403" s="192"/>
      <c r="F1403" s="192"/>
      <c r="G1403" s="192"/>
      <c r="H1403" s="192"/>
      <c r="I1403" s="192"/>
      <c r="J1403" s="192"/>
      <c r="K1403" s="192">
        <f>Variables!E832</f>
        <v>0.85</v>
      </c>
      <c r="L1403" s="192">
        <f>Variables!F832</f>
        <v>0.9</v>
      </c>
      <c r="M1403" s="192">
        <f>Variables!G832</f>
        <v>664</v>
      </c>
      <c r="N1403" s="192">
        <f>Variables!H832</f>
        <v>756</v>
      </c>
      <c r="O1403" s="192">
        <f>Variables!I832</f>
        <v>0</v>
      </c>
      <c r="P1403" s="192">
        <f>Variables!J832</f>
        <v>0</v>
      </c>
      <c r="Q1403" s="181"/>
      <c r="R1403" s="192">
        <f>Variables!K832</f>
        <v>0</v>
      </c>
      <c r="S1403" s="192">
        <f>Variables!L832</f>
        <v>0</v>
      </c>
      <c r="T1403" s="181"/>
      <c r="U1403" s="192">
        <f>Variables!M832</f>
        <v>0</v>
      </c>
      <c r="V1403" s="192">
        <f>Variables!N832</f>
        <v>0</v>
      </c>
      <c r="W1403" s="181"/>
      <c r="X1403" s="192"/>
      <c r="Y1403" s="192">
        <f>Variables!P832</f>
        <v>0</v>
      </c>
      <c r="Z1403" s="182"/>
      <c r="AA1403" s="192"/>
      <c r="AB1403" s="181"/>
      <c r="AC1403" s="170"/>
      <c r="AD1403" s="170"/>
      <c r="AE1403" s="170"/>
      <c r="AF1403" s="170"/>
      <c r="AG1403" s="170"/>
      <c r="AH1403" s="170"/>
      <c r="AI1403" s="170"/>
      <c r="AJ1403" s="170"/>
      <c r="AK1403" s="206"/>
      <c r="AL1403" s="168"/>
      <c r="AM1403" s="168"/>
      <c r="AN1403" s="168"/>
      <c r="AO1403" s="168"/>
      <c r="AP1403" s="174"/>
      <c r="AQ1403" s="174"/>
      <c r="AR1403" s="174"/>
      <c r="AS1403" s="174"/>
      <c r="AT1403" s="206"/>
      <c r="AU1403" s="207"/>
      <c r="AV1403" s="207"/>
      <c r="AW1403" s="207"/>
      <c r="AX1403" s="207"/>
      <c r="AY1403" s="207"/>
    </row>
    <row r="1404" spans="1:51" ht="16.5" customHeight="1" outlineLevel="4" x14ac:dyDescent="0.25">
      <c r="A1404" s="205" t="s">
        <v>3735</v>
      </c>
      <c r="B1404" s="181" t="s">
        <v>1589</v>
      </c>
      <c r="C1404" s="192" t="s">
        <v>3710</v>
      </c>
      <c r="D1404" s="192"/>
      <c r="E1404" s="192"/>
      <c r="F1404" s="192"/>
      <c r="G1404" s="192"/>
      <c r="H1404" s="192"/>
      <c r="I1404" s="192"/>
      <c r="J1404" s="192"/>
      <c r="K1404" s="192">
        <f>Variables!E831</f>
        <v>0.87</v>
      </c>
      <c r="L1404" s="192" t="e">
        <f>Variables!F831</f>
        <v>#N/A</v>
      </c>
      <c r="M1404" s="192">
        <f>Variables!G831</f>
        <v>779</v>
      </c>
      <c r="N1404" s="192">
        <f>Variables!H831</f>
        <v>36</v>
      </c>
      <c r="O1404" s="192">
        <f>Variables!I831</f>
        <v>0</v>
      </c>
      <c r="P1404" s="192">
        <f>Variables!J831</f>
        <v>0</v>
      </c>
      <c r="Q1404" s="181"/>
      <c r="R1404" s="192">
        <f>Variables!K831</f>
        <v>0</v>
      </c>
      <c r="S1404" s="192">
        <f>Variables!L831</f>
        <v>0</v>
      </c>
      <c r="T1404" s="181"/>
      <c r="U1404" s="192">
        <f>Variables!M831</f>
        <v>0</v>
      </c>
      <c r="V1404" s="192">
        <f>Variables!N831</f>
        <v>0</v>
      </c>
      <c r="W1404" s="181"/>
      <c r="X1404" s="192"/>
      <c r="Y1404" s="192">
        <f>Variables!P831</f>
        <v>0</v>
      </c>
      <c r="Z1404" s="182"/>
      <c r="AA1404" s="192"/>
      <c r="AB1404" s="181"/>
      <c r="AC1404" s="170"/>
      <c r="AD1404" s="170"/>
      <c r="AE1404" s="170"/>
      <c r="AF1404" s="170"/>
      <c r="AG1404" s="170"/>
      <c r="AH1404" s="170"/>
      <c r="AI1404" s="170"/>
      <c r="AJ1404" s="170"/>
      <c r="AK1404" s="206"/>
      <c r="AL1404" s="168"/>
      <c r="AM1404" s="168"/>
      <c r="AN1404" s="168"/>
      <c r="AO1404" s="168"/>
      <c r="AP1404" s="174"/>
      <c r="AQ1404" s="174"/>
      <c r="AR1404" s="174"/>
      <c r="AS1404" s="174"/>
      <c r="AT1404" s="206"/>
      <c r="AU1404" s="207"/>
      <c r="AV1404" s="207"/>
      <c r="AW1404" s="207"/>
      <c r="AX1404" s="207"/>
      <c r="AY1404" s="207"/>
    </row>
    <row r="1405" spans="1:51" ht="16.5" customHeight="1" outlineLevel="3" x14ac:dyDescent="0.25">
      <c r="A1405" s="285" t="s">
        <v>3736</v>
      </c>
      <c r="B1405" s="286" t="s">
        <v>3737</v>
      </c>
      <c r="C1405" s="167"/>
      <c r="D1405" s="167">
        <v>0.8</v>
      </c>
      <c r="E1405" s="167">
        <v>0.85</v>
      </c>
      <c r="F1405" s="167">
        <v>0.9</v>
      </c>
      <c r="G1405" s="167">
        <v>0.95</v>
      </c>
      <c r="H1405" s="167">
        <v>1</v>
      </c>
      <c r="I1405" s="167">
        <v>1</v>
      </c>
      <c r="J1405" s="167">
        <v>1</v>
      </c>
      <c r="K1405" s="167">
        <f t="shared" ref="K1405:P1405" si="1896">IF(K1407=0,0,K1406/K1407)</f>
        <v>1</v>
      </c>
      <c r="L1405" s="167">
        <f t="shared" si="1896"/>
        <v>1</v>
      </c>
      <c r="M1405" s="167">
        <f t="shared" si="1896"/>
        <v>1</v>
      </c>
      <c r="N1405" s="167">
        <f t="shared" si="1896"/>
        <v>0.92800000000000005</v>
      </c>
      <c r="O1405" s="167">
        <f t="shared" si="1896"/>
        <v>0</v>
      </c>
      <c r="P1405" s="167">
        <f t="shared" si="1896"/>
        <v>0</v>
      </c>
      <c r="Q1405" s="177"/>
      <c r="R1405" s="167">
        <f t="shared" ref="R1405:S1405" si="1897">IF(R1407&gt;0,R1406/R1407,0)</f>
        <v>0</v>
      </c>
      <c r="S1405" s="167">
        <f t="shared" si="1897"/>
        <v>0</v>
      </c>
      <c r="T1405" s="181"/>
      <c r="U1405" s="167">
        <f t="shared" ref="U1405:V1405" si="1898">IF(U1407&gt;0,U1406/U1407,0)</f>
        <v>0</v>
      </c>
      <c r="V1405" s="167">
        <f t="shared" si="1898"/>
        <v>0</v>
      </c>
      <c r="W1405" s="181"/>
      <c r="X1405" s="167">
        <f>H1405</f>
        <v>1</v>
      </c>
      <c r="Y1405" s="167">
        <f>IF(Y1407=0,0,Y1406/Y1407)</f>
        <v>0</v>
      </c>
      <c r="Z1405" s="182"/>
      <c r="AA1405" s="167">
        <f>Y1405/X1405</f>
        <v>0</v>
      </c>
      <c r="AB1405" s="286"/>
      <c r="AC1405" s="172" t="e">
        <f>P1405/R1405</f>
        <v>#DIV/0!</v>
      </c>
      <c r="AD1405" s="172" t="e">
        <f>S1405/R1405</f>
        <v>#DIV/0!</v>
      </c>
      <c r="AE1405" s="172" t="e">
        <f>V1405/U1405</f>
        <v>#DIV/0!</v>
      </c>
      <c r="AF1405" s="172">
        <f>Y1405/X1405</f>
        <v>0</v>
      </c>
      <c r="AG1405" s="172">
        <f>P1405/G1405</f>
        <v>0</v>
      </c>
      <c r="AH1405" s="172">
        <f>S1405/G1405</f>
        <v>0</v>
      </c>
      <c r="AI1405" s="172">
        <f>V1405/G1405</f>
        <v>0</v>
      </c>
      <c r="AJ1405" s="172">
        <f>Y1405/G1405</f>
        <v>0</v>
      </c>
      <c r="AK1405" s="173"/>
      <c r="AL1405" s="168">
        <f>IF(H1405=0,0,P1405/H1405)</f>
        <v>0</v>
      </c>
      <c r="AM1405" s="168">
        <f>IF(H1405=0,0,S1405/H1405)</f>
        <v>0</v>
      </c>
      <c r="AN1405" s="168">
        <f>IF(H1405=0,0,V1405/H1405)</f>
        <v>0</v>
      </c>
      <c r="AO1405" s="168">
        <f>IF(H1405=0,0,Y1405/H1405)</f>
        <v>0</v>
      </c>
      <c r="AP1405" s="174">
        <f t="shared" ref="AP1405:AS1405" si="1899">IF(AL1405&lt;=50%,5,IF(AL1405&lt;=65%,4,IF(AL1405&lt;=75%,3,IF(AL1405&lt;=90%,2,1))))</f>
        <v>5</v>
      </c>
      <c r="AQ1405" s="174">
        <f t="shared" si="1899"/>
        <v>5</v>
      </c>
      <c r="AR1405" s="174">
        <f t="shared" si="1899"/>
        <v>5</v>
      </c>
      <c r="AS1405" s="174">
        <f t="shared" si="1899"/>
        <v>5</v>
      </c>
      <c r="AT1405" s="287"/>
      <c r="AU1405" s="288"/>
      <c r="AV1405" s="288"/>
      <c r="AW1405" s="288"/>
      <c r="AX1405" s="288"/>
      <c r="AY1405" s="288"/>
    </row>
    <row r="1406" spans="1:51" ht="16.5" customHeight="1" outlineLevel="4" x14ac:dyDescent="0.25">
      <c r="A1406" s="205" t="s">
        <v>3738</v>
      </c>
      <c r="B1406" s="181" t="s">
        <v>1567</v>
      </c>
      <c r="C1406" s="192" t="s">
        <v>3705</v>
      </c>
      <c r="D1406" s="192"/>
      <c r="E1406" s="192"/>
      <c r="F1406" s="192"/>
      <c r="G1406" s="192"/>
      <c r="H1406" s="192"/>
      <c r="I1406" s="192"/>
      <c r="J1406" s="192"/>
      <c r="K1406" s="192">
        <f>Variables!E820</f>
        <v>0.8</v>
      </c>
      <c r="L1406" s="192">
        <f>Variables!F820</f>
        <v>618</v>
      </c>
      <c r="M1406" s="192">
        <f>Variables!G820</f>
        <v>60</v>
      </c>
      <c r="N1406" s="192">
        <f>Variables!H820</f>
        <v>232</v>
      </c>
      <c r="O1406" s="192">
        <f>Variables!I820</f>
        <v>0</v>
      </c>
      <c r="P1406" s="192">
        <f>Variables!J820</f>
        <v>0</v>
      </c>
      <c r="Q1406" s="181"/>
      <c r="R1406" s="192">
        <f>Variables!K820</f>
        <v>0</v>
      </c>
      <c r="S1406" s="192">
        <f>Variables!L820</f>
        <v>0</v>
      </c>
      <c r="T1406" s="181"/>
      <c r="U1406" s="192">
        <f>Variables!M820</f>
        <v>0</v>
      </c>
      <c r="V1406" s="192">
        <f>Variables!N820</f>
        <v>0</v>
      </c>
      <c r="W1406" s="181"/>
      <c r="X1406" s="192"/>
      <c r="Y1406" s="192">
        <f>Variables!P820</f>
        <v>0</v>
      </c>
      <c r="Z1406" s="182"/>
      <c r="AA1406" s="192"/>
      <c r="AB1406" s="181"/>
      <c r="AC1406" s="170"/>
      <c r="AD1406" s="170"/>
      <c r="AE1406" s="170"/>
      <c r="AF1406" s="170"/>
      <c r="AG1406" s="170"/>
      <c r="AH1406" s="170"/>
      <c r="AI1406" s="170"/>
      <c r="AJ1406" s="170"/>
      <c r="AK1406" s="206"/>
      <c r="AL1406" s="168"/>
      <c r="AM1406" s="168"/>
      <c r="AN1406" s="168"/>
      <c r="AO1406" s="168"/>
      <c r="AP1406" s="174"/>
      <c r="AQ1406" s="174"/>
      <c r="AR1406" s="174"/>
      <c r="AS1406" s="174"/>
      <c r="AT1406" s="206"/>
      <c r="AU1406" s="207"/>
      <c r="AV1406" s="207"/>
      <c r="AW1406" s="207"/>
      <c r="AX1406" s="207"/>
      <c r="AY1406" s="207"/>
    </row>
    <row r="1407" spans="1:51" ht="16.5" customHeight="1" outlineLevel="4" x14ac:dyDescent="0.25">
      <c r="A1407" s="205" t="s">
        <v>3739</v>
      </c>
      <c r="B1407" s="181" t="s">
        <v>1573</v>
      </c>
      <c r="C1407" s="192" t="s">
        <v>3705</v>
      </c>
      <c r="D1407" s="192"/>
      <c r="E1407" s="192"/>
      <c r="F1407" s="192"/>
      <c r="G1407" s="192"/>
      <c r="H1407" s="192"/>
      <c r="I1407" s="192"/>
      <c r="J1407" s="192"/>
      <c r="K1407" s="192">
        <f>Variables!E823</f>
        <v>0.8</v>
      </c>
      <c r="L1407" s="192">
        <f>Variables!F823</f>
        <v>618</v>
      </c>
      <c r="M1407" s="192">
        <f>Variables!G823</f>
        <v>60</v>
      </c>
      <c r="N1407" s="192">
        <f>Variables!H823</f>
        <v>250</v>
      </c>
      <c r="O1407" s="192">
        <f>Variables!I823</f>
        <v>0</v>
      </c>
      <c r="P1407" s="192">
        <f>Variables!J823</f>
        <v>0</v>
      </c>
      <c r="Q1407" s="181"/>
      <c r="R1407" s="192">
        <f>Variables!K823</f>
        <v>0</v>
      </c>
      <c r="S1407" s="192">
        <f>Variables!L823</f>
        <v>0</v>
      </c>
      <c r="T1407" s="181"/>
      <c r="U1407" s="192">
        <f>Variables!M823</f>
        <v>0</v>
      </c>
      <c r="V1407" s="192">
        <f>Variables!N823</f>
        <v>0</v>
      </c>
      <c r="W1407" s="181"/>
      <c r="X1407" s="192"/>
      <c r="Y1407" s="192">
        <f>Variables!P823</f>
        <v>0</v>
      </c>
      <c r="Z1407" s="182"/>
      <c r="AA1407" s="192"/>
      <c r="AB1407" s="181"/>
      <c r="AC1407" s="170"/>
      <c r="AD1407" s="170"/>
      <c r="AE1407" s="170"/>
      <c r="AF1407" s="170"/>
      <c r="AG1407" s="170"/>
      <c r="AH1407" s="170"/>
      <c r="AI1407" s="170"/>
      <c r="AJ1407" s="170"/>
      <c r="AK1407" s="206"/>
      <c r="AL1407" s="168"/>
      <c r="AM1407" s="168"/>
      <c r="AN1407" s="168"/>
      <c r="AO1407" s="168"/>
      <c r="AP1407" s="174"/>
      <c r="AQ1407" s="174"/>
      <c r="AR1407" s="174"/>
      <c r="AS1407" s="174"/>
      <c r="AT1407" s="206"/>
      <c r="AU1407" s="207"/>
      <c r="AV1407" s="207"/>
      <c r="AW1407" s="207"/>
      <c r="AX1407" s="207"/>
      <c r="AY1407" s="207"/>
    </row>
    <row r="1408" spans="1:51" ht="16.5" customHeight="1" outlineLevel="3" x14ac:dyDescent="0.25">
      <c r="A1408" s="285" t="s">
        <v>3740</v>
      </c>
      <c r="B1408" s="286" t="s">
        <v>3741</v>
      </c>
      <c r="C1408" s="167"/>
      <c r="D1408" s="167">
        <v>0.56999999999999995</v>
      </c>
      <c r="E1408" s="167">
        <v>0.6</v>
      </c>
      <c r="F1408" s="167">
        <v>0.65</v>
      </c>
      <c r="G1408" s="167">
        <v>0.7</v>
      </c>
      <c r="H1408" s="167">
        <v>0.75</v>
      </c>
      <c r="I1408" s="167">
        <v>0.8</v>
      </c>
      <c r="J1408" s="167">
        <v>0.85</v>
      </c>
      <c r="K1408" s="167">
        <f t="shared" ref="K1408:P1408" si="1900">IF(K1410=0,0,K1409/K1410)</f>
        <v>0.60389610389610393</v>
      </c>
      <c r="L1408" s="167">
        <f t="shared" si="1900"/>
        <v>0.86363636363636365</v>
      </c>
      <c r="M1408" s="167">
        <f t="shared" si="1900"/>
        <v>0.91390728476821192</v>
      </c>
      <c r="N1408" s="167">
        <f t="shared" si="1900"/>
        <v>0.83443708609271527</v>
      </c>
      <c r="O1408" s="167">
        <f t="shared" si="1900"/>
        <v>0</v>
      </c>
      <c r="P1408" s="167">
        <f t="shared" si="1900"/>
        <v>0</v>
      </c>
      <c r="Q1408" s="177"/>
      <c r="R1408" s="167">
        <f t="shared" ref="R1408:S1408" si="1901">IF(R1410=0,0,R1409/R1410)</f>
        <v>0</v>
      </c>
      <c r="S1408" s="167">
        <f t="shared" si="1901"/>
        <v>0</v>
      </c>
      <c r="T1408" s="181"/>
      <c r="U1408" s="167">
        <f>IF(U1410=0,0,U1409/U1410)</f>
        <v>0</v>
      </c>
      <c r="V1408" s="167">
        <f>IF(V1410&gt;0,V1409/V1410,0)</f>
        <v>0</v>
      </c>
      <c r="W1408" s="181"/>
      <c r="X1408" s="167">
        <f>H1408</f>
        <v>0.75</v>
      </c>
      <c r="Y1408" s="167">
        <f>IF(Y1410&gt;0,Y1409/Y1410,0)</f>
        <v>0</v>
      </c>
      <c r="Z1408" s="192"/>
      <c r="AA1408" s="167">
        <f>Y1408/X1408</f>
        <v>0</v>
      </c>
      <c r="AB1408" s="165"/>
      <c r="AC1408" s="172" t="e">
        <f>P1408/R1408</f>
        <v>#DIV/0!</v>
      </c>
      <c r="AD1408" s="172" t="e">
        <f>S1408/R1408</f>
        <v>#DIV/0!</v>
      </c>
      <c r="AE1408" s="172" t="e">
        <f>V1408/U1408</f>
        <v>#DIV/0!</v>
      </c>
      <c r="AF1408" s="172">
        <f>Y1408/X1408</f>
        <v>0</v>
      </c>
      <c r="AG1408" s="172">
        <f>P1408/G1408</f>
        <v>0</v>
      </c>
      <c r="AH1408" s="172">
        <f>S1408/G1408</f>
        <v>0</v>
      </c>
      <c r="AI1408" s="172">
        <f>V1408/G1408</f>
        <v>0</v>
      </c>
      <c r="AJ1408" s="172">
        <f>Y1408/G1408</f>
        <v>0</v>
      </c>
      <c r="AK1408" s="173"/>
      <c r="AL1408" s="168">
        <f>IF(H1408=0,0,P1408/H1408)</f>
        <v>0</v>
      </c>
      <c r="AM1408" s="168">
        <f>IF(H1408=0,0,S1408/H1408)</f>
        <v>0</v>
      </c>
      <c r="AN1408" s="168">
        <f>IF(H1408=0,0,V1408/H1408)</f>
        <v>0</v>
      </c>
      <c r="AO1408" s="168">
        <f>IF(H1408=0,0,Y1408/H1408)</f>
        <v>0</v>
      </c>
      <c r="AP1408" s="174">
        <f t="shared" ref="AP1408:AS1408" si="1902">IF(AL1408&lt;=50%,5,IF(AL1408&lt;=65%,4,IF(AL1408&lt;=75%,3,IF(AL1408&lt;=90%,2,1))))</f>
        <v>5</v>
      </c>
      <c r="AQ1408" s="174">
        <f t="shared" si="1902"/>
        <v>5</v>
      </c>
      <c r="AR1408" s="174">
        <f t="shared" si="1902"/>
        <v>5</v>
      </c>
      <c r="AS1408" s="174">
        <f t="shared" si="1902"/>
        <v>5</v>
      </c>
      <c r="AT1408" s="287"/>
      <c r="AU1408" s="288"/>
      <c r="AV1408" s="288"/>
      <c r="AW1408" s="288"/>
      <c r="AX1408" s="288"/>
      <c r="AY1408" s="288"/>
    </row>
    <row r="1409" spans="1:51" ht="16.5" customHeight="1" outlineLevel="4" x14ac:dyDescent="0.25">
      <c r="A1409" s="164" t="s">
        <v>3742</v>
      </c>
      <c r="B1409" s="165" t="s">
        <v>1293</v>
      </c>
      <c r="C1409" s="187" t="s">
        <v>3743</v>
      </c>
      <c r="D1409" s="178"/>
      <c r="E1409" s="178"/>
      <c r="F1409" s="178"/>
      <c r="G1409" s="178"/>
      <c r="H1409" s="178"/>
      <c r="I1409" s="178"/>
      <c r="J1409" s="178"/>
      <c r="K1409" s="178">
        <f>Variables!E666</f>
        <v>93</v>
      </c>
      <c r="L1409" s="178">
        <f>Variables!F666</f>
        <v>133</v>
      </c>
      <c r="M1409" s="178">
        <f>Variables!G666</f>
        <v>138</v>
      </c>
      <c r="N1409" s="178">
        <f>Variables!H666</f>
        <v>126</v>
      </c>
      <c r="O1409" s="178">
        <f>Variables!I666</f>
        <v>0</v>
      </c>
      <c r="P1409" s="178">
        <f>Variables!J666</f>
        <v>0</v>
      </c>
      <c r="Q1409" s="177"/>
      <c r="R1409" s="178">
        <f>Variables!K666</f>
        <v>0</v>
      </c>
      <c r="S1409" s="178">
        <f>Variables!L666</f>
        <v>0</v>
      </c>
      <c r="T1409" s="181"/>
      <c r="U1409" s="178">
        <f>Variables!M666</f>
        <v>0</v>
      </c>
      <c r="V1409" s="178">
        <f>Variables!N666</f>
        <v>0</v>
      </c>
      <c r="W1409" s="181"/>
      <c r="X1409" s="178"/>
      <c r="Y1409" s="178">
        <f>Variables!P666</f>
        <v>0</v>
      </c>
      <c r="Z1409" s="182"/>
      <c r="AA1409" s="167"/>
      <c r="AB1409" s="165"/>
      <c r="AC1409" s="172"/>
      <c r="AD1409" s="172"/>
      <c r="AE1409" s="172"/>
      <c r="AF1409" s="172"/>
      <c r="AG1409" s="172"/>
      <c r="AH1409" s="172"/>
      <c r="AI1409" s="172"/>
      <c r="AJ1409" s="172"/>
      <c r="AK1409" s="173"/>
      <c r="AL1409" s="168"/>
      <c r="AM1409" s="168"/>
      <c r="AN1409" s="168"/>
      <c r="AO1409" s="168"/>
      <c r="AP1409" s="174"/>
      <c r="AQ1409" s="174"/>
      <c r="AR1409" s="174"/>
      <c r="AS1409" s="174"/>
      <c r="AT1409" s="173"/>
      <c r="AU1409" s="175"/>
      <c r="AV1409" s="175"/>
      <c r="AW1409" s="175"/>
      <c r="AX1409" s="175"/>
      <c r="AY1409" s="175"/>
    </row>
    <row r="1410" spans="1:51" ht="16.5" customHeight="1" outlineLevel="4" x14ac:dyDescent="0.25">
      <c r="A1410" s="164" t="s">
        <v>3744</v>
      </c>
      <c r="B1410" s="165" t="s">
        <v>1290</v>
      </c>
      <c r="C1410" s="187" t="s">
        <v>3743</v>
      </c>
      <c r="D1410" s="178"/>
      <c r="E1410" s="178"/>
      <c r="F1410" s="178"/>
      <c r="G1410" s="178"/>
      <c r="H1410" s="178"/>
      <c r="I1410" s="178"/>
      <c r="J1410" s="178"/>
      <c r="K1410" s="178">
        <f>Variables!E665</f>
        <v>154</v>
      </c>
      <c r="L1410" s="178">
        <f>Variables!F665</f>
        <v>154</v>
      </c>
      <c r="M1410" s="178">
        <f>Variables!G665</f>
        <v>151</v>
      </c>
      <c r="N1410" s="178">
        <f>Variables!H665</f>
        <v>151</v>
      </c>
      <c r="O1410" s="178">
        <f>Variables!I665</f>
        <v>0</v>
      </c>
      <c r="P1410" s="178">
        <f>Variables!J665</f>
        <v>0</v>
      </c>
      <c r="Q1410" s="177"/>
      <c r="R1410" s="178">
        <f>Variables!K665</f>
        <v>0</v>
      </c>
      <c r="S1410" s="178">
        <f>Variables!L665</f>
        <v>0</v>
      </c>
      <c r="T1410" s="181"/>
      <c r="U1410" s="178">
        <f>Variables!M665</f>
        <v>0</v>
      </c>
      <c r="V1410" s="178">
        <f>Variables!N665</f>
        <v>0</v>
      </c>
      <c r="W1410" s="181"/>
      <c r="X1410" s="178"/>
      <c r="Y1410" s="178">
        <f>Variables!P665</f>
        <v>0</v>
      </c>
      <c r="Z1410" s="182"/>
      <c r="AA1410" s="167"/>
      <c r="AB1410" s="165"/>
      <c r="AC1410" s="172"/>
      <c r="AD1410" s="172"/>
      <c r="AE1410" s="172"/>
      <c r="AF1410" s="172"/>
      <c r="AG1410" s="172"/>
      <c r="AH1410" s="172"/>
      <c r="AI1410" s="172"/>
      <c r="AJ1410" s="172"/>
      <c r="AK1410" s="173"/>
      <c r="AL1410" s="168"/>
      <c r="AM1410" s="168"/>
      <c r="AN1410" s="168"/>
      <c r="AO1410" s="168"/>
      <c r="AP1410" s="174"/>
      <c r="AQ1410" s="174"/>
      <c r="AR1410" s="174"/>
      <c r="AS1410" s="174"/>
      <c r="AT1410" s="173"/>
      <c r="AU1410" s="175"/>
      <c r="AV1410" s="175"/>
      <c r="AW1410" s="175"/>
      <c r="AX1410" s="175"/>
      <c r="AY1410" s="175"/>
    </row>
    <row r="1411" spans="1:51" ht="16.5" customHeight="1" outlineLevel="3" x14ac:dyDescent="0.25">
      <c r="A1411" s="285" t="s">
        <v>3745</v>
      </c>
      <c r="B1411" s="286" t="s">
        <v>3746</v>
      </c>
      <c r="C1411" s="167"/>
      <c r="D1411" s="167">
        <v>0.6</v>
      </c>
      <c r="E1411" s="167">
        <v>0.65</v>
      </c>
      <c r="F1411" s="167">
        <v>0.65</v>
      </c>
      <c r="G1411" s="167">
        <v>0.7</v>
      </c>
      <c r="H1411" s="167">
        <v>0.75</v>
      </c>
      <c r="I1411" s="167">
        <v>0.8</v>
      </c>
      <c r="J1411" s="167">
        <v>0.85</v>
      </c>
      <c r="K1411" s="167">
        <f t="shared" ref="K1411:P1411" si="1903">K1412</f>
        <v>0.7</v>
      </c>
      <c r="L1411" s="167">
        <f t="shared" si="1903"/>
        <v>0.8609</v>
      </c>
      <c r="M1411" s="167">
        <f t="shared" si="1903"/>
        <v>0.8</v>
      </c>
      <c r="N1411" s="167">
        <f t="shared" si="1903"/>
        <v>0.75860000000000005</v>
      </c>
      <c r="O1411" s="167">
        <f t="shared" si="1903"/>
        <v>0</v>
      </c>
      <c r="P1411" s="167">
        <f t="shared" si="1903"/>
        <v>0</v>
      </c>
      <c r="Q1411" s="275">
        <v>0</v>
      </c>
      <c r="R1411" s="167">
        <f t="shared" ref="R1411:S1411" si="1904">R1412</f>
        <v>0</v>
      </c>
      <c r="S1411" s="167">
        <f t="shared" si="1904"/>
        <v>0</v>
      </c>
      <c r="T1411" s="181"/>
      <c r="U1411" s="167">
        <f t="shared" ref="U1411:V1411" si="1905">U1412</f>
        <v>0</v>
      </c>
      <c r="V1411" s="167">
        <f t="shared" si="1905"/>
        <v>0</v>
      </c>
      <c r="W1411" s="181"/>
      <c r="X1411" s="167">
        <f>H1411</f>
        <v>0.75</v>
      </c>
      <c r="Y1411" s="167">
        <f>Y1412</f>
        <v>0</v>
      </c>
      <c r="Z1411" s="182"/>
      <c r="AA1411" s="167">
        <f>Y1411/X1411</f>
        <v>0</v>
      </c>
      <c r="AB1411" s="165"/>
      <c r="AC1411" s="172" t="e">
        <f>P1411/R1411</f>
        <v>#DIV/0!</v>
      </c>
      <c r="AD1411" s="172" t="e">
        <f>S1411/R1411</f>
        <v>#DIV/0!</v>
      </c>
      <c r="AE1411" s="172" t="e">
        <f>V1411/U1411</f>
        <v>#DIV/0!</v>
      </c>
      <c r="AF1411" s="172">
        <f>Y1411/X1411</f>
        <v>0</v>
      </c>
      <c r="AG1411" s="172">
        <f>P1411/G1411</f>
        <v>0</v>
      </c>
      <c r="AH1411" s="172">
        <f>S1411/G1411</f>
        <v>0</v>
      </c>
      <c r="AI1411" s="172">
        <f>V1411/G1411</f>
        <v>0</v>
      </c>
      <c r="AJ1411" s="172">
        <f>Y1411/G1411</f>
        <v>0</v>
      </c>
      <c r="AK1411" s="173"/>
      <c r="AL1411" s="168">
        <f>IF(H1411=0,0,P1411/H1411)</f>
        <v>0</v>
      </c>
      <c r="AM1411" s="168">
        <f>IF(H1411=0,0,S1411/H1411)</f>
        <v>0</v>
      </c>
      <c r="AN1411" s="168">
        <f>IF(H1411=0,0,V1411/H1411)</f>
        <v>0</v>
      </c>
      <c r="AO1411" s="168">
        <f>IF(H1411=0,0,Y1411/H1411)</f>
        <v>0</v>
      </c>
      <c r="AP1411" s="174">
        <f t="shared" ref="AP1411:AS1411" si="1906">IF(AL1411&lt;=50%,5,IF(AL1411&lt;=65%,4,IF(AL1411&lt;=75%,3,IF(AL1411&lt;=90%,2,1))))</f>
        <v>5</v>
      </c>
      <c r="AQ1411" s="174">
        <f t="shared" si="1906"/>
        <v>5</v>
      </c>
      <c r="AR1411" s="174">
        <f t="shared" si="1906"/>
        <v>5</v>
      </c>
      <c r="AS1411" s="174">
        <f t="shared" si="1906"/>
        <v>5</v>
      </c>
      <c r="AT1411" s="287"/>
      <c r="AU1411" s="288"/>
      <c r="AV1411" s="288"/>
      <c r="AW1411" s="288"/>
      <c r="AX1411" s="288"/>
      <c r="AY1411" s="288"/>
    </row>
    <row r="1412" spans="1:51" ht="16.5" customHeight="1" outlineLevel="4" x14ac:dyDescent="0.25">
      <c r="A1412" s="285" t="s">
        <v>3747</v>
      </c>
      <c r="B1412" s="286" t="s">
        <v>3748</v>
      </c>
      <c r="C1412" s="167" t="s">
        <v>3749</v>
      </c>
      <c r="D1412" s="167"/>
      <c r="E1412" s="167"/>
      <c r="F1412" s="167"/>
      <c r="G1412" s="167"/>
      <c r="H1412" s="167"/>
      <c r="I1412" s="167"/>
      <c r="J1412" s="167"/>
      <c r="K1412" s="167">
        <f>Variables!E667</f>
        <v>0.7</v>
      </c>
      <c r="L1412" s="167">
        <f>Variables!F667</f>
        <v>0.8609</v>
      </c>
      <c r="M1412" s="167">
        <f>Variables!G667</f>
        <v>0.8</v>
      </c>
      <c r="N1412" s="167">
        <f>Variables!H667</f>
        <v>0.75860000000000005</v>
      </c>
      <c r="O1412" s="167">
        <f>Variables!I667</f>
        <v>0</v>
      </c>
      <c r="P1412" s="167">
        <f>Variables!J667</f>
        <v>0</v>
      </c>
      <c r="Q1412" s="286"/>
      <c r="R1412" s="167">
        <f>Variables!K667</f>
        <v>0</v>
      </c>
      <c r="S1412" s="167">
        <f>Variables!L667</f>
        <v>0</v>
      </c>
      <c r="T1412" s="286"/>
      <c r="U1412" s="167">
        <f>Variables!M667</f>
        <v>0</v>
      </c>
      <c r="V1412" s="167">
        <f>Variables!N667</f>
        <v>0</v>
      </c>
      <c r="W1412" s="286"/>
      <c r="X1412" s="167"/>
      <c r="Y1412" s="167">
        <f>Variables!P667</f>
        <v>0</v>
      </c>
      <c r="Z1412" s="301"/>
      <c r="AA1412" s="167"/>
      <c r="AB1412" s="286"/>
      <c r="AC1412" s="172"/>
      <c r="AD1412" s="172"/>
      <c r="AE1412" s="172"/>
      <c r="AF1412" s="172"/>
      <c r="AG1412" s="172"/>
      <c r="AH1412" s="172"/>
      <c r="AI1412" s="172"/>
      <c r="AJ1412" s="172"/>
      <c r="AK1412" s="287"/>
      <c r="AL1412" s="168"/>
      <c r="AM1412" s="168"/>
      <c r="AN1412" s="168"/>
      <c r="AO1412" s="168"/>
      <c r="AP1412" s="174"/>
      <c r="AQ1412" s="174"/>
      <c r="AR1412" s="174"/>
      <c r="AS1412" s="174"/>
      <c r="AT1412" s="287"/>
      <c r="AU1412" s="288"/>
      <c r="AV1412" s="288"/>
      <c r="AW1412" s="288"/>
      <c r="AX1412" s="288"/>
      <c r="AY1412" s="288"/>
    </row>
    <row r="1413" spans="1:51" ht="16.5" customHeight="1" outlineLevel="3" x14ac:dyDescent="0.25">
      <c r="A1413" s="359" t="s">
        <v>3750</v>
      </c>
      <c r="B1413" s="360" t="s">
        <v>1600</v>
      </c>
      <c r="C1413" s="247"/>
      <c r="D1413" s="247">
        <v>0.4</v>
      </c>
      <c r="E1413" s="247">
        <f t="shared" ref="E1413:G1413" si="1907">E1414</f>
        <v>0</v>
      </c>
      <c r="F1413" s="247">
        <f t="shared" si="1907"/>
        <v>0</v>
      </c>
      <c r="G1413" s="247">
        <f t="shared" si="1907"/>
        <v>0</v>
      </c>
      <c r="H1413" s="247">
        <v>0</v>
      </c>
      <c r="I1413" s="247">
        <v>0</v>
      </c>
      <c r="J1413" s="247">
        <v>1</v>
      </c>
      <c r="K1413" s="247" t="e">
        <f t="shared" ref="K1413:P1413" si="1908">K1414</f>
        <v>#N/A</v>
      </c>
      <c r="L1413" s="247" t="e">
        <f t="shared" si="1908"/>
        <v>#N/A</v>
      </c>
      <c r="M1413" s="247" t="e">
        <f t="shared" si="1908"/>
        <v>#N/A</v>
      </c>
      <c r="N1413" s="247">
        <f t="shared" si="1908"/>
        <v>0</v>
      </c>
      <c r="O1413" s="247">
        <f t="shared" si="1908"/>
        <v>0</v>
      </c>
      <c r="P1413" s="247">
        <f t="shared" si="1908"/>
        <v>0</v>
      </c>
      <c r="Q1413" s="290"/>
      <c r="R1413" s="247">
        <f t="shared" ref="R1413:S1413" si="1909">R1414</f>
        <v>0</v>
      </c>
      <c r="S1413" s="247">
        <f t="shared" si="1909"/>
        <v>0</v>
      </c>
      <c r="T1413" s="291"/>
      <c r="U1413" s="247">
        <f t="shared" ref="U1413:V1413" si="1910">U1414</f>
        <v>0</v>
      </c>
      <c r="V1413" s="247">
        <f t="shared" si="1910"/>
        <v>0</v>
      </c>
      <c r="W1413" s="291"/>
      <c r="X1413" s="167">
        <f>H1413</f>
        <v>0</v>
      </c>
      <c r="Y1413" s="247">
        <f>Y1414</f>
        <v>0</v>
      </c>
      <c r="Z1413" s="292"/>
      <c r="AA1413" s="247"/>
      <c r="AB1413" s="360"/>
      <c r="AC1413" s="172" t="e">
        <f>P1413/R1413</f>
        <v>#DIV/0!</v>
      </c>
      <c r="AD1413" s="172" t="e">
        <f>S1413/R1413</f>
        <v>#DIV/0!</v>
      </c>
      <c r="AE1413" s="172" t="e">
        <f>V1413/U1413</f>
        <v>#DIV/0!</v>
      </c>
      <c r="AF1413" s="172" t="e">
        <f>Y1413/X1413</f>
        <v>#DIV/0!</v>
      </c>
      <c r="AG1413" s="172" t="e">
        <f>P1413/G1413</f>
        <v>#DIV/0!</v>
      </c>
      <c r="AH1413" s="172" t="e">
        <f>S1413/G1413</f>
        <v>#DIV/0!</v>
      </c>
      <c r="AI1413" s="172" t="e">
        <f>V1413/G1413</f>
        <v>#DIV/0!</v>
      </c>
      <c r="AJ1413" s="172" t="e">
        <f>Y1413/G1413</f>
        <v>#DIV/0!</v>
      </c>
      <c r="AK1413" s="173"/>
      <c r="AL1413" s="168">
        <f>IF(H1413=0,0,P1413/H1413)</f>
        <v>0</v>
      </c>
      <c r="AM1413" s="168">
        <f>IF(H1413=0,0,S1413/H1413)</f>
        <v>0</v>
      </c>
      <c r="AN1413" s="168">
        <f>IF(H1413=0,0,V1413/H1413)</f>
        <v>0</v>
      </c>
      <c r="AO1413" s="168">
        <f>IF(H1413=0,0,Y1413/H1413)</f>
        <v>0</v>
      </c>
      <c r="AP1413" s="174">
        <f t="shared" ref="AP1413:AS1413" si="1911">IF(AL1413&lt;=50%,5,IF(AL1413&lt;=65%,4,IF(AL1413&lt;=75%,3,IF(AL1413&lt;=90%,2,1))))</f>
        <v>5</v>
      </c>
      <c r="AQ1413" s="174">
        <f t="shared" si="1911"/>
        <v>5</v>
      </c>
      <c r="AR1413" s="174">
        <f t="shared" si="1911"/>
        <v>5</v>
      </c>
      <c r="AS1413" s="174">
        <f t="shared" si="1911"/>
        <v>5</v>
      </c>
      <c r="AT1413" s="361"/>
      <c r="AU1413" s="362"/>
      <c r="AV1413" s="362"/>
      <c r="AW1413" s="362"/>
      <c r="AX1413" s="362"/>
      <c r="AY1413" s="362"/>
    </row>
    <row r="1414" spans="1:51" ht="16.5" customHeight="1" outlineLevel="4" x14ac:dyDescent="0.25">
      <c r="A1414" s="244" t="s">
        <v>3751</v>
      </c>
      <c r="B1414" s="245" t="s">
        <v>3752</v>
      </c>
      <c r="C1414" s="246" t="s">
        <v>649</v>
      </c>
      <c r="D1414" s="246"/>
      <c r="E1414" s="246"/>
      <c r="F1414" s="246"/>
      <c r="G1414" s="246"/>
      <c r="H1414" s="246"/>
      <c r="I1414" s="246"/>
      <c r="J1414" s="246"/>
      <c r="K1414" s="255" t="e">
        <f>Variables!E836</f>
        <v>#N/A</v>
      </c>
      <c r="L1414" s="255" t="e">
        <f>Variables!F836</f>
        <v>#N/A</v>
      </c>
      <c r="M1414" s="255" t="e">
        <f>Variables!G836</f>
        <v>#N/A</v>
      </c>
      <c r="N1414" s="255">
        <f>Variables!H836</f>
        <v>0</v>
      </c>
      <c r="O1414" s="255">
        <f>Variables!I836</f>
        <v>0</v>
      </c>
      <c r="P1414" s="255">
        <f>Variables!J836</f>
        <v>0</v>
      </c>
      <c r="Q1414" s="290"/>
      <c r="R1414" s="255">
        <f>Variables!K836</f>
        <v>0</v>
      </c>
      <c r="S1414" s="255">
        <f>Variables!L836</f>
        <v>0</v>
      </c>
      <c r="T1414" s="291"/>
      <c r="U1414" s="255">
        <f>Variables!M836</f>
        <v>0</v>
      </c>
      <c r="V1414" s="255">
        <f>Variables!N836</f>
        <v>0</v>
      </c>
      <c r="W1414" s="291"/>
      <c r="X1414" s="246"/>
      <c r="Y1414" s="255">
        <f>Variables!P836</f>
        <v>0</v>
      </c>
      <c r="Z1414" s="292"/>
      <c r="AA1414" s="247"/>
      <c r="AB1414" s="245"/>
      <c r="AC1414" s="257"/>
      <c r="AD1414" s="257"/>
      <c r="AE1414" s="257"/>
      <c r="AF1414" s="257"/>
      <c r="AG1414" s="257"/>
      <c r="AH1414" s="257"/>
      <c r="AI1414" s="257"/>
      <c r="AJ1414" s="257"/>
      <c r="AK1414" s="252"/>
      <c r="AL1414" s="248"/>
      <c r="AM1414" s="248"/>
      <c r="AN1414" s="248"/>
      <c r="AO1414" s="248"/>
      <c r="AP1414" s="258"/>
      <c r="AQ1414" s="258"/>
      <c r="AR1414" s="258"/>
      <c r="AS1414" s="258"/>
      <c r="AT1414" s="252"/>
      <c r="AU1414" s="253"/>
      <c r="AV1414" s="253"/>
      <c r="AW1414" s="253"/>
      <c r="AX1414" s="253"/>
      <c r="AY1414" s="253"/>
    </row>
    <row r="1415" spans="1:51" ht="16.5" customHeight="1" outlineLevel="1" x14ac:dyDescent="0.25">
      <c r="A1415" s="140" t="s">
        <v>3753</v>
      </c>
      <c r="B1415" s="146" t="s">
        <v>3754</v>
      </c>
      <c r="C1415" s="142"/>
      <c r="D1415" s="142"/>
      <c r="E1415" s="142"/>
      <c r="F1415" s="142"/>
      <c r="G1415" s="142"/>
      <c r="H1415" s="142"/>
      <c r="I1415" s="142"/>
      <c r="J1415" s="142"/>
      <c r="K1415" s="142"/>
      <c r="L1415" s="142"/>
      <c r="M1415" s="142"/>
      <c r="N1415" s="142"/>
      <c r="O1415" s="142"/>
      <c r="P1415" s="142"/>
      <c r="Q1415" s="284">
        <f>SUBTOTAL(9,Q1416:Q1433)</f>
        <v>0</v>
      </c>
      <c r="R1415" s="142"/>
      <c r="S1415" s="142"/>
      <c r="T1415" s="143">
        <f>SUBTOTAL(9,T1416:T1433)</f>
        <v>0</v>
      </c>
      <c r="U1415" s="142"/>
      <c r="V1415" s="142"/>
      <c r="W1415" s="143">
        <f>SUBTOTAL(9,W1416:W1433)</f>
        <v>3101580653</v>
      </c>
      <c r="X1415" s="142"/>
      <c r="Y1415" s="142"/>
      <c r="Z1415" s="143">
        <f>SUBTOTAL(9,Z1416:Z1433)</f>
        <v>7376780654</v>
      </c>
      <c r="AA1415" s="145"/>
      <c r="AB1415" s="146"/>
      <c r="AC1415" s="147" t="e">
        <f t="shared" ref="AC1415:AJ1415" si="1912">SUBTOTAL(1,AC1416:AC1433)</f>
        <v>#DIV/0!</v>
      </c>
      <c r="AD1415" s="147" t="e">
        <f t="shared" si="1912"/>
        <v>#DIV/0!</v>
      </c>
      <c r="AE1415" s="147" t="e">
        <f t="shared" si="1912"/>
        <v>#DIV/0!</v>
      </c>
      <c r="AF1415" s="147">
        <f t="shared" si="1912"/>
        <v>0</v>
      </c>
      <c r="AG1415" s="147">
        <f t="shared" si="1912"/>
        <v>1.6998640097889097</v>
      </c>
      <c r="AH1415" s="147" t="e">
        <f t="shared" si="1912"/>
        <v>#DIV/0!</v>
      </c>
      <c r="AI1415" s="147" t="e">
        <f t="shared" si="1912"/>
        <v>#DIV/0!</v>
      </c>
      <c r="AJ1415" s="147">
        <f t="shared" si="1912"/>
        <v>0</v>
      </c>
      <c r="AK1415" s="148"/>
      <c r="AL1415" s="149"/>
      <c r="AM1415" s="149"/>
      <c r="AN1415" s="149"/>
      <c r="AO1415" s="149"/>
      <c r="AP1415" s="150"/>
      <c r="AQ1415" s="150"/>
      <c r="AR1415" s="150"/>
      <c r="AS1415" s="150"/>
      <c r="AT1415" s="151"/>
      <c r="AU1415" s="152">
        <f>COUNTIF(AS1416:AS1433,5)</f>
        <v>5</v>
      </c>
      <c r="AV1415" s="152">
        <f>COUNTIF(AS1416:AS1433,4)</f>
        <v>0</v>
      </c>
      <c r="AW1415" s="152">
        <f>COUNTIF(AS1416:AS1433,3)</f>
        <v>0</v>
      </c>
      <c r="AX1415" s="152">
        <f>COUNTIF(AS1416:AS1433,2)</f>
        <v>0</v>
      </c>
      <c r="AY1415" s="152">
        <f>COUNTIF(AS1416:AS1433,1)</f>
        <v>0</v>
      </c>
    </row>
    <row r="1416" spans="1:51" ht="16.5" customHeight="1" outlineLevel="2" x14ac:dyDescent="0.25">
      <c r="A1416" s="153" t="s">
        <v>3755</v>
      </c>
      <c r="B1416" s="153" t="s">
        <v>3756</v>
      </c>
      <c r="C1416" s="155"/>
      <c r="D1416" s="155"/>
      <c r="E1416" s="155"/>
      <c r="F1416" s="155"/>
      <c r="G1416" s="155"/>
      <c r="H1416" s="155"/>
      <c r="I1416" s="155"/>
      <c r="J1416" s="155"/>
      <c r="K1416" s="155"/>
      <c r="L1416" s="155"/>
      <c r="M1416" s="155"/>
      <c r="N1416" s="155"/>
      <c r="O1416" s="155"/>
      <c r="P1416" s="155"/>
      <c r="Q1416" s="156"/>
      <c r="R1416" s="155"/>
      <c r="S1416" s="155"/>
      <c r="T1416" s="222"/>
      <c r="U1416" s="155"/>
      <c r="V1416" s="155"/>
      <c r="W1416" s="222">
        <f>SUBTOTAL(9,W1417:W1422)</f>
        <v>1292277187</v>
      </c>
      <c r="X1416" s="155"/>
      <c r="Y1416" s="155"/>
      <c r="Z1416" s="158"/>
      <c r="AA1416" s="159"/>
      <c r="AB1416" s="154"/>
      <c r="AC1416" s="160"/>
      <c r="AD1416" s="160"/>
      <c r="AE1416" s="160"/>
      <c r="AF1416" s="160"/>
      <c r="AG1416" s="160"/>
      <c r="AH1416" s="160"/>
      <c r="AI1416" s="160"/>
      <c r="AJ1416" s="160"/>
      <c r="AK1416" s="161"/>
      <c r="AL1416" s="159"/>
      <c r="AM1416" s="159"/>
      <c r="AN1416" s="159"/>
      <c r="AO1416" s="159"/>
      <c r="AP1416" s="162"/>
      <c r="AQ1416" s="162"/>
      <c r="AR1416" s="162"/>
      <c r="AS1416" s="162"/>
      <c r="AT1416" s="161"/>
      <c r="AU1416" s="163"/>
      <c r="AV1416" s="163"/>
      <c r="AW1416" s="163"/>
      <c r="AX1416" s="163"/>
      <c r="AY1416" s="163"/>
    </row>
    <row r="1417" spans="1:51" ht="84" customHeight="1" outlineLevel="3" x14ac:dyDescent="0.25">
      <c r="A1417" s="285" t="s">
        <v>3757</v>
      </c>
      <c r="B1417" s="286" t="s">
        <v>3758</v>
      </c>
      <c r="C1417" s="167"/>
      <c r="D1417" s="167">
        <v>7.3499999999999996E-2</v>
      </c>
      <c r="E1417" s="167">
        <v>0.16569999999999999</v>
      </c>
      <c r="F1417" s="167">
        <v>0.18440000000000001</v>
      </c>
      <c r="G1417" s="167">
        <v>0.1918</v>
      </c>
      <c r="H1417" s="167">
        <v>0.1283</v>
      </c>
      <c r="I1417" s="167">
        <v>0.1137</v>
      </c>
      <c r="J1417" s="167">
        <v>0.1021</v>
      </c>
      <c r="K1417" s="167">
        <f t="shared" ref="K1417:P1417" si="1913">IF(K1419=0,0,(K1418-K1419)/K1419)</f>
        <v>0.18019555020826655</v>
      </c>
      <c r="L1417" s="167">
        <f t="shared" si="1913"/>
        <v>6.0104008549611856E-2</v>
      </c>
      <c r="M1417" s="167">
        <f t="shared" si="1913"/>
        <v>6.985662843544975E-2</v>
      </c>
      <c r="N1417" s="167">
        <f t="shared" si="1913"/>
        <v>9.4672813655820837E-2</v>
      </c>
      <c r="O1417" s="167">
        <f t="shared" si="1913"/>
        <v>7.2999999992848966E-2</v>
      </c>
      <c r="P1417" s="167">
        <f t="shared" si="1913"/>
        <v>1.1693559561582172</v>
      </c>
      <c r="Q1417" s="177"/>
      <c r="R1417" s="167">
        <f t="shared" ref="R1417:S1417" si="1914">IF(R1419=0,0,(R1418-R1419)/R1419)</f>
        <v>0</v>
      </c>
      <c r="S1417" s="167">
        <f t="shared" si="1914"/>
        <v>0</v>
      </c>
      <c r="T1417" s="181"/>
      <c r="U1417" s="167">
        <f>IF(U1419=0,0,(U1418-U1419)/U1419)</f>
        <v>0</v>
      </c>
      <c r="V1417" s="167" t="e">
        <f>(V1418-V1419)/V1418</f>
        <v>#DIV/0!</v>
      </c>
      <c r="W1417" s="181"/>
      <c r="X1417" s="167">
        <f>H1417</f>
        <v>0.1283</v>
      </c>
      <c r="Y1417" s="167">
        <f>IF(Y1419=0,0,(Y1418-Y1419)/Y1419)</f>
        <v>0</v>
      </c>
      <c r="Z1417" s="182">
        <v>2733718752</v>
      </c>
      <c r="AA1417" s="167">
        <f>Y1417/X1417</f>
        <v>0</v>
      </c>
      <c r="AB1417" s="201"/>
      <c r="AC1417" s="172" t="e">
        <f>P1417/R1417</f>
        <v>#DIV/0!</v>
      </c>
      <c r="AD1417" s="172" t="e">
        <f>S1417/R1417</f>
        <v>#DIV/0!</v>
      </c>
      <c r="AE1417" s="172" t="e">
        <f>V1417/U1417</f>
        <v>#DIV/0!</v>
      </c>
      <c r="AF1417" s="172">
        <f>Y1417/X1417</f>
        <v>0</v>
      </c>
      <c r="AG1417" s="172">
        <f>P1417/G1417</f>
        <v>6.0967463824724568</v>
      </c>
      <c r="AH1417" s="172">
        <f>S1417/G1417</f>
        <v>0</v>
      </c>
      <c r="AI1417" s="172" t="e">
        <f>V1417/G1417</f>
        <v>#DIV/0!</v>
      </c>
      <c r="AJ1417" s="172">
        <f>Y1417/G1417</f>
        <v>0</v>
      </c>
      <c r="AK1417" s="173"/>
      <c r="AL1417" s="168">
        <f>IF(H1417=0,0,P1417/H1417)</f>
        <v>9.1142319264085518</v>
      </c>
      <c r="AM1417" s="168">
        <f>IF(H1417=0,0,S1417/H1417)</f>
        <v>0</v>
      </c>
      <c r="AN1417" s="168" t="e">
        <f>IF(H1417=0,0,V1417/H1417)</f>
        <v>#DIV/0!</v>
      </c>
      <c r="AO1417" s="168">
        <f>IF(H1417=0,0,Y1417/H1417)</f>
        <v>0</v>
      </c>
      <c r="AP1417" s="174">
        <f t="shared" ref="AP1417:AS1417" si="1915">IF(AL1417&lt;=50%,5,IF(AL1417&lt;=65%,4,IF(AL1417&lt;=75%,3,IF(AL1417&lt;=90%,2,1))))</f>
        <v>1</v>
      </c>
      <c r="AQ1417" s="174">
        <f t="shared" si="1915"/>
        <v>5</v>
      </c>
      <c r="AR1417" s="174" t="e">
        <f t="shared" si="1915"/>
        <v>#DIV/0!</v>
      </c>
      <c r="AS1417" s="174">
        <f t="shared" si="1915"/>
        <v>5</v>
      </c>
      <c r="AT1417" s="287"/>
      <c r="AU1417" s="288"/>
      <c r="AV1417" s="288"/>
      <c r="AW1417" s="288"/>
      <c r="AX1417" s="288"/>
      <c r="AY1417" s="288"/>
    </row>
    <row r="1418" spans="1:51" ht="16.5" customHeight="1" outlineLevel="4" x14ac:dyDescent="0.25">
      <c r="A1418" s="205" t="s">
        <v>3759</v>
      </c>
      <c r="B1418" s="181" t="s">
        <v>1372</v>
      </c>
      <c r="C1418" s="192" t="s">
        <v>1620</v>
      </c>
      <c r="D1418" s="192"/>
      <c r="E1418" s="192"/>
      <c r="F1418" s="192"/>
      <c r="G1418" s="192"/>
      <c r="H1418" s="192"/>
      <c r="I1418" s="192"/>
      <c r="J1418" s="192"/>
      <c r="K1418" s="192">
        <f>Variables!E713</f>
        <v>220315848702</v>
      </c>
      <c r="L1418" s="192">
        <f>Variables!F713</f>
        <v>233557714356</v>
      </c>
      <c r="M1418" s="192">
        <f>Variables!G713</f>
        <v>249873268826</v>
      </c>
      <c r="N1418" s="192">
        <f>Variables!H713</f>
        <v>273534023179</v>
      </c>
      <c r="O1418" s="192">
        <f>Variables!I713</f>
        <v>53717285733</v>
      </c>
      <c r="P1418" s="192">
        <f>Variables!J713</f>
        <v>108603833881</v>
      </c>
      <c r="Q1418" s="181"/>
      <c r="R1418" s="192">
        <f>Variables!K713</f>
        <v>0</v>
      </c>
      <c r="S1418" s="192">
        <f>Variables!L713</f>
        <v>0</v>
      </c>
      <c r="T1418" s="181"/>
      <c r="U1418" s="192">
        <f>Variables!M713</f>
        <v>0</v>
      </c>
      <c r="V1418" s="192">
        <f>Variables!N713</f>
        <v>0</v>
      </c>
      <c r="W1418" s="181"/>
      <c r="X1418" s="192"/>
      <c r="Y1418" s="192">
        <f>Variables!P713</f>
        <v>0</v>
      </c>
      <c r="Z1418" s="182"/>
      <c r="AA1418" s="192"/>
      <c r="AB1418" s="274"/>
      <c r="AC1418" s="170"/>
      <c r="AD1418" s="170"/>
      <c r="AE1418" s="170"/>
      <c r="AF1418" s="170"/>
      <c r="AG1418" s="170"/>
      <c r="AH1418" s="170"/>
      <c r="AI1418" s="170"/>
      <c r="AJ1418" s="170"/>
      <c r="AK1418" s="206"/>
      <c r="AL1418" s="168"/>
      <c r="AM1418" s="168"/>
      <c r="AN1418" s="168"/>
      <c r="AO1418" s="168"/>
      <c r="AP1418" s="174"/>
      <c r="AQ1418" s="174"/>
      <c r="AR1418" s="174"/>
      <c r="AS1418" s="174"/>
      <c r="AT1418" s="206"/>
      <c r="AU1418" s="207"/>
      <c r="AV1418" s="207"/>
      <c r="AW1418" s="207"/>
      <c r="AX1418" s="207"/>
      <c r="AY1418" s="207"/>
    </row>
    <row r="1419" spans="1:51" ht="16.5" customHeight="1" outlineLevel="4" x14ac:dyDescent="0.25">
      <c r="A1419" s="205" t="s">
        <v>3760</v>
      </c>
      <c r="B1419" s="181" t="s">
        <v>1374</v>
      </c>
      <c r="C1419" s="192" t="s">
        <v>1620</v>
      </c>
      <c r="D1419" s="192"/>
      <c r="E1419" s="192"/>
      <c r="F1419" s="192"/>
      <c r="G1419" s="192"/>
      <c r="H1419" s="192"/>
      <c r="I1419" s="192"/>
      <c r="J1419" s="192"/>
      <c r="K1419" s="192">
        <f>Variables!E714</f>
        <v>186677410081</v>
      </c>
      <c r="L1419" s="192">
        <f>Variables!F714</f>
        <v>220315848702</v>
      </c>
      <c r="M1419" s="192">
        <f>Variables!G714</f>
        <v>233557714356</v>
      </c>
      <c r="N1419" s="192">
        <f>Variables!H714</f>
        <v>249877424347</v>
      </c>
      <c r="O1419" s="192">
        <f>Variables!I714</f>
        <v>50062708046</v>
      </c>
      <c r="P1419" s="192">
        <f>Variables!J714</f>
        <v>50062708046</v>
      </c>
      <c r="Q1419" s="181"/>
      <c r="R1419" s="192">
        <f>Variables!K714</f>
        <v>0</v>
      </c>
      <c r="S1419" s="192">
        <f>Variables!L714</f>
        <v>0</v>
      </c>
      <c r="T1419" s="181"/>
      <c r="U1419" s="192">
        <f>Variables!M714</f>
        <v>0</v>
      </c>
      <c r="V1419" s="192">
        <f>Variables!N714</f>
        <v>0</v>
      </c>
      <c r="W1419" s="181"/>
      <c r="X1419" s="192"/>
      <c r="Y1419" s="192">
        <f>Variables!P714</f>
        <v>0</v>
      </c>
      <c r="Z1419" s="182"/>
      <c r="AA1419" s="192"/>
      <c r="AB1419" s="181"/>
      <c r="AC1419" s="170"/>
      <c r="AD1419" s="170"/>
      <c r="AE1419" s="170"/>
      <c r="AF1419" s="170"/>
      <c r="AG1419" s="170"/>
      <c r="AH1419" s="170"/>
      <c r="AI1419" s="170"/>
      <c r="AJ1419" s="170"/>
      <c r="AK1419" s="206"/>
      <c r="AL1419" s="168"/>
      <c r="AM1419" s="168"/>
      <c r="AN1419" s="168"/>
      <c r="AO1419" s="168"/>
      <c r="AP1419" s="174"/>
      <c r="AQ1419" s="174"/>
      <c r="AR1419" s="174"/>
      <c r="AS1419" s="174"/>
      <c r="AT1419" s="206"/>
      <c r="AU1419" s="207"/>
      <c r="AV1419" s="207"/>
      <c r="AW1419" s="207"/>
      <c r="AX1419" s="207"/>
      <c r="AY1419" s="207"/>
    </row>
    <row r="1420" spans="1:51" ht="16.5" customHeight="1" outlineLevel="3" x14ac:dyDescent="0.25">
      <c r="A1420" s="285" t="s">
        <v>3761</v>
      </c>
      <c r="B1420" s="286" t="s">
        <v>3762</v>
      </c>
      <c r="C1420" s="167"/>
      <c r="D1420" s="167">
        <v>0.75</v>
      </c>
      <c r="E1420" s="167">
        <v>0.78</v>
      </c>
      <c r="F1420" s="167">
        <v>0.81</v>
      </c>
      <c r="G1420" s="167">
        <v>0.84</v>
      </c>
      <c r="H1420" s="167">
        <v>0.87</v>
      </c>
      <c r="I1420" s="167">
        <v>0.9</v>
      </c>
      <c r="J1420" s="167">
        <v>0.9</v>
      </c>
      <c r="K1420" s="168">
        <f t="shared" ref="K1420:P1420" si="1916">IF(K1422=0,0,K1421/K1422)</f>
        <v>1</v>
      </c>
      <c r="L1420" s="168">
        <f t="shared" si="1916"/>
        <v>1</v>
      </c>
      <c r="M1420" s="168">
        <f t="shared" si="1916"/>
        <v>1</v>
      </c>
      <c r="N1420" s="168">
        <f t="shared" si="1916"/>
        <v>1</v>
      </c>
      <c r="O1420" s="168">
        <f t="shared" si="1916"/>
        <v>1</v>
      </c>
      <c r="P1420" s="168">
        <f t="shared" si="1916"/>
        <v>1</v>
      </c>
      <c r="Q1420" s="177"/>
      <c r="R1420" s="168">
        <f t="shared" ref="R1420:S1420" si="1917">IF(R1422=0,0,R1421/R1422)</f>
        <v>0</v>
      </c>
      <c r="S1420" s="168">
        <f t="shared" si="1917"/>
        <v>0</v>
      </c>
      <c r="T1420" s="181"/>
      <c r="U1420" s="168">
        <f t="shared" ref="U1420:V1420" si="1918">IF(U1422=0,0,U1421/U1422)</f>
        <v>0</v>
      </c>
      <c r="V1420" s="168">
        <f t="shared" si="1918"/>
        <v>0</v>
      </c>
      <c r="W1420" s="181">
        <v>1292277187</v>
      </c>
      <c r="X1420" s="167">
        <f>H1420</f>
        <v>0.87</v>
      </c>
      <c r="Y1420" s="168">
        <f>IF(Y1422=0,0,Y1421/Y1422)</f>
        <v>0</v>
      </c>
      <c r="Z1420" s="182">
        <v>1810182150</v>
      </c>
      <c r="AA1420" s="167">
        <f>Y1420/X1420</f>
        <v>0</v>
      </c>
      <c r="AB1420" s="165"/>
      <c r="AC1420" s="172" t="e">
        <f>P1420/R1420</f>
        <v>#DIV/0!</v>
      </c>
      <c r="AD1420" s="172" t="e">
        <f>S1420/R1420</f>
        <v>#DIV/0!</v>
      </c>
      <c r="AE1420" s="172" t="e">
        <f>V1420/U1420</f>
        <v>#DIV/0!</v>
      </c>
      <c r="AF1420" s="172">
        <f>Y1420/X1420</f>
        <v>0</v>
      </c>
      <c r="AG1420" s="172">
        <f>P1420/G1420</f>
        <v>1.1904761904761905</v>
      </c>
      <c r="AH1420" s="172">
        <f>S1420/G1420</f>
        <v>0</v>
      </c>
      <c r="AI1420" s="172">
        <f>V1420/G1420</f>
        <v>0</v>
      </c>
      <c r="AJ1420" s="172">
        <f>Y1420/G1420</f>
        <v>0</v>
      </c>
      <c r="AK1420" s="173"/>
      <c r="AL1420" s="168">
        <f>IF(H1420=0,0,P1420/H1420)</f>
        <v>1.1494252873563218</v>
      </c>
      <c r="AM1420" s="168">
        <f>IF(H1420=0,0,S1420/H1420)</f>
        <v>0</v>
      </c>
      <c r="AN1420" s="168">
        <f>IF(H1420=0,0,V1420/H1420)</f>
        <v>0</v>
      </c>
      <c r="AO1420" s="168">
        <f>IF(H1420=0,0,Y1420/H1420)</f>
        <v>0</v>
      </c>
      <c r="AP1420" s="174">
        <f t="shared" ref="AP1420:AS1420" si="1919">IF(AL1420&lt;=50%,5,IF(AL1420&lt;=65%,4,IF(AL1420&lt;=75%,3,IF(AL1420&lt;=90%,2,1))))</f>
        <v>1</v>
      </c>
      <c r="AQ1420" s="174">
        <f t="shared" si="1919"/>
        <v>5</v>
      </c>
      <c r="AR1420" s="174">
        <f t="shared" si="1919"/>
        <v>5</v>
      </c>
      <c r="AS1420" s="174">
        <f t="shared" si="1919"/>
        <v>5</v>
      </c>
      <c r="AT1420" s="287"/>
      <c r="AU1420" s="288"/>
      <c r="AV1420" s="288"/>
      <c r="AW1420" s="288"/>
      <c r="AX1420" s="288"/>
      <c r="AY1420" s="288"/>
    </row>
    <row r="1421" spans="1:51" ht="16.5" customHeight="1" outlineLevel="4" x14ac:dyDescent="0.25">
      <c r="A1421" s="205" t="s">
        <v>3763</v>
      </c>
      <c r="B1421" s="181" t="s">
        <v>1366</v>
      </c>
      <c r="C1421" s="192" t="s">
        <v>3672</v>
      </c>
      <c r="D1421" s="192"/>
      <c r="E1421" s="192"/>
      <c r="F1421" s="192"/>
      <c r="G1421" s="192"/>
      <c r="H1421" s="192"/>
      <c r="I1421" s="192"/>
      <c r="J1421" s="192"/>
      <c r="K1421" s="192">
        <f>Variables!E710</f>
        <v>46</v>
      </c>
      <c r="L1421" s="192">
        <f>Variables!F710</f>
        <v>29</v>
      </c>
      <c r="M1421" s="192">
        <f>Variables!G710</f>
        <v>29</v>
      </c>
      <c r="N1421" s="192">
        <f>Variables!H710</f>
        <v>29</v>
      </c>
      <c r="O1421" s="192">
        <f>Variables!I710</f>
        <v>29</v>
      </c>
      <c r="P1421" s="192">
        <f>Variables!J710</f>
        <v>29</v>
      </c>
      <c r="Q1421" s="181"/>
      <c r="R1421" s="192">
        <f>Variables!K710</f>
        <v>0</v>
      </c>
      <c r="S1421" s="192">
        <f>Variables!L710</f>
        <v>0</v>
      </c>
      <c r="T1421" s="181"/>
      <c r="U1421" s="192">
        <f>Variables!M710</f>
        <v>0</v>
      </c>
      <c r="V1421" s="192">
        <f>Variables!N710</f>
        <v>0</v>
      </c>
      <c r="W1421" s="181"/>
      <c r="X1421" s="192"/>
      <c r="Y1421" s="192">
        <f>Variables!P710</f>
        <v>0</v>
      </c>
      <c r="Z1421" s="182"/>
      <c r="AA1421" s="192"/>
      <c r="AB1421" s="181"/>
      <c r="AC1421" s="170"/>
      <c r="AD1421" s="170"/>
      <c r="AE1421" s="170"/>
      <c r="AF1421" s="170"/>
      <c r="AG1421" s="170"/>
      <c r="AH1421" s="170"/>
      <c r="AI1421" s="170"/>
      <c r="AJ1421" s="170"/>
      <c r="AK1421" s="206"/>
      <c r="AL1421" s="168"/>
      <c r="AM1421" s="168"/>
      <c r="AN1421" s="168"/>
      <c r="AO1421" s="168"/>
      <c r="AP1421" s="174"/>
      <c r="AQ1421" s="174"/>
      <c r="AR1421" s="174"/>
      <c r="AS1421" s="174"/>
      <c r="AT1421" s="206"/>
      <c r="AU1421" s="207"/>
      <c r="AV1421" s="207"/>
      <c r="AW1421" s="207"/>
      <c r="AX1421" s="207"/>
      <c r="AY1421" s="207"/>
    </row>
    <row r="1422" spans="1:51" ht="16.5" customHeight="1" outlineLevel="4" x14ac:dyDescent="0.25">
      <c r="A1422" s="205" t="s">
        <v>3764</v>
      </c>
      <c r="B1422" s="181" t="s">
        <v>1378</v>
      </c>
      <c r="C1422" s="192" t="s">
        <v>3672</v>
      </c>
      <c r="D1422" s="192"/>
      <c r="E1422" s="192"/>
      <c r="F1422" s="192"/>
      <c r="G1422" s="192"/>
      <c r="H1422" s="192"/>
      <c r="I1422" s="192"/>
      <c r="J1422" s="192"/>
      <c r="K1422" s="192">
        <f>Variables!E716</f>
        <v>46</v>
      </c>
      <c r="L1422" s="192">
        <f>Variables!F716</f>
        <v>29</v>
      </c>
      <c r="M1422" s="192">
        <f>Variables!G716</f>
        <v>29</v>
      </c>
      <c r="N1422" s="192">
        <f>Variables!H716</f>
        <v>29</v>
      </c>
      <c r="O1422" s="192">
        <f>Variables!I716</f>
        <v>29</v>
      </c>
      <c r="P1422" s="192">
        <f>Variables!J716</f>
        <v>29</v>
      </c>
      <c r="Q1422" s="181"/>
      <c r="R1422" s="192">
        <f>Variables!K716</f>
        <v>0</v>
      </c>
      <c r="S1422" s="192">
        <f>Variables!L716</f>
        <v>0</v>
      </c>
      <c r="T1422" s="181"/>
      <c r="U1422" s="192">
        <f>Variables!M716</f>
        <v>0</v>
      </c>
      <c r="V1422" s="192">
        <f>Variables!N716</f>
        <v>0</v>
      </c>
      <c r="W1422" s="181"/>
      <c r="X1422" s="192"/>
      <c r="Y1422" s="192">
        <f>Variables!P716</f>
        <v>0</v>
      </c>
      <c r="Z1422" s="182"/>
      <c r="AA1422" s="192"/>
      <c r="AB1422" s="181"/>
      <c r="AC1422" s="170"/>
      <c r="AD1422" s="170"/>
      <c r="AE1422" s="170"/>
      <c r="AF1422" s="170"/>
      <c r="AG1422" s="170"/>
      <c r="AH1422" s="170"/>
      <c r="AI1422" s="170"/>
      <c r="AJ1422" s="170"/>
      <c r="AK1422" s="206"/>
      <c r="AL1422" s="168"/>
      <c r="AM1422" s="168"/>
      <c r="AN1422" s="168"/>
      <c r="AO1422" s="168"/>
      <c r="AP1422" s="174"/>
      <c r="AQ1422" s="174"/>
      <c r="AR1422" s="174"/>
      <c r="AS1422" s="174"/>
      <c r="AT1422" s="206"/>
      <c r="AU1422" s="207"/>
      <c r="AV1422" s="207"/>
      <c r="AW1422" s="207"/>
      <c r="AX1422" s="207"/>
      <c r="AY1422" s="207"/>
    </row>
    <row r="1423" spans="1:51" ht="16.5" customHeight="1" outlineLevel="2" x14ac:dyDescent="0.25">
      <c r="A1423" s="153" t="s">
        <v>3765</v>
      </c>
      <c r="B1423" s="154" t="s">
        <v>3766</v>
      </c>
      <c r="C1423" s="155"/>
      <c r="D1423" s="155"/>
      <c r="E1423" s="155"/>
      <c r="F1423" s="155"/>
      <c r="G1423" s="155"/>
      <c r="H1423" s="155"/>
      <c r="I1423" s="155"/>
      <c r="J1423" s="155"/>
      <c r="K1423" s="155"/>
      <c r="L1423" s="155"/>
      <c r="M1423" s="155"/>
      <c r="N1423" s="155"/>
      <c r="O1423" s="155"/>
      <c r="P1423" s="155"/>
      <c r="Q1423" s="156"/>
      <c r="R1423" s="155"/>
      <c r="S1423" s="155"/>
      <c r="T1423" s="157"/>
      <c r="U1423" s="155"/>
      <c r="V1423" s="155"/>
      <c r="W1423" s="157">
        <f>SUBTOTAL(9,W1424:W1429)</f>
        <v>1809303466</v>
      </c>
      <c r="X1423" s="155"/>
      <c r="Y1423" s="155"/>
      <c r="Z1423" s="158"/>
      <c r="AA1423" s="159"/>
      <c r="AB1423" s="154"/>
      <c r="AC1423" s="160"/>
      <c r="AD1423" s="160"/>
      <c r="AE1423" s="160"/>
      <c r="AF1423" s="160"/>
      <c r="AG1423" s="160"/>
      <c r="AH1423" s="160"/>
      <c r="AI1423" s="160"/>
      <c r="AJ1423" s="160"/>
      <c r="AK1423" s="161"/>
      <c r="AL1423" s="159"/>
      <c r="AM1423" s="159"/>
      <c r="AN1423" s="159"/>
      <c r="AO1423" s="159"/>
      <c r="AP1423" s="162"/>
      <c r="AQ1423" s="162"/>
      <c r="AR1423" s="162"/>
      <c r="AS1423" s="162"/>
      <c r="AT1423" s="161"/>
      <c r="AU1423" s="163"/>
      <c r="AV1423" s="163"/>
      <c r="AW1423" s="163"/>
      <c r="AX1423" s="163"/>
      <c r="AY1423" s="163"/>
    </row>
    <row r="1424" spans="1:51" ht="16.5" customHeight="1" outlineLevel="3" x14ac:dyDescent="0.25">
      <c r="A1424" s="285" t="s">
        <v>3767</v>
      </c>
      <c r="B1424" s="286" t="s">
        <v>3768</v>
      </c>
      <c r="C1424" s="167"/>
      <c r="D1424" s="167">
        <v>0.1336</v>
      </c>
      <c r="E1424" s="167">
        <v>0.13239999999999999</v>
      </c>
      <c r="F1424" s="167">
        <v>0.1348</v>
      </c>
      <c r="G1424" s="167">
        <v>0.12559999999999999</v>
      </c>
      <c r="H1424" s="167">
        <v>0.12330000000000001</v>
      </c>
      <c r="I1424" s="167">
        <v>0.1215</v>
      </c>
      <c r="J1424" s="167">
        <v>0.12</v>
      </c>
      <c r="K1424" s="168">
        <f t="shared" ref="K1424:P1424" si="1920">IF(K1426=0,0,K1425/K1426)</f>
        <v>0.11789863183258228</v>
      </c>
      <c r="L1424" s="168">
        <f t="shared" si="1920"/>
        <v>0.13361562717398764</v>
      </c>
      <c r="M1424" s="168">
        <f t="shared" si="1920"/>
        <v>0.13720171089958846</v>
      </c>
      <c r="N1424" s="168">
        <f t="shared" si="1920"/>
        <v>0.14781596881109355</v>
      </c>
      <c r="O1424" s="168">
        <f t="shared" si="1920"/>
        <v>0.12149999998958436</v>
      </c>
      <c r="P1424" s="168">
        <f t="shared" si="1920"/>
        <v>0.10603452954172971</v>
      </c>
      <c r="Q1424" s="177"/>
      <c r="R1424" s="168">
        <f t="shared" ref="R1424:S1424" si="1921">IF(R1426=0,0,R1425/R1426)</f>
        <v>0</v>
      </c>
      <c r="S1424" s="168">
        <f t="shared" si="1921"/>
        <v>0</v>
      </c>
      <c r="T1424" s="181"/>
      <c r="U1424" s="168">
        <f t="shared" ref="U1424:V1424" si="1922">IF(U1426=0,0,U1425/U1426)</f>
        <v>0</v>
      </c>
      <c r="V1424" s="168">
        <f t="shared" si="1922"/>
        <v>0</v>
      </c>
      <c r="W1424" s="181">
        <v>1336765732</v>
      </c>
      <c r="X1424" s="167">
        <f>H1424</f>
        <v>0.12330000000000001</v>
      </c>
      <c r="Y1424" s="168">
        <f>IF(Y1426=0,0,Y1425/Y1426)</f>
        <v>0</v>
      </c>
      <c r="Z1424" s="182">
        <v>1979364032</v>
      </c>
      <c r="AA1424" s="167">
        <f>Y1424/X1424</f>
        <v>0</v>
      </c>
      <c r="AB1424" s="286"/>
      <c r="AC1424" s="172" t="e">
        <f>P1424/R1424</f>
        <v>#DIV/0!</v>
      </c>
      <c r="AD1424" s="172" t="e">
        <f>S1424/R1424</f>
        <v>#DIV/0!</v>
      </c>
      <c r="AE1424" s="172" t="e">
        <f>V1424/U1424</f>
        <v>#DIV/0!</v>
      </c>
      <c r="AF1424" s="172">
        <f>Y1424/X1424</f>
        <v>0</v>
      </c>
      <c r="AG1424" s="172">
        <f>P1424/G1424</f>
        <v>0.84422396131950406</v>
      </c>
      <c r="AH1424" s="172">
        <f>S1424/G1424</f>
        <v>0</v>
      </c>
      <c r="AI1424" s="172">
        <f>V1424/G1424</f>
        <v>0</v>
      </c>
      <c r="AJ1424" s="172">
        <f>Y1424/G1424</f>
        <v>0</v>
      </c>
      <c r="AK1424" s="173"/>
      <c r="AL1424" s="168">
        <f>IF(H1424=0,0,P1424/H1424)</f>
        <v>0.85997185354200889</v>
      </c>
      <c r="AM1424" s="168">
        <f>IF(H1424=0,0,S1424/H1424)</f>
        <v>0</v>
      </c>
      <c r="AN1424" s="168">
        <f>IF(H1424=0,0,V1424/H1424)</f>
        <v>0</v>
      </c>
      <c r="AO1424" s="168">
        <f>IF(H1424=0,0,Y1424/H1424)</f>
        <v>0</v>
      </c>
      <c r="AP1424" s="174">
        <f t="shared" ref="AP1424:AS1424" si="1923">IF(AL1424&lt;=50%,5,IF(AL1424&lt;=65%,4,IF(AL1424&lt;=75%,3,IF(AL1424&lt;=90%,2,1))))</f>
        <v>2</v>
      </c>
      <c r="AQ1424" s="174">
        <f t="shared" si="1923"/>
        <v>5</v>
      </c>
      <c r="AR1424" s="174">
        <f t="shared" si="1923"/>
        <v>5</v>
      </c>
      <c r="AS1424" s="174">
        <f t="shared" si="1923"/>
        <v>5</v>
      </c>
      <c r="AT1424" s="287"/>
      <c r="AU1424" s="288"/>
      <c r="AV1424" s="288"/>
      <c r="AW1424" s="288"/>
      <c r="AX1424" s="288"/>
      <c r="AY1424" s="288"/>
    </row>
    <row r="1425" spans="1:51" ht="16.5" customHeight="1" outlineLevel="4" x14ac:dyDescent="0.25">
      <c r="A1425" s="205" t="s">
        <v>3769</v>
      </c>
      <c r="B1425" s="181" t="s">
        <v>1383</v>
      </c>
      <c r="C1425" s="192" t="s">
        <v>1620</v>
      </c>
      <c r="D1425" s="192"/>
      <c r="E1425" s="192"/>
      <c r="F1425" s="192"/>
      <c r="G1425" s="192"/>
      <c r="H1425" s="192"/>
      <c r="I1425" s="192"/>
      <c r="J1425" s="192"/>
      <c r="K1425" s="182">
        <f>Variables!E719</f>
        <v>25974937133</v>
      </c>
      <c r="L1425" s="182">
        <f>Variables!F719</f>
        <v>31206960485</v>
      </c>
      <c r="M1425" s="182">
        <f>Variables!G719</f>
        <v>34283039991</v>
      </c>
      <c r="N1425" s="182">
        <f>Variables!H719</f>
        <v>40432696639</v>
      </c>
      <c r="O1425" s="182">
        <f>Variables!I719</f>
        <v>6526650216</v>
      </c>
      <c r="P1425" s="182">
        <f>Variables!J719</f>
        <v>11515756432</v>
      </c>
      <c r="Q1425" s="182"/>
      <c r="R1425" s="182">
        <f>Variables!K719</f>
        <v>0</v>
      </c>
      <c r="S1425" s="182">
        <f>Variables!L719</f>
        <v>0</v>
      </c>
      <c r="T1425" s="182"/>
      <c r="U1425" s="182">
        <f>Variables!M719</f>
        <v>0</v>
      </c>
      <c r="V1425" s="182">
        <f>Variables!N719</f>
        <v>0</v>
      </c>
      <c r="W1425" s="182"/>
      <c r="X1425" s="182"/>
      <c r="Y1425" s="182">
        <f>Variables!P719</f>
        <v>0</v>
      </c>
      <c r="Z1425" s="182"/>
      <c r="AA1425" s="192"/>
      <c r="AB1425" s="181"/>
      <c r="AC1425" s="170"/>
      <c r="AD1425" s="170"/>
      <c r="AE1425" s="170"/>
      <c r="AF1425" s="170"/>
      <c r="AG1425" s="170"/>
      <c r="AH1425" s="170"/>
      <c r="AI1425" s="170"/>
      <c r="AJ1425" s="170"/>
      <c r="AK1425" s="206"/>
      <c r="AL1425" s="168"/>
      <c r="AM1425" s="168"/>
      <c r="AN1425" s="168"/>
      <c r="AO1425" s="168"/>
      <c r="AP1425" s="174"/>
      <c r="AQ1425" s="174"/>
      <c r="AR1425" s="174"/>
      <c r="AS1425" s="174"/>
      <c r="AT1425" s="206"/>
      <c r="AU1425" s="207"/>
      <c r="AV1425" s="207"/>
      <c r="AW1425" s="207"/>
      <c r="AX1425" s="207"/>
      <c r="AY1425" s="207"/>
    </row>
    <row r="1426" spans="1:51" ht="16.5" customHeight="1" outlineLevel="4" x14ac:dyDescent="0.25">
      <c r="A1426" s="205" t="s">
        <v>3770</v>
      </c>
      <c r="B1426" s="181" t="s">
        <v>3771</v>
      </c>
      <c r="C1426" s="192" t="s">
        <v>1620</v>
      </c>
      <c r="D1426" s="192"/>
      <c r="E1426" s="192"/>
      <c r="F1426" s="192"/>
      <c r="G1426" s="192"/>
      <c r="H1426" s="192"/>
      <c r="I1426" s="192"/>
      <c r="J1426" s="192"/>
      <c r="K1426" s="182">
        <f>Variables!E713</f>
        <v>220315848702</v>
      </c>
      <c r="L1426" s="182">
        <f>Variables!F713</f>
        <v>233557714356</v>
      </c>
      <c r="M1426" s="182">
        <f>Variables!G713</f>
        <v>249873268826</v>
      </c>
      <c r="N1426" s="182">
        <f>Variables!H713</f>
        <v>273534023179</v>
      </c>
      <c r="O1426" s="182">
        <f>Variables!I713</f>
        <v>53717285733</v>
      </c>
      <c r="P1426" s="182">
        <f>Variables!J713</f>
        <v>108603833881</v>
      </c>
      <c r="Q1426" s="182"/>
      <c r="R1426" s="182">
        <f>Variables!K713</f>
        <v>0</v>
      </c>
      <c r="S1426" s="182">
        <f>Variables!L713</f>
        <v>0</v>
      </c>
      <c r="T1426" s="182"/>
      <c r="U1426" s="182">
        <f>Variables!M713</f>
        <v>0</v>
      </c>
      <c r="V1426" s="182">
        <f>Variables!N713</f>
        <v>0</v>
      </c>
      <c r="W1426" s="182"/>
      <c r="X1426" s="182"/>
      <c r="Y1426" s="182">
        <f>Variables!P713</f>
        <v>0</v>
      </c>
      <c r="Z1426" s="182"/>
      <c r="AA1426" s="192"/>
      <c r="AB1426" s="181"/>
      <c r="AC1426" s="170"/>
      <c r="AD1426" s="170"/>
      <c r="AE1426" s="170"/>
      <c r="AF1426" s="170"/>
      <c r="AG1426" s="170"/>
      <c r="AH1426" s="170"/>
      <c r="AI1426" s="170"/>
      <c r="AJ1426" s="170"/>
      <c r="AK1426" s="206"/>
      <c r="AL1426" s="168"/>
      <c r="AM1426" s="168"/>
      <c r="AN1426" s="168"/>
      <c r="AO1426" s="168"/>
      <c r="AP1426" s="174"/>
      <c r="AQ1426" s="174"/>
      <c r="AR1426" s="174"/>
      <c r="AS1426" s="174"/>
      <c r="AT1426" s="206"/>
      <c r="AU1426" s="207"/>
      <c r="AV1426" s="207"/>
      <c r="AW1426" s="207"/>
      <c r="AX1426" s="207"/>
      <c r="AY1426" s="207"/>
    </row>
    <row r="1427" spans="1:51" ht="16.5" customHeight="1" outlineLevel="3" x14ac:dyDescent="0.25">
      <c r="A1427" s="285" t="s">
        <v>3772</v>
      </c>
      <c r="B1427" s="286" t="s">
        <v>3773</v>
      </c>
      <c r="C1427" s="167"/>
      <c r="D1427" s="167">
        <v>3.5099999999999999E-2</v>
      </c>
      <c r="E1427" s="167">
        <v>3.1199999999999999E-2</v>
      </c>
      <c r="F1427" s="167">
        <v>4.2000000000000003E-2</v>
      </c>
      <c r="G1427" s="167">
        <v>3.6299999999999999E-2</v>
      </c>
      <c r="H1427" s="167">
        <v>3.3300000000000003E-2</v>
      </c>
      <c r="I1427" s="167">
        <v>3.1E-2</v>
      </c>
      <c r="J1427" s="167">
        <v>2.9100000000000001E-2</v>
      </c>
      <c r="K1427" s="168">
        <f t="shared" ref="K1427:P1427" si="1924">IF(K1429=0,0,K1428/K1429)</f>
        <v>3.0244346706136495E-2</v>
      </c>
      <c r="L1427" s="168">
        <f t="shared" si="1924"/>
        <v>2.6730102892187423E-2</v>
      </c>
      <c r="M1427" s="168">
        <f t="shared" si="1924"/>
        <v>2.2550419280438407E-2</v>
      </c>
      <c r="N1427" s="168">
        <f t="shared" si="1924"/>
        <v>3.3264035670055342E-2</v>
      </c>
      <c r="O1427" s="168">
        <f t="shared" si="1924"/>
        <v>1.8999999889663076E-2</v>
      </c>
      <c r="P1427" s="168">
        <f t="shared" si="1924"/>
        <v>1.3353808582753195E-2</v>
      </c>
      <c r="Q1427" s="177"/>
      <c r="R1427" s="168">
        <f t="shared" ref="R1427:S1427" si="1925">IF(R1429=0,0,R1428/R1429)</f>
        <v>0</v>
      </c>
      <c r="S1427" s="168">
        <f t="shared" si="1925"/>
        <v>0</v>
      </c>
      <c r="T1427" s="181"/>
      <c r="U1427" s="168">
        <f t="shared" ref="U1427:V1427" si="1926">IF(U1429=0,0,U1428/U1429)</f>
        <v>0</v>
      </c>
      <c r="V1427" s="168">
        <f t="shared" si="1926"/>
        <v>0</v>
      </c>
      <c r="W1427" s="181">
        <v>472537734</v>
      </c>
      <c r="X1427" s="167">
        <f>H1427</f>
        <v>3.3300000000000003E-2</v>
      </c>
      <c r="Y1427" s="168">
        <f>IF(Y1429=0,0,Y1428/Y1429)</f>
        <v>0</v>
      </c>
      <c r="Z1427" s="182">
        <v>853515720</v>
      </c>
      <c r="AA1427" s="167">
        <f>Y1427/X1427</f>
        <v>0</v>
      </c>
      <c r="AB1427" s="201"/>
      <c r="AC1427" s="172" t="e">
        <f>P1427/R1427</f>
        <v>#DIV/0!</v>
      </c>
      <c r="AD1427" s="172" t="e">
        <f>S1427/R1427</f>
        <v>#DIV/0!</v>
      </c>
      <c r="AE1427" s="172" t="e">
        <f>V1427/U1427</f>
        <v>#DIV/0!</v>
      </c>
      <c r="AF1427" s="172">
        <f>Y1427/X1427</f>
        <v>0</v>
      </c>
      <c r="AG1427" s="172">
        <f>P1427/G1427</f>
        <v>0.36787351467639656</v>
      </c>
      <c r="AH1427" s="172">
        <f>S1427/G1427</f>
        <v>0</v>
      </c>
      <c r="AI1427" s="172">
        <f>V1427/G1427</f>
        <v>0</v>
      </c>
      <c r="AJ1427" s="172">
        <f>Y1427/G1427</f>
        <v>0</v>
      </c>
      <c r="AK1427" s="173"/>
      <c r="AL1427" s="168">
        <f>IF(H1427=0,0,P1427/H1427)</f>
        <v>0.40101527275535115</v>
      </c>
      <c r="AM1427" s="168">
        <f>IF(H1427=0,0,S1427/H1427)</f>
        <v>0</v>
      </c>
      <c r="AN1427" s="168">
        <f>IF(H1427=0,0,V1427/H1427)</f>
        <v>0</v>
      </c>
      <c r="AO1427" s="168">
        <f>IF(H1427=0,0,Y1427/H1427)</f>
        <v>0</v>
      </c>
      <c r="AP1427" s="174">
        <f t="shared" ref="AP1427:AS1427" si="1927">IF(AL1427&lt;=50%,5,IF(AL1427&lt;=65%,4,IF(AL1427&lt;=75%,3,IF(AL1427&lt;=90%,2,1))))</f>
        <v>5</v>
      </c>
      <c r="AQ1427" s="174">
        <f t="shared" si="1927"/>
        <v>5</v>
      </c>
      <c r="AR1427" s="174">
        <f t="shared" si="1927"/>
        <v>5</v>
      </c>
      <c r="AS1427" s="174">
        <f t="shared" si="1927"/>
        <v>5</v>
      </c>
      <c r="AT1427" s="287"/>
      <c r="AU1427" s="288"/>
      <c r="AV1427" s="288"/>
      <c r="AW1427" s="288"/>
      <c r="AX1427" s="288"/>
      <c r="AY1427" s="288"/>
    </row>
    <row r="1428" spans="1:51" ht="16.5" customHeight="1" outlineLevel="4" x14ac:dyDescent="0.25">
      <c r="A1428" s="205" t="s">
        <v>3774</v>
      </c>
      <c r="B1428" s="181" t="s">
        <v>1384</v>
      </c>
      <c r="C1428" s="192" t="s">
        <v>1620</v>
      </c>
      <c r="D1428" s="192"/>
      <c r="E1428" s="192"/>
      <c r="F1428" s="192"/>
      <c r="G1428" s="192"/>
      <c r="H1428" s="192"/>
      <c r="I1428" s="192"/>
      <c r="J1428" s="192"/>
      <c r="K1428" s="182">
        <f>Variables!E720</f>
        <v>6663308913</v>
      </c>
      <c r="L1428" s="182">
        <f>Variables!F720</f>
        <v>6243021736</v>
      </c>
      <c r="M1428" s="182">
        <f>Variables!G720</f>
        <v>5634746979</v>
      </c>
      <c r="N1428" s="182">
        <f>Variables!H720</f>
        <v>9098845504</v>
      </c>
      <c r="O1428" s="182">
        <f>Variables!I720</f>
        <v>1020628423</v>
      </c>
      <c r="P1428" s="182">
        <f>Variables!J720</f>
        <v>1450274809</v>
      </c>
      <c r="Q1428" s="182"/>
      <c r="R1428" s="182">
        <f>Variables!K720</f>
        <v>0</v>
      </c>
      <c r="S1428" s="182">
        <f>Variables!L720</f>
        <v>0</v>
      </c>
      <c r="T1428" s="182"/>
      <c r="U1428" s="182">
        <f>Variables!M720</f>
        <v>0</v>
      </c>
      <c r="V1428" s="182">
        <f>Variables!N720</f>
        <v>0</v>
      </c>
      <c r="W1428" s="182"/>
      <c r="X1428" s="182"/>
      <c r="Y1428" s="182">
        <f>Variables!P720</f>
        <v>0</v>
      </c>
      <c r="Z1428" s="182"/>
      <c r="AA1428" s="192"/>
      <c r="AB1428" s="181"/>
      <c r="AC1428" s="170"/>
      <c r="AD1428" s="170"/>
      <c r="AE1428" s="170"/>
      <c r="AF1428" s="170"/>
      <c r="AG1428" s="170"/>
      <c r="AH1428" s="170"/>
      <c r="AI1428" s="170"/>
      <c r="AJ1428" s="170"/>
      <c r="AK1428" s="206"/>
      <c r="AL1428" s="168"/>
      <c r="AM1428" s="168"/>
      <c r="AN1428" s="168"/>
      <c r="AO1428" s="168"/>
      <c r="AP1428" s="174"/>
      <c r="AQ1428" s="174"/>
      <c r="AR1428" s="174"/>
      <c r="AS1428" s="174"/>
      <c r="AT1428" s="206"/>
      <c r="AU1428" s="207"/>
      <c r="AV1428" s="207"/>
      <c r="AW1428" s="207"/>
      <c r="AX1428" s="207"/>
      <c r="AY1428" s="207"/>
    </row>
    <row r="1429" spans="1:51" ht="16.5" customHeight="1" outlineLevel="4" x14ac:dyDescent="0.25">
      <c r="A1429" s="205" t="s">
        <v>3775</v>
      </c>
      <c r="B1429" s="181" t="s">
        <v>3771</v>
      </c>
      <c r="C1429" s="192" t="s">
        <v>1620</v>
      </c>
      <c r="D1429" s="192"/>
      <c r="E1429" s="192"/>
      <c r="F1429" s="192"/>
      <c r="G1429" s="192"/>
      <c r="H1429" s="192"/>
      <c r="I1429" s="192"/>
      <c r="J1429" s="192"/>
      <c r="K1429" s="182">
        <f>Variables!E713</f>
        <v>220315848702</v>
      </c>
      <c r="L1429" s="182">
        <f>Variables!F713</f>
        <v>233557714356</v>
      </c>
      <c r="M1429" s="182">
        <f>Variables!G713</f>
        <v>249873268826</v>
      </c>
      <c r="N1429" s="182">
        <f>Variables!H713</f>
        <v>273534023179</v>
      </c>
      <c r="O1429" s="182">
        <f>Variables!I713</f>
        <v>53717285733</v>
      </c>
      <c r="P1429" s="182">
        <f>Variables!J713</f>
        <v>108603833881</v>
      </c>
      <c r="Q1429" s="182"/>
      <c r="R1429" s="182">
        <f>Variables!K713</f>
        <v>0</v>
      </c>
      <c r="S1429" s="182">
        <f>Variables!L713</f>
        <v>0</v>
      </c>
      <c r="T1429" s="182"/>
      <c r="U1429" s="182">
        <f>Variables!M713</f>
        <v>0</v>
      </c>
      <c r="V1429" s="182">
        <f>Variables!N713</f>
        <v>0</v>
      </c>
      <c r="W1429" s="182"/>
      <c r="X1429" s="182"/>
      <c r="Y1429" s="182">
        <f>Variables!P713</f>
        <v>0</v>
      </c>
      <c r="Z1429" s="182"/>
      <c r="AA1429" s="192"/>
      <c r="AB1429" s="181"/>
      <c r="AC1429" s="170"/>
      <c r="AD1429" s="170"/>
      <c r="AE1429" s="170"/>
      <c r="AF1429" s="170"/>
      <c r="AG1429" s="170"/>
      <c r="AH1429" s="170"/>
      <c r="AI1429" s="170"/>
      <c r="AJ1429" s="170"/>
      <c r="AK1429" s="206"/>
      <c r="AL1429" s="168"/>
      <c r="AM1429" s="168"/>
      <c r="AN1429" s="168"/>
      <c r="AO1429" s="168"/>
      <c r="AP1429" s="174"/>
      <c r="AQ1429" s="174"/>
      <c r="AR1429" s="174"/>
      <c r="AS1429" s="174"/>
      <c r="AT1429" s="206"/>
      <c r="AU1429" s="207"/>
      <c r="AV1429" s="207"/>
      <c r="AW1429" s="207"/>
      <c r="AX1429" s="207"/>
      <c r="AY1429" s="207"/>
    </row>
    <row r="1430" spans="1:51" ht="16.5" customHeight="1" outlineLevel="2" x14ac:dyDescent="0.25">
      <c r="A1430" s="153" t="s">
        <v>3776</v>
      </c>
      <c r="B1430" s="154" t="s">
        <v>3777</v>
      </c>
      <c r="C1430" s="155"/>
      <c r="D1430" s="155"/>
      <c r="E1430" s="155"/>
      <c r="F1430" s="155"/>
      <c r="G1430" s="155"/>
      <c r="H1430" s="155"/>
      <c r="I1430" s="155"/>
      <c r="J1430" s="155"/>
      <c r="K1430" s="155"/>
      <c r="L1430" s="155"/>
      <c r="M1430" s="155"/>
      <c r="N1430" s="159"/>
      <c r="O1430" s="155"/>
      <c r="P1430" s="155"/>
      <c r="Q1430" s="156"/>
      <c r="R1430" s="155"/>
      <c r="S1430" s="155"/>
      <c r="T1430" s="157"/>
      <c r="U1430" s="155"/>
      <c r="V1430" s="155"/>
      <c r="W1430" s="157">
        <f>SUBTOTAL(9,W1431:W1433)</f>
        <v>0</v>
      </c>
      <c r="X1430" s="155"/>
      <c r="Y1430" s="155"/>
      <c r="Z1430" s="158"/>
      <c r="AA1430" s="159"/>
      <c r="AB1430" s="154"/>
      <c r="AC1430" s="160"/>
      <c r="AD1430" s="160"/>
      <c r="AE1430" s="160"/>
      <c r="AF1430" s="160"/>
      <c r="AG1430" s="160"/>
      <c r="AH1430" s="160"/>
      <c r="AI1430" s="160"/>
      <c r="AJ1430" s="160"/>
      <c r="AK1430" s="161"/>
      <c r="AL1430" s="159"/>
      <c r="AM1430" s="159"/>
      <c r="AN1430" s="159"/>
      <c r="AO1430" s="159"/>
      <c r="AP1430" s="162"/>
      <c r="AQ1430" s="162"/>
      <c r="AR1430" s="162"/>
      <c r="AS1430" s="162"/>
      <c r="AT1430" s="161"/>
      <c r="AU1430" s="163"/>
      <c r="AV1430" s="163"/>
      <c r="AW1430" s="163"/>
      <c r="AX1430" s="163"/>
      <c r="AY1430" s="163"/>
    </row>
    <row r="1431" spans="1:51" ht="16.5" customHeight="1" outlineLevel="3" x14ac:dyDescent="0.25">
      <c r="A1431" s="285" t="s">
        <v>3778</v>
      </c>
      <c r="B1431" s="286" t="s">
        <v>3779</v>
      </c>
      <c r="C1431" s="167"/>
      <c r="D1431" s="167">
        <v>2.46E-2</v>
      </c>
      <c r="E1431" s="167">
        <v>2.4799999999999999E-2</v>
      </c>
      <c r="F1431" s="167">
        <v>2.5000000000000001E-2</v>
      </c>
      <c r="G1431" s="167">
        <v>2.52E-2</v>
      </c>
      <c r="H1431" s="167">
        <v>2.5399999999999999E-2</v>
      </c>
      <c r="I1431" s="167">
        <v>2.5600000000000001E-2</v>
      </c>
      <c r="J1431" s="167">
        <v>2.5899999999999999E-2</v>
      </c>
      <c r="K1431" s="168">
        <f t="shared" ref="K1431:P1431" si="1928">IF(K1433=0,0,K1432/K1433)</f>
        <v>0</v>
      </c>
      <c r="L1431" s="168">
        <f t="shared" si="1928"/>
        <v>0</v>
      </c>
      <c r="M1431" s="168">
        <f t="shared" si="1928"/>
        <v>3.479289143591411E-2</v>
      </c>
      <c r="N1431" s="168">
        <f t="shared" si="1928"/>
        <v>3.3264035670055342E-2</v>
      </c>
      <c r="O1431" s="168">
        <f t="shared" si="1928"/>
        <v>0</v>
      </c>
      <c r="P1431" s="168">
        <f t="shared" si="1928"/>
        <v>0</v>
      </c>
      <c r="Q1431" s="177"/>
      <c r="R1431" s="168">
        <f>IF(R1433=0,0,R1432/R1433)</f>
        <v>0</v>
      </c>
      <c r="S1431" s="167" t="e">
        <f>S1432/S1433</f>
        <v>#DIV/0!</v>
      </c>
      <c r="T1431" s="181"/>
      <c r="U1431" s="168">
        <f t="shared" ref="U1431:V1431" si="1929">IF(U1433=0,0,U1432/U1433)</f>
        <v>0</v>
      </c>
      <c r="V1431" s="168">
        <f t="shared" si="1929"/>
        <v>0</v>
      </c>
      <c r="W1431" s="181"/>
      <c r="X1431" s="167">
        <f>H1431</f>
        <v>2.5399999999999999E-2</v>
      </c>
      <c r="Y1431" s="168">
        <f>IF(Y1433=0,0,Y1432/Y1433)</f>
        <v>0</v>
      </c>
      <c r="Z1431" s="182"/>
      <c r="AA1431" s="167">
        <f>Y1431/X1431</f>
        <v>0</v>
      </c>
      <c r="AB1431" s="201" t="s">
        <v>1287</v>
      </c>
      <c r="AC1431" s="172" t="e">
        <f>P1431/R1431</f>
        <v>#DIV/0!</v>
      </c>
      <c r="AD1431" s="172" t="e">
        <f>S1431/R1431</f>
        <v>#DIV/0!</v>
      </c>
      <c r="AE1431" s="172" t="e">
        <f>V1431/U1431</f>
        <v>#DIV/0!</v>
      </c>
      <c r="AF1431" s="172">
        <f>Y1431/X1431</f>
        <v>0</v>
      </c>
      <c r="AG1431" s="172">
        <f>P1431/G1431</f>
        <v>0</v>
      </c>
      <c r="AH1431" s="172" t="e">
        <f>S1431/G1431</f>
        <v>#DIV/0!</v>
      </c>
      <c r="AI1431" s="172">
        <f>V1431/G1431</f>
        <v>0</v>
      </c>
      <c r="AJ1431" s="172">
        <f>Y1431/G1431</f>
        <v>0</v>
      </c>
      <c r="AK1431" s="173"/>
      <c r="AL1431" s="168">
        <f>IF(H1431=0,0,P1431/H1431)</f>
        <v>0</v>
      </c>
      <c r="AM1431" s="168" t="e">
        <f>IF(H1431=0,0,S1431/H1431)</f>
        <v>#DIV/0!</v>
      </c>
      <c r="AN1431" s="168">
        <f>IF(H1431=0,0,V1431/H1431)</f>
        <v>0</v>
      </c>
      <c r="AO1431" s="168">
        <f>IF(H1431=0,0,Y1431/H1431)</f>
        <v>0</v>
      </c>
      <c r="AP1431" s="174">
        <f t="shared" ref="AP1431:AS1431" si="1930">IF(AL1431&lt;=50%,5,IF(AL1431&lt;=65%,4,IF(AL1431&lt;=75%,3,IF(AL1431&lt;=90%,2,1))))</f>
        <v>5</v>
      </c>
      <c r="AQ1431" s="174" t="e">
        <f t="shared" si="1930"/>
        <v>#DIV/0!</v>
      </c>
      <c r="AR1431" s="174">
        <f t="shared" si="1930"/>
        <v>5</v>
      </c>
      <c r="AS1431" s="174">
        <f t="shared" si="1930"/>
        <v>5</v>
      </c>
      <c r="AT1431" s="287"/>
      <c r="AU1431" s="288"/>
      <c r="AV1431" s="288"/>
      <c r="AW1431" s="288"/>
      <c r="AX1431" s="288"/>
      <c r="AY1431" s="288"/>
    </row>
    <row r="1432" spans="1:51" ht="16.5" customHeight="1" outlineLevel="4" x14ac:dyDescent="0.25">
      <c r="A1432" s="205" t="s">
        <v>3780</v>
      </c>
      <c r="B1432" s="181" t="s">
        <v>3781</v>
      </c>
      <c r="C1432" s="192" t="s">
        <v>1620</v>
      </c>
      <c r="D1432" s="192"/>
      <c r="E1432" s="192"/>
      <c r="F1432" s="192"/>
      <c r="G1432" s="192"/>
      <c r="H1432" s="192"/>
      <c r="I1432" s="192"/>
      <c r="J1432" s="192"/>
      <c r="K1432" s="192">
        <f>Variables!E676</f>
        <v>0</v>
      </c>
      <c r="L1432" s="192">
        <f>Variables!F676</f>
        <v>0</v>
      </c>
      <c r="M1432" s="192">
        <f>Variables!G676</f>
        <v>8693813515</v>
      </c>
      <c r="N1432" s="192">
        <f>Variables!H676</f>
        <v>9098845504</v>
      </c>
      <c r="O1432" s="192">
        <f>Variables!I676</f>
        <v>0</v>
      </c>
      <c r="P1432" s="192">
        <f>Variables!J676</f>
        <v>0</v>
      </c>
      <c r="Q1432" s="181"/>
      <c r="R1432" s="192">
        <f>Variables!K676</f>
        <v>0</v>
      </c>
      <c r="S1432" s="192">
        <f>Variables!L676</f>
        <v>0</v>
      </c>
      <c r="T1432" s="181"/>
      <c r="U1432" s="192">
        <f>Variables!M676</f>
        <v>0</v>
      </c>
      <c r="V1432" s="182">
        <f>Variables!N676</f>
        <v>0</v>
      </c>
      <c r="W1432" s="181"/>
      <c r="X1432" s="192"/>
      <c r="Y1432" s="182">
        <f>Variables!P676</f>
        <v>0</v>
      </c>
      <c r="Z1432" s="182"/>
      <c r="AA1432" s="192"/>
      <c r="AB1432" s="181"/>
      <c r="AC1432" s="170"/>
      <c r="AD1432" s="170"/>
      <c r="AE1432" s="170"/>
      <c r="AF1432" s="170"/>
      <c r="AG1432" s="170"/>
      <c r="AH1432" s="170"/>
      <c r="AI1432" s="170"/>
      <c r="AJ1432" s="170"/>
      <c r="AK1432" s="206"/>
      <c r="AL1432" s="168"/>
      <c r="AM1432" s="168"/>
      <c r="AN1432" s="168"/>
      <c r="AO1432" s="168"/>
      <c r="AP1432" s="174"/>
      <c r="AQ1432" s="174"/>
      <c r="AR1432" s="174"/>
      <c r="AS1432" s="174"/>
      <c r="AT1432" s="206"/>
      <c r="AU1432" s="207"/>
      <c r="AV1432" s="207"/>
      <c r="AW1432" s="207"/>
      <c r="AX1432" s="207"/>
      <c r="AY1432" s="207"/>
    </row>
    <row r="1433" spans="1:51" ht="16.5" customHeight="1" outlineLevel="4" x14ac:dyDescent="0.25">
      <c r="A1433" s="205" t="s">
        <v>3782</v>
      </c>
      <c r="B1433" s="181" t="s">
        <v>3771</v>
      </c>
      <c r="C1433" s="192" t="s">
        <v>1620</v>
      </c>
      <c r="D1433" s="192"/>
      <c r="E1433" s="192"/>
      <c r="F1433" s="192"/>
      <c r="G1433" s="192"/>
      <c r="H1433" s="192"/>
      <c r="I1433" s="192"/>
      <c r="J1433" s="192"/>
      <c r="K1433" s="192">
        <f>Variables!E713</f>
        <v>220315848702</v>
      </c>
      <c r="L1433" s="192">
        <f>Variables!F713</f>
        <v>233557714356</v>
      </c>
      <c r="M1433" s="192">
        <f>Variables!G713</f>
        <v>249873268826</v>
      </c>
      <c r="N1433" s="192">
        <f>Variables!H713</f>
        <v>273534023179</v>
      </c>
      <c r="O1433" s="192">
        <f>Variables!I713</f>
        <v>53717285733</v>
      </c>
      <c r="P1433" s="192">
        <f>Variables!J713</f>
        <v>108603833881</v>
      </c>
      <c r="Q1433" s="181"/>
      <c r="R1433" s="192">
        <f>Variables!K713</f>
        <v>0</v>
      </c>
      <c r="S1433" s="192">
        <f>Variables!L713</f>
        <v>0</v>
      </c>
      <c r="T1433" s="181"/>
      <c r="U1433" s="192">
        <f>Variables!M713</f>
        <v>0</v>
      </c>
      <c r="V1433" s="182">
        <f>Variables!N713</f>
        <v>0</v>
      </c>
      <c r="W1433" s="181"/>
      <c r="X1433" s="192"/>
      <c r="Y1433" s="182">
        <f>Variables!P713</f>
        <v>0</v>
      </c>
      <c r="Z1433" s="182"/>
      <c r="AA1433" s="192"/>
      <c r="AB1433" s="181"/>
      <c r="AC1433" s="170"/>
      <c r="AD1433" s="170"/>
      <c r="AE1433" s="170"/>
      <c r="AF1433" s="170"/>
      <c r="AG1433" s="170"/>
      <c r="AH1433" s="170"/>
      <c r="AI1433" s="170"/>
      <c r="AJ1433" s="170"/>
      <c r="AK1433" s="206"/>
      <c r="AL1433" s="168"/>
      <c r="AM1433" s="168"/>
      <c r="AN1433" s="168"/>
      <c r="AO1433" s="168"/>
      <c r="AP1433" s="174"/>
      <c r="AQ1433" s="174"/>
      <c r="AR1433" s="174"/>
      <c r="AS1433" s="174"/>
      <c r="AT1433" s="206"/>
      <c r="AU1433" s="207"/>
      <c r="AV1433" s="207"/>
      <c r="AW1433" s="207"/>
      <c r="AX1433" s="207"/>
      <c r="AY1433" s="207"/>
    </row>
    <row r="1434" spans="1:51" ht="16.5" customHeight="1" outlineLevel="1" x14ac:dyDescent="0.25">
      <c r="A1434" s="140" t="s">
        <v>3783</v>
      </c>
      <c r="B1434" s="146" t="s">
        <v>3784</v>
      </c>
      <c r="C1434" s="142"/>
      <c r="D1434" s="142"/>
      <c r="E1434" s="142"/>
      <c r="F1434" s="142"/>
      <c r="G1434" s="142"/>
      <c r="H1434" s="142"/>
      <c r="I1434" s="142"/>
      <c r="J1434" s="142"/>
      <c r="K1434" s="142"/>
      <c r="L1434" s="142"/>
      <c r="M1434" s="142"/>
      <c r="N1434" s="142"/>
      <c r="O1434" s="142"/>
      <c r="P1434" s="142"/>
      <c r="Q1434" s="284">
        <f>SUBTOTAL(9,Q1435:Q1475)</f>
        <v>0</v>
      </c>
      <c r="R1434" s="142"/>
      <c r="S1434" s="142"/>
      <c r="T1434" s="143">
        <f>SUBTOTAL(9,T1435:T1475)</f>
        <v>0</v>
      </c>
      <c r="U1434" s="142"/>
      <c r="V1434" s="142"/>
      <c r="W1434" s="143">
        <f>SUBTOTAL(9,W1435:W1475)</f>
        <v>0</v>
      </c>
      <c r="X1434" s="142"/>
      <c r="Y1434" s="142"/>
      <c r="Z1434" s="143">
        <f>SUBTOTAL(9,Z1435:Z1475)</f>
        <v>0</v>
      </c>
      <c r="AA1434" s="145"/>
      <c r="AB1434" s="146"/>
      <c r="AC1434" s="147"/>
      <c r="AD1434" s="147"/>
      <c r="AE1434" s="147"/>
      <c r="AF1434" s="147"/>
      <c r="AG1434" s="147"/>
      <c r="AH1434" s="147"/>
      <c r="AI1434" s="147"/>
      <c r="AJ1434" s="147"/>
      <c r="AK1434" s="148"/>
      <c r="AL1434" s="149"/>
      <c r="AM1434" s="149"/>
      <c r="AN1434" s="149"/>
      <c r="AO1434" s="149"/>
      <c r="AP1434" s="150"/>
      <c r="AQ1434" s="150"/>
      <c r="AR1434" s="150"/>
      <c r="AS1434" s="150"/>
      <c r="AT1434" s="151"/>
      <c r="AU1434" s="152">
        <f>COUNTIF(AS1435:AS1475,5)</f>
        <v>9</v>
      </c>
      <c r="AV1434" s="152">
        <f>COUNTIF(AS1435:AS1475,4)</f>
        <v>0</v>
      </c>
      <c r="AW1434" s="152">
        <f>COUNTIF(AS1435:AS1475,3)</f>
        <v>0</v>
      </c>
      <c r="AX1434" s="152">
        <f>COUNTIF(AS1435:AS1475,2)</f>
        <v>0</v>
      </c>
      <c r="AY1434" s="152">
        <f>COUNTIF(AS1435:AS1475,1)</f>
        <v>1</v>
      </c>
    </row>
    <row r="1435" spans="1:51" ht="16.5" customHeight="1" outlineLevel="2" x14ac:dyDescent="0.25">
      <c r="A1435" s="153" t="s">
        <v>3785</v>
      </c>
      <c r="B1435" s="153" t="s">
        <v>3786</v>
      </c>
      <c r="C1435" s="155"/>
      <c r="D1435" s="155"/>
      <c r="E1435" s="155"/>
      <c r="F1435" s="155"/>
      <c r="G1435" s="155"/>
      <c r="H1435" s="155"/>
      <c r="I1435" s="155"/>
      <c r="J1435" s="155"/>
      <c r="K1435" s="155"/>
      <c r="L1435" s="155"/>
      <c r="M1435" s="155"/>
      <c r="N1435" s="155"/>
      <c r="O1435" s="155"/>
      <c r="P1435" s="155"/>
      <c r="Q1435" s="156"/>
      <c r="R1435" s="155"/>
      <c r="S1435" s="155"/>
      <c r="T1435" s="222"/>
      <c r="U1435" s="155"/>
      <c r="V1435" s="155"/>
      <c r="W1435" s="222"/>
      <c r="X1435" s="155"/>
      <c r="Y1435" s="155"/>
      <c r="Z1435" s="158"/>
      <c r="AA1435" s="159"/>
      <c r="AB1435" s="154"/>
      <c r="AC1435" s="160"/>
      <c r="AD1435" s="160"/>
      <c r="AE1435" s="160"/>
      <c r="AF1435" s="160"/>
      <c r="AG1435" s="160"/>
      <c r="AH1435" s="160"/>
      <c r="AI1435" s="160"/>
      <c r="AJ1435" s="160"/>
      <c r="AK1435" s="161"/>
      <c r="AL1435" s="159"/>
      <c r="AM1435" s="159"/>
      <c r="AN1435" s="159"/>
      <c r="AO1435" s="159"/>
      <c r="AP1435" s="162"/>
      <c r="AQ1435" s="162"/>
      <c r="AR1435" s="162"/>
      <c r="AS1435" s="162"/>
      <c r="AT1435" s="161"/>
      <c r="AU1435" s="163"/>
      <c r="AV1435" s="163"/>
      <c r="AW1435" s="163"/>
      <c r="AX1435" s="163"/>
      <c r="AY1435" s="163"/>
    </row>
    <row r="1436" spans="1:51" ht="16.5" customHeight="1" outlineLevel="3" x14ac:dyDescent="0.25">
      <c r="A1436" s="285" t="s">
        <v>3787</v>
      </c>
      <c r="B1436" s="286" t="s">
        <v>3788</v>
      </c>
      <c r="C1436" s="167"/>
      <c r="D1436" s="167">
        <v>1</v>
      </c>
      <c r="E1436" s="167">
        <v>1</v>
      </c>
      <c r="F1436" s="167">
        <v>1</v>
      </c>
      <c r="G1436" s="167">
        <v>1</v>
      </c>
      <c r="H1436" s="167">
        <v>1</v>
      </c>
      <c r="I1436" s="167">
        <v>1</v>
      </c>
      <c r="J1436" s="167">
        <v>1</v>
      </c>
      <c r="K1436" s="167" t="e">
        <f>IF(K1438=0,0,K1437/K1438)</f>
        <v>#N/A</v>
      </c>
      <c r="L1436" s="167">
        <v>1</v>
      </c>
      <c r="M1436" s="167">
        <f t="shared" ref="M1436:P1436" si="1931">IF(M1438=0,0,M1437/M1438)</f>
        <v>1</v>
      </c>
      <c r="N1436" s="167">
        <f t="shared" si="1931"/>
        <v>1</v>
      </c>
      <c r="O1436" s="167">
        <f t="shared" si="1931"/>
        <v>0</v>
      </c>
      <c r="P1436" s="167">
        <f t="shared" si="1931"/>
        <v>0</v>
      </c>
      <c r="Q1436" s="177"/>
      <c r="R1436" s="167">
        <f t="shared" ref="R1436:S1436" si="1932">IF(R1438=0,0,R1437/R1438)</f>
        <v>0</v>
      </c>
      <c r="S1436" s="167">
        <f t="shared" si="1932"/>
        <v>0</v>
      </c>
      <c r="T1436" s="181"/>
      <c r="U1436" s="167">
        <f t="shared" ref="U1436:V1436" si="1933">IF(U1438=0,0,U1437/U1438)</f>
        <v>0</v>
      </c>
      <c r="V1436" s="167">
        <f t="shared" si="1933"/>
        <v>0</v>
      </c>
      <c r="W1436" s="181"/>
      <c r="X1436" s="167">
        <f>H1436</f>
        <v>1</v>
      </c>
      <c r="Y1436" s="167">
        <f>IF(Y1438=0,0,Y1437/Y1438)</f>
        <v>0</v>
      </c>
      <c r="Z1436" s="182"/>
      <c r="AA1436" s="167"/>
      <c r="AB1436" s="286"/>
      <c r="AC1436" s="172" t="e">
        <f>P1436/R1436</f>
        <v>#DIV/0!</v>
      </c>
      <c r="AD1436" s="172" t="e">
        <f>S1436/R1436</f>
        <v>#DIV/0!</v>
      </c>
      <c r="AE1436" s="172" t="e">
        <f>V1436/U1436</f>
        <v>#DIV/0!</v>
      </c>
      <c r="AF1436" s="172">
        <f>Y1436/X1436</f>
        <v>0</v>
      </c>
      <c r="AG1436" s="172">
        <f>P1436/G1436</f>
        <v>0</v>
      </c>
      <c r="AH1436" s="172">
        <f>S1436/G1436</f>
        <v>0</v>
      </c>
      <c r="AI1436" s="172">
        <f>V1436/G1436</f>
        <v>0</v>
      </c>
      <c r="AJ1436" s="172">
        <f>Y1436/G1436</f>
        <v>0</v>
      </c>
      <c r="AK1436" s="173"/>
      <c r="AL1436" s="168">
        <f>IF(H1436=0,0,P1436/H1436)</f>
        <v>0</v>
      </c>
      <c r="AM1436" s="168">
        <f>IF(H1436=0,0,S1436/H1436)</f>
        <v>0</v>
      </c>
      <c r="AN1436" s="168">
        <f>IF(H1436=0,0,V1436/H1436)</f>
        <v>0</v>
      </c>
      <c r="AO1436" s="168">
        <f>IF(H1436=0,0,Y1436/H1436)</f>
        <v>0</v>
      </c>
      <c r="AP1436" s="174">
        <f t="shared" ref="AP1436:AS1436" si="1934">IF(AL1436&lt;=50%,5,IF(AL1436&lt;=65%,4,IF(AL1436&lt;=75%,3,IF(AL1436&lt;=90%,2,1))))</f>
        <v>5</v>
      </c>
      <c r="AQ1436" s="174">
        <f t="shared" si="1934"/>
        <v>5</v>
      </c>
      <c r="AR1436" s="174">
        <f t="shared" si="1934"/>
        <v>5</v>
      </c>
      <c r="AS1436" s="174">
        <f t="shared" si="1934"/>
        <v>5</v>
      </c>
      <c r="AT1436" s="287"/>
      <c r="AU1436" s="288"/>
      <c r="AV1436" s="288"/>
      <c r="AW1436" s="288"/>
      <c r="AX1436" s="288"/>
      <c r="AY1436" s="288"/>
    </row>
    <row r="1437" spans="1:51" ht="16.5" customHeight="1" outlineLevel="4" x14ac:dyDescent="0.25">
      <c r="A1437" s="205" t="s">
        <v>3789</v>
      </c>
      <c r="B1437" s="181" t="s">
        <v>1393</v>
      </c>
      <c r="C1437" s="192" t="s">
        <v>2697</v>
      </c>
      <c r="D1437" s="192"/>
      <c r="E1437" s="192"/>
      <c r="F1437" s="192"/>
      <c r="G1437" s="192"/>
      <c r="H1437" s="192"/>
      <c r="I1437" s="192"/>
      <c r="J1437" s="192"/>
      <c r="K1437" s="192" t="e">
        <f>Variables!E726</f>
        <v>#N/A</v>
      </c>
      <c r="L1437" s="192" t="e">
        <f>Variables!F726</f>
        <v>#N/A</v>
      </c>
      <c r="M1437" s="192">
        <f>Variables!G726</f>
        <v>1</v>
      </c>
      <c r="N1437" s="192">
        <f>Variables!H726</f>
        <v>1</v>
      </c>
      <c r="O1437" s="192">
        <f>Variables!I726</f>
        <v>0</v>
      </c>
      <c r="P1437" s="192">
        <f>Variables!J726</f>
        <v>0</v>
      </c>
      <c r="Q1437" s="181"/>
      <c r="R1437" s="192">
        <f>Variables!K726</f>
        <v>0</v>
      </c>
      <c r="S1437" s="192">
        <f>Variables!L726</f>
        <v>0</v>
      </c>
      <c r="T1437" s="181"/>
      <c r="U1437" s="192">
        <f>Variables!M726</f>
        <v>0</v>
      </c>
      <c r="V1437" s="192">
        <f>Variables!N726</f>
        <v>0</v>
      </c>
      <c r="W1437" s="181"/>
      <c r="X1437" s="192"/>
      <c r="Y1437" s="192">
        <f>Variables!P726</f>
        <v>0</v>
      </c>
      <c r="Z1437" s="182"/>
      <c r="AA1437" s="192"/>
      <c r="AB1437" s="181"/>
      <c r="AC1437" s="170"/>
      <c r="AD1437" s="170"/>
      <c r="AE1437" s="170"/>
      <c r="AF1437" s="170"/>
      <c r="AG1437" s="170"/>
      <c r="AH1437" s="170"/>
      <c r="AI1437" s="170"/>
      <c r="AJ1437" s="170"/>
      <c r="AK1437" s="206"/>
      <c r="AL1437" s="168"/>
      <c r="AM1437" s="168"/>
      <c r="AN1437" s="168"/>
      <c r="AO1437" s="168"/>
      <c r="AP1437" s="174"/>
      <c r="AQ1437" s="174"/>
      <c r="AR1437" s="174"/>
      <c r="AS1437" s="174"/>
      <c r="AT1437" s="206"/>
      <c r="AU1437" s="207"/>
      <c r="AV1437" s="207"/>
      <c r="AW1437" s="207"/>
      <c r="AX1437" s="207"/>
      <c r="AY1437" s="207"/>
    </row>
    <row r="1438" spans="1:51" ht="16.5" customHeight="1" outlineLevel="4" x14ac:dyDescent="0.25">
      <c r="A1438" s="205" t="s">
        <v>3790</v>
      </c>
      <c r="B1438" s="181" t="s">
        <v>1416</v>
      </c>
      <c r="C1438" s="192" t="s">
        <v>2667</v>
      </c>
      <c r="D1438" s="192"/>
      <c r="E1438" s="192"/>
      <c r="F1438" s="192"/>
      <c r="G1438" s="192"/>
      <c r="H1438" s="192"/>
      <c r="I1438" s="192"/>
      <c r="J1438" s="192"/>
      <c r="K1438" s="192" t="e">
        <f>Variables!E738</f>
        <v>#N/A</v>
      </c>
      <c r="L1438" s="192" t="e">
        <f>Variables!F738</f>
        <v>#N/A</v>
      </c>
      <c r="M1438" s="192">
        <f>Variables!G738</f>
        <v>1</v>
      </c>
      <c r="N1438" s="192">
        <f>Variables!H738</f>
        <v>1</v>
      </c>
      <c r="O1438" s="192">
        <f>Variables!I738</f>
        <v>0</v>
      </c>
      <c r="P1438" s="192">
        <f>Variables!J738</f>
        <v>0</v>
      </c>
      <c r="Q1438" s="181"/>
      <c r="R1438" s="192">
        <f>Variables!K738</f>
        <v>0</v>
      </c>
      <c r="S1438" s="192">
        <f>Variables!L738</f>
        <v>0</v>
      </c>
      <c r="T1438" s="181"/>
      <c r="U1438" s="192">
        <f>Variables!M738</f>
        <v>0</v>
      </c>
      <c r="V1438" s="192">
        <f>Variables!N738</f>
        <v>0</v>
      </c>
      <c r="W1438" s="181"/>
      <c r="X1438" s="192"/>
      <c r="Y1438" s="192">
        <f>Variables!P738</f>
        <v>0</v>
      </c>
      <c r="Z1438" s="182"/>
      <c r="AA1438" s="192"/>
      <c r="AB1438" s="181"/>
      <c r="AC1438" s="170"/>
      <c r="AD1438" s="170"/>
      <c r="AE1438" s="170"/>
      <c r="AF1438" s="170"/>
      <c r="AG1438" s="170"/>
      <c r="AH1438" s="170"/>
      <c r="AI1438" s="170"/>
      <c r="AJ1438" s="170"/>
      <c r="AK1438" s="206"/>
      <c r="AL1438" s="168"/>
      <c r="AM1438" s="168"/>
      <c r="AN1438" s="168"/>
      <c r="AO1438" s="168"/>
      <c r="AP1438" s="174"/>
      <c r="AQ1438" s="174"/>
      <c r="AR1438" s="174"/>
      <c r="AS1438" s="174"/>
      <c r="AT1438" s="206"/>
      <c r="AU1438" s="207"/>
      <c r="AV1438" s="207"/>
      <c r="AW1438" s="207"/>
      <c r="AX1438" s="207"/>
      <c r="AY1438" s="207"/>
    </row>
    <row r="1439" spans="1:51" ht="16.5" customHeight="1" outlineLevel="2" x14ac:dyDescent="0.25">
      <c r="A1439" s="153" t="s">
        <v>3791</v>
      </c>
      <c r="B1439" s="154" t="s">
        <v>3792</v>
      </c>
      <c r="C1439" s="155"/>
      <c r="D1439" s="155"/>
      <c r="E1439" s="155"/>
      <c r="F1439" s="155"/>
      <c r="G1439" s="155"/>
      <c r="H1439" s="155"/>
      <c r="I1439" s="155"/>
      <c r="J1439" s="155"/>
      <c r="K1439" s="155"/>
      <c r="L1439" s="155"/>
      <c r="M1439" s="155"/>
      <c r="N1439" s="155"/>
      <c r="O1439" s="155"/>
      <c r="P1439" s="155"/>
      <c r="Q1439" s="156"/>
      <c r="R1439" s="155"/>
      <c r="S1439" s="155"/>
      <c r="T1439" s="157"/>
      <c r="U1439" s="155"/>
      <c r="V1439" s="155"/>
      <c r="W1439" s="157"/>
      <c r="X1439" s="155"/>
      <c r="Y1439" s="155"/>
      <c r="Z1439" s="158"/>
      <c r="AA1439" s="159"/>
      <c r="AB1439" s="154"/>
      <c r="AC1439" s="160"/>
      <c r="AD1439" s="160"/>
      <c r="AE1439" s="160"/>
      <c r="AF1439" s="160"/>
      <c r="AG1439" s="160"/>
      <c r="AH1439" s="160"/>
      <c r="AI1439" s="160"/>
      <c r="AJ1439" s="160"/>
      <c r="AK1439" s="161"/>
      <c r="AL1439" s="159"/>
      <c r="AM1439" s="159"/>
      <c r="AN1439" s="159"/>
      <c r="AO1439" s="159"/>
      <c r="AP1439" s="162"/>
      <c r="AQ1439" s="162"/>
      <c r="AR1439" s="162"/>
      <c r="AS1439" s="162"/>
      <c r="AT1439" s="161"/>
      <c r="AU1439" s="163"/>
      <c r="AV1439" s="163"/>
      <c r="AW1439" s="163"/>
      <c r="AX1439" s="163"/>
      <c r="AY1439" s="163"/>
    </row>
    <row r="1440" spans="1:51" ht="16.5" customHeight="1" outlineLevel="3" x14ac:dyDescent="0.25">
      <c r="A1440" s="285" t="s">
        <v>3793</v>
      </c>
      <c r="B1440" s="286" t="s">
        <v>3794</v>
      </c>
      <c r="C1440" s="167"/>
      <c r="D1440" s="167">
        <v>1.0029999999999999</v>
      </c>
      <c r="E1440" s="167">
        <v>1</v>
      </c>
      <c r="F1440" s="167">
        <v>1</v>
      </c>
      <c r="G1440" s="167">
        <v>1</v>
      </c>
      <c r="H1440" s="167">
        <v>1</v>
      </c>
      <c r="I1440" s="167">
        <v>1</v>
      </c>
      <c r="J1440" s="167">
        <v>1</v>
      </c>
      <c r="K1440" s="167" t="e">
        <f>IF(K1442=0,0,K1441/K1442)</f>
        <v>#N/A</v>
      </c>
      <c r="L1440" s="167">
        <v>1</v>
      </c>
      <c r="M1440" s="167">
        <f t="shared" ref="M1440:P1440" si="1935">IF(M1442=0,0,M1441/M1442)</f>
        <v>1</v>
      </c>
      <c r="N1440" s="167">
        <f t="shared" si="1935"/>
        <v>1</v>
      </c>
      <c r="O1440" s="167">
        <f t="shared" si="1935"/>
        <v>0</v>
      </c>
      <c r="P1440" s="167">
        <f t="shared" si="1935"/>
        <v>0</v>
      </c>
      <c r="Q1440" s="177"/>
      <c r="R1440" s="167">
        <f t="shared" ref="R1440:S1440" si="1936">IF(R1442=0,0,R1441/R1442)</f>
        <v>0</v>
      </c>
      <c r="S1440" s="167">
        <f t="shared" si="1936"/>
        <v>0</v>
      </c>
      <c r="T1440" s="181"/>
      <c r="U1440" s="167">
        <f t="shared" ref="U1440:V1440" si="1937">IF(U1442=0,0,U1441/U1442)</f>
        <v>0</v>
      </c>
      <c r="V1440" s="167">
        <f t="shared" si="1937"/>
        <v>0</v>
      </c>
      <c r="W1440" s="181"/>
      <c r="X1440" s="167">
        <f>H1440</f>
        <v>1</v>
      </c>
      <c r="Y1440" s="167">
        <f>IF(Y1442=0,0,Y1441/Y1442)</f>
        <v>0</v>
      </c>
      <c r="Z1440" s="182"/>
      <c r="AA1440" s="167"/>
      <c r="AB1440" s="286"/>
      <c r="AC1440" s="172" t="e">
        <f>P1440/R1440</f>
        <v>#DIV/0!</v>
      </c>
      <c r="AD1440" s="172" t="e">
        <f>S1440/R1440</f>
        <v>#DIV/0!</v>
      </c>
      <c r="AE1440" s="172" t="e">
        <f>V1440/U1440</f>
        <v>#DIV/0!</v>
      </c>
      <c r="AF1440" s="172">
        <f>Y1440/X1440</f>
        <v>0</v>
      </c>
      <c r="AG1440" s="172">
        <f>P1440/G1440</f>
        <v>0</v>
      </c>
      <c r="AH1440" s="172">
        <f>S1440/G1440</f>
        <v>0</v>
      </c>
      <c r="AI1440" s="172">
        <f>V1440/G1440</f>
        <v>0</v>
      </c>
      <c r="AJ1440" s="172">
        <f>Y1440/G1440</f>
        <v>0</v>
      </c>
      <c r="AK1440" s="173"/>
      <c r="AL1440" s="168">
        <f>IF(H1440=0,0,P1440/H1440)</f>
        <v>0</v>
      </c>
      <c r="AM1440" s="168">
        <f>IF(H1440=0,0,S1440/H1440)</f>
        <v>0</v>
      </c>
      <c r="AN1440" s="168">
        <f>IF(H1440=0,0,V1440/H1440)</f>
        <v>0</v>
      </c>
      <c r="AO1440" s="168">
        <f>IF(H1440=0,0,Y1440/H1440)</f>
        <v>0</v>
      </c>
      <c r="AP1440" s="174">
        <f t="shared" ref="AP1440:AS1440" si="1938">IF(AL1440&lt;=50%,5,IF(AL1440&lt;=65%,4,IF(AL1440&lt;=75%,3,IF(AL1440&lt;=90%,2,1))))</f>
        <v>5</v>
      </c>
      <c r="AQ1440" s="174">
        <f t="shared" si="1938"/>
        <v>5</v>
      </c>
      <c r="AR1440" s="174">
        <f t="shared" si="1938"/>
        <v>5</v>
      </c>
      <c r="AS1440" s="174">
        <f t="shared" si="1938"/>
        <v>5</v>
      </c>
      <c r="AT1440" s="287"/>
      <c r="AU1440" s="288"/>
      <c r="AV1440" s="288"/>
      <c r="AW1440" s="288"/>
      <c r="AX1440" s="288"/>
      <c r="AY1440" s="288"/>
    </row>
    <row r="1441" spans="1:51" ht="16.5" customHeight="1" outlineLevel="4" x14ac:dyDescent="0.25">
      <c r="A1441" s="205" t="s">
        <v>3795</v>
      </c>
      <c r="B1441" s="181" t="s">
        <v>1408</v>
      </c>
      <c r="C1441" s="192" t="s">
        <v>3796</v>
      </c>
      <c r="D1441" s="192"/>
      <c r="E1441" s="192"/>
      <c r="F1441" s="192"/>
      <c r="G1441" s="192"/>
      <c r="H1441" s="192"/>
      <c r="I1441" s="192"/>
      <c r="J1441" s="192"/>
      <c r="K1441" s="192" t="e">
        <f>Variables!E734</f>
        <v>#N/A</v>
      </c>
      <c r="L1441" s="192" t="e">
        <f>Variables!F734</f>
        <v>#N/A</v>
      </c>
      <c r="M1441" s="192">
        <f>Variables!G734</f>
        <v>213</v>
      </c>
      <c r="N1441" s="192">
        <f>Variables!H734</f>
        <v>213</v>
      </c>
      <c r="O1441" s="192">
        <f>Variables!I734</f>
        <v>0</v>
      </c>
      <c r="P1441" s="192">
        <f>Variables!J734</f>
        <v>0</v>
      </c>
      <c r="Q1441" s="181"/>
      <c r="R1441" s="192">
        <f>Variables!K734</f>
        <v>0</v>
      </c>
      <c r="S1441" s="192">
        <f>Variables!L734</f>
        <v>0</v>
      </c>
      <c r="T1441" s="181"/>
      <c r="U1441" s="192">
        <f>Variables!M734</f>
        <v>0</v>
      </c>
      <c r="V1441" s="192">
        <f>Variables!N734</f>
        <v>0</v>
      </c>
      <c r="W1441" s="181"/>
      <c r="X1441" s="192"/>
      <c r="Y1441" s="192">
        <f>Variables!P734</f>
        <v>0</v>
      </c>
      <c r="Z1441" s="182"/>
      <c r="AA1441" s="192"/>
      <c r="AB1441" s="181"/>
      <c r="AC1441" s="170"/>
      <c r="AD1441" s="170"/>
      <c r="AE1441" s="170"/>
      <c r="AF1441" s="170"/>
      <c r="AG1441" s="170"/>
      <c r="AH1441" s="170"/>
      <c r="AI1441" s="170"/>
      <c r="AJ1441" s="170"/>
      <c r="AK1441" s="206"/>
      <c r="AL1441" s="168"/>
      <c r="AM1441" s="168"/>
      <c r="AN1441" s="168"/>
      <c r="AO1441" s="168"/>
      <c r="AP1441" s="174"/>
      <c r="AQ1441" s="174"/>
      <c r="AR1441" s="174"/>
      <c r="AS1441" s="174"/>
      <c r="AT1441" s="206"/>
      <c r="AU1441" s="207"/>
      <c r="AV1441" s="207"/>
      <c r="AW1441" s="207"/>
      <c r="AX1441" s="207"/>
      <c r="AY1441" s="207"/>
    </row>
    <row r="1442" spans="1:51" ht="16.5" customHeight="1" outlineLevel="4" x14ac:dyDescent="0.25">
      <c r="A1442" s="205" t="s">
        <v>3797</v>
      </c>
      <c r="B1442" s="181" t="s">
        <v>1410</v>
      </c>
      <c r="C1442" s="192" t="s">
        <v>3796</v>
      </c>
      <c r="D1442" s="192"/>
      <c r="E1442" s="192">
        <v>213</v>
      </c>
      <c r="F1442" s="192">
        <v>213</v>
      </c>
      <c r="G1442" s="192">
        <v>213</v>
      </c>
      <c r="H1442" s="192"/>
      <c r="I1442" s="192"/>
      <c r="J1442" s="192">
        <v>213</v>
      </c>
      <c r="K1442" s="192">
        <f>Variables!E735</f>
        <v>213</v>
      </c>
      <c r="L1442" s="192">
        <f>Variables!F735</f>
        <v>213</v>
      </c>
      <c r="M1442" s="192">
        <f>Variables!G735</f>
        <v>213</v>
      </c>
      <c r="N1442" s="192">
        <f>Variables!H735</f>
        <v>213</v>
      </c>
      <c r="O1442" s="192">
        <f>Variables!I735</f>
        <v>0</v>
      </c>
      <c r="P1442" s="192">
        <f>Variables!J735</f>
        <v>0</v>
      </c>
      <c r="Q1442" s="181"/>
      <c r="R1442" s="192">
        <f>Variables!K735</f>
        <v>0</v>
      </c>
      <c r="S1442" s="192">
        <f>Variables!L735</f>
        <v>0</v>
      </c>
      <c r="T1442" s="181"/>
      <c r="U1442" s="192">
        <f>Variables!M735</f>
        <v>0</v>
      </c>
      <c r="V1442" s="192">
        <f>Variables!N735</f>
        <v>0</v>
      </c>
      <c r="W1442" s="181"/>
      <c r="X1442" s="192"/>
      <c r="Y1442" s="192">
        <f>Variables!P735</f>
        <v>0</v>
      </c>
      <c r="Z1442" s="182"/>
      <c r="AA1442" s="192"/>
      <c r="AB1442" s="181"/>
      <c r="AC1442" s="170"/>
      <c r="AD1442" s="170"/>
      <c r="AE1442" s="170"/>
      <c r="AF1442" s="170"/>
      <c r="AG1442" s="170"/>
      <c r="AH1442" s="170"/>
      <c r="AI1442" s="170"/>
      <c r="AJ1442" s="170"/>
      <c r="AK1442" s="206"/>
      <c r="AL1442" s="168"/>
      <c r="AM1442" s="168"/>
      <c r="AN1442" s="168"/>
      <c r="AO1442" s="168"/>
      <c r="AP1442" s="174"/>
      <c r="AQ1442" s="174"/>
      <c r="AR1442" s="174"/>
      <c r="AS1442" s="174"/>
      <c r="AT1442" s="206"/>
      <c r="AU1442" s="207"/>
      <c r="AV1442" s="207"/>
      <c r="AW1442" s="207"/>
      <c r="AX1442" s="207"/>
      <c r="AY1442" s="207"/>
    </row>
    <row r="1443" spans="1:51" ht="16.5" customHeight="1" outlineLevel="3" x14ac:dyDescent="0.25">
      <c r="A1443" s="285" t="s">
        <v>3798</v>
      </c>
      <c r="B1443" s="286" t="s">
        <v>3799</v>
      </c>
      <c r="C1443" s="167"/>
      <c r="D1443" s="167">
        <v>0.6</v>
      </c>
      <c r="E1443" s="167">
        <v>0.65</v>
      </c>
      <c r="F1443" s="167">
        <v>0.7</v>
      </c>
      <c r="G1443" s="167">
        <v>0.75</v>
      </c>
      <c r="H1443" s="167">
        <v>0.8</v>
      </c>
      <c r="I1443" s="167">
        <v>0.85</v>
      </c>
      <c r="J1443" s="167">
        <v>0.9</v>
      </c>
      <c r="K1443" s="167" t="e">
        <f t="shared" ref="K1443:P1443" si="1939">IF(K1445=0,0,K1444/K1445)</f>
        <v>#N/A</v>
      </c>
      <c r="L1443" s="167">
        <f t="shared" si="1939"/>
        <v>0.702247191011236</v>
      </c>
      <c r="M1443" s="167">
        <f t="shared" si="1939"/>
        <v>0.75138121546961323</v>
      </c>
      <c r="N1443" s="167">
        <f t="shared" si="1939"/>
        <v>0.84551724137931039</v>
      </c>
      <c r="O1443" s="167">
        <f t="shared" si="1939"/>
        <v>0</v>
      </c>
      <c r="P1443" s="167">
        <f t="shared" si="1939"/>
        <v>0</v>
      </c>
      <c r="Q1443" s="177"/>
      <c r="R1443" s="167">
        <f t="shared" ref="R1443:S1443" si="1940">IF(R1445=0,0,R1444/R1445)</f>
        <v>0</v>
      </c>
      <c r="S1443" s="167">
        <f t="shared" si="1940"/>
        <v>0</v>
      </c>
      <c r="T1443" s="181"/>
      <c r="U1443" s="167">
        <f t="shared" ref="U1443:V1443" si="1941">IF(U1445=0,0,U1444/U1445)</f>
        <v>0</v>
      </c>
      <c r="V1443" s="167">
        <f t="shared" si="1941"/>
        <v>0</v>
      </c>
      <c r="W1443" s="181"/>
      <c r="X1443" s="167">
        <f>H1443</f>
        <v>0.8</v>
      </c>
      <c r="Y1443" s="167">
        <f>IF(Y1445=0,0,Y1444/Y1445)</f>
        <v>0</v>
      </c>
      <c r="Z1443" s="182"/>
      <c r="AA1443" s="167"/>
      <c r="AB1443" s="286"/>
      <c r="AC1443" s="172" t="e">
        <f>P1443/R1443</f>
        <v>#DIV/0!</v>
      </c>
      <c r="AD1443" s="172" t="e">
        <f>S1443/R1443</f>
        <v>#DIV/0!</v>
      </c>
      <c r="AE1443" s="172" t="e">
        <f>V1443/U1443</f>
        <v>#DIV/0!</v>
      </c>
      <c r="AF1443" s="172">
        <f>Y1443/X1443</f>
        <v>0</v>
      </c>
      <c r="AG1443" s="172">
        <f>P1443/G1443</f>
        <v>0</v>
      </c>
      <c r="AH1443" s="172">
        <f>S1443/G1443</f>
        <v>0</v>
      </c>
      <c r="AI1443" s="172">
        <f>V1443/G1443</f>
        <v>0</v>
      </c>
      <c r="AJ1443" s="172">
        <f>Y1443/G1443</f>
        <v>0</v>
      </c>
      <c r="AK1443" s="173"/>
      <c r="AL1443" s="168">
        <f>IF(H1443=0,0,P1443/H1443)</f>
        <v>0</v>
      </c>
      <c r="AM1443" s="168">
        <f>IF(H1443=0,0,S1443/H1443)</f>
        <v>0</v>
      </c>
      <c r="AN1443" s="168">
        <f>IF(H1443=0,0,V1443/H1443)</f>
        <v>0</v>
      </c>
      <c r="AO1443" s="168">
        <f>IF(H1443=0,0,Y1443/H1443)</f>
        <v>0</v>
      </c>
      <c r="AP1443" s="174">
        <f t="shared" ref="AP1443:AS1443" si="1942">IF(AL1443&lt;=50%,5,IF(AL1443&lt;=65%,4,IF(AL1443&lt;=75%,3,IF(AL1443&lt;=90%,2,1))))</f>
        <v>5</v>
      </c>
      <c r="AQ1443" s="174">
        <f t="shared" si="1942"/>
        <v>5</v>
      </c>
      <c r="AR1443" s="174">
        <f t="shared" si="1942"/>
        <v>5</v>
      </c>
      <c r="AS1443" s="174">
        <f t="shared" si="1942"/>
        <v>5</v>
      </c>
      <c r="AT1443" s="287"/>
      <c r="AU1443" s="288"/>
      <c r="AV1443" s="288"/>
      <c r="AW1443" s="288"/>
      <c r="AX1443" s="288"/>
      <c r="AY1443" s="288"/>
    </row>
    <row r="1444" spans="1:51" ht="16.5" customHeight="1" outlineLevel="4" x14ac:dyDescent="0.25">
      <c r="A1444" s="164" t="s">
        <v>3800</v>
      </c>
      <c r="B1444" s="165" t="s">
        <v>1406</v>
      </c>
      <c r="C1444" s="187" t="s">
        <v>3801</v>
      </c>
      <c r="D1444" s="178"/>
      <c r="E1444" s="178"/>
      <c r="F1444" s="178"/>
      <c r="G1444" s="178"/>
      <c r="H1444" s="178"/>
      <c r="I1444" s="178"/>
      <c r="J1444" s="178"/>
      <c r="K1444" s="178" t="e">
        <f>Variables!E733</f>
        <v>#N/A</v>
      </c>
      <c r="L1444" s="178">
        <f>Variables!F733</f>
        <v>125</v>
      </c>
      <c r="M1444" s="178">
        <f>Variables!G733</f>
        <v>272</v>
      </c>
      <c r="N1444" s="178">
        <f>Variables!H733</f>
        <v>613</v>
      </c>
      <c r="O1444" s="178">
        <f>Variables!I733</f>
        <v>0</v>
      </c>
      <c r="P1444" s="178">
        <f>Variables!J733</f>
        <v>0</v>
      </c>
      <c r="Q1444" s="177"/>
      <c r="R1444" s="178">
        <f>Variables!K733</f>
        <v>0</v>
      </c>
      <c r="S1444" s="178">
        <f>Variables!L733</f>
        <v>0</v>
      </c>
      <c r="T1444" s="181"/>
      <c r="U1444" s="178">
        <f>Variables!M733</f>
        <v>0</v>
      </c>
      <c r="V1444" s="178">
        <f>Variables!N733</f>
        <v>0</v>
      </c>
      <c r="W1444" s="181"/>
      <c r="X1444" s="178"/>
      <c r="Y1444" s="178">
        <f>Variables!P733</f>
        <v>0</v>
      </c>
      <c r="Z1444" s="182"/>
      <c r="AA1444" s="167"/>
      <c r="AB1444" s="165"/>
      <c r="AC1444" s="172"/>
      <c r="AD1444" s="172"/>
      <c r="AE1444" s="172"/>
      <c r="AF1444" s="172"/>
      <c r="AG1444" s="172"/>
      <c r="AH1444" s="172"/>
      <c r="AI1444" s="172"/>
      <c r="AJ1444" s="172"/>
      <c r="AK1444" s="173"/>
      <c r="AL1444" s="168"/>
      <c r="AM1444" s="168"/>
      <c r="AN1444" s="168"/>
      <c r="AO1444" s="168"/>
      <c r="AP1444" s="174"/>
      <c r="AQ1444" s="174"/>
      <c r="AR1444" s="174"/>
      <c r="AS1444" s="174"/>
      <c r="AT1444" s="173"/>
      <c r="AU1444" s="175"/>
      <c r="AV1444" s="175"/>
      <c r="AW1444" s="175"/>
      <c r="AX1444" s="175"/>
      <c r="AY1444" s="175"/>
    </row>
    <row r="1445" spans="1:51" ht="16.5" customHeight="1" outlineLevel="4" x14ac:dyDescent="0.25">
      <c r="A1445" s="164" t="s">
        <v>3802</v>
      </c>
      <c r="B1445" s="165" t="s">
        <v>1349</v>
      </c>
      <c r="C1445" s="187" t="s">
        <v>3801</v>
      </c>
      <c r="D1445" s="178"/>
      <c r="E1445" s="178"/>
      <c r="F1445" s="178"/>
      <c r="G1445" s="178"/>
      <c r="H1445" s="178"/>
      <c r="I1445" s="178"/>
      <c r="J1445" s="178"/>
      <c r="K1445" s="178" t="e">
        <f>Variables!E732</f>
        <v>#N/A</v>
      </c>
      <c r="L1445" s="178">
        <f>Variables!F732</f>
        <v>178</v>
      </c>
      <c r="M1445" s="178">
        <f>Variables!G732</f>
        <v>362</v>
      </c>
      <c r="N1445" s="178">
        <f>Variables!H732</f>
        <v>725</v>
      </c>
      <c r="O1445" s="178">
        <f>Variables!I732</f>
        <v>0</v>
      </c>
      <c r="P1445" s="178">
        <f>Variables!J732</f>
        <v>0</v>
      </c>
      <c r="Q1445" s="177"/>
      <c r="R1445" s="178">
        <f>Variables!K732</f>
        <v>0</v>
      </c>
      <c r="S1445" s="178">
        <f>Variables!L732</f>
        <v>0</v>
      </c>
      <c r="T1445" s="181"/>
      <c r="U1445" s="178">
        <f>Variables!M732</f>
        <v>0</v>
      </c>
      <c r="V1445" s="178">
        <f>Variables!N732</f>
        <v>0</v>
      </c>
      <c r="W1445" s="181"/>
      <c r="X1445" s="178"/>
      <c r="Y1445" s="178">
        <f>Variables!P732</f>
        <v>0</v>
      </c>
      <c r="Z1445" s="182"/>
      <c r="AA1445" s="167"/>
      <c r="AB1445" s="165"/>
      <c r="AC1445" s="172"/>
      <c r="AD1445" s="172"/>
      <c r="AE1445" s="172"/>
      <c r="AF1445" s="172"/>
      <c r="AG1445" s="172"/>
      <c r="AH1445" s="172"/>
      <c r="AI1445" s="172"/>
      <c r="AJ1445" s="172"/>
      <c r="AK1445" s="173"/>
      <c r="AL1445" s="168"/>
      <c r="AM1445" s="168"/>
      <c r="AN1445" s="168"/>
      <c r="AO1445" s="168"/>
      <c r="AP1445" s="174"/>
      <c r="AQ1445" s="174"/>
      <c r="AR1445" s="174"/>
      <c r="AS1445" s="174"/>
      <c r="AT1445" s="173"/>
      <c r="AU1445" s="175"/>
      <c r="AV1445" s="175"/>
      <c r="AW1445" s="175"/>
      <c r="AX1445" s="175"/>
      <c r="AY1445" s="175"/>
    </row>
    <row r="1446" spans="1:51" ht="16.5" customHeight="1" outlineLevel="3" x14ac:dyDescent="0.25">
      <c r="A1446" s="285" t="s">
        <v>3803</v>
      </c>
      <c r="B1446" s="286" t="s">
        <v>3804</v>
      </c>
      <c r="C1446" s="167"/>
      <c r="D1446" s="167">
        <v>0.65</v>
      </c>
      <c r="E1446" s="167">
        <v>0.7</v>
      </c>
      <c r="F1446" s="167">
        <v>0.72</v>
      </c>
      <c r="G1446" s="167">
        <v>0.75</v>
      </c>
      <c r="H1446" s="167">
        <v>0.8</v>
      </c>
      <c r="I1446" s="167">
        <v>0.82</v>
      </c>
      <c r="J1446" s="167">
        <v>0.85</v>
      </c>
      <c r="K1446" s="167" t="e">
        <f>IF(K1448=0,0,K1447/K1448)</f>
        <v>#N/A</v>
      </c>
      <c r="L1446" s="167">
        <v>0.74</v>
      </c>
      <c r="M1446" s="167">
        <f t="shared" ref="M1446:P1446" si="1943">IF(M1448=0,0,M1447/M1448)</f>
        <v>0.76</v>
      </c>
      <c r="N1446" s="167">
        <f t="shared" si="1943"/>
        <v>0.88706365503080087</v>
      </c>
      <c r="O1446" s="167">
        <f t="shared" si="1943"/>
        <v>0</v>
      </c>
      <c r="P1446" s="167">
        <f t="shared" si="1943"/>
        <v>0</v>
      </c>
      <c r="Q1446" s="177"/>
      <c r="R1446" s="167">
        <f t="shared" ref="R1446:S1446" si="1944">IF(R1448=0,0,R1447/R1448)</f>
        <v>0</v>
      </c>
      <c r="S1446" s="167">
        <f t="shared" si="1944"/>
        <v>0</v>
      </c>
      <c r="T1446" s="181"/>
      <c r="U1446" s="167">
        <f t="shared" ref="U1446:V1446" si="1945">IF(U1448=0,0,U1447/U1448)</f>
        <v>0</v>
      </c>
      <c r="V1446" s="167">
        <f t="shared" si="1945"/>
        <v>0</v>
      </c>
      <c r="W1446" s="181"/>
      <c r="X1446" s="167">
        <f>H1446</f>
        <v>0.8</v>
      </c>
      <c r="Y1446" s="167">
        <f>IF(Y1448=0,0,Y1447/Y1448)</f>
        <v>0</v>
      </c>
      <c r="Z1446" s="182"/>
      <c r="AA1446" s="167"/>
      <c r="AB1446" s="286"/>
      <c r="AC1446" s="172" t="e">
        <f>P1446/R1446</f>
        <v>#DIV/0!</v>
      </c>
      <c r="AD1446" s="172" t="e">
        <f>S1446/R1446</f>
        <v>#DIV/0!</v>
      </c>
      <c r="AE1446" s="172" t="e">
        <f>V1446/U1446</f>
        <v>#DIV/0!</v>
      </c>
      <c r="AF1446" s="172">
        <f>Y1446/X1446</f>
        <v>0</v>
      </c>
      <c r="AG1446" s="172">
        <f>P1446/G1446</f>
        <v>0</v>
      </c>
      <c r="AH1446" s="172">
        <f>S1446/G1446</f>
        <v>0</v>
      </c>
      <c r="AI1446" s="172">
        <f>V1446/G1446</f>
        <v>0</v>
      </c>
      <c r="AJ1446" s="172">
        <f>Y1446/G1446</f>
        <v>0</v>
      </c>
      <c r="AK1446" s="173"/>
      <c r="AL1446" s="168">
        <f>IF(H1446=0,0,P1446/H1446)</f>
        <v>0</v>
      </c>
      <c r="AM1446" s="168">
        <f>IF(H1446=0,0,S1446/H1446)</f>
        <v>0</v>
      </c>
      <c r="AN1446" s="168">
        <f>IF(H1446=0,0,V1446/H1446)</f>
        <v>0</v>
      </c>
      <c r="AO1446" s="168">
        <f>IF(H1446=0,0,Y1446/H1446)</f>
        <v>0</v>
      </c>
      <c r="AP1446" s="174">
        <f t="shared" ref="AP1446:AS1446" si="1946">IF(AL1446&lt;=50%,5,IF(AL1446&lt;=65%,4,IF(AL1446&lt;=75%,3,IF(AL1446&lt;=90%,2,1))))</f>
        <v>5</v>
      </c>
      <c r="AQ1446" s="174">
        <f t="shared" si="1946"/>
        <v>5</v>
      </c>
      <c r="AR1446" s="174">
        <f t="shared" si="1946"/>
        <v>5</v>
      </c>
      <c r="AS1446" s="174">
        <f t="shared" si="1946"/>
        <v>5</v>
      </c>
      <c r="AT1446" s="287"/>
      <c r="AU1446" s="288"/>
      <c r="AV1446" s="288"/>
      <c r="AW1446" s="288"/>
      <c r="AX1446" s="288"/>
      <c r="AY1446" s="288"/>
    </row>
    <row r="1447" spans="1:51" ht="16.5" customHeight="1" outlineLevel="4" x14ac:dyDescent="0.25">
      <c r="A1447" s="164" t="s">
        <v>3805</v>
      </c>
      <c r="B1447" s="165" t="s">
        <v>1391</v>
      </c>
      <c r="C1447" s="187" t="s">
        <v>1706</v>
      </c>
      <c r="D1447" s="178"/>
      <c r="E1447" s="178"/>
      <c r="F1447" s="178"/>
      <c r="G1447" s="178"/>
      <c r="H1447" s="178"/>
      <c r="I1447" s="178"/>
      <c r="J1447" s="178"/>
      <c r="K1447" s="178" t="e">
        <f>Variables!E725</f>
        <v>#N/A</v>
      </c>
      <c r="L1447" s="178" t="e">
        <f>Variables!F725</f>
        <v>#N/A</v>
      </c>
      <c r="M1447" s="178">
        <f>Variables!G725</f>
        <v>418</v>
      </c>
      <c r="N1447" s="178">
        <f>Variables!H725</f>
        <v>432</v>
      </c>
      <c r="O1447" s="178">
        <f>Variables!I725</f>
        <v>0</v>
      </c>
      <c r="P1447" s="178">
        <f>Variables!J725</f>
        <v>0</v>
      </c>
      <c r="Q1447" s="177"/>
      <c r="R1447" s="178">
        <f>Variables!K725</f>
        <v>0</v>
      </c>
      <c r="S1447" s="178">
        <f>Variables!L725</f>
        <v>0</v>
      </c>
      <c r="T1447" s="181"/>
      <c r="U1447" s="178">
        <f>Variables!M725</f>
        <v>0</v>
      </c>
      <c r="V1447" s="178">
        <f>Variables!N725</f>
        <v>0</v>
      </c>
      <c r="W1447" s="181"/>
      <c r="X1447" s="178"/>
      <c r="Y1447" s="178">
        <f>Variables!P725</f>
        <v>0</v>
      </c>
      <c r="Z1447" s="182"/>
      <c r="AA1447" s="167"/>
      <c r="AB1447" s="165"/>
      <c r="AC1447" s="172"/>
      <c r="AD1447" s="172"/>
      <c r="AE1447" s="172"/>
      <c r="AF1447" s="172"/>
      <c r="AG1447" s="172"/>
      <c r="AH1447" s="172"/>
      <c r="AI1447" s="172"/>
      <c r="AJ1447" s="172"/>
      <c r="AK1447" s="173"/>
      <c r="AL1447" s="168"/>
      <c r="AM1447" s="168"/>
      <c r="AN1447" s="168"/>
      <c r="AO1447" s="168"/>
      <c r="AP1447" s="174"/>
      <c r="AQ1447" s="174"/>
      <c r="AR1447" s="174"/>
      <c r="AS1447" s="174"/>
      <c r="AT1447" s="173"/>
      <c r="AU1447" s="175"/>
      <c r="AV1447" s="175"/>
      <c r="AW1447" s="175"/>
      <c r="AX1447" s="175"/>
      <c r="AY1447" s="175"/>
    </row>
    <row r="1448" spans="1:51" ht="16.5" customHeight="1" outlineLevel="4" x14ac:dyDescent="0.25">
      <c r="A1448" s="164" t="s">
        <v>3806</v>
      </c>
      <c r="B1448" s="165" t="s">
        <v>1389</v>
      </c>
      <c r="C1448" s="187" t="s">
        <v>1706</v>
      </c>
      <c r="D1448" s="178"/>
      <c r="E1448" s="178"/>
      <c r="F1448" s="178"/>
      <c r="G1448" s="178"/>
      <c r="H1448" s="178"/>
      <c r="I1448" s="178"/>
      <c r="J1448" s="178"/>
      <c r="K1448" s="178" t="e">
        <f>Variables!E724</f>
        <v>#N/A</v>
      </c>
      <c r="L1448" s="178" t="e">
        <f>Variables!F724</f>
        <v>#N/A</v>
      </c>
      <c r="M1448" s="178">
        <f>Variables!G724</f>
        <v>550</v>
      </c>
      <c r="N1448" s="178">
        <f>Variables!H724</f>
        <v>487</v>
      </c>
      <c r="O1448" s="178">
        <f>Variables!I724</f>
        <v>0</v>
      </c>
      <c r="P1448" s="178">
        <f>Variables!J724</f>
        <v>0</v>
      </c>
      <c r="Q1448" s="177"/>
      <c r="R1448" s="178">
        <f>Variables!K724</f>
        <v>0</v>
      </c>
      <c r="S1448" s="178">
        <f>Variables!L724</f>
        <v>0</v>
      </c>
      <c r="T1448" s="181"/>
      <c r="U1448" s="178">
        <f>Variables!M724</f>
        <v>0</v>
      </c>
      <c r="V1448" s="178">
        <f>Variables!N724</f>
        <v>0</v>
      </c>
      <c r="W1448" s="181"/>
      <c r="X1448" s="178"/>
      <c r="Y1448" s="178">
        <f>Variables!P724</f>
        <v>0</v>
      </c>
      <c r="Z1448" s="182"/>
      <c r="AA1448" s="167"/>
      <c r="AB1448" s="165"/>
      <c r="AC1448" s="172"/>
      <c r="AD1448" s="172"/>
      <c r="AE1448" s="172"/>
      <c r="AF1448" s="172"/>
      <c r="AG1448" s="172"/>
      <c r="AH1448" s="172"/>
      <c r="AI1448" s="172"/>
      <c r="AJ1448" s="172"/>
      <c r="AK1448" s="173"/>
      <c r="AL1448" s="168"/>
      <c r="AM1448" s="168"/>
      <c r="AN1448" s="168"/>
      <c r="AO1448" s="168"/>
      <c r="AP1448" s="174"/>
      <c r="AQ1448" s="174"/>
      <c r="AR1448" s="174"/>
      <c r="AS1448" s="174"/>
      <c r="AT1448" s="173"/>
      <c r="AU1448" s="175"/>
      <c r="AV1448" s="175"/>
      <c r="AW1448" s="175"/>
      <c r="AX1448" s="175"/>
      <c r="AY1448" s="175"/>
    </row>
    <row r="1449" spans="1:51" ht="16.5" customHeight="1" outlineLevel="3" x14ac:dyDescent="0.25">
      <c r="A1449" s="285" t="s">
        <v>3807</v>
      </c>
      <c r="B1449" s="286" t="s">
        <v>3808</v>
      </c>
      <c r="C1449" s="167"/>
      <c r="D1449" s="167">
        <v>0.25</v>
      </c>
      <c r="E1449" s="167">
        <v>0.3</v>
      </c>
      <c r="F1449" s="167">
        <v>0.35</v>
      </c>
      <c r="G1449" s="167">
        <v>0.4</v>
      </c>
      <c r="H1449" s="167">
        <v>0.45</v>
      </c>
      <c r="I1449" s="167">
        <v>0.5</v>
      </c>
      <c r="J1449" s="167">
        <v>0.55000000000000004</v>
      </c>
      <c r="K1449" s="167" t="e">
        <f>IF(K1451=0,0,K1450/K1451)</f>
        <v>#N/A</v>
      </c>
      <c r="L1449" s="167">
        <v>0.36</v>
      </c>
      <c r="M1449" s="167">
        <f t="shared" ref="M1449:P1449" si="1947">IF(M1451=0,0,M1450/M1451)</f>
        <v>0.44444444444444442</v>
      </c>
      <c r="N1449" s="167">
        <f t="shared" si="1947"/>
        <v>0.45238095238095238</v>
      </c>
      <c r="O1449" s="167">
        <f t="shared" si="1947"/>
        <v>0</v>
      </c>
      <c r="P1449" s="167">
        <f t="shared" si="1947"/>
        <v>0</v>
      </c>
      <c r="Q1449" s="177"/>
      <c r="R1449" s="167">
        <f t="shared" ref="R1449:S1449" si="1948">IF(R1451=0,0,R1450/R1451)</f>
        <v>0</v>
      </c>
      <c r="S1449" s="167">
        <f t="shared" si="1948"/>
        <v>0</v>
      </c>
      <c r="T1449" s="181"/>
      <c r="U1449" s="167">
        <f t="shared" ref="U1449:V1449" si="1949">IF(U1451=0,0,U1450/U1451)</f>
        <v>0</v>
      </c>
      <c r="V1449" s="167">
        <f t="shared" si="1949"/>
        <v>0</v>
      </c>
      <c r="W1449" s="181"/>
      <c r="X1449" s="167">
        <f>H1449</f>
        <v>0.45</v>
      </c>
      <c r="Y1449" s="167">
        <f>IF(Y1451=0,0,Y1450/Y1451)</f>
        <v>0</v>
      </c>
      <c r="Z1449" s="182"/>
      <c r="AA1449" s="167"/>
      <c r="AB1449" s="286"/>
      <c r="AC1449" s="172" t="e">
        <f>P1449/R1449</f>
        <v>#DIV/0!</v>
      </c>
      <c r="AD1449" s="172" t="e">
        <f>S1449/R1449</f>
        <v>#DIV/0!</v>
      </c>
      <c r="AE1449" s="172" t="e">
        <f>V1449/U1449</f>
        <v>#DIV/0!</v>
      </c>
      <c r="AF1449" s="172">
        <f>Y1449/X1449</f>
        <v>0</v>
      </c>
      <c r="AG1449" s="172">
        <f>P1449/G1449</f>
        <v>0</v>
      </c>
      <c r="AH1449" s="172">
        <f>S1449/G1449</f>
        <v>0</v>
      </c>
      <c r="AI1449" s="172">
        <f>V1449/G1449</f>
        <v>0</v>
      </c>
      <c r="AJ1449" s="172">
        <f>Y1449/G1449</f>
        <v>0</v>
      </c>
      <c r="AK1449" s="173"/>
      <c r="AL1449" s="168">
        <f>IF(H1449=0,0,P1449/H1449)</f>
        <v>0</v>
      </c>
      <c r="AM1449" s="168">
        <f>IF(H1449=0,0,S1449/H1449)</f>
        <v>0</v>
      </c>
      <c r="AN1449" s="168">
        <f>IF(H1449=0,0,V1449/H1449)</f>
        <v>0</v>
      </c>
      <c r="AO1449" s="168">
        <f>IF(H1449=0,0,Y1449/H1449)</f>
        <v>0</v>
      </c>
      <c r="AP1449" s="174">
        <f t="shared" ref="AP1449:AS1449" si="1950">IF(AL1449&lt;=50%,5,IF(AL1449&lt;=65%,4,IF(AL1449&lt;=75%,3,IF(AL1449&lt;=90%,2,1))))</f>
        <v>5</v>
      </c>
      <c r="AQ1449" s="174">
        <f t="shared" si="1950"/>
        <v>5</v>
      </c>
      <c r="AR1449" s="174">
        <f t="shared" si="1950"/>
        <v>5</v>
      </c>
      <c r="AS1449" s="174">
        <f t="shared" si="1950"/>
        <v>5</v>
      </c>
      <c r="AT1449" s="287"/>
      <c r="AU1449" s="288"/>
      <c r="AV1449" s="288"/>
      <c r="AW1449" s="288"/>
      <c r="AX1449" s="288"/>
      <c r="AY1449" s="288"/>
    </row>
    <row r="1450" spans="1:51" ht="16.5" customHeight="1" outlineLevel="4" x14ac:dyDescent="0.25">
      <c r="A1450" s="205" t="s">
        <v>3809</v>
      </c>
      <c r="B1450" s="181" t="s">
        <v>1424</v>
      </c>
      <c r="C1450" s="192" t="s">
        <v>3810</v>
      </c>
      <c r="D1450" s="192"/>
      <c r="E1450" s="192"/>
      <c r="F1450" s="192"/>
      <c r="G1450" s="192"/>
      <c r="H1450" s="192"/>
      <c r="I1450" s="192"/>
      <c r="J1450" s="192"/>
      <c r="K1450" s="192" t="e">
        <f>Variables!E742</f>
        <v>#N/A</v>
      </c>
      <c r="L1450" s="192" t="e">
        <f>Variables!F742</f>
        <v>#N/A</v>
      </c>
      <c r="M1450" s="192">
        <f>Variables!G742</f>
        <v>40</v>
      </c>
      <c r="N1450" s="192">
        <f>Variables!H742</f>
        <v>38</v>
      </c>
      <c r="O1450" s="192">
        <f>Variables!I742</f>
        <v>0</v>
      </c>
      <c r="P1450" s="192">
        <f>Variables!J742</f>
        <v>0</v>
      </c>
      <c r="Q1450" s="181"/>
      <c r="R1450" s="192">
        <f>Variables!K742</f>
        <v>0</v>
      </c>
      <c r="S1450" s="192">
        <f>Variables!L742</f>
        <v>0</v>
      </c>
      <c r="T1450" s="181"/>
      <c r="U1450" s="192">
        <f>Variables!M742</f>
        <v>0</v>
      </c>
      <c r="V1450" s="192">
        <f>Variables!N742</f>
        <v>0</v>
      </c>
      <c r="W1450" s="181"/>
      <c r="X1450" s="192"/>
      <c r="Y1450" s="192">
        <f>Variables!P742</f>
        <v>0</v>
      </c>
      <c r="Z1450" s="182"/>
      <c r="AA1450" s="192"/>
      <c r="AB1450" s="181"/>
      <c r="AC1450" s="170"/>
      <c r="AD1450" s="170"/>
      <c r="AE1450" s="170"/>
      <c r="AF1450" s="170"/>
      <c r="AG1450" s="170"/>
      <c r="AH1450" s="170"/>
      <c r="AI1450" s="170"/>
      <c r="AJ1450" s="170"/>
      <c r="AK1450" s="206"/>
      <c r="AL1450" s="168"/>
      <c r="AM1450" s="168"/>
      <c r="AN1450" s="168"/>
      <c r="AO1450" s="168"/>
      <c r="AP1450" s="174"/>
      <c r="AQ1450" s="174"/>
      <c r="AR1450" s="174"/>
      <c r="AS1450" s="174"/>
      <c r="AT1450" s="206"/>
      <c r="AU1450" s="207"/>
      <c r="AV1450" s="207"/>
      <c r="AW1450" s="207"/>
      <c r="AX1450" s="207"/>
      <c r="AY1450" s="207"/>
    </row>
    <row r="1451" spans="1:51" ht="16.5" customHeight="1" outlineLevel="4" x14ac:dyDescent="0.25">
      <c r="A1451" s="205" t="s">
        <v>3811</v>
      </c>
      <c r="B1451" s="181" t="s">
        <v>1403</v>
      </c>
      <c r="C1451" s="192" t="s">
        <v>1632</v>
      </c>
      <c r="D1451" s="192"/>
      <c r="E1451" s="192"/>
      <c r="F1451" s="192"/>
      <c r="G1451" s="192"/>
      <c r="H1451" s="192"/>
      <c r="I1451" s="192"/>
      <c r="J1451" s="192"/>
      <c r="K1451" s="192" t="e">
        <f>Variables!E731</f>
        <v>#N/A</v>
      </c>
      <c r="L1451" s="192" t="e">
        <f>Variables!F731</f>
        <v>#N/A</v>
      </c>
      <c r="M1451" s="192">
        <f>Variables!G731</f>
        <v>90</v>
      </c>
      <c r="N1451" s="192">
        <f>Variables!H731</f>
        <v>84</v>
      </c>
      <c r="O1451" s="192">
        <f>Variables!I731</f>
        <v>0</v>
      </c>
      <c r="P1451" s="192">
        <f>Variables!J731</f>
        <v>0</v>
      </c>
      <c r="Q1451" s="181"/>
      <c r="R1451" s="192">
        <f>Variables!K731</f>
        <v>0</v>
      </c>
      <c r="S1451" s="192">
        <f>Variables!L731</f>
        <v>0</v>
      </c>
      <c r="T1451" s="181"/>
      <c r="U1451" s="192">
        <f>Variables!M731</f>
        <v>0</v>
      </c>
      <c r="V1451" s="192">
        <f>Variables!N731</f>
        <v>0</v>
      </c>
      <c r="W1451" s="181"/>
      <c r="X1451" s="192"/>
      <c r="Y1451" s="192">
        <f>Variables!P731</f>
        <v>0</v>
      </c>
      <c r="Z1451" s="182"/>
      <c r="AA1451" s="192"/>
      <c r="AB1451" s="181"/>
      <c r="AC1451" s="170"/>
      <c r="AD1451" s="170"/>
      <c r="AE1451" s="170"/>
      <c r="AF1451" s="170"/>
      <c r="AG1451" s="170"/>
      <c r="AH1451" s="170"/>
      <c r="AI1451" s="170"/>
      <c r="AJ1451" s="170"/>
      <c r="AK1451" s="206"/>
      <c r="AL1451" s="168"/>
      <c r="AM1451" s="168"/>
      <c r="AN1451" s="168"/>
      <c r="AO1451" s="168"/>
      <c r="AP1451" s="174"/>
      <c r="AQ1451" s="174"/>
      <c r="AR1451" s="174"/>
      <c r="AS1451" s="174"/>
      <c r="AT1451" s="206"/>
      <c r="AU1451" s="207"/>
      <c r="AV1451" s="207"/>
      <c r="AW1451" s="207"/>
      <c r="AX1451" s="207"/>
      <c r="AY1451" s="207"/>
    </row>
    <row r="1452" spans="1:51" ht="16.5" customHeight="1" outlineLevel="3" x14ac:dyDescent="0.25">
      <c r="A1452" s="285" t="s">
        <v>3812</v>
      </c>
      <c r="B1452" s="286" t="s">
        <v>3813</v>
      </c>
      <c r="C1452" s="167"/>
      <c r="D1452" s="167">
        <v>0.72</v>
      </c>
      <c r="E1452" s="167">
        <v>0.74</v>
      </c>
      <c r="F1452" s="167">
        <v>0.76</v>
      </c>
      <c r="G1452" s="167">
        <v>0.78</v>
      </c>
      <c r="H1452" s="167">
        <v>0.8</v>
      </c>
      <c r="I1452" s="167">
        <v>0.82</v>
      </c>
      <c r="J1452" s="167">
        <v>0.85</v>
      </c>
      <c r="K1452" s="167" t="e">
        <f>IF(K1454=0,0,K1453/K1454)</f>
        <v>#N/A</v>
      </c>
      <c r="L1452" s="167">
        <v>0.76</v>
      </c>
      <c r="M1452" s="167">
        <f t="shared" ref="M1452:P1452" si="1951">IF(M1454=0,0,M1453/M1454)</f>
        <v>0.8</v>
      </c>
      <c r="N1452" s="167">
        <f t="shared" si="1951"/>
        <v>0.81481481481481477</v>
      </c>
      <c r="O1452" s="167">
        <f t="shared" si="1951"/>
        <v>0</v>
      </c>
      <c r="P1452" s="167">
        <f t="shared" si="1951"/>
        <v>0</v>
      </c>
      <c r="Q1452" s="177"/>
      <c r="R1452" s="167">
        <f t="shared" ref="R1452:S1452" si="1952">IF(R1454=0,0,R1453/R1454)</f>
        <v>0</v>
      </c>
      <c r="S1452" s="167">
        <f t="shared" si="1952"/>
        <v>0</v>
      </c>
      <c r="T1452" s="181"/>
      <c r="U1452" s="167">
        <f t="shared" ref="U1452:V1452" si="1953">IF(U1454=0,0,U1453/U1454)</f>
        <v>0</v>
      </c>
      <c r="V1452" s="167">
        <f t="shared" si="1953"/>
        <v>0</v>
      </c>
      <c r="W1452" s="181"/>
      <c r="X1452" s="167">
        <f>H1452</f>
        <v>0.8</v>
      </c>
      <c r="Y1452" s="167">
        <f>IF(Y1454=0,0,Y1453/Y1454)</f>
        <v>0</v>
      </c>
      <c r="Z1452" s="182"/>
      <c r="AA1452" s="167"/>
      <c r="AB1452" s="286"/>
      <c r="AC1452" s="172" t="e">
        <f>P1452/R1452</f>
        <v>#DIV/0!</v>
      </c>
      <c r="AD1452" s="172" t="e">
        <f>S1452/R1452</f>
        <v>#DIV/0!</v>
      </c>
      <c r="AE1452" s="172" t="e">
        <f>V1452/U1452</f>
        <v>#DIV/0!</v>
      </c>
      <c r="AF1452" s="172">
        <f>Y1452/X1452</f>
        <v>0</v>
      </c>
      <c r="AG1452" s="172">
        <f>P1452/G1452</f>
        <v>0</v>
      </c>
      <c r="AH1452" s="172">
        <f>S1452/G1452</f>
        <v>0</v>
      </c>
      <c r="AI1452" s="172">
        <f>V1452/G1452</f>
        <v>0</v>
      </c>
      <c r="AJ1452" s="172">
        <f>Y1452/G1452</f>
        <v>0</v>
      </c>
      <c r="AK1452" s="173"/>
      <c r="AL1452" s="168">
        <f>IF(H1452=0,0,P1452/H1452)</f>
        <v>0</v>
      </c>
      <c r="AM1452" s="168">
        <f>IF(H1452=0,0,S1452/H1452)</f>
        <v>0</v>
      </c>
      <c r="AN1452" s="168">
        <f>IF(H1452=0,0,V1452/H1452)</f>
        <v>0</v>
      </c>
      <c r="AO1452" s="168">
        <f>IF(H1452=0,0,Y1452/H1452)</f>
        <v>0</v>
      </c>
      <c r="AP1452" s="174">
        <f t="shared" ref="AP1452:AS1452" si="1954">IF(AL1452&lt;=50%,5,IF(AL1452&lt;=65%,4,IF(AL1452&lt;=75%,3,IF(AL1452&lt;=90%,2,1))))</f>
        <v>5</v>
      </c>
      <c r="AQ1452" s="174">
        <f t="shared" si="1954"/>
        <v>5</v>
      </c>
      <c r="AR1452" s="174">
        <f t="shared" si="1954"/>
        <v>5</v>
      </c>
      <c r="AS1452" s="174">
        <f t="shared" si="1954"/>
        <v>5</v>
      </c>
      <c r="AT1452" s="287"/>
      <c r="AU1452" s="288"/>
      <c r="AV1452" s="288"/>
      <c r="AW1452" s="288"/>
      <c r="AX1452" s="288"/>
      <c r="AY1452" s="288"/>
    </row>
    <row r="1453" spans="1:51" ht="16.5" customHeight="1" outlineLevel="4" x14ac:dyDescent="0.25">
      <c r="A1453" s="164" t="s">
        <v>3814</v>
      </c>
      <c r="B1453" s="165" t="s">
        <v>1426</v>
      </c>
      <c r="C1453" s="187" t="s">
        <v>3810</v>
      </c>
      <c r="D1453" s="178"/>
      <c r="E1453" s="178"/>
      <c r="F1453" s="178"/>
      <c r="G1453" s="178"/>
      <c r="H1453" s="178"/>
      <c r="I1453" s="178"/>
      <c r="J1453" s="178"/>
      <c r="K1453" s="178" t="e">
        <f>Variables!E743</f>
        <v>#N/A</v>
      </c>
      <c r="L1453" s="178" t="e">
        <f>Variables!F743</f>
        <v>#N/A</v>
      </c>
      <c r="M1453" s="178">
        <f>Variables!G743</f>
        <v>20</v>
      </c>
      <c r="N1453" s="178">
        <f>Variables!H743</f>
        <v>22</v>
      </c>
      <c r="O1453" s="178">
        <f>Variables!I743</f>
        <v>0</v>
      </c>
      <c r="P1453" s="178">
        <f>Variables!J743</f>
        <v>0</v>
      </c>
      <c r="Q1453" s="177"/>
      <c r="R1453" s="178">
        <f>Variables!K743</f>
        <v>0</v>
      </c>
      <c r="S1453" s="178">
        <f>Variables!L743</f>
        <v>0</v>
      </c>
      <c r="T1453" s="181"/>
      <c r="U1453" s="178">
        <f>Variables!M743</f>
        <v>0</v>
      </c>
      <c r="V1453" s="178">
        <f>Variables!N743</f>
        <v>0</v>
      </c>
      <c r="W1453" s="181"/>
      <c r="X1453" s="178"/>
      <c r="Y1453" s="178">
        <f>Variables!P743</f>
        <v>0</v>
      </c>
      <c r="Z1453" s="182"/>
      <c r="AA1453" s="167"/>
      <c r="AB1453" s="165"/>
      <c r="AC1453" s="172"/>
      <c r="AD1453" s="172"/>
      <c r="AE1453" s="172"/>
      <c r="AF1453" s="172"/>
      <c r="AG1453" s="172"/>
      <c r="AH1453" s="172"/>
      <c r="AI1453" s="172"/>
      <c r="AJ1453" s="172"/>
      <c r="AK1453" s="173"/>
      <c r="AL1453" s="168"/>
      <c r="AM1453" s="168"/>
      <c r="AN1453" s="168"/>
      <c r="AO1453" s="168"/>
      <c r="AP1453" s="174"/>
      <c r="AQ1453" s="174"/>
      <c r="AR1453" s="174"/>
      <c r="AS1453" s="174"/>
      <c r="AT1453" s="173"/>
      <c r="AU1453" s="175"/>
      <c r="AV1453" s="175"/>
      <c r="AW1453" s="175"/>
      <c r="AX1453" s="175"/>
      <c r="AY1453" s="175"/>
    </row>
    <row r="1454" spans="1:51" ht="16.5" customHeight="1" outlineLevel="4" x14ac:dyDescent="0.25">
      <c r="A1454" s="164" t="s">
        <v>3815</v>
      </c>
      <c r="B1454" s="165" t="s">
        <v>1422</v>
      </c>
      <c r="C1454" s="187" t="s">
        <v>3810</v>
      </c>
      <c r="D1454" s="178"/>
      <c r="E1454" s="178"/>
      <c r="F1454" s="178"/>
      <c r="G1454" s="178"/>
      <c r="H1454" s="178"/>
      <c r="I1454" s="178"/>
      <c r="J1454" s="178"/>
      <c r="K1454" s="178" t="e">
        <f>Variables!E741</f>
        <v>#N/A</v>
      </c>
      <c r="L1454" s="178" t="e">
        <f>Variables!F741</f>
        <v>#N/A</v>
      </c>
      <c r="M1454" s="178">
        <f>Variables!G741</f>
        <v>25</v>
      </c>
      <c r="N1454" s="178">
        <f>Variables!H741</f>
        <v>27</v>
      </c>
      <c r="O1454" s="178">
        <f>Variables!I741</f>
        <v>0</v>
      </c>
      <c r="P1454" s="178">
        <f>Variables!J741</f>
        <v>0</v>
      </c>
      <c r="Q1454" s="177"/>
      <c r="R1454" s="178">
        <f>Variables!K741</f>
        <v>0</v>
      </c>
      <c r="S1454" s="178">
        <f>Variables!L741</f>
        <v>0</v>
      </c>
      <c r="T1454" s="181"/>
      <c r="U1454" s="178">
        <f>Variables!M741</f>
        <v>0</v>
      </c>
      <c r="V1454" s="178">
        <f>Variables!N741</f>
        <v>0</v>
      </c>
      <c r="W1454" s="181"/>
      <c r="X1454" s="178"/>
      <c r="Y1454" s="178">
        <f>Variables!P741</f>
        <v>0</v>
      </c>
      <c r="Z1454" s="182"/>
      <c r="AA1454" s="167"/>
      <c r="AB1454" s="165"/>
      <c r="AC1454" s="172"/>
      <c r="AD1454" s="172"/>
      <c r="AE1454" s="172"/>
      <c r="AF1454" s="172"/>
      <c r="AG1454" s="172"/>
      <c r="AH1454" s="172"/>
      <c r="AI1454" s="172"/>
      <c r="AJ1454" s="172"/>
      <c r="AK1454" s="173"/>
      <c r="AL1454" s="168"/>
      <c r="AM1454" s="168"/>
      <c r="AN1454" s="168"/>
      <c r="AO1454" s="168"/>
      <c r="AP1454" s="174"/>
      <c r="AQ1454" s="174"/>
      <c r="AR1454" s="174"/>
      <c r="AS1454" s="174"/>
      <c r="AT1454" s="173"/>
      <c r="AU1454" s="175"/>
      <c r="AV1454" s="175"/>
      <c r="AW1454" s="175"/>
      <c r="AX1454" s="175"/>
      <c r="AY1454" s="175"/>
    </row>
    <row r="1455" spans="1:51" ht="16.5" customHeight="1" outlineLevel="2" x14ac:dyDescent="0.25">
      <c r="A1455" s="153" t="s">
        <v>3816</v>
      </c>
      <c r="B1455" s="154" t="s">
        <v>3817</v>
      </c>
      <c r="C1455" s="155"/>
      <c r="D1455" s="155"/>
      <c r="E1455" s="155"/>
      <c r="F1455" s="155"/>
      <c r="G1455" s="155"/>
      <c r="H1455" s="155"/>
      <c r="I1455" s="155"/>
      <c r="J1455" s="155"/>
      <c r="K1455" s="155"/>
      <c r="L1455" s="155"/>
      <c r="M1455" s="155"/>
      <c r="N1455" s="155"/>
      <c r="O1455" s="155"/>
      <c r="P1455" s="155"/>
      <c r="Q1455" s="156"/>
      <c r="R1455" s="155"/>
      <c r="S1455" s="155"/>
      <c r="T1455" s="157"/>
      <c r="U1455" s="155"/>
      <c r="V1455" s="155"/>
      <c r="W1455" s="157"/>
      <c r="X1455" s="155"/>
      <c r="Y1455" s="155"/>
      <c r="Z1455" s="158"/>
      <c r="AA1455" s="159"/>
      <c r="AB1455" s="154"/>
      <c r="AC1455" s="160"/>
      <c r="AD1455" s="160"/>
      <c r="AE1455" s="160"/>
      <c r="AF1455" s="160"/>
      <c r="AG1455" s="160"/>
      <c r="AH1455" s="160"/>
      <c r="AI1455" s="160"/>
      <c r="AJ1455" s="160"/>
      <c r="AK1455" s="161"/>
      <c r="AL1455" s="159"/>
      <c r="AM1455" s="159"/>
      <c r="AN1455" s="159"/>
      <c r="AO1455" s="159"/>
      <c r="AP1455" s="162"/>
      <c r="AQ1455" s="162"/>
      <c r="AR1455" s="162"/>
      <c r="AS1455" s="162"/>
      <c r="AT1455" s="161"/>
      <c r="AU1455" s="163"/>
      <c r="AV1455" s="163"/>
      <c r="AW1455" s="163"/>
      <c r="AX1455" s="163"/>
      <c r="AY1455" s="163"/>
    </row>
    <row r="1456" spans="1:51" ht="16.5" customHeight="1" outlineLevel="3" x14ac:dyDescent="0.25">
      <c r="A1456" s="285" t="s">
        <v>3818</v>
      </c>
      <c r="B1456" s="286" t="s">
        <v>3819</v>
      </c>
      <c r="C1456" s="167"/>
      <c r="D1456" s="167">
        <v>1</v>
      </c>
      <c r="E1456" s="167">
        <v>1</v>
      </c>
      <c r="F1456" s="167">
        <v>1</v>
      </c>
      <c r="G1456" s="167">
        <v>1</v>
      </c>
      <c r="H1456" s="167">
        <v>1</v>
      </c>
      <c r="I1456" s="167">
        <v>1</v>
      </c>
      <c r="J1456" s="167">
        <v>1</v>
      </c>
      <c r="K1456" s="167" t="e">
        <f>IF(K1458=0,0,K1457/K1458)</f>
        <v>#N/A</v>
      </c>
      <c r="L1456" s="167">
        <v>1</v>
      </c>
      <c r="M1456" s="167">
        <f t="shared" ref="M1456:P1456" si="1955">IF(M1458=0,0,M1457/M1458)</f>
        <v>1</v>
      </c>
      <c r="N1456" s="167">
        <f t="shared" si="1955"/>
        <v>1</v>
      </c>
      <c r="O1456" s="167">
        <f t="shared" si="1955"/>
        <v>0</v>
      </c>
      <c r="P1456" s="167">
        <f t="shared" si="1955"/>
        <v>0</v>
      </c>
      <c r="Q1456" s="177"/>
      <c r="R1456" s="167">
        <f t="shared" ref="R1456:S1456" si="1956">IF(R1458=0,0,R1457/R1458)</f>
        <v>0</v>
      </c>
      <c r="S1456" s="167">
        <f t="shared" si="1956"/>
        <v>0</v>
      </c>
      <c r="T1456" s="181"/>
      <c r="U1456" s="167">
        <f t="shared" ref="U1456:V1456" si="1957">IF(U1458=0,0,U1457/U1458)</f>
        <v>0</v>
      </c>
      <c r="V1456" s="167">
        <f t="shared" si="1957"/>
        <v>0</v>
      </c>
      <c r="W1456" s="181"/>
      <c r="X1456" s="167">
        <f>H1456</f>
        <v>1</v>
      </c>
      <c r="Y1456" s="167">
        <f>IF(Y1458=0,0,Y1457/Y1458)</f>
        <v>0</v>
      </c>
      <c r="Z1456" s="182"/>
      <c r="AA1456" s="167"/>
      <c r="AB1456" s="286"/>
      <c r="AC1456" s="172" t="e">
        <f>P1456/R1456</f>
        <v>#DIV/0!</v>
      </c>
      <c r="AD1456" s="172" t="e">
        <f>S1456/R1456</f>
        <v>#DIV/0!</v>
      </c>
      <c r="AE1456" s="172" t="e">
        <f>V1456/U1456</f>
        <v>#DIV/0!</v>
      </c>
      <c r="AF1456" s="172">
        <f>Y1456/X1456</f>
        <v>0</v>
      </c>
      <c r="AG1456" s="172">
        <f>P1456/G1456</f>
        <v>0</v>
      </c>
      <c r="AH1456" s="172">
        <f>S1456/G1456</f>
        <v>0</v>
      </c>
      <c r="AI1456" s="172">
        <f>V1456/G1456</f>
        <v>0</v>
      </c>
      <c r="AJ1456" s="172">
        <f>Y1456/G1456</f>
        <v>0</v>
      </c>
      <c r="AK1456" s="173"/>
      <c r="AL1456" s="168">
        <f>IF(H1456=0,0,P1456/H1456)</f>
        <v>0</v>
      </c>
      <c r="AM1456" s="168">
        <f>IF(H1456=0,0,S1456/H1456)</f>
        <v>0</v>
      </c>
      <c r="AN1456" s="168">
        <f>IF(H1456=0,0,V1456/H1456)</f>
        <v>0</v>
      </c>
      <c r="AO1456" s="168">
        <f>IF(H1456=0,0,Y1456/H1456)</f>
        <v>0</v>
      </c>
      <c r="AP1456" s="174">
        <f t="shared" ref="AP1456:AS1456" si="1958">IF(AL1456&lt;=50%,5,IF(AL1456&lt;=65%,4,IF(AL1456&lt;=75%,3,IF(AL1456&lt;=90%,2,1))))</f>
        <v>5</v>
      </c>
      <c r="AQ1456" s="174">
        <f t="shared" si="1958"/>
        <v>5</v>
      </c>
      <c r="AR1456" s="174">
        <f t="shared" si="1958"/>
        <v>5</v>
      </c>
      <c r="AS1456" s="174">
        <f t="shared" si="1958"/>
        <v>5</v>
      </c>
      <c r="AT1456" s="287"/>
      <c r="AU1456" s="288"/>
      <c r="AV1456" s="288"/>
      <c r="AW1456" s="288"/>
      <c r="AX1456" s="288"/>
      <c r="AY1456" s="288"/>
    </row>
    <row r="1457" spans="1:51" ht="16.5" customHeight="1" outlineLevel="4" x14ac:dyDescent="0.25">
      <c r="A1457" s="205" t="s">
        <v>3820</v>
      </c>
      <c r="B1457" s="181" t="s">
        <v>1395</v>
      </c>
      <c r="C1457" s="192" t="s">
        <v>2697</v>
      </c>
      <c r="D1457" s="192"/>
      <c r="E1457" s="192"/>
      <c r="F1457" s="192"/>
      <c r="G1457" s="192"/>
      <c r="H1457" s="192"/>
      <c r="I1457" s="192"/>
      <c r="J1457" s="192"/>
      <c r="K1457" s="192" t="e">
        <f>Variables!E727</f>
        <v>#N/A</v>
      </c>
      <c r="L1457" s="192" t="e">
        <f>Variables!F727</f>
        <v>#N/A</v>
      </c>
      <c r="M1457" s="192">
        <f>Variables!G727</f>
        <v>1</v>
      </c>
      <c r="N1457" s="192">
        <f>Variables!H727</f>
        <v>1</v>
      </c>
      <c r="O1457" s="192">
        <f>Variables!I727</f>
        <v>0</v>
      </c>
      <c r="P1457" s="192">
        <f>Variables!J727</f>
        <v>0</v>
      </c>
      <c r="Q1457" s="181"/>
      <c r="R1457" s="192">
        <f>Variables!K727</f>
        <v>0</v>
      </c>
      <c r="S1457" s="192">
        <f>Variables!L727</f>
        <v>0</v>
      </c>
      <c r="T1457" s="181"/>
      <c r="U1457" s="192">
        <f>Variables!M727</f>
        <v>0</v>
      </c>
      <c r="V1457" s="192">
        <f>Variables!N727</f>
        <v>0</v>
      </c>
      <c r="W1457" s="181"/>
      <c r="X1457" s="192"/>
      <c r="Y1457" s="192">
        <f>Variables!P727</f>
        <v>0</v>
      </c>
      <c r="Z1457" s="182"/>
      <c r="AA1457" s="192"/>
      <c r="AB1457" s="181"/>
      <c r="AC1457" s="170"/>
      <c r="AD1457" s="170"/>
      <c r="AE1457" s="170"/>
      <c r="AF1457" s="170"/>
      <c r="AG1457" s="170"/>
      <c r="AH1457" s="170"/>
      <c r="AI1457" s="170"/>
      <c r="AJ1457" s="170"/>
      <c r="AK1457" s="206"/>
      <c r="AL1457" s="168"/>
      <c r="AM1457" s="168"/>
      <c r="AN1457" s="168"/>
      <c r="AO1457" s="168"/>
      <c r="AP1457" s="174"/>
      <c r="AQ1457" s="174"/>
      <c r="AR1457" s="174"/>
      <c r="AS1457" s="174"/>
      <c r="AT1457" s="206"/>
      <c r="AU1457" s="207"/>
      <c r="AV1457" s="207"/>
      <c r="AW1457" s="207"/>
      <c r="AX1457" s="207"/>
      <c r="AY1457" s="207"/>
    </row>
    <row r="1458" spans="1:51" ht="16.5" customHeight="1" outlineLevel="4" x14ac:dyDescent="0.25">
      <c r="A1458" s="205" t="s">
        <v>3821</v>
      </c>
      <c r="B1458" s="181" t="s">
        <v>1420</v>
      </c>
      <c r="C1458" s="192" t="s">
        <v>3822</v>
      </c>
      <c r="D1458" s="192"/>
      <c r="E1458" s="192"/>
      <c r="F1458" s="192"/>
      <c r="G1458" s="192"/>
      <c r="H1458" s="192"/>
      <c r="I1458" s="192"/>
      <c r="J1458" s="192"/>
      <c r="K1458" s="192" t="e">
        <f>Variables!E740</f>
        <v>#N/A</v>
      </c>
      <c r="L1458" s="192" t="e">
        <f>Variables!F740</f>
        <v>#N/A</v>
      </c>
      <c r="M1458" s="192">
        <f>Variables!G740</f>
        <v>1</v>
      </c>
      <c r="N1458" s="192">
        <f>Variables!H740</f>
        <v>1</v>
      </c>
      <c r="O1458" s="192">
        <f>Variables!I740</f>
        <v>0</v>
      </c>
      <c r="P1458" s="192">
        <f>Variables!J740</f>
        <v>0</v>
      </c>
      <c r="Q1458" s="181"/>
      <c r="R1458" s="192">
        <f>Variables!K740</f>
        <v>0</v>
      </c>
      <c r="S1458" s="192">
        <f>Variables!L740</f>
        <v>0</v>
      </c>
      <c r="T1458" s="181"/>
      <c r="U1458" s="192">
        <f>Variables!M740</f>
        <v>0</v>
      </c>
      <c r="V1458" s="192">
        <f>Variables!N740</f>
        <v>0</v>
      </c>
      <c r="W1458" s="181"/>
      <c r="X1458" s="192"/>
      <c r="Y1458" s="192">
        <f>Variables!P740</f>
        <v>0</v>
      </c>
      <c r="Z1458" s="182"/>
      <c r="AA1458" s="192"/>
      <c r="AB1458" s="181"/>
      <c r="AC1458" s="170"/>
      <c r="AD1458" s="170"/>
      <c r="AE1458" s="170"/>
      <c r="AF1458" s="170"/>
      <c r="AG1458" s="170"/>
      <c r="AH1458" s="170"/>
      <c r="AI1458" s="170"/>
      <c r="AJ1458" s="170"/>
      <c r="AK1458" s="206"/>
      <c r="AL1458" s="168"/>
      <c r="AM1458" s="168"/>
      <c r="AN1458" s="168"/>
      <c r="AO1458" s="168"/>
      <c r="AP1458" s="174"/>
      <c r="AQ1458" s="174"/>
      <c r="AR1458" s="174"/>
      <c r="AS1458" s="174"/>
      <c r="AT1458" s="206"/>
      <c r="AU1458" s="207"/>
      <c r="AV1458" s="207"/>
      <c r="AW1458" s="207"/>
      <c r="AX1458" s="207"/>
      <c r="AY1458" s="207"/>
    </row>
    <row r="1459" spans="1:51" ht="16.5" customHeight="1" outlineLevel="2" x14ac:dyDescent="0.25">
      <c r="A1459" s="153" t="s">
        <v>3823</v>
      </c>
      <c r="B1459" s="154" t="s">
        <v>3824</v>
      </c>
      <c r="C1459" s="155"/>
      <c r="D1459" s="155"/>
      <c r="E1459" s="155"/>
      <c r="F1459" s="155"/>
      <c r="G1459" s="155"/>
      <c r="H1459" s="155"/>
      <c r="I1459" s="155"/>
      <c r="J1459" s="155"/>
      <c r="K1459" s="155"/>
      <c r="L1459" s="155"/>
      <c r="M1459" s="155"/>
      <c r="N1459" s="155"/>
      <c r="O1459" s="155"/>
      <c r="P1459" s="155"/>
      <c r="Q1459" s="156"/>
      <c r="R1459" s="155"/>
      <c r="S1459" s="155"/>
      <c r="T1459" s="157"/>
      <c r="U1459" s="155"/>
      <c r="V1459" s="155"/>
      <c r="W1459" s="157"/>
      <c r="X1459" s="155"/>
      <c r="Y1459" s="155"/>
      <c r="Z1459" s="158"/>
      <c r="AA1459" s="159"/>
      <c r="AB1459" s="154"/>
      <c r="AC1459" s="160"/>
      <c r="AD1459" s="160"/>
      <c r="AE1459" s="160"/>
      <c r="AF1459" s="160"/>
      <c r="AG1459" s="160"/>
      <c r="AH1459" s="160"/>
      <c r="AI1459" s="160"/>
      <c r="AJ1459" s="160"/>
      <c r="AK1459" s="161"/>
      <c r="AL1459" s="159"/>
      <c r="AM1459" s="159"/>
      <c r="AN1459" s="159"/>
      <c r="AO1459" s="159"/>
      <c r="AP1459" s="162"/>
      <c r="AQ1459" s="162"/>
      <c r="AR1459" s="162"/>
      <c r="AS1459" s="162"/>
      <c r="AT1459" s="161"/>
      <c r="AU1459" s="163"/>
      <c r="AV1459" s="163"/>
      <c r="AW1459" s="163"/>
      <c r="AX1459" s="163"/>
      <c r="AY1459" s="163"/>
    </row>
    <row r="1460" spans="1:51" ht="16.5" customHeight="1" outlineLevel="3" x14ac:dyDescent="0.25">
      <c r="A1460" s="222" t="s">
        <v>3825</v>
      </c>
      <c r="B1460" s="226" t="s">
        <v>1387</v>
      </c>
      <c r="C1460" s="223"/>
      <c r="D1460" s="223">
        <v>1</v>
      </c>
      <c r="E1460" s="223">
        <v>1</v>
      </c>
      <c r="F1460" s="223">
        <v>2</v>
      </c>
      <c r="G1460" s="223">
        <v>3</v>
      </c>
      <c r="H1460" s="223">
        <v>4</v>
      </c>
      <c r="I1460" s="223">
        <v>4</v>
      </c>
      <c r="J1460" s="223">
        <v>4</v>
      </c>
      <c r="K1460" s="223" t="e">
        <f t="shared" ref="K1460:P1460" si="1959">K1461</f>
        <v>#N/A</v>
      </c>
      <c r="L1460" s="223" t="e">
        <f t="shared" si="1959"/>
        <v>#N/A</v>
      </c>
      <c r="M1460" s="223">
        <f t="shared" si="1959"/>
        <v>3</v>
      </c>
      <c r="N1460" s="223">
        <f t="shared" si="1959"/>
        <v>4</v>
      </c>
      <c r="O1460" s="223">
        <f t="shared" si="1959"/>
        <v>0</v>
      </c>
      <c r="P1460" s="223">
        <f t="shared" si="1959"/>
        <v>0</v>
      </c>
      <c r="Q1460" s="226"/>
      <c r="R1460" s="223">
        <f t="shared" ref="R1460:S1460" si="1960">R1461</f>
        <v>0</v>
      </c>
      <c r="S1460" s="223">
        <f t="shared" si="1960"/>
        <v>0</v>
      </c>
      <c r="T1460" s="226"/>
      <c r="U1460" s="223">
        <f t="shared" ref="U1460:V1460" si="1961">U1461</f>
        <v>0</v>
      </c>
      <c r="V1460" s="223">
        <f t="shared" si="1961"/>
        <v>0</v>
      </c>
      <c r="W1460" s="226"/>
      <c r="X1460" s="223">
        <f>H1460</f>
        <v>4</v>
      </c>
      <c r="Y1460" s="223">
        <f>Y1461</f>
        <v>0</v>
      </c>
      <c r="Z1460" s="269"/>
      <c r="AA1460" s="223"/>
      <c r="AB1460" s="281" t="s">
        <v>3826</v>
      </c>
      <c r="AC1460" s="157" t="e">
        <f>P1460/R1460</f>
        <v>#DIV/0!</v>
      </c>
      <c r="AD1460" s="157" t="e">
        <f>S1460/R1460</f>
        <v>#DIV/0!</v>
      </c>
      <c r="AE1460" s="157" t="e">
        <f>V1460/U1460</f>
        <v>#DIV/0!</v>
      </c>
      <c r="AF1460" s="157">
        <f>Y1460/X1460</f>
        <v>0</v>
      </c>
      <c r="AG1460" s="157">
        <f>P1460/G1460</f>
        <v>0</v>
      </c>
      <c r="AH1460" s="157">
        <f>S1460/G1460</f>
        <v>0</v>
      </c>
      <c r="AI1460" s="157">
        <f>V1460/G1460</f>
        <v>0</v>
      </c>
      <c r="AJ1460" s="157">
        <f>Y1460/G1460</f>
        <v>0</v>
      </c>
      <c r="AK1460" s="227"/>
      <c r="AL1460" s="168">
        <f>IF(H1460=0,0,P1460/H1460)</f>
        <v>0</v>
      </c>
      <c r="AM1460" s="168">
        <f>IF(H1460=0,0,S1460/H1460)</f>
        <v>0</v>
      </c>
      <c r="AN1460" s="168">
        <f>IF(H1460=0,0,V1460/H1460)</f>
        <v>0</v>
      </c>
      <c r="AO1460" s="168">
        <f>IF(H1460=0,0,Y1460/H1460)</f>
        <v>0</v>
      </c>
      <c r="AP1460" s="174">
        <f t="shared" ref="AP1460:AS1460" si="1962">IF(AL1460&lt;=50%,5,IF(AL1460&lt;=65%,4,IF(AL1460&lt;=75%,3,IF(AL1460&lt;=90%,2,1))))</f>
        <v>5</v>
      </c>
      <c r="AQ1460" s="174">
        <f t="shared" si="1962"/>
        <v>5</v>
      </c>
      <c r="AR1460" s="174">
        <f t="shared" si="1962"/>
        <v>5</v>
      </c>
      <c r="AS1460" s="174">
        <f t="shared" si="1962"/>
        <v>5</v>
      </c>
      <c r="AT1460" s="227"/>
      <c r="AU1460" s="228"/>
      <c r="AV1460" s="228"/>
      <c r="AW1460" s="228"/>
      <c r="AX1460" s="228"/>
      <c r="AY1460" s="228"/>
    </row>
    <row r="1461" spans="1:51" ht="16.5" customHeight="1" outlineLevel="4" x14ac:dyDescent="0.25">
      <c r="A1461" s="293" t="s">
        <v>3827</v>
      </c>
      <c r="B1461" s="291" t="str">
        <f>Variables!C723</f>
        <v>Jumlah kerjasama (MOU) yang ditindaklanjuti</v>
      </c>
      <c r="C1461" s="295" t="s">
        <v>649</v>
      </c>
      <c r="D1461" s="295"/>
      <c r="E1461" s="295"/>
      <c r="F1461" s="295"/>
      <c r="G1461" s="295"/>
      <c r="H1461" s="295"/>
      <c r="I1461" s="295"/>
      <c r="J1461" s="295"/>
      <c r="K1461" s="295" t="e">
        <f>Variables!E723</f>
        <v>#N/A</v>
      </c>
      <c r="L1461" s="295" t="e">
        <f>Variables!F723</f>
        <v>#N/A</v>
      </c>
      <c r="M1461" s="295">
        <f>Variables!G723</f>
        <v>3</v>
      </c>
      <c r="N1461" s="295">
        <f>Variables!H723</f>
        <v>4</v>
      </c>
      <c r="O1461" s="295">
        <f>Variables!I723</f>
        <v>0</v>
      </c>
      <c r="P1461" s="295">
        <f>Variables!J723</f>
        <v>0</v>
      </c>
      <c r="Q1461" s="291"/>
      <c r="R1461" s="295">
        <f>Variables!K723</f>
        <v>0</v>
      </c>
      <c r="S1461" s="295">
        <f>Variables!L723</f>
        <v>0</v>
      </c>
      <c r="T1461" s="291"/>
      <c r="U1461" s="295">
        <f>Variables!M723</f>
        <v>0</v>
      </c>
      <c r="V1461" s="295">
        <f>Variables!N723</f>
        <v>0</v>
      </c>
      <c r="W1461" s="291"/>
      <c r="X1461" s="295"/>
      <c r="Y1461" s="295">
        <f>Variables!P723</f>
        <v>0</v>
      </c>
      <c r="Z1461" s="292"/>
      <c r="AA1461" s="295"/>
      <c r="AB1461" s="294" t="s">
        <v>3828</v>
      </c>
      <c r="AC1461" s="250"/>
      <c r="AD1461" s="250"/>
      <c r="AE1461" s="250"/>
      <c r="AF1461" s="250"/>
      <c r="AG1461" s="250"/>
      <c r="AH1461" s="250"/>
      <c r="AI1461" s="250"/>
      <c r="AJ1461" s="250"/>
      <c r="AK1461" s="296"/>
      <c r="AL1461" s="248"/>
      <c r="AM1461" s="248"/>
      <c r="AN1461" s="248"/>
      <c r="AO1461" s="248"/>
      <c r="AP1461" s="258"/>
      <c r="AQ1461" s="258"/>
      <c r="AR1461" s="258"/>
      <c r="AS1461" s="258"/>
      <c r="AT1461" s="296"/>
      <c r="AU1461" s="297"/>
      <c r="AV1461" s="297"/>
      <c r="AW1461" s="297"/>
      <c r="AX1461" s="297"/>
      <c r="AY1461" s="297"/>
    </row>
    <row r="1462" spans="1:51" ht="16.5" customHeight="1" outlineLevel="2" x14ac:dyDescent="0.25">
      <c r="A1462" s="153" t="s">
        <v>3829</v>
      </c>
      <c r="B1462" s="154" t="s">
        <v>3830</v>
      </c>
      <c r="C1462" s="155"/>
      <c r="D1462" s="155"/>
      <c r="E1462" s="155"/>
      <c r="F1462" s="155"/>
      <c r="G1462" s="155"/>
      <c r="H1462" s="155"/>
      <c r="I1462" s="155"/>
      <c r="J1462" s="155"/>
      <c r="K1462" s="155"/>
      <c r="L1462" s="155"/>
      <c r="M1462" s="155"/>
      <c r="N1462" s="155"/>
      <c r="O1462" s="155"/>
      <c r="P1462" s="155"/>
      <c r="Q1462" s="156"/>
      <c r="R1462" s="155"/>
      <c r="S1462" s="155"/>
      <c r="T1462" s="157"/>
      <c r="U1462" s="155"/>
      <c r="V1462" s="155"/>
      <c r="W1462" s="157"/>
      <c r="X1462" s="155"/>
      <c r="Y1462" s="155"/>
      <c r="Z1462" s="158"/>
      <c r="AA1462" s="159"/>
      <c r="AB1462" s="154"/>
      <c r="AC1462" s="160"/>
      <c r="AD1462" s="160"/>
      <c r="AE1462" s="160"/>
      <c r="AF1462" s="160"/>
      <c r="AG1462" s="160"/>
      <c r="AH1462" s="160"/>
      <c r="AI1462" s="160"/>
      <c r="AJ1462" s="160"/>
      <c r="AK1462" s="161"/>
      <c r="AL1462" s="159"/>
      <c r="AM1462" s="159"/>
      <c r="AN1462" s="159"/>
      <c r="AO1462" s="159"/>
      <c r="AP1462" s="162"/>
      <c r="AQ1462" s="162"/>
      <c r="AR1462" s="162"/>
      <c r="AS1462" s="162"/>
      <c r="AT1462" s="161"/>
      <c r="AU1462" s="163"/>
      <c r="AV1462" s="163"/>
      <c r="AW1462" s="163"/>
      <c r="AX1462" s="163"/>
      <c r="AY1462" s="163"/>
    </row>
    <row r="1463" spans="1:51" ht="16.5" customHeight="1" outlineLevel="3" x14ac:dyDescent="0.25">
      <c r="A1463" s="285" t="s">
        <v>3831</v>
      </c>
      <c r="B1463" s="286" t="s">
        <v>3832</v>
      </c>
      <c r="C1463" s="167"/>
      <c r="D1463" s="167">
        <v>0.85</v>
      </c>
      <c r="E1463" s="167">
        <v>0.85</v>
      </c>
      <c r="F1463" s="167">
        <v>0.9</v>
      </c>
      <c r="G1463" s="167">
        <v>0.9</v>
      </c>
      <c r="H1463" s="167">
        <v>0.9</v>
      </c>
      <c r="I1463" s="167">
        <v>0.95</v>
      </c>
      <c r="J1463" s="167">
        <v>0.95</v>
      </c>
      <c r="K1463" s="167" t="e">
        <f>IF(K1465=0,0,K1464/K1465)</f>
        <v>#N/A</v>
      </c>
      <c r="L1463" s="167">
        <v>0.9</v>
      </c>
      <c r="M1463" s="167">
        <f t="shared" ref="M1463:O1463" si="1963">IF(M1465=0,0,M1464/M1465)</f>
        <v>0.8571428571428571</v>
      </c>
      <c r="N1463" s="167">
        <f t="shared" si="1963"/>
        <v>0.8571428571428571</v>
      </c>
      <c r="O1463" s="167">
        <f t="shared" si="1963"/>
        <v>0</v>
      </c>
      <c r="P1463" s="167">
        <v>0</v>
      </c>
      <c r="Q1463" s="177"/>
      <c r="R1463" s="167"/>
      <c r="S1463" s="167">
        <v>0.45</v>
      </c>
      <c r="T1463" s="181"/>
      <c r="U1463" s="167"/>
      <c r="V1463" s="167">
        <v>0.45</v>
      </c>
      <c r="W1463" s="181"/>
      <c r="X1463" s="167">
        <f>H1463</f>
        <v>0.9</v>
      </c>
      <c r="Y1463" s="167" t="e">
        <f>Y1464/Y1465</f>
        <v>#DIV/0!</v>
      </c>
      <c r="Z1463" s="182"/>
      <c r="AA1463" s="167"/>
      <c r="AB1463" s="165"/>
      <c r="AC1463" s="172" t="e">
        <f>P1463/R1463</f>
        <v>#DIV/0!</v>
      </c>
      <c r="AD1463" s="172" t="e">
        <f>S1463/R1463</f>
        <v>#DIV/0!</v>
      </c>
      <c r="AE1463" s="172" t="e">
        <f>V1463/U1463</f>
        <v>#DIV/0!</v>
      </c>
      <c r="AF1463" s="172" t="e">
        <f>Y1463/X1463</f>
        <v>#DIV/0!</v>
      </c>
      <c r="AG1463" s="172">
        <f>P1463/G1463</f>
        <v>0</v>
      </c>
      <c r="AH1463" s="172">
        <f>S1463/G1463</f>
        <v>0.5</v>
      </c>
      <c r="AI1463" s="172">
        <f>V1463/G1463</f>
        <v>0.5</v>
      </c>
      <c r="AJ1463" s="172" t="e">
        <f>Y1463/G1463</f>
        <v>#DIV/0!</v>
      </c>
      <c r="AK1463" s="173"/>
      <c r="AL1463" s="168">
        <f>IF(H1463=0,0,P1463/H1463)</f>
        <v>0</v>
      </c>
      <c r="AM1463" s="168">
        <f>IF(H1463=0,0,S1463/H1463)</f>
        <v>0.5</v>
      </c>
      <c r="AN1463" s="168">
        <f>IF(H1463=0,0,V1463/H1463)</f>
        <v>0.5</v>
      </c>
      <c r="AO1463" s="168" t="e">
        <f>IF(H1463=0,0,Y1463/H1463)</f>
        <v>#DIV/0!</v>
      </c>
      <c r="AP1463" s="174">
        <f t="shared" ref="AP1463:AS1463" si="1964">IF(AL1463&lt;=50%,5,IF(AL1463&lt;=65%,4,IF(AL1463&lt;=75%,3,IF(AL1463&lt;=90%,2,1))))</f>
        <v>5</v>
      </c>
      <c r="AQ1463" s="174">
        <f t="shared" si="1964"/>
        <v>5</v>
      </c>
      <c r="AR1463" s="174">
        <f t="shared" si="1964"/>
        <v>5</v>
      </c>
      <c r="AS1463" s="174" t="e">
        <f t="shared" si="1964"/>
        <v>#DIV/0!</v>
      </c>
      <c r="AT1463" s="287"/>
      <c r="AU1463" s="288"/>
      <c r="AV1463" s="288"/>
      <c r="AW1463" s="288"/>
      <c r="AX1463" s="288"/>
      <c r="AY1463" s="288"/>
    </row>
    <row r="1464" spans="1:51" ht="16.5" customHeight="1" outlineLevel="4" x14ac:dyDescent="0.25">
      <c r="A1464" s="205" t="s">
        <v>3833</v>
      </c>
      <c r="B1464" s="181" t="s">
        <v>918</v>
      </c>
      <c r="C1464" s="192" t="s">
        <v>3834</v>
      </c>
      <c r="D1464" s="192"/>
      <c r="E1464" s="192"/>
      <c r="F1464" s="192"/>
      <c r="G1464" s="192"/>
      <c r="H1464" s="192"/>
      <c r="I1464" s="192"/>
      <c r="J1464" s="192"/>
      <c r="K1464" s="192" t="e">
        <f>Variables!E736</f>
        <v>#N/A</v>
      </c>
      <c r="L1464" s="192" t="e">
        <f>Variables!F736</f>
        <v>#N/A</v>
      </c>
      <c r="M1464" s="192">
        <f>Variables!G736</f>
        <v>6</v>
      </c>
      <c r="N1464" s="192">
        <f>Variables!H736</f>
        <v>6</v>
      </c>
      <c r="O1464" s="192">
        <f>Variables!I736</f>
        <v>0</v>
      </c>
      <c r="P1464" s="192">
        <f>Variables!J736</f>
        <v>0</v>
      </c>
      <c r="Q1464" s="181"/>
      <c r="R1464" s="192">
        <f>Variables!K736</f>
        <v>0</v>
      </c>
      <c r="S1464" s="192">
        <f>Variables!L736</f>
        <v>0</v>
      </c>
      <c r="T1464" s="181"/>
      <c r="U1464" s="192">
        <f>Variables!M736</f>
        <v>0</v>
      </c>
      <c r="V1464" s="192">
        <f>Variables!N736</f>
        <v>0</v>
      </c>
      <c r="W1464" s="181"/>
      <c r="X1464" s="192"/>
      <c r="Y1464" s="192">
        <f>Variables!P736</f>
        <v>0</v>
      </c>
      <c r="Z1464" s="182"/>
      <c r="AA1464" s="192"/>
      <c r="AB1464" s="181"/>
      <c r="AC1464" s="170"/>
      <c r="AD1464" s="170"/>
      <c r="AE1464" s="170"/>
      <c r="AF1464" s="170"/>
      <c r="AG1464" s="170"/>
      <c r="AH1464" s="170"/>
      <c r="AI1464" s="170"/>
      <c r="AJ1464" s="170"/>
      <c r="AK1464" s="206"/>
      <c r="AL1464" s="168"/>
      <c r="AM1464" s="168"/>
      <c r="AN1464" s="168"/>
      <c r="AO1464" s="168"/>
      <c r="AP1464" s="174"/>
      <c r="AQ1464" s="174"/>
      <c r="AR1464" s="174"/>
      <c r="AS1464" s="174"/>
      <c r="AT1464" s="206"/>
      <c r="AU1464" s="207"/>
      <c r="AV1464" s="207"/>
      <c r="AW1464" s="207"/>
      <c r="AX1464" s="207"/>
      <c r="AY1464" s="207"/>
    </row>
    <row r="1465" spans="1:51" ht="16.5" customHeight="1" outlineLevel="4" x14ac:dyDescent="0.25">
      <c r="A1465" s="205" t="s">
        <v>3835</v>
      </c>
      <c r="B1465" s="181" t="s">
        <v>1414</v>
      </c>
      <c r="C1465" s="192" t="s">
        <v>3834</v>
      </c>
      <c r="D1465" s="192"/>
      <c r="E1465" s="192"/>
      <c r="F1465" s="192"/>
      <c r="G1465" s="192"/>
      <c r="H1465" s="192"/>
      <c r="I1465" s="192"/>
      <c r="J1465" s="192"/>
      <c r="K1465" s="192" t="e">
        <f>Variables!E737</f>
        <v>#N/A</v>
      </c>
      <c r="L1465" s="192" t="e">
        <f>Variables!F737</f>
        <v>#N/A</v>
      </c>
      <c r="M1465" s="192">
        <f>Variables!G737</f>
        <v>7</v>
      </c>
      <c r="N1465" s="192">
        <f>Variables!H737</f>
        <v>7</v>
      </c>
      <c r="O1465" s="192">
        <f>Variables!I737</f>
        <v>0</v>
      </c>
      <c r="P1465" s="192">
        <f>Variables!J737</f>
        <v>0</v>
      </c>
      <c r="Q1465" s="181"/>
      <c r="R1465" s="192">
        <f>Variables!K737</f>
        <v>0</v>
      </c>
      <c r="S1465" s="192">
        <f>Variables!L737</f>
        <v>0</v>
      </c>
      <c r="T1465" s="181"/>
      <c r="U1465" s="192">
        <f>Variables!M737</f>
        <v>0</v>
      </c>
      <c r="V1465" s="192">
        <f>Variables!N737</f>
        <v>0</v>
      </c>
      <c r="W1465" s="181"/>
      <c r="X1465" s="192"/>
      <c r="Y1465" s="192">
        <f>Variables!P737</f>
        <v>0</v>
      </c>
      <c r="Z1465" s="182"/>
      <c r="AA1465" s="192"/>
      <c r="AB1465" s="181"/>
      <c r="AC1465" s="170"/>
      <c r="AD1465" s="170"/>
      <c r="AE1465" s="170"/>
      <c r="AF1465" s="170"/>
      <c r="AG1465" s="170"/>
      <c r="AH1465" s="170"/>
      <c r="AI1465" s="170"/>
      <c r="AJ1465" s="170"/>
      <c r="AK1465" s="206"/>
      <c r="AL1465" s="168"/>
      <c r="AM1465" s="168"/>
      <c r="AN1465" s="168"/>
      <c r="AO1465" s="168"/>
      <c r="AP1465" s="174"/>
      <c r="AQ1465" s="174"/>
      <c r="AR1465" s="174"/>
      <c r="AS1465" s="174"/>
      <c r="AT1465" s="206"/>
      <c r="AU1465" s="207"/>
      <c r="AV1465" s="207"/>
      <c r="AW1465" s="207"/>
      <c r="AX1465" s="207"/>
      <c r="AY1465" s="207"/>
    </row>
    <row r="1466" spans="1:51" ht="16.5" customHeight="1" outlineLevel="3" x14ac:dyDescent="0.25">
      <c r="A1466" s="285" t="s">
        <v>3836</v>
      </c>
      <c r="B1466" s="286" t="s">
        <v>3837</v>
      </c>
      <c r="C1466" s="167"/>
      <c r="D1466" s="167">
        <v>0.5</v>
      </c>
      <c r="E1466" s="167">
        <v>0.6</v>
      </c>
      <c r="F1466" s="167">
        <v>0.7</v>
      </c>
      <c r="G1466" s="167">
        <v>0.8</v>
      </c>
      <c r="H1466" s="167">
        <v>0.9</v>
      </c>
      <c r="I1466" s="167">
        <v>1</v>
      </c>
      <c r="J1466" s="167">
        <v>1</v>
      </c>
      <c r="K1466" s="167">
        <f t="shared" ref="K1466:P1466" si="1965">K1467</f>
        <v>0.6</v>
      </c>
      <c r="L1466" s="167">
        <f t="shared" si="1965"/>
        <v>0.7</v>
      </c>
      <c r="M1466" s="167">
        <f t="shared" si="1965"/>
        <v>1</v>
      </c>
      <c r="N1466" s="167">
        <f t="shared" si="1965"/>
        <v>1</v>
      </c>
      <c r="O1466" s="167">
        <f t="shared" si="1965"/>
        <v>0</v>
      </c>
      <c r="P1466" s="167">
        <f t="shared" si="1965"/>
        <v>0</v>
      </c>
      <c r="Q1466" s="177"/>
      <c r="R1466" s="167">
        <f t="shared" ref="R1466:S1466" si="1966">R1467</f>
        <v>0</v>
      </c>
      <c r="S1466" s="167">
        <f t="shared" si="1966"/>
        <v>0</v>
      </c>
      <c r="T1466" s="181"/>
      <c r="U1466" s="167">
        <f t="shared" ref="U1466:V1466" si="1967">U1467</f>
        <v>0</v>
      </c>
      <c r="V1466" s="167">
        <f t="shared" si="1967"/>
        <v>0</v>
      </c>
      <c r="W1466" s="181"/>
      <c r="X1466" s="167">
        <f>H1466</f>
        <v>0.9</v>
      </c>
      <c r="Y1466" s="167">
        <v>1</v>
      </c>
      <c r="Z1466" s="182"/>
      <c r="AA1466" s="167"/>
      <c r="AB1466" s="286"/>
      <c r="AC1466" s="172" t="e">
        <f>P1466/R1466</f>
        <v>#DIV/0!</v>
      </c>
      <c r="AD1466" s="172" t="e">
        <f>S1466/R1466</f>
        <v>#DIV/0!</v>
      </c>
      <c r="AE1466" s="172" t="e">
        <f>V1466/U1466</f>
        <v>#DIV/0!</v>
      </c>
      <c r="AF1466" s="172">
        <f>Y1466/X1466</f>
        <v>1.1111111111111112</v>
      </c>
      <c r="AG1466" s="172">
        <f>P1466/G1466</f>
        <v>0</v>
      </c>
      <c r="AH1466" s="172">
        <f>S1466/G1466</f>
        <v>0</v>
      </c>
      <c r="AI1466" s="172">
        <f>V1466/G1466</f>
        <v>0</v>
      </c>
      <c r="AJ1466" s="172">
        <f>Y1466/G1466</f>
        <v>1.25</v>
      </c>
      <c r="AK1466" s="173"/>
      <c r="AL1466" s="168">
        <f>IF(H1466=0,0,P1466/H1466)</f>
        <v>0</v>
      </c>
      <c r="AM1466" s="168">
        <f>IF(H1466=0,0,S1466/H1466)</f>
        <v>0</v>
      </c>
      <c r="AN1466" s="168">
        <f>IF(H1466=0,0,V1466/H1466)</f>
        <v>0</v>
      </c>
      <c r="AO1466" s="168">
        <f>IF(H1466=0,0,Y1466/H1466)</f>
        <v>1.1111111111111112</v>
      </c>
      <c r="AP1466" s="174">
        <f t="shared" ref="AP1466:AS1466" si="1968">IF(AL1466&lt;=50%,5,IF(AL1466&lt;=65%,4,IF(AL1466&lt;=75%,3,IF(AL1466&lt;=90%,2,1))))</f>
        <v>5</v>
      </c>
      <c r="AQ1466" s="174">
        <f t="shared" si="1968"/>
        <v>5</v>
      </c>
      <c r="AR1466" s="174">
        <f t="shared" si="1968"/>
        <v>5</v>
      </c>
      <c r="AS1466" s="174">
        <f t="shared" si="1968"/>
        <v>1</v>
      </c>
      <c r="AT1466" s="287"/>
      <c r="AU1466" s="288"/>
      <c r="AV1466" s="288"/>
      <c r="AW1466" s="288"/>
      <c r="AX1466" s="288"/>
      <c r="AY1466" s="288"/>
    </row>
    <row r="1467" spans="1:51" ht="16.5" customHeight="1" outlineLevel="4" x14ac:dyDescent="0.25">
      <c r="A1467" s="164" t="s">
        <v>3838</v>
      </c>
      <c r="B1467" s="165" t="s">
        <v>1353</v>
      </c>
      <c r="C1467" s="166" t="s">
        <v>3834</v>
      </c>
      <c r="D1467" s="166"/>
      <c r="E1467" s="166"/>
      <c r="F1467" s="166"/>
      <c r="G1467" s="166"/>
      <c r="H1467" s="166"/>
      <c r="I1467" s="166"/>
      <c r="J1467" s="166"/>
      <c r="K1467" s="167">
        <f>Variables!E702</f>
        <v>0.6</v>
      </c>
      <c r="L1467" s="167">
        <f>Variables!F702</f>
        <v>0.7</v>
      </c>
      <c r="M1467" s="167">
        <f>Variables!G702</f>
        <v>1</v>
      </c>
      <c r="N1467" s="167">
        <f>Variables!H702</f>
        <v>1</v>
      </c>
      <c r="O1467" s="167">
        <f>Variables!I702</f>
        <v>0</v>
      </c>
      <c r="P1467" s="167">
        <f>Variables!J702</f>
        <v>0</v>
      </c>
      <c r="Q1467" s="177"/>
      <c r="R1467" s="167">
        <f>Variables!K702</f>
        <v>0</v>
      </c>
      <c r="S1467" s="167">
        <f>Variables!L702</f>
        <v>0</v>
      </c>
      <c r="T1467" s="181"/>
      <c r="U1467" s="167">
        <f>Variables!M702</f>
        <v>0</v>
      </c>
      <c r="V1467" s="167">
        <f>Variables!N702</f>
        <v>0</v>
      </c>
      <c r="W1467" s="181"/>
      <c r="X1467" s="166"/>
      <c r="Y1467" s="167">
        <v>1</v>
      </c>
      <c r="Z1467" s="182"/>
      <c r="AA1467" s="167"/>
      <c r="AB1467" s="165"/>
      <c r="AC1467" s="172"/>
      <c r="AD1467" s="172"/>
      <c r="AE1467" s="172"/>
      <c r="AF1467" s="172"/>
      <c r="AG1467" s="172"/>
      <c r="AH1467" s="172"/>
      <c r="AI1467" s="172"/>
      <c r="AJ1467" s="172"/>
      <c r="AK1467" s="173"/>
      <c r="AL1467" s="168"/>
      <c r="AM1467" s="168"/>
      <c r="AN1467" s="168"/>
      <c r="AO1467" s="168"/>
      <c r="AP1467" s="174"/>
      <c r="AQ1467" s="174"/>
      <c r="AR1467" s="174"/>
      <c r="AS1467" s="174"/>
      <c r="AT1467" s="173"/>
      <c r="AU1467" s="175"/>
      <c r="AV1467" s="175"/>
      <c r="AW1467" s="175"/>
      <c r="AX1467" s="175"/>
      <c r="AY1467" s="175"/>
    </row>
    <row r="1468" spans="1:51" ht="16.5" customHeight="1" outlineLevel="2" x14ac:dyDescent="0.25">
      <c r="A1468" s="153" t="s">
        <v>3839</v>
      </c>
      <c r="B1468" s="154" t="s">
        <v>3840</v>
      </c>
      <c r="C1468" s="155"/>
      <c r="D1468" s="155"/>
      <c r="E1468" s="155"/>
      <c r="F1468" s="155"/>
      <c r="G1468" s="155"/>
      <c r="H1468" s="155"/>
      <c r="I1468" s="155"/>
      <c r="J1468" s="155"/>
      <c r="K1468" s="155"/>
      <c r="L1468" s="155"/>
      <c r="M1468" s="155"/>
      <c r="N1468" s="155"/>
      <c r="O1468" s="155"/>
      <c r="P1468" s="155"/>
      <c r="Q1468" s="156"/>
      <c r="R1468" s="155"/>
      <c r="S1468" s="155"/>
      <c r="T1468" s="157"/>
      <c r="U1468" s="155"/>
      <c r="V1468" s="155"/>
      <c r="W1468" s="157"/>
      <c r="X1468" s="155"/>
      <c r="Y1468" s="155"/>
      <c r="Z1468" s="158"/>
      <c r="AA1468" s="159"/>
      <c r="AB1468" s="154"/>
      <c r="AC1468" s="160"/>
      <c r="AD1468" s="160"/>
      <c r="AE1468" s="160"/>
      <c r="AF1468" s="160"/>
      <c r="AG1468" s="160"/>
      <c r="AH1468" s="160"/>
      <c r="AI1468" s="160"/>
      <c r="AJ1468" s="160"/>
      <c r="AK1468" s="161"/>
      <c r="AL1468" s="159"/>
      <c r="AM1468" s="159"/>
      <c r="AN1468" s="159"/>
      <c r="AO1468" s="159"/>
      <c r="AP1468" s="162"/>
      <c r="AQ1468" s="162"/>
      <c r="AR1468" s="162"/>
      <c r="AS1468" s="162"/>
      <c r="AT1468" s="161"/>
      <c r="AU1468" s="163"/>
      <c r="AV1468" s="163"/>
      <c r="AW1468" s="163"/>
      <c r="AX1468" s="163"/>
      <c r="AY1468" s="163"/>
    </row>
    <row r="1469" spans="1:51" ht="16.5" customHeight="1" outlineLevel="3" x14ac:dyDescent="0.25">
      <c r="A1469" s="285" t="s">
        <v>3841</v>
      </c>
      <c r="B1469" s="286" t="s">
        <v>3842</v>
      </c>
      <c r="C1469" s="167"/>
      <c r="D1469" s="167">
        <v>1</v>
      </c>
      <c r="E1469" s="167">
        <v>1</v>
      </c>
      <c r="F1469" s="167">
        <v>1</v>
      </c>
      <c r="G1469" s="167">
        <v>1</v>
      </c>
      <c r="H1469" s="167">
        <v>1</v>
      </c>
      <c r="I1469" s="167">
        <v>1</v>
      </c>
      <c r="J1469" s="167">
        <v>1</v>
      </c>
      <c r="K1469" s="167" t="e">
        <f>IF(K1471=0,0,K1470/K1471)</f>
        <v>#N/A</v>
      </c>
      <c r="L1469" s="167">
        <v>1</v>
      </c>
      <c r="M1469" s="167">
        <f t="shared" ref="M1469:P1469" si="1969">IF(M1471=0,0,M1470/M1471)</f>
        <v>1</v>
      </c>
      <c r="N1469" s="167">
        <f t="shared" si="1969"/>
        <v>1</v>
      </c>
      <c r="O1469" s="167">
        <f t="shared" si="1969"/>
        <v>0</v>
      </c>
      <c r="P1469" s="167">
        <f t="shared" si="1969"/>
        <v>0</v>
      </c>
      <c r="Q1469" s="177"/>
      <c r="R1469" s="167">
        <f t="shared" ref="R1469:S1469" si="1970">IF(R1471=0,0,R1470/R1471)</f>
        <v>0</v>
      </c>
      <c r="S1469" s="167">
        <f t="shared" si="1970"/>
        <v>0</v>
      </c>
      <c r="T1469" s="181"/>
      <c r="U1469" s="167">
        <f t="shared" ref="U1469:V1469" si="1971">IF(U1471=0,0,U1470/U1471)</f>
        <v>0</v>
      </c>
      <c r="V1469" s="167">
        <f t="shared" si="1971"/>
        <v>0</v>
      </c>
      <c r="W1469" s="181"/>
      <c r="X1469" s="167">
        <f>H1469</f>
        <v>1</v>
      </c>
      <c r="Y1469" s="167" t="e">
        <f>Y1470/Y1471</f>
        <v>#DIV/0!</v>
      </c>
      <c r="Z1469" s="182"/>
      <c r="AA1469" s="167"/>
      <c r="AB1469" s="286"/>
      <c r="AC1469" s="172" t="e">
        <f>P1469/R1469</f>
        <v>#DIV/0!</v>
      </c>
      <c r="AD1469" s="172" t="e">
        <f>S1469/R1469</f>
        <v>#DIV/0!</v>
      </c>
      <c r="AE1469" s="172" t="e">
        <f>V1469/U1469</f>
        <v>#DIV/0!</v>
      </c>
      <c r="AF1469" s="172" t="e">
        <f>Y1469/X1469</f>
        <v>#DIV/0!</v>
      </c>
      <c r="AG1469" s="172">
        <f>P1469/G1469</f>
        <v>0</v>
      </c>
      <c r="AH1469" s="172">
        <f>S1469/G1469</f>
        <v>0</v>
      </c>
      <c r="AI1469" s="172">
        <f>V1469/G1469</f>
        <v>0</v>
      </c>
      <c r="AJ1469" s="172" t="e">
        <f>Y1469/G1469</f>
        <v>#DIV/0!</v>
      </c>
      <c r="AK1469" s="173"/>
      <c r="AL1469" s="168">
        <f>IF(H1469=0,0,P1469/H1469)</f>
        <v>0</v>
      </c>
      <c r="AM1469" s="168">
        <f>IF(H1469=0,0,S1469/H1469)</f>
        <v>0</v>
      </c>
      <c r="AN1469" s="168">
        <f>IF(H1469=0,0,V1469/H1469)</f>
        <v>0</v>
      </c>
      <c r="AO1469" s="168" t="e">
        <f>IF(H1469=0,0,Y1469/H1469)</f>
        <v>#DIV/0!</v>
      </c>
      <c r="AP1469" s="174">
        <f t="shared" ref="AP1469:AS1469" si="1972">IF(AL1469&lt;=50%,5,IF(AL1469&lt;=65%,4,IF(AL1469&lt;=75%,3,IF(AL1469&lt;=90%,2,1))))</f>
        <v>5</v>
      </c>
      <c r="AQ1469" s="174">
        <f t="shared" si="1972"/>
        <v>5</v>
      </c>
      <c r="AR1469" s="174">
        <f t="shared" si="1972"/>
        <v>5</v>
      </c>
      <c r="AS1469" s="174" t="e">
        <f t="shared" si="1972"/>
        <v>#DIV/0!</v>
      </c>
      <c r="AT1469" s="287"/>
      <c r="AU1469" s="288"/>
      <c r="AV1469" s="288"/>
      <c r="AW1469" s="288"/>
      <c r="AX1469" s="288"/>
      <c r="AY1469" s="288"/>
    </row>
    <row r="1470" spans="1:51" ht="16.5" customHeight="1" outlineLevel="4" x14ac:dyDescent="0.25">
      <c r="A1470" s="205" t="s">
        <v>3843</v>
      </c>
      <c r="B1470" s="181" t="s">
        <v>1401</v>
      </c>
      <c r="C1470" s="192" t="s">
        <v>1632</v>
      </c>
      <c r="D1470" s="192"/>
      <c r="E1470" s="192"/>
      <c r="F1470" s="192"/>
      <c r="G1470" s="192"/>
      <c r="H1470" s="192"/>
      <c r="I1470" s="192"/>
      <c r="J1470" s="192"/>
      <c r="K1470" s="192" t="e">
        <f>Variables!E730</f>
        <v>#N/A</v>
      </c>
      <c r="L1470" s="192" t="e">
        <f>Variables!F730</f>
        <v>#N/A</v>
      </c>
      <c r="M1470" s="192">
        <f>Variables!G730</f>
        <v>36</v>
      </c>
      <c r="N1470" s="192">
        <f>Variables!H730</f>
        <v>36</v>
      </c>
      <c r="O1470" s="192">
        <f>Variables!I730</f>
        <v>0</v>
      </c>
      <c r="P1470" s="192">
        <f>Variables!J730</f>
        <v>0</v>
      </c>
      <c r="Q1470" s="181"/>
      <c r="R1470" s="192">
        <f>Variables!K730</f>
        <v>0</v>
      </c>
      <c r="S1470" s="192">
        <f>Variables!L730</f>
        <v>0</v>
      </c>
      <c r="T1470" s="181"/>
      <c r="U1470" s="192">
        <f>Variables!M730</f>
        <v>0</v>
      </c>
      <c r="V1470" s="192">
        <f>Variables!N730</f>
        <v>0</v>
      </c>
      <c r="W1470" s="181"/>
      <c r="X1470" s="192"/>
      <c r="Y1470" s="192">
        <f>Variables!P730</f>
        <v>0</v>
      </c>
      <c r="Z1470" s="182"/>
      <c r="AA1470" s="192"/>
      <c r="AB1470" s="181"/>
      <c r="AC1470" s="170"/>
      <c r="AD1470" s="170"/>
      <c r="AE1470" s="170"/>
      <c r="AF1470" s="170"/>
      <c r="AG1470" s="170"/>
      <c r="AH1470" s="170"/>
      <c r="AI1470" s="170"/>
      <c r="AJ1470" s="170"/>
      <c r="AK1470" s="206"/>
      <c r="AL1470" s="168"/>
      <c r="AM1470" s="168"/>
      <c r="AN1470" s="168"/>
      <c r="AO1470" s="168"/>
      <c r="AP1470" s="174"/>
      <c r="AQ1470" s="174"/>
      <c r="AR1470" s="174"/>
      <c r="AS1470" s="174"/>
      <c r="AT1470" s="206"/>
      <c r="AU1470" s="207"/>
      <c r="AV1470" s="207"/>
      <c r="AW1470" s="207"/>
      <c r="AX1470" s="207"/>
      <c r="AY1470" s="207"/>
    </row>
    <row r="1471" spans="1:51" ht="16.5" customHeight="1" outlineLevel="4" x14ac:dyDescent="0.25">
      <c r="A1471" s="205" t="s">
        <v>3844</v>
      </c>
      <c r="B1471" s="181" t="s">
        <v>3845</v>
      </c>
      <c r="C1471" s="192" t="s">
        <v>1632</v>
      </c>
      <c r="D1471" s="192"/>
      <c r="E1471" s="192"/>
      <c r="F1471" s="192"/>
      <c r="G1471" s="192"/>
      <c r="H1471" s="192"/>
      <c r="I1471" s="192"/>
      <c r="J1471" s="192"/>
      <c r="K1471" s="192" t="e">
        <f>Variables!E729</f>
        <v>#N/A</v>
      </c>
      <c r="L1471" s="192" t="e">
        <f>Variables!F729</f>
        <v>#N/A</v>
      </c>
      <c r="M1471" s="192">
        <f>Variables!G729</f>
        <v>36</v>
      </c>
      <c r="N1471" s="192">
        <f>Variables!H729</f>
        <v>36</v>
      </c>
      <c r="O1471" s="192">
        <f>Variables!I729</f>
        <v>0</v>
      </c>
      <c r="P1471" s="192">
        <f>Variables!J729</f>
        <v>0</v>
      </c>
      <c r="Q1471" s="181"/>
      <c r="R1471" s="192">
        <f>Variables!K729</f>
        <v>0</v>
      </c>
      <c r="S1471" s="192">
        <f>Variables!L729</f>
        <v>0</v>
      </c>
      <c r="T1471" s="181"/>
      <c r="U1471" s="192">
        <f>Variables!M729</f>
        <v>0</v>
      </c>
      <c r="V1471" s="192">
        <f>Variables!N729</f>
        <v>0</v>
      </c>
      <c r="W1471" s="181"/>
      <c r="X1471" s="192"/>
      <c r="Y1471" s="192">
        <f>Variables!P729</f>
        <v>0</v>
      </c>
      <c r="Z1471" s="182"/>
      <c r="AA1471" s="192"/>
      <c r="AB1471" s="181"/>
      <c r="AC1471" s="170"/>
      <c r="AD1471" s="170"/>
      <c r="AE1471" s="170"/>
      <c r="AF1471" s="170"/>
      <c r="AG1471" s="170"/>
      <c r="AH1471" s="170"/>
      <c r="AI1471" s="170"/>
      <c r="AJ1471" s="170"/>
      <c r="AK1471" s="206"/>
      <c r="AL1471" s="168"/>
      <c r="AM1471" s="168"/>
      <c r="AN1471" s="168"/>
      <c r="AO1471" s="168"/>
      <c r="AP1471" s="174"/>
      <c r="AQ1471" s="174"/>
      <c r="AR1471" s="174"/>
      <c r="AS1471" s="174"/>
      <c r="AT1471" s="206"/>
      <c r="AU1471" s="207"/>
      <c r="AV1471" s="207"/>
      <c r="AW1471" s="207"/>
      <c r="AX1471" s="207"/>
      <c r="AY1471" s="207"/>
    </row>
    <row r="1472" spans="1:51" ht="16.5" customHeight="1" outlineLevel="2" x14ac:dyDescent="0.25">
      <c r="A1472" s="153" t="s">
        <v>3846</v>
      </c>
      <c r="B1472" s="154" t="s">
        <v>3847</v>
      </c>
      <c r="C1472" s="155"/>
      <c r="D1472" s="155"/>
      <c r="E1472" s="155"/>
      <c r="F1472" s="155"/>
      <c r="G1472" s="155"/>
      <c r="H1472" s="155"/>
      <c r="I1472" s="155"/>
      <c r="J1472" s="155"/>
      <c r="K1472" s="155"/>
      <c r="L1472" s="155"/>
      <c r="M1472" s="155"/>
      <c r="N1472" s="155"/>
      <c r="O1472" s="155"/>
      <c r="P1472" s="155"/>
      <c r="Q1472" s="156"/>
      <c r="R1472" s="155"/>
      <c r="S1472" s="155"/>
      <c r="T1472" s="157"/>
      <c r="U1472" s="155"/>
      <c r="V1472" s="155"/>
      <c r="W1472" s="157"/>
      <c r="X1472" s="155"/>
      <c r="Y1472" s="155"/>
      <c r="Z1472" s="158"/>
      <c r="AA1472" s="159"/>
      <c r="AB1472" s="154"/>
      <c r="AC1472" s="160"/>
      <c r="AD1472" s="160"/>
      <c r="AE1472" s="160"/>
      <c r="AF1472" s="160"/>
      <c r="AG1472" s="160"/>
      <c r="AH1472" s="160"/>
      <c r="AI1472" s="160"/>
      <c r="AJ1472" s="160"/>
      <c r="AK1472" s="161"/>
      <c r="AL1472" s="159"/>
      <c r="AM1472" s="159"/>
      <c r="AN1472" s="159"/>
      <c r="AO1472" s="159"/>
      <c r="AP1472" s="162"/>
      <c r="AQ1472" s="162"/>
      <c r="AR1472" s="162"/>
      <c r="AS1472" s="162"/>
      <c r="AT1472" s="161"/>
      <c r="AU1472" s="163"/>
      <c r="AV1472" s="163"/>
      <c r="AW1472" s="163"/>
      <c r="AX1472" s="163"/>
      <c r="AY1472" s="163"/>
    </row>
    <row r="1473" spans="1:51" ht="16.5" customHeight="1" outlineLevel="3" x14ac:dyDescent="0.25">
      <c r="A1473" s="285" t="s">
        <v>3848</v>
      </c>
      <c r="B1473" s="286" t="s">
        <v>3849</v>
      </c>
      <c r="C1473" s="167"/>
      <c r="D1473" s="167">
        <v>1</v>
      </c>
      <c r="E1473" s="167">
        <v>1</v>
      </c>
      <c r="F1473" s="167">
        <v>1</v>
      </c>
      <c r="G1473" s="167">
        <v>1</v>
      </c>
      <c r="H1473" s="167">
        <v>1</v>
      </c>
      <c r="I1473" s="167">
        <v>1</v>
      </c>
      <c r="J1473" s="167">
        <v>1</v>
      </c>
      <c r="K1473" s="167" t="e">
        <f>IF(K1475=0,0,K1474/K1475)</f>
        <v>#N/A</v>
      </c>
      <c r="L1473" s="167">
        <v>1</v>
      </c>
      <c r="M1473" s="167">
        <f t="shared" ref="M1473:P1473" si="1973">IF(M1475=0,0,M1474/M1475)</f>
        <v>1</v>
      </c>
      <c r="N1473" s="167">
        <f t="shared" si="1973"/>
        <v>1</v>
      </c>
      <c r="O1473" s="167">
        <f t="shared" si="1973"/>
        <v>0</v>
      </c>
      <c r="P1473" s="167">
        <f t="shared" si="1973"/>
        <v>0</v>
      </c>
      <c r="Q1473" s="177"/>
      <c r="R1473" s="167">
        <f t="shared" ref="R1473:S1473" si="1974">IF(R1475=0,0,R1474/R1475)</f>
        <v>0</v>
      </c>
      <c r="S1473" s="167">
        <f t="shared" si="1974"/>
        <v>0</v>
      </c>
      <c r="T1473" s="181"/>
      <c r="U1473" s="167">
        <f t="shared" ref="U1473:V1473" si="1975">IF(U1475=0,0,U1474/U1475)</f>
        <v>0</v>
      </c>
      <c r="V1473" s="167">
        <f t="shared" si="1975"/>
        <v>0</v>
      </c>
      <c r="W1473" s="181"/>
      <c r="X1473" s="167">
        <f>H1473</f>
        <v>1</v>
      </c>
      <c r="Y1473" s="167">
        <f>IF(Y1475=0,0,Y1474/Y1475)</f>
        <v>0</v>
      </c>
      <c r="Z1473" s="182"/>
      <c r="AA1473" s="167"/>
      <c r="AB1473" s="286"/>
      <c r="AC1473" s="172" t="e">
        <f>P1473/R1473</f>
        <v>#DIV/0!</v>
      </c>
      <c r="AD1473" s="172" t="e">
        <f>S1473/R1473</f>
        <v>#DIV/0!</v>
      </c>
      <c r="AE1473" s="172" t="e">
        <f>V1473/U1473</f>
        <v>#DIV/0!</v>
      </c>
      <c r="AF1473" s="172">
        <f>Y1473/X1473</f>
        <v>0</v>
      </c>
      <c r="AG1473" s="172">
        <f>P1473/G1473</f>
        <v>0</v>
      </c>
      <c r="AH1473" s="172">
        <f>S1473/G1473</f>
        <v>0</v>
      </c>
      <c r="AI1473" s="172">
        <f>V1473/G1473</f>
        <v>0</v>
      </c>
      <c r="AJ1473" s="172">
        <f>Y1473/G1473</f>
        <v>0</v>
      </c>
      <c r="AK1473" s="173"/>
      <c r="AL1473" s="168">
        <f>IF(H1473=0,0,P1473/H1473)</f>
        <v>0</v>
      </c>
      <c r="AM1473" s="168">
        <f>IF(H1473=0,0,S1473/H1473)</f>
        <v>0</v>
      </c>
      <c r="AN1473" s="168">
        <f>IF(H1473=0,0,V1473/H1473)</f>
        <v>0</v>
      </c>
      <c r="AO1473" s="168">
        <f>IF(H1473=0,0,Y1473/H1473)</f>
        <v>0</v>
      </c>
      <c r="AP1473" s="174">
        <f t="shared" ref="AP1473:AS1473" si="1976">IF(AL1473&lt;=50%,5,IF(AL1473&lt;=65%,4,IF(AL1473&lt;=75%,3,IF(AL1473&lt;=90%,2,1))))</f>
        <v>5</v>
      </c>
      <c r="AQ1473" s="174">
        <f t="shared" si="1976"/>
        <v>5</v>
      </c>
      <c r="AR1473" s="174">
        <f t="shared" si="1976"/>
        <v>5</v>
      </c>
      <c r="AS1473" s="174">
        <f t="shared" si="1976"/>
        <v>5</v>
      </c>
      <c r="AT1473" s="287"/>
      <c r="AU1473" s="288"/>
      <c r="AV1473" s="288"/>
      <c r="AW1473" s="288"/>
      <c r="AX1473" s="288"/>
      <c r="AY1473" s="288"/>
    </row>
    <row r="1474" spans="1:51" ht="16.5" customHeight="1" outlineLevel="4" x14ac:dyDescent="0.25">
      <c r="A1474" s="205" t="s">
        <v>3850</v>
      </c>
      <c r="B1474" s="181" t="s">
        <v>1397</v>
      </c>
      <c r="C1474" s="192" t="s">
        <v>2697</v>
      </c>
      <c r="D1474" s="192"/>
      <c r="E1474" s="192"/>
      <c r="F1474" s="192"/>
      <c r="G1474" s="192"/>
      <c r="H1474" s="192"/>
      <c r="I1474" s="192"/>
      <c r="J1474" s="192"/>
      <c r="K1474" s="192" t="e">
        <f>Variables!E728</f>
        <v>#N/A</v>
      </c>
      <c r="L1474" s="192" t="e">
        <f>Variables!F728</f>
        <v>#N/A</v>
      </c>
      <c r="M1474" s="192">
        <f>Variables!G728</f>
        <v>1</v>
      </c>
      <c r="N1474" s="192">
        <f>Variables!H728</f>
        <v>1</v>
      </c>
      <c r="O1474" s="192">
        <f>Variables!I728</f>
        <v>0</v>
      </c>
      <c r="P1474" s="192">
        <f>Variables!J728</f>
        <v>0</v>
      </c>
      <c r="Q1474" s="181"/>
      <c r="R1474" s="192">
        <f>Variables!K728</f>
        <v>0</v>
      </c>
      <c r="S1474" s="192">
        <f>Variables!L728</f>
        <v>0</v>
      </c>
      <c r="T1474" s="181"/>
      <c r="U1474" s="192">
        <f>Variables!M728</f>
        <v>0</v>
      </c>
      <c r="V1474" s="192">
        <f>Variables!N728</f>
        <v>0</v>
      </c>
      <c r="W1474" s="181"/>
      <c r="X1474" s="192"/>
      <c r="Y1474" s="192">
        <f>Variables!P728</f>
        <v>0</v>
      </c>
      <c r="Z1474" s="182"/>
      <c r="AA1474" s="192"/>
      <c r="AB1474" s="181"/>
      <c r="AC1474" s="170"/>
      <c r="AD1474" s="170"/>
      <c r="AE1474" s="170"/>
      <c r="AF1474" s="170"/>
      <c r="AG1474" s="170"/>
      <c r="AH1474" s="170"/>
      <c r="AI1474" s="170"/>
      <c r="AJ1474" s="170"/>
      <c r="AK1474" s="206"/>
      <c r="AL1474" s="168"/>
      <c r="AM1474" s="168"/>
      <c r="AN1474" s="168"/>
      <c r="AO1474" s="168"/>
      <c r="AP1474" s="174"/>
      <c r="AQ1474" s="174"/>
      <c r="AR1474" s="174"/>
      <c r="AS1474" s="174"/>
      <c r="AT1474" s="206"/>
      <c r="AU1474" s="207"/>
      <c r="AV1474" s="207"/>
      <c r="AW1474" s="207"/>
      <c r="AX1474" s="207"/>
      <c r="AY1474" s="207"/>
    </row>
    <row r="1475" spans="1:51" ht="16.5" customHeight="1" outlineLevel="4" x14ac:dyDescent="0.25">
      <c r="A1475" s="205" t="s">
        <v>3851</v>
      </c>
      <c r="B1475" s="181" t="s">
        <v>1418</v>
      </c>
      <c r="C1475" s="192" t="s">
        <v>3822</v>
      </c>
      <c r="D1475" s="192"/>
      <c r="E1475" s="192"/>
      <c r="F1475" s="192"/>
      <c r="G1475" s="192"/>
      <c r="H1475" s="192"/>
      <c r="I1475" s="192"/>
      <c r="J1475" s="192"/>
      <c r="K1475" s="192" t="e">
        <f>Variables!E739</f>
        <v>#N/A</v>
      </c>
      <c r="L1475" s="192" t="e">
        <f>Variables!F739</f>
        <v>#N/A</v>
      </c>
      <c r="M1475" s="192">
        <f>Variables!G739</f>
        <v>1</v>
      </c>
      <c r="N1475" s="192">
        <f>Variables!H739</f>
        <v>1</v>
      </c>
      <c r="O1475" s="192">
        <f>Variables!I739</f>
        <v>0</v>
      </c>
      <c r="P1475" s="192">
        <f>Variables!J739</f>
        <v>0</v>
      </c>
      <c r="Q1475" s="181"/>
      <c r="R1475" s="192">
        <f>Variables!K739</f>
        <v>0</v>
      </c>
      <c r="S1475" s="192">
        <f>Variables!L739</f>
        <v>0</v>
      </c>
      <c r="T1475" s="181"/>
      <c r="U1475" s="192">
        <f>Variables!M739</f>
        <v>0</v>
      </c>
      <c r="V1475" s="192">
        <f>Variables!N739</f>
        <v>0</v>
      </c>
      <c r="W1475" s="181"/>
      <c r="X1475" s="192"/>
      <c r="Y1475" s="192">
        <f>Variables!P739</f>
        <v>0</v>
      </c>
      <c r="Z1475" s="182"/>
      <c r="AA1475" s="192"/>
      <c r="AB1475" s="181"/>
      <c r="AC1475" s="170"/>
      <c r="AD1475" s="170"/>
      <c r="AE1475" s="170"/>
      <c r="AF1475" s="170"/>
      <c r="AG1475" s="170"/>
      <c r="AH1475" s="170"/>
      <c r="AI1475" s="170"/>
      <c r="AJ1475" s="170"/>
      <c r="AK1475" s="206"/>
      <c r="AL1475" s="168"/>
      <c r="AM1475" s="168"/>
      <c r="AN1475" s="168"/>
      <c r="AO1475" s="168"/>
      <c r="AP1475" s="174"/>
      <c r="AQ1475" s="174"/>
      <c r="AR1475" s="174"/>
      <c r="AS1475" s="174"/>
      <c r="AT1475" s="206"/>
      <c r="AU1475" s="207"/>
      <c r="AV1475" s="207"/>
      <c r="AW1475" s="207"/>
      <c r="AX1475" s="207"/>
      <c r="AY1475" s="207"/>
    </row>
    <row r="1476" spans="1:51" ht="16.5" customHeight="1" outlineLevel="1" x14ac:dyDescent="0.25">
      <c r="A1476" s="140" t="s">
        <v>3852</v>
      </c>
      <c r="B1476" s="146" t="s">
        <v>3853</v>
      </c>
      <c r="C1476" s="142"/>
      <c r="D1476" s="142"/>
      <c r="E1476" s="142"/>
      <c r="F1476" s="142"/>
      <c r="G1476" s="142"/>
      <c r="H1476" s="142"/>
      <c r="I1476" s="142"/>
      <c r="J1476" s="142"/>
      <c r="K1476" s="142"/>
      <c r="L1476" s="142"/>
      <c r="M1476" s="142"/>
      <c r="N1476" s="142"/>
      <c r="O1476" s="142"/>
      <c r="P1476" s="142"/>
      <c r="Q1476" s="284">
        <f>SUBTOTAL(9,Q1477:Q1528)</f>
        <v>0</v>
      </c>
      <c r="R1476" s="142"/>
      <c r="S1476" s="142"/>
      <c r="T1476" s="143">
        <f>SUBTOTAL(9,T1477:T1528)</f>
        <v>0</v>
      </c>
      <c r="U1476" s="142"/>
      <c r="V1476" s="142"/>
      <c r="W1476" s="143">
        <f>SUBTOTAL(9,W1477:W1528)</f>
        <v>1180142124</v>
      </c>
      <c r="X1476" s="142"/>
      <c r="Y1476" s="142"/>
      <c r="Z1476" s="143">
        <f>SUBTOTAL(9,Z1477:Z1528)</f>
        <v>1368413004</v>
      </c>
      <c r="AA1476" s="145"/>
      <c r="AB1476" s="146"/>
      <c r="AC1476" s="147" t="e">
        <f t="shared" ref="AC1476:AJ1476" si="1977">SUBTOTAL(1,AC1477:AC1528)</f>
        <v>#DIV/0!</v>
      </c>
      <c r="AD1476" s="147" t="e">
        <f t="shared" si="1977"/>
        <v>#DIV/0!</v>
      </c>
      <c r="AE1476" s="147" t="e">
        <f t="shared" si="1977"/>
        <v>#DIV/0!</v>
      </c>
      <c r="AF1476" s="147" t="e">
        <f t="shared" si="1977"/>
        <v>#DIV/0!</v>
      </c>
      <c r="AG1476" s="147">
        <f t="shared" si="1977"/>
        <v>369.15784245664344</v>
      </c>
      <c r="AH1476" s="147">
        <f t="shared" si="1977"/>
        <v>0</v>
      </c>
      <c r="AI1476" s="147" t="e">
        <f t="shared" si="1977"/>
        <v>#DIV/0!</v>
      </c>
      <c r="AJ1476" s="147" t="e">
        <f t="shared" si="1977"/>
        <v>#DIV/0!</v>
      </c>
      <c r="AK1476" s="148"/>
      <c r="AL1476" s="149"/>
      <c r="AM1476" s="149"/>
      <c r="AN1476" s="149"/>
      <c r="AO1476" s="149"/>
      <c r="AP1476" s="150"/>
      <c r="AQ1476" s="150"/>
      <c r="AR1476" s="150"/>
      <c r="AS1476" s="150"/>
      <c r="AT1476" s="151"/>
      <c r="AU1476" s="152">
        <f>COUNTIF(AS1477:AS1528,5)</f>
        <v>12</v>
      </c>
      <c r="AV1476" s="152">
        <f>COUNTIF(AS1477:AS1528,4)</f>
        <v>0</v>
      </c>
      <c r="AW1476" s="152">
        <f>COUNTIF(AS1477:AS1528,3)</f>
        <v>0</v>
      </c>
      <c r="AX1476" s="152">
        <f>COUNTIF(AS1477:AS1528,2)</f>
        <v>0</v>
      </c>
      <c r="AY1476" s="152">
        <f>COUNTIF(AS1477:AS1528,1)</f>
        <v>2</v>
      </c>
    </row>
    <row r="1477" spans="1:51" ht="16.5" customHeight="1" outlineLevel="2" x14ac:dyDescent="0.25">
      <c r="A1477" s="153" t="s">
        <v>3854</v>
      </c>
      <c r="B1477" s="153" t="s">
        <v>3855</v>
      </c>
      <c r="C1477" s="155"/>
      <c r="D1477" s="155"/>
      <c r="E1477" s="155"/>
      <c r="F1477" s="155"/>
      <c r="G1477" s="155"/>
      <c r="H1477" s="155"/>
      <c r="I1477" s="155"/>
      <c r="J1477" s="155"/>
      <c r="K1477" s="155"/>
      <c r="L1477" s="155"/>
      <c r="M1477" s="155"/>
      <c r="N1477" s="155"/>
      <c r="O1477" s="155"/>
      <c r="P1477" s="155"/>
      <c r="Q1477" s="156"/>
      <c r="R1477" s="155"/>
      <c r="S1477" s="155"/>
      <c r="T1477" s="222"/>
      <c r="U1477" s="155"/>
      <c r="V1477" s="155"/>
      <c r="W1477" s="222"/>
      <c r="X1477" s="155"/>
      <c r="Y1477" s="155"/>
      <c r="Z1477" s="158"/>
      <c r="AA1477" s="159"/>
      <c r="AB1477" s="154"/>
      <c r="AC1477" s="160"/>
      <c r="AD1477" s="160"/>
      <c r="AE1477" s="160"/>
      <c r="AF1477" s="160"/>
      <c r="AG1477" s="160"/>
      <c r="AH1477" s="160"/>
      <c r="AI1477" s="160"/>
      <c r="AJ1477" s="160"/>
      <c r="AK1477" s="161"/>
      <c r="AL1477" s="159"/>
      <c r="AM1477" s="159"/>
      <c r="AN1477" s="159"/>
      <c r="AO1477" s="159"/>
      <c r="AP1477" s="162"/>
      <c r="AQ1477" s="162"/>
      <c r="AR1477" s="162"/>
      <c r="AS1477" s="162"/>
      <c r="AT1477" s="161"/>
      <c r="AU1477" s="163"/>
      <c r="AV1477" s="163"/>
      <c r="AW1477" s="163"/>
      <c r="AX1477" s="163"/>
      <c r="AY1477" s="163"/>
    </row>
    <row r="1478" spans="1:51" ht="16.5" customHeight="1" outlineLevel="3" x14ac:dyDescent="0.25">
      <c r="A1478" s="285" t="s">
        <v>3856</v>
      </c>
      <c r="B1478" s="286" t="s">
        <v>3857</v>
      </c>
      <c r="C1478" s="167"/>
      <c r="D1478" s="167">
        <f t="shared" ref="D1478:J1478" si="1978">D1479+D1480</f>
        <v>0</v>
      </c>
      <c r="E1478" s="167">
        <f t="shared" si="1978"/>
        <v>0</v>
      </c>
      <c r="F1478" s="167">
        <f t="shared" si="1978"/>
        <v>0</v>
      </c>
      <c r="G1478" s="167">
        <f t="shared" si="1978"/>
        <v>0.55999999999999994</v>
      </c>
      <c r="H1478" s="167">
        <f t="shared" si="1978"/>
        <v>0.57499999999999996</v>
      </c>
      <c r="I1478" s="167">
        <f t="shared" si="1978"/>
        <v>0.59</v>
      </c>
      <c r="J1478" s="167">
        <f t="shared" si="1978"/>
        <v>0.59</v>
      </c>
      <c r="K1478" s="167">
        <f t="shared" ref="K1478:P1478" si="1979">(K1479+K1480)/K1481</f>
        <v>0.58733790999237223</v>
      </c>
      <c r="L1478" s="167">
        <f t="shared" si="1979"/>
        <v>0.53816046966731901</v>
      </c>
      <c r="M1478" s="167">
        <f t="shared" si="1979"/>
        <v>0.55632582322357016</v>
      </c>
      <c r="N1478" s="167">
        <f t="shared" si="1979"/>
        <v>0.55632582322357016</v>
      </c>
      <c r="O1478" s="167">
        <f t="shared" si="1979"/>
        <v>0.58993576017130622</v>
      </c>
      <c r="P1478" s="167">
        <f t="shared" si="1979"/>
        <v>0.58850820842255536</v>
      </c>
      <c r="Q1478" s="177"/>
      <c r="R1478" s="167" t="e">
        <f t="shared" ref="R1478:S1478" si="1980">(R1479+R1480)/R1481</f>
        <v>#DIV/0!</v>
      </c>
      <c r="S1478" s="167" t="e">
        <f t="shared" si="1980"/>
        <v>#DIV/0!</v>
      </c>
      <c r="T1478" s="181"/>
      <c r="U1478" s="167" t="e">
        <f t="shared" ref="U1478:V1478" si="1981">(U1479+U1480)/U1481</f>
        <v>#DIV/0!</v>
      </c>
      <c r="V1478" s="167" t="e">
        <f t="shared" si="1981"/>
        <v>#DIV/0!</v>
      </c>
      <c r="W1478" s="181"/>
      <c r="X1478" s="167">
        <f>H1478</f>
        <v>0.57499999999999996</v>
      </c>
      <c r="Y1478" s="167" t="e">
        <f>(Y1479+Y1480)/Y1481</f>
        <v>#DIV/0!</v>
      </c>
      <c r="Z1478" s="182"/>
      <c r="AA1478" s="167" t="e">
        <f>Y1478/X1478</f>
        <v>#DIV/0!</v>
      </c>
      <c r="AB1478" s="201" t="s">
        <v>3858</v>
      </c>
      <c r="AC1478" s="172"/>
      <c r="AD1478" s="172"/>
      <c r="AE1478" s="172"/>
      <c r="AF1478" s="172"/>
      <c r="AG1478" s="172"/>
      <c r="AH1478" s="172"/>
      <c r="AI1478" s="172" t="e">
        <f t="shared" ref="AI1478:AI1480" si="1982">V1478/G1478</f>
        <v>#DIV/0!</v>
      </c>
      <c r="AJ1478" s="172" t="e">
        <f t="shared" ref="AJ1478:AJ1480" si="1983">Y1478/G1478</f>
        <v>#DIV/0!</v>
      </c>
      <c r="AK1478" s="173"/>
      <c r="AL1478" s="168">
        <f>IF(H1478=0,0,P1478/H1478)</f>
        <v>1.0234925363870528</v>
      </c>
      <c r="AM1478" s="168" t="e">
        <f>IF(H1478=0,0,S1478/H1478)</f>
        <v>#DIV/0!</v>
      </c>
      <c r="AN1478" s="168" t="e">
        <f>IF(H1478=0,0,V1478/H1478)</f>
        <v>#DIV/0!</v>
      </c>
      <c r="AO1478" s="168" t="e">
        <f>IF(H1478=0,0,Y1478/H1478)</f>
        <v>#DIV/0!</v>
      </c>
      <c r="AP1478" s="174">
        <f t="shared" ref="AP1478:AS1478" si="1984">IF(AL1478&lt;=50%,5,IF(AL1478&lt;=65%,4,IF(AL1478&lt;=75%,3,IF(AL1478&lt;=90%,2,1))))</f>
        <v>1</v>
      </c>
      <c r="AQ1478" s="174" t="e">
        <f t="shared" si="1984"/>
        <v>#DIV/0!</v>
      </c>
      <c r="AR1478" s="174" t="e">
        <f t="shared" si="1984"/>
        <v>#DIV/0!</v>
      </c>
      <c r="AS1478" s="174" t="e">
        <f t="shared" si="1984"/>
        <v>#DIV/0!</v>
      </c>
      <c r="AT1478" s="287"/>
      <c r="AU1478" s="288"/>
      <c r="AV1478" s="288"/>
      <c r="AW1478" s="288"/>
      <c r="AX1478" s="288"/>
      <c r="AY1478" s="288"/>
    </row>
    <row r="1479" spans="1:51" ht="16.5" customHeight="1" outlineLevel="4" x14ac:dyDescent="0.25">
      <c r="A1479" s="205" t="s">
        <v>3859</v>
      </c>
      <c r="B1479" s="215" t="s">
        <v>1439</v>
      </c>
      <c r="C1479" s="192" t="s">
        <v>1632</v>
      </c>
      <c r="D1479" s="192"/>
      <c r="E1479" s="192"/>
      <c r="F1479" s="192"/>
      <c r="G1479" s="192">
        <v>0.47</v>
      </c>
      <c r="H1479" s="192">
        <v>0.48</v>
      </c>
      <c r="I1479" s="192">
        <v>0.49</v>
      </c>
      <c r="J1479" s="192">
        <v>0.49</v>
      </c>
      <c r="K1479" s="192">
        <f>Variables!E752</f>
        <v>1954</v>
      </c>
      <c r="L1479" s="192">
        <f>Variables!F752</f>
        <v>1383</v>
      </c>
      <c r="M1479" s="192">
        <f>Variables!G752</f>
        <v>1328</v>
      </c>
      <c r="N1479" s="192">
        <f>Variables!H752</f>
        <v>1328</v>
      </c>
      <c r="O1479" s="192">
        <f>Variables!I752</f>
        <v>1373</v>
      </c>
      <c r="P1479" s="192">
        <f>Variables!J752</f>
        <v>1385</v>
      </c>
      <c r="Q1479" s="192"/>
      <c r="R1479" s="192">
        <f>Variables!K752</f>
        <v>0</v>
      </c>
      <c r="S1479" s="192">
        <f>Variables!L752</f>
        <v>0</v>
      </c>
      <c r="T1479" s="192"/>
      <c r="U1479" s="192">
        <f>Variables!M752</f>
        <v>0</v>
      </c>
      <c r="V1479" s="192">
        <f>Variables!N752</f>
        <v>0</v>
      </c>
      <c r="W1479" s="192"/>
      <c r="X1479" s="192"/>
      <c r="Y1479" s="192">
        <f>Variables!P752</f>
        <v>0</v>
      </c>
      <c r="Z1479" s="182"/>
      <c r="AA1479" s="192"/>
      <c r="AB1479" s="181"/>
      <c r="AC1479" s="170" t="e">
        <f t="shared" ref="AC1479:AC1480" si="1985">P1479/R1479</f>
        <v>#DIV/0!</v>
      </c>
      <c r="AD1479" s="170" t="e">
        <f t="shared" ref="AD1479:AD1480" si="1986">S1479/R1479</f>
        <v>#DIV/0!</v>
      </c>
      <c r="AE1479" s="170" t="e">
        <f t="shared" ref="AE1479:AE1480" si="1987">V1479/U1479</f>
        <v>#DIV/0!</v>
      </c>
      <c r="AF1479" s="170" t="e">
        <f t="shared" ref="AF1479:AF1480" si="1988">Y1479/X1479</f>
        <v>#DIV/0!</v>
      </c>
      <c r="AG1479" s="170">
        <f t="shared" ref="AG1479:AG1480" si="1989">P1479/G1479</f>
        <v>2946.8085106382982</v>
      </c>
      <c r="AH1479" s="170">
        <f t="shared" ref="AH1479:AH1480" si="1990">S1479/G1479</f>
        <v>0</v>
      </c>
      <c r="AI1479" s="170">
        <f t="shared" si="1982"/>
        <v>0</v>
      </c>
      <c r="AJ1479" s="170">
        <f t="shared" si="1983"/>
        <v>0</v>
      </c>
      <c r="AK1479" s="206"/>
      <c r="AL1479" s="168"/>
      <c r="AM1479" s="168"/>
      <c r="AN1479" s="168"/>
      <c r="AO1479" s="168"/>
      <c r="AP1479" s="174"/>
      <c r="AQ1479" s="174"/>
      <c r="AR1479" s="174"/>
      <c r="AS1479" s="174"/>
      <c r="AT1479" s="206"/>
      <c r="AU1479" s="207"/>
      <c r="AV1479" s="207"/>
      <c r="AW1479" s="207"/>
      <c r="AX1479" s="207"/>
      <c r="AY1479" s="207"/>
    </row>
    <row r="1480" spans="1:51" ht="16.5" customHeight="1" outlineLevel="4" x14ac:dyDescent="0.25">
      <c r="A1480" s="205" t="s">
        <v>3860</v>
      </c>
      <c r="B1480" s="215" t="s">
        <v>1441</v>
      </c>
      <c r="C1480" s="192" t="s">
        <v>1632</v>
      </c>
      <c r="D1480" s="192"/>
      <c r="E1480" s="192"/>
      <c r="F1480" s="192"/>
      <c r="G1480" s="192">
        <v>0.09</v>
      </c>
      <c r="H1480" s="192">
        <v>9.5000000000000001E-2</v>
      </c>
      <c r="I1480" s="192">
        <v>0.1</v>
      </c>
      <c r="J1480" s="192">
        <v>0.1</v>
      </c>
      <c r="K1480" s="192">
        <f>Variables!E753</f>
        <v>356</v>
      </c>
      <c r="L1480" s="192">
        <f>Variables!F753</f>
        <v>267</v>
      </c>
      <c r="M1480" s="192">
        <f>Variables!G753</f>
        <v>277</v>
      </c>
      <c r="N1480" s="192">
        <f>Variables!H753</f>
        <v>277</v>
      </c>
      <c r="O1480" s="192">
        <f>Variables!I753</f>
        <v>280</v>
      </c>
      <c r="P1480" s="192">
        <f>Variables!J753</f>
        <v>264</v>
      </c>
      <c r="Q1480" s="192"/>
      <c r="R1480" s="192">
        <f>Variables!K753</f>
        <v>0</v>
      </c>
      <c r="S1480" s="192">
        <f>Variables!L753</f>
        <v>0</v>
      </c>
      <c r="T1480" s="192"/>
      <c r="U1480" s="192">
        <f>Variables!M753</f>
        <v>0</v>
      </c>
      <c r="V1480" s="192">
        <f>Variables!N753</f>
        <v>0</v>
      </c>
      <c r="W1480" s="192"/>
      <c r="X1480" s="192"/>
      <c r="Y1480" s="192">
        <f>Variables!P753</f>
        <v>0</v>
      </c>
      <c r="Z1480" s="182"/>
      <c r="AA1480" s="192"/>
      <c r="AB1480" s="181"/>
      <c r="AC1480" s="170" t="e">
        <f t="shared" si="1985"/>
        <v>#DIV/0!</v>
      </c>
      <c r="AD1480" s="170" t="e">
        <f t="shared" si="1986"/>
        <v>#DIV/0!</v>
      </c>
      <c r="AE1480" s="170" t="e">
        <f t="shared" si="1987"/>
        <v>#DIV/0!</v>
      </c>
      <c r="AF1480" s="170" t="e">
        <f t="shared" si="1988"/>
        <v>#DIV/0!</v>
      </c>
      <c r="AG1480" s="170">
        <f t="shared" si="1989"/>
        <v>2933.3333333333335</v>
      </c>
      <c r="AH1480" s="170">
        <f t="shared" si="1990"/>
        <v>0</v>
      </c>
      <c r="AI1480" s="170">
        <f t="shared" si="1982"/>
        <v>0</v>
      </c>
      <c r="AJ1480" s="170">
        <f t="shared" si="1983"/>
        <v>0</v>
      </c>
      <c r="AK1480" s="206"/>
      <c r="AL1480" s="168"/>
      <c r="AM1480" s="168"/>
      <c r="AN1480" s="168"/>
      <c r="AO1480" s="168"/>
      <c r="AP1480" s="174"/>
      <c r="AQ1480" s="174"/>
      <c r="AR1480" s="174"/>
      <c r="AS1480" s="174"/>
      <c r="AT1480" s="206"/>
      <c r="AU1480" s="207"/>
      <c r="AV1480" s="207"/>
      <c r="AW1480" s="207"/>
      <c r="AX1480" s="207"/>
      <c r="AY1480" s="207"/>
    </row>
    <row r="1481" spans="1:51" ht="16.5" customHeight="1" outlineLevel="4" x14ac:dyDescent="0.25">
      <c r="A1481" s="205" t="s">
        <v>3861</v>
      </c>
      <c r="B1481" s="215" t="s">
        <v>1428</v>
      </c>
      <c r="C1481" s="192" t="s">
        <v>1632</v>
      </c>
      <c r="D1481" s="192"/>
      <c r="E1481" s="192"/>
      <c r="F1481" s="192"/>
      <c r="G1481" s="192"/>
      <c r="H1481" s="192"/>
      <c r="I1481" s="192"/>
      <c r="J1481" s="192"/>
      <c r="K1481" s="192">
        <f>Variables!E746</f>
        <v>3933</v>
      </c>
      <c r="L1481" s="192">
        <f>Variables!F746</f>
        <v>3066</v>
      </c>
      <c r="M1481" s="192">
        <f>Variables!G746</f>
        <v>2885</v>
      </c>
      <c r="N1481" s="192">
        <f>Variables!H746</f>
        <v>2885</v>
      </c>
      <c r="O1481" s="192">
        <f>Variables!I746</f>
        <v>2802</v>
      </c>
      <c r="P1481" s="192">
        <f>Variables!J746</f>
        <v>2802</v>
      </c>
      <c r="Q1481" s="192"/>
      <c r="R1481" s="192">
        <f>Variables!K746</f>
        <v>0</v>
      </c>
      <c r="S1481" s="192">
        <f>Variables!L746</f>
        <v>0</v>
      </c>
      <c r="T1481" s="192"/>
      <c r="U1481" s="192">
        <f>Variables!M746</f>
        <v>0</v>
      </c>
      <c r="V1481" s="192">
        <f>Variables!N746</f>
        <v>0</v>
      </c>
      <c r="W1481" s="192"/>
      <c r="X1481" s="192"/>
      <c r="Y1481" s="192">
        <f>Variables!P746</f>
        <v>0</v>
      </c>
      <c r="Z1481" s="182"/>
      <c r="AA1481" s="192"/>
      <c r="AB1481" s="181"/>
      <c r="AC1481" s="170"/>
      <c r="AD1481" s="170"/>
      <c r="AE1481" s="170"/>
      <c r="AF1481" s="170"/>
      <c r="AG1481" s="170"/>
      <c r="AH1481" s="170"/>
      <c r="AI1481" s="170"/>
      <c r="AJ1481" s="170"/>
      <c r="AK1481" s="206"/>
      <c r="AL1481" s="168"/>
      <c r="AM1481" s="168"/>
      <c r="AN1481" s="168"/>
      <c r="AO1481" s="168"/>
      <c r="AP1481" s="174"/>
      <c r="AQ1481" s="174"/>
      <c r="AR1481" s="174"/>
      <c r="AS1481" s="174"/>
      <c r="AT1481" s="206"/>
      <c r="AU1481" s="207"/>
      <c r="AV1481" s="207"/>
      <c r="AW1481" s="207"/>
      <c r="AX1481" s="207"/>
      <c r="AY1481" s="207"/>
    </row>
    <row r="1482" spans="1:51" ht="16.5" customHeight="1" outlineLevel="3" x14ac:dyDescent="0.25">
      <c r="A1482" s="285" t="s">
        <v>3862</v>
      </c>
      <c r="B1482" s="286" t="s">
        <v>3863</v>
      </c>
      <c r="C1482" s="167"/>
      <c r="D1482" s="167">
        <v>1</v>
      </c>
      <c r="E1482" s="167">
        <v>1</v>
      </c>
      <c r="F1482" s="167">
        <v>1</v>
      </c>
      <c r="G1482" s="167">
        <v>1</v>
      </c>
      <c r="H1482" s="167">
        <v>1</v>
      </c>
      <c r="I1482" s="167">
        <v>1</v>
      </c>
      <c r="J1482" s="167">
        <v>1</v>
      </c>
      <c r="K1482" s="168" t="e">
        <f>IF(K1484=0,0,K1483/K1484)</f>
        <v>#N/A</v>
      </c>
      <c r="L1482" s="167">
        <v>1</v>
      </c>
      <c r="M1482" s="168">
        <f t="shared" ref="M1482:P1482" si="1991">IF(M1484=0,0,M1483/M1484)</f>
        <v>1</v>
      </c>
      <c r="N1482" s="168">
        <f t="shared" si="1991"/>
        <v>0.96444444444444444</v>
      </c>
      <c r="O1482" s="168">
        <f t="shared" si="1991"/>
        <v>1</v>
      </c>
      <c r="P1482" s="168">
        <f t="shared" si="1991"/>
        <v>0</v>
      </c>
      <c r="Q1482" s="177"/>
      <c r="R1482" s="168">
        <f t="shared" ref="R1482:S1482" si="1992">IF(R1484=0,0,R1483/R1484)</f>
        <v>0</v>
      </c>
      <c r="S1482" s="168">
        <f t="shared" si="1992"/>
        <v>0</v>
      </c>
      <c r="T1482" s="181"/>
      <c r="U1482" s="168">
        <f t="shared" ref="U1482:V1482" si="1993">IF(U1484=0,0,U1483/U1484)</f>
        <v>0</v>
      </c>
      <c r="V1482" s="168">
        <f t="shared" si="1993"/>
        <v>0</v>
      </c>
      <c r="W1482" s="181"/>
      <c r="X1482" s="167">
        <f>H1482</f>
        <v>1</v>
      </c>
      <c r="Y1482" s="168">
        <f>IF(Y1484=0,0,Y1483/Y1484)</f>
        <v>0</v>
      </c>
      <c r="Z1482" s="182"/>
      <c r="AA1482" s="167">
        <f>Y1482/X1482</f>
        <v>0</v>
      </c>
      <c r="AB1482" s="201" t="s">
        <v>3864</v>
      </c>
      <c r="AC1482" s="172" t="e">
        <f>P1482/R1482</f>
        <v>#DIV/0!</v>
      </c>
      <c r="AD1482" s="172" t="e">
        <f>S1482/R1482</f>
        <v>#DIV/0!</v>
      </c>
      <c r="AE1482" s="172" t="e">
        <f>V1482/U1482</f>
        <v>#DIV/0!</v>
      </c>
      <c r="AF1482" s="172">
        <f>Y1482/X1482</f>
        <v>0</v>
      </c>
      <c r="AG1482" s="172">
        <f>P1482/G1482</f>
        <v>0</v>
      </c>
      <c r="AH1482" s="172">
        <f>S1482/G1482</f>
        <v>0</v>
      </c>
      <c r="AI1482" s="172">
        <f>V1482/G1482</f>
        <v>0</v>
      </c>
      <c r="AJ1482" s="172">
        <f>Y1482/G1482</f>
        <v>0</v>
      </c>
      <c r="AK1482" s="173"/>
      <c r="AL1482" s="168">
        <f>IF(H1482=0,0,P1482/H1482)</f>
        <v>0</v>
      </c>
      <c r="AM1482" s="168">
        <f>IF(H1482=0,0,S1482/H1482)</f>
        <v>0</v>
      </c>
      <c r="AN1482" s="168">
        <f>IF(H1482=0,0,V1482/H1482)</f>
        <v>0</v>
      </c>
      <c r="AO1482" s="168">
        <f>IF(H1482=0,0,Y1482/H1482)</f>
        <v>0</v>
      </c>
      <c r="AP1482" s="174">
        <f t="shared" ref="AP1482:AS1482" si="1994">IF(AL1482&lt;=50%,5,IF(AL1482&lt;=65%,4,IF(AL1482&lt;=75%,3,IF(AL1482&lt;=90%,2,1))))</f>
        <v>5</v>
      </c>
      <c r="AQ1482" s="174">
        <f t="shared" si="1994"/>
        <v>5</v>
      </c>
      <c r="AR1482" s="174">
        <f t="shared" si="1994"/>
        <v>5</v>
      </c>
      <c r="AS1482" s="174">
        <f t="shared" si="1994"/>
        <v>5</v>
      </c>
      <c r="AT1482" s="287"/>
      <c r="AU1482" s="288"/>
      <c r="AV1482" s="288"/>
      <c r="AW1482" s="288"/>
      <c r="AX1482" s="288"/>
      <c r="AY1482" s="288"/>
    </row>
    <row r="1483" spans="1:51" ht="16.5" customHeight="1" outlineLevel="4" x14ac:dyDescent="0.25">
      <c r="A1483" s="205" t="s">
        <v>3865</v>
      </c>
      <c r="B1483" s="215" t="s">
        <v>1443</v>
      </c>
      <c r="C1483" s="192" t="s">
        <v>1632</v>
      </c>
      <c r="D1483" s="192"/>
      <c r="E1483" s="192"/>
      <c r="F1483" s="192"/>
      <c r="G1483" s="192"/>
      <c r="H1483" s="192"/>
      <c r="I1483" s="192"/>
      <c r="J1483" s="192"/>
      <c r="K1483" s="192">
        <f>Variables!E754</f>
        <v>1.01</v>
      </c>
      <c r="L1483" s="192">
        <f>Variables!F754</f>
        <v>1</v>
      </c>
      <c r="M1483" s="192">
        <f>Variables!G754</f>
        <v>250</v>
      </c>
      <c r="N1483" s="192">
        <f>Variables!H754</f>
        <v>217</v>
      </c>
      <c r="O1483" s="192">
        <f>Variables!I754</f>
        <v>125</v>
      </c>
      <c r="P1483" s="192">
        <f>Variables!J754</f>
        <v>0</v>
      </c>
      <c r="Q1483" s="181"/>
      <c r="R1483" s="192">
        <f>Variables!K754</f>
        <v>0</v>
      </c>
      <c r="S1483" s="192">
        <f>Variables!L754</f>
        <v>0</v>
      </c>
      <c r="T1483" s="215"/>
      <c r="U1483" s="192">
        <f>Variables!M754</f>
        <v>0</v>
      </c>
      <c r="V1483" s="192">
        <f>Variables!N754</f>
        <v>0</v>
      </c>
      <c r="W1483" s="215"/>
      <c r="X1483" s="192"/>
      <c r="Y1483" s="192">
        <f>Variables!P754</f>
        <v>0</v>
      </c>
      <c r="Z1483" s="182"/>
      <c r="AA1483" s="192"/>
      <c r="AB1483" s="181"/>
      <c r="AC1483" s="170"/>
      <c r="AD1483" s="170"/>
      <c r="AE1483" s="170"/>
      <c r="AF1483" s="170"/>
      <c r="AG1483" s="170"/>
      <c r="AH1483" s="170"/>
      <c r="AI1483" s="170"/>
      <c r="AJ1483" s="170"/>
      <c r="AK1483" s="206"/>
      <c r="AL1483" s="168"/>
      <c r="AM1483" s="168"/>
      <c r="AN1483" s="168"/>
      <c r="AO1483" s="168"/>
      <c r="AP1483" s="174"/>
      <c r="AQ1483" s="174"/>
      <c r="AR1483" s="174"/>
      <c r="AS1483" s="174"/>
      <c r="AT1483" s="206"/>
      <c r="AU1483" s="207"/>
      <c r="AV1483" s="207"/>
      <c r="AW1483" s="207"/>
      <c r="AX1483" s="207"/>
      <c r="AY1483" s="207"/>
    </row>
    <row r="1484" spans="1:51" ht="16.5" customHeight="1" outlineLevel="4" x14ac:dyDescent="0.25">
      <c r="A1484" s="205" t="s">
        <v>3866</v>
      </c>
      <c r="B1484" s="215" t="s">
        <v>1479</v>
      </c>
      <c r="C1484" s="192" t="s">
        <v>1632</v>
      </c>
      <c r="D1484" s="192"/>
      <c r="E1484" s="192"/>
      <c r="F1484" s="192"/>
      <c r="G1484" s="192"/>
      <c r="H1484" s="192"/>
      <c r="I1484" s="192"/>
      <c r="J1484" s="192"/>
      <c r="K1484" s="192" t="e">
        <f>Variables!E772</f>
        <v>#N/A</v>
      </c>
      <c r="L1484" s="192" t="e">
        <f>Variables!F772</f>
        <v>#N/A</v>
      </c>
      <c r="M1484" s="192">
        <f>Variables!G772</f>
        <v>250</v>
      </c>
      <c r="N1484" s="192">
        <f>Variables!H772</f>
        <v>225</v>
      </c>
      <c r="O1484" s="192">
        <f>Variables!I772</f>
        <v>125</v>
      </c>
      <c r="P1484" s="192">
        <f>Variables!J772</f>
        <v>0</v>
      </c>
      <c r="Q1484" s="181"/>
      <c r="R1484" s="192">
        <f>Variables!K772</f>
        <v>0</v>
      </c>
      <c r="S1484" s="192">
        <f>Variables!L772</f>
        <v>0</v>
      </c>
      <c r="T1484" s="215"/>
      <c r="U1484" s="192">
        <f>Variables!M772</f>
        <v>0</v>
      </c>
      <c r="V1484" s="192">
        <f>Variables!N772</f>
        <v>0</v>
      </c>
      <c r="W1484" s="215"/>
      <c r="X1484" s="192"/>
      <c r="Y1484" s="192">
        <f>Variables!P772</f>
        <v>0</v>
      </c>
      <c r="Z1484" s="182"/>
      <c r="AA1484" s="192"/>
      <c r="AB1484" s="181"/>
      <c r="AC1484" s="170"/>
      <c r="AD1484" s="170"/>
      <c r="AE1484" s="170"/>
      <c r="AF1484" s="170"/>
      <c r="AG1484" s="170"/>
      <c r="AH1484" s="170"/>
      <c r="AI1484" s="170"/>
      <c r="AJ1484" s="170"/>
      <c r="AK1484" s="206"/>
      <c r="AL1484" s="168"/>
      <c r="AM1484" s="168"/>
      <c r="AN1484" s="168"/>
      <c r="AO1484" s="168"/>
      <c r="AP1484" s="174"/>
      <c r="AQ1484" s="174"/>
      <c r="AR1484" s="174"/>
      <c r="AS1484" s="174"/>
      <c r="AT1484" s="206"/>
      <c r="AU1484" s="207"/>
      <c r="AV1484" s="207"/>
      <c r="AW1484" s="207"/>
      <c r="AX1484" s="207"/>
      <c r="AY1484" s="207"/>
    </row>
    <row r="1485" spans="1:51" ht="16.5" customHeight="1" outlineLevel="3" x14ac:dyDescent="0.25">
      <c r="A1485" s="285" t="s">
        <v>3867</v>
      </c>
      <c r="B1485" s="286" t="s">
        <v>3868</v>
      </c>
      <c r="C1485" s="167"/>
      <c r="D1485" s="167">
        <v>0</v>
      </c>
      <c r="E1485" s="167">
        <v>0.41</v>
      </c>
      <c r="F1485" s="167">
        <v>0.41</v>
      </c>
      <c r="G1485" s="167">
        <v>0.46</v>
      </c>
      <c r="H1485" s="167">
        <v>0.46</v>
      </c>
      <c r="I1485" s="167">
        <v>0.46</v>
      </c>
      <c r="J1485" s="167">
        <v>0.46</v>
      </c>
      <c r="K1485" s="168" t="e">
        <f>IF(K1487=0,0,K1486/K1487)</f>
        <v>#N/A</v>
      </c>
      <c r="L1485" s="167">
        <v>0.45454545454545453</v>
      </c>
      <c r="M1485" s="168">
        <f t="shared" ref="M1485:P1485" si="1995">IF(M1487=0,0,M1486/M1487)</f>
        <v>0.54545454545454541</v>
      </c>
      <c r="N1485" s="168">
        <f t="shared" si="1995"/>
        <v>0.54545454545454541</v>
      </c>
      <c r="O1485" s="168">
        <f t="shared" si="1995"/>
        <v>0.54545454545454541</v>
      </c>
      <c r="P1485" s="168">
        <f t="shared" si="1995"/>
        <v>0.54545454545454541</v>
      </c>
      <c r="Q1485" s="177"/>
      <c r="R1485" s="168">
        <f t="shared" ref="R1485:S1485" si="1996">IF(R1487=0,0,R1486/R1487)</f>
        <v>0</v>
      </c>
      <c r="S1485" s="168">
        <f t="shared" si="1996"/>
        <v>0</v>
      </c>
      <c r="T1485" s="181"/>
      <c r="U1485" s="168">
        <f t="shared" ref="U1485:V1485" si="1997">IF(U1487=0,0,U1486/U1487)</f>
        <v>0</v>
      </c>
      <c r="V1485" s="168">
        <f t="shared" si="1997"/>
        <v>0</v>
      </c>
      <c r="W1485" s="181"/>
      <c r="X1485" s="167">
        <f>H1485</f>
        <v>0.46</v>
      </c>
      <c r="Y1485" s="168">
        <f>IF(Y1487=0,0,Y1486/Y1487)</f>
        <v>0</v>
      </c>
      <c r="Z1485" s="182"/>
      <c r="AA1485" s="167">
        <f>Y1485/X1485</f>
        <v>0</v>
      </c>
      <c r="AB1485" s="201" t="s">
        <v>3869</v>
      </c>
      <c r="AC1485" s="172" t="e">
        <f>P1485/R1485</f>
        <v>#DIV/0!</v>
      </c>
      <c r="AD1485" s="172" t="e">
        <f>S1485/R1485</f>
        <v>#DIV/0!</v>
      </c>
      <c r="AE1485" s="172" t="e">
        <f>V1485/U1485</f>
        <v>#DIV/0!</v>
      </c>
      <c r="AF1485" s="172">
        <f>Y1485/X1485</f>
        <v>0</v>
      </c>
      <c r="AG1485" s="172">
        <f>P1485/G1485</f>
        <v>1.1857707509881421</v>
      </c>
      <c r="AH1485" s="172">
        <f>S1485/G1485</f>
        <v>0</v>
      </c>
      <c r="AI1485" s="172">
        <f>V1485/G1485</f>
        <v>0</v>
      </c>
      <c r="AJ1485" s="172">
        <f>Y1485/G1485</f>
        <v>0</v>
      </c>
      <c r="AK1485" s="173"/>
      <c r="AL1485" s="168">
        <f>IF(H1485=0,0,P1485/H1485)</f>
        <v>1.1857707509881421</v>
      </c>
      <c r="AM1485" s="168">
        <f>IF(H1485=0,0,S1485/H1485)</f>
        <v>0</v>
      </c>
      <c r="AN1485" s="168">
        <f>IF(H1485=0,0,V1485/H1485)</f>
        <v>0</v>
      </c>
      <c r="AO1485" s="168">
        <f>IF(H1485=0,0,Y1485/H1485)</f>
        <v>0</v>
      </c>
      <c r="AP1485" s="174">
        <f t="shared" ref="AP1485:AS1485" si="1998">IF(AL1485&lt;=50%,5,IF(AL1485&lt;=65%,4,IF(AL1485&lt;=75%,3,IF(AL1485&lt;=90%,2,1))))</f>
        <v>1</v>
      </c>
      <c r="AQ1485" s="174">
        <f t="shared" si="1998"/>
        <v>5</v>
      </c>
      <c r="AR1485" s="174">
        <f t="shared" si="1998"/>
        <v>5</v>
      </c>
      <c r="AS1485" s="174">
        <f t="shared" si="1998"/>
        <v>5</v>
      </c>
      <c r="AT1485" s="287"/>
      <c r="AU1485" s="288"/>
      <c r="AV1485" s="288"/>
      <c r="AW1485" s="288"/>
      <c r="AX1485" s="288"/>
      <c r="AY1485" s="288"/>
    </row>
    <row r="1486" spans="1:51" ht="16.5" customHeight="1" outlineLevel="4" x14ac:dyDescent="0.25">
      <c r="A1486" s="205" t="s">
        <v>3870</v>
      </c>
      <c r="B1486" s="215" t="s">
        <v>1467</v>
      </c>
      <c r="C1486" s="192" t="s">
        <v>3309</v>
      </c>
      <c r="D1486" s="192"/>
      <c r="E1486" s="192"/>
      <c r="F1486" s="192"/>
      <c r="G1486" s="192"/>
      <c r="H1486" s="192"/>
      <c r="I1486" s="192"/>
      <c r="J1486" s="192"/>
      <c r="K1486" s="192">
        <f>Variables!E766</f>
        <v>0.45450000000000002</v>
      </c>
      <c r="L1486" s="192">
        <f>Variables!F766</f>
        <v>0.45450000000000002</v>
      </c>
      <c r="M1486" s="192">
        <f>Variables!G766</f>
        <v>12</v>
      </c>
      <c r="N1486" s="192">
        <f>Variables!H766</f>
        <v>12</v>
      </c>
      <c r="O1486" s="192">
        <f>Variables!I766</f>
        <v>12</v>
      </c>
      <c r="P1486" s="192">
        <f>Variables!J766</f>
        <v>12</v>
      </c>
      <c r="Q1486" s="181"/>
      <c r="R1486" s="192">
        <f>Variables!K766</f>
        <v>0</v>
      </c>
      <c r="S1486" s="192">
        <f>Variables!L766</f>
        <v>0</v>
      </c>
      <c r="T1486" s="215"/>
      <c r="U1486" s="192">
        <f>Variables!M766</f>
        <v>0</v>
      </c>
      <c r="V1486" s="192">
        <f>Variables!N766</f>
        <v>0</v>
      </c>
      <c r="W1486" s="215"/>
      <c r="X1486" s="192"/>
      <c r="Y1486" s="192">
        <f>Variables!P766</f>
        <v>0</v>
      </c>
      <c r="Z1486" s="182"/>
      <c r="AA1486" s="192"/>
      <c r="AB1486" s="181"/>
      <c r="AC1486" s="170"/>
      <c r="AD1486" s="170"/>
      <c r="AE1486" s="170"/>
      <c r="AF1486" s="170"/>
      <c r="AG1486" s="170"/>
      <c r="AH1486" s="170"/>
      <c r="AI1486" s="170"/>
      <c r="AJ1486" s="170"/>
      <c r="AK1486" s="206"/>
      <c r="AL1486" s="168"/>
      <c r="AM1486" s="168"/>
      <c r="AN1486" s="168"/>
      <c r="AO1486" s="168"/>
      <c r="AP1486" s="174"/>
      <c r="AQ1486" s="174"/>
      <c r="AR1486" s="174"/>
      <c r="AS1486" s="174"/>
      <c r="AT1486" s="206"/>
      <c r="AU1486" s="207"/>
      <c r="AV1486" s="207"/>
      <c r="AW1486" s="207"/>
      <c r="AX1486" s="207"/>
      <c r="AY1486" s="207"/>
    </row>
    <row r="1487" spans="1:51" ht="16.5" customHeight="1" outlineLevel="4" x14ac:dyDescent="0.25">
      <c r="A1487" s="205" t="s">
        <v>3871</v>
      </c>
      <c r="B1487" s="215" t="s">
        <v>1465</v>
      </c>
      <c r="C1487" s="192" t="s">
        <v>3309</v>
      </c>
      <c r="D1487" s="192"/>
      <c r="E1487" s="192"/>
      <c r="F1487" s="192"/>
      <c r="G1487" s="192"/>
      <c r="H1487" s="192"/>
      <c r="I1487" s="192"/>
      <c r="J1487" s="192"/>
      <c r="K1487" s="192" t="e">
        <f>Variables!E765</f>
        <v>#N/A</v>
      </c>
      <c r="L1487" s="192" t="e">
        <f>Variables!F765</f>
        <v>#N/A</v>
      </c>
      <c r="M1487" s="192">
        <f>Variables!G765</f>
        <v>22</v>
      </c>
      <c r="N1487" s="192">
        <f>Variables!H765</f>
        <v>22</v>
      </c>
      <c r="O1487" s="192">
        <f>Variables!I765</f>
        <v>22</v>
      </c>
      <c r="P1487" s="192">
        <f>Variables!J765</f>
        <v>22</v>
      </c>
      <c r="Q1487" s="181"/>
      <c r="R1487" s="192">
        <f>Variables!K765</f>
        <v>0</v>
      </c>
      <c r="S1487" s="192">
        <f>Variables!L765</f>
        <v>0</v>
      </c>
      <c r="T1487" s="215"/>
      <c r="U1487" s="192">
        <f>Variables!M765</f>
        <v>0</v>
      </c>
      <c r="V1487" s="192">
        <f>Variables!N765</f>
        <v>0</v>
      </c>
      <c r="W1487" s="215"/>
      <c r="X1487" s="192"/>
      <c r="Y1487" s="192">
        <f>Variables!P765</f>
        <v>0</v>
      </c>
      <c r="Z1487" s="182"/>
      <c r="AA1487" s="192"/>
      <c r="AB1487" s="181"/>
      <c r="AC1487" s="170"/>
      <c r="AD1487" s="170"/>
      <c r="AE1487" s="170"/>
      <c r="AF1487" s="170"/>
      <c r="AG1487" s="170"/>
      <c r="AH1487" s="170"/>
      <c r="AI1487" s="170"/>
      <c r="AJ1487" s="170"/>
      <c r="AK1487" s="206"/>
      <c r="AL1487" s="168"/>
      <c r="AM1487" s="168"/>
      <c r="AN1487" s="168"/>
      <c r="AO1487" s="168"/>
      <c r="AP1487" s="174"/>
      <c r="AQ1487" s="174"/>
      <c r="AR1487" s="174"/>
      <c r="AS1487" s="174"/>
      <c r="AT1487" s="206"/>
      <c r="AU1487" s="207"/>
      <c r="AV1487" s="207"/>
      <c r="AW1487" s="207"/>
      <c r="AX1487" s="207"/>
      <c r="AY1487" s="207"/>
    </row>
    <row r="1488" spans="1:51" ht="16.5" customHeight="1" outlineLevel="3" x14ac:dyDescent="0.25">
      <c r="A1488" s="285" t="s">
        <v>3872</v>
      </c>
      <c r="B1488" s="286" t="s">
        <v>3873</v>
      </c>
      <c r="C1488" s="167"/>
      <c r="D1488" s="167">
        <v>0</v>
      </c>
      <c r="E1488" s="167">
        <v>0</v>
      </c>
      <c r="F1488" s="167">
        <v>1</v>
      </c>
      <c r="G1488" s="167">
        <v>1</v>
      </c>
      <c r="H1488" s="167">
        <v>1</v>
      </c>
      <c r="I1488" s="167">
        <v>1</v>
      </c>
      <c r="J1488" s="167">
        <v>1</v>
      </c>
      <c r="K1488" s="168" t="e">
        <f>IF(K1490=0,0,K1489/K1490)</f>
        <v>#N/A</v>
      </c>
      <c r="L1488" s="167">
        <v>1</v>
      </c>
      <c r="M1488" s="168">
        <f t="shared" ref="M1488:P1488" si="1999">IF(M1490=0,0,M1489/M1490)</f>
        <v>1</v>
      </c>
      <c r="N1488" s="168">
        <f t="shared" si="1999"/>
        <v>0.6</v>
      </c>
      <c r="O1488" s="168">
        <f t="shared" si="1999"/>
        <v>0.5</v>
      </c>
      <c r="P1488" s="168">
        <f t="shared" si="1999"/>
        <v>0.5</v>
      </c>
      <c r="Q1488" s="177"/>
      <c r="R1488" s="168">
        <f t="shared" ref="R1488:S1488" si="2000">IF(R1490=0,0,R1489/R1490)</f>
        <v>0</v>
      </c>
      <c r="S1488" s="168">
        <f t="shared" si="2000"/>
        <v>0</v>
      </c>
      <c r="T1488" s="181"/>
      <c r="U1488" s="168">
        <f t="shared" ref="U1488:V1488" si="2001">IF(U1490=0,0,U1489/U1490)</f>
        <v>0</v>
      </c>
      <c r="V1488" s="168">
        <f t="shared" si="2001"/>
        <v>0</v>
      </c>
      <c r="W1488" s="181"/>
      <c r="X1488" s="167">
        <f>H1488</f>
        <v>1</v>
      </c>
      <c r="Y1488" s="168">
        <f>IF(Y1490=0,0,Y1489/Y1490)</f>
        <v>0</v>
      </c>
      <c r="Z1488" s="182"/>
      <c r="AA1488" s="167">
        <f>Y1488/X1488</f>
        <v>0</v>
      </c>
      <c r="AB1488" s="201" t="s">
        <v>3874</v>
      </c>
      <c r="AC1488" s="172" t="e">
        <f>P1488/R1488</f>
        <v>#DIV/0!</v>
      </c>
      <c r="AD1488" s="172" t="e">
        <f>S1488/R1488</f>
        <v>#DIV/0!</v>
      </c>
      <c r="AE1488" s="172" t="e">
        <f>V1488/U1488</f>
        <v>#DIV/0!</v>
      </c>
      <c r="AF1488" s="172">
        <f>Y1488/X1488</f>
        <v>0</v>
      </c>
      <c r="AG1488" s="172">
        <f>P1488/G1488</f>
        <v>0.5</v>
      </c>
      <c r="AH1488" s="172">
        <f>S1488/G1488</f>
        <v>0</v>
      </c>
      <c r="AI1488" s="172">
        <f>V1488/G1488</f>
        <v>0</v>
      </c>
      <c r="AJ1488" s="172">
        <f>Y1488/G1488</f>
        <v>0</v>
      </c>
      <c r="AK1488" s="173"/>
      <c r="AL1488" s="168">
        <f>IF(H1488=0,0,P1488/H1488)</f>
        <v>0.5</v>
      </c>
      <c r="AM1488" s="168">
        <f>IF(H1488=0,0,S1488/H1488)</f>
        <v>0</v>
      </c>
      <c r="AN1488" s="168">
        <f>IF(H1488=0,0,V1488/H1488)</f>
        <v>0</v>
      </c>
      <c r="AO1488" s="168">
        <f>IF(H1488=0,0,Y1488/H1488)</f>
        <v>0</v>
      </c>
      <c r="AP1488" s="174">
        <f t="shared" ref="AP1488:AS1488" si="2002">IF(AL1488&lt;=50%,5,IF(AL1488&lt;=65%,4,IF(AL1488&lt;=75%,3,IF(AL1488&lt;=90%,2,1))))</f>
        <v>5</v>
      </c>
      <c r="AQ1488" s="174">
        <f t="shared" si="2002"/>
        <v>5</v>
      </c>
      <c r="AR1488" s="174">
        <f t="shared" si="2002"/>
        <v>5</v>
      </c>
      <c r="AS1488" s="174">
        <f t="shared" si="2002"/>
        <v>5</v>
      </c>
      <c r="AT1488" s="287"/>
      <c r="AU1488" s="288"/>
      <c r="AV1488" s="288"/>
      <c r="AW1488" s="288"/>
      <c r="AX1488" s="288"/>
      <c r="AY1488" s="288"/>
    </row>
    <row r="1489" spans="1:51" ht="16.5" customHeight="1" outlineLevel="4" x14ac:dyDescent="0.25">
      <c r="A1489" s="205" t="s">
        <v>3875</v>
      </c>
      <c r="B1489" s="215" t="s">
        <v>1457</v>
      </c>
      <c r="C1489" s="192" t="s">
        <v>3876</v>
      </c>
      <c r="D1489" s="192"/>
      <c r="E1489" s="192"/>
      <c r="F1489" s="192"/>
      <c r="G1489" s="192"/>
      <c r="H1489" s="192"/>
      <c r="I1489" s="192"/>
      <c r="J1489" s="192"/>
      <c r="K1489" s="192">
        <f>Variables!E761</f>
        <v>0.71430000000000005</v>
      </c>
      <c r="L1489" s="192">
        <f>Variables!F761</f>
        <v>0.71430000000000005</v>
      </c>
      <c r="M1489" s="192">
        <f>Variables!G761</f>
        <v>1</v>
      </c>
      <c r="N1489" s="192">
        <f>Variables!H761</f>
        <v>6</v>
      </c>
      <c r="O1489" s="192">
        <f>Variables!I761</f>
        <v>4</v>
      </c>
      <c r="P1489" s="192">
        <f>Variables!J761</f>
        <v>4</v>
      </c>
      <c r="Q1489" s="181"/>
      <c r="R1489" s="192">
        <f>Variables!K761</f>
        <v>0</v>
      </c>
      <c r="S1489" s="192">
        <f>Variables!L761</f>
        <v>0</v>
      </c>
      <c r="T1489" s="215"/>
      <c r="U1489" s="192">
        <f>Variables!M761</f>
        <v>0</v>
      </c>
      <c r="V1489" s="192">
        <f>Variables!N761</f>
        <v>0</v>
      </c>
      <c r="W1489" s="215"/>
      <c r="X1489" s="192"/>
      <c r="Y1489" s="192">
        <f>Variables!P761</f>
        <v>0</v>
      </c>
      <c r="Z1489" s="182"/>
      <c r="AA1489" s="192"/>
      <c r="AB1489" s="181"/>
      <c r="AC1489" s="170"/>
      <c r="AD1489" s="170"/>
      <c r="AE1489" s="170"/>
      <c r="AF1489" s="170"/>
      <c r="AG1489" s="170"/>
      <c r="AH1489" s="170"/>
      <c r="AI1489" s="170"/>
      <c r="AJ1489" s="170"/>
      <c r="AK1489" s="206"/>
      <c r="AL1489" s="168"/>
      <c r="AM1489" s="168"/>
      <c r="AN1489" s="168"/>
      <c r="AO1489" s="168"/>
      <c r="AP1489" s="174"/>
      <c r="AQ1489" s="174"/>
      <c r="AR1489" s="174"/>
      <c r="AS1489" s="174"/>
      <c r="AT1489" s="206"/>
      <c r="AU1489" s="207"/>
      <c r="AV1489" s="207"/>
      <c r="AW1489" s="207"/>
      <c r="AX1489" s="207"/>
      <c r="AY1489" s="207"/>
    </row>
    <row r="1490" spans="1:51" ht="16.5" customHeight="1" outlineLevel="4" x14ac:dyDescent="0.25">
      <c r="A1490" s="205" t="s">
        <v>3877</v>
      </c>
      <c r="B1490" s="215" t="s">
        <v>1455</v>
      </c>
      <c r="C1490" s="192" t="s">
        <v>3876</v>
      </c>
      <c r="D1490" s="192"/>
      <c r="E1490" s="192"/>
      <c r="F1490" s="192"/>
      <c r="G1490" s="192"/>
      <c r="H1490" s="192"/>
      <c r="I1490" s="192"/>
      <c r="J1490" s="192"/>
      <c r="K1490" s="192" t="e">
        <f>Variables!E760</f>
        <v>#N/A</v>
      </c>
      <c r="L1490" s="192" t="e">
        <f>Variables!F760</f>
        <v>#N/A</v>
      </c>
      <c r="M1490" s="192">
        <f>Variables!G760</f>
        <v>1</v>
      </c>
      <c r="N1490" s="192">
        <f>Variables!H760</f>
        <v>10</v>
      </c>
      <c r="O1490" s="192">
        <f>Variables!I760</f>
        <v>8</v>
      </c>
      <c r="P1490" s="192">
        <f>Variables!J760</f>
        <v>8</v>
      </c>
      <c r="Q1490" s="181"/>
      <c r="R1490" s="192">
        <f>Variables!K760</f>
        <v>0</v>
      </c>
      <c r="S1490" s="192">
        <f>Variables!L760</f>
        <v>0</v>
      </c>
      <c r="T1490" s="215"/>
      <c r="U1490" s="192">
        <f>Variables!M760</f>
        <v>0</v>
      </c>
      <c r="V1490" s="192">
        <f>Variables!N760</f>
        <v>0</v>
      </c>
      <c r="W1490" s="215"/>
      <c r="X1490" s="192"/>
      <c r="Y1490" s="192">
        <f>Variables!P760</f>
        <v>0</v>
      </c>
      <c r="Z1490" s="182"/>
      <c r="AA1490" s="192"/>
      <c r="AB1490" s="181"/>
      <c r="AC1490" s="170"/>
      <c r="AD1490" s="170"/>
      <c r="AE1490" s="170"/>
      <c r="AF1490" s="170"/>
      <c r="AG1490" s="170"/>
      <c r="AH1490" s="170"/>
      <c r="AI1490" s="170"/>
      <c r="AJ1490" s="170"/>
      <c r="AK1490" s="206"/>
      <c r="AL1490" s="168"/>
      <c r="AM1490" s="168"/>
      <c r="AN1490" s="168"/>
      <c r="AO1490" s="168"/>
      <c r="AP1490" s="174"/>
      <c r="AQ1490" s="174"/>
      <c r="AR1490" s="174"/>
      <c r="AS1490" s="174"/>
      <c r="AT1490" s="206"/>
      <c r="AU1490" s="207"/>
      <c r="AV1490" s="207"/>
      <c r="AW1490" s="207"/>
      <c r="AX1490" s="207"/>
      <c r="AY1490" s="207"/>
    </row>
    <row r="1491" spans="1:51" ht="16.5" customHeight="1" outlineLevel="3" x14ac:dyDescent="0.25">
      <c r="A1491" s="285" t="s">
        <v>3878</v>
      </c>
      <c r="B1491" s="286" t="s">
        <v>3879</v>
      </c>
      <c r="C1491" s="167"/>
      <c r="D1491" s="167">
        <v>0.05</v>
      </c>
      <c r="E1491" s="167">
        <v>0.05</v>
      </c>
      <c r="F1491" s="167">
        <v>0.05</v>
      </c>
      <c r="G1491" s="167">
        <v>0.05</v>
      </c>
      <c r="H1491" s="167">
        <v>0.05</v>
      </c>
      <c r="I1491" s="167">
        <v>0.05</v>
      </c>
      <c r="J1491" s="167">
        <v>0.05</v>
      </c>
      <c r="K1491" s="168" t="e">
        <f>IF(K1493=0,0,K1492/K1493)</f>
        <v>#N/A</v>
      </c>
      <c r="L1491" s="167">
        <v>1</v>
      </c>
      <c r="M1491" s="168">
        <f t="shared" ref="M1491:P1491" si="2003">IF(M1493=0,0,M1492/M1493)</f>
        <v>1</v>
      </c>
      <c r="N1491" s="168">
        <f t="shared" si="2003"/>
        <v>0.625</v>
      </c>
      <c r="O1491" s="168">
        <f t="shared" si="2003"/>
        <v>1</v>
      </c>
      <c r="P1491" s="168">
        <f t="shared" si="2003"/>
        <v>1</v>
      </c>
      <c r="Q1491" s="177"/>
      <c r="R1491" s="168">
        <f t="shared" ref="R1491:S1491" si="2004">IF(R1493=0,0,R1492/R1493)</f>
        <v>0</v>
      </c>
      <c r="S1491" s="168">
        <f t="shared" si="2004"/>
        <v>0</v>
      </c>
      <c r="T1491" s="181"/>
      <c r="U1491" s="168">
        <f t="shared" ref="U1491:V1491" si="2005">IF(U1493=0,0,U1492/U1493)</f>
        <v>0</v>
      </c>
      <c r="V1491" s="168">
        <f t="shared" si="2005"/>
        <v>0</v>
      </c>
      <c r="W1491" s="181"/>
      <c r="X1491" s="167">
        <f>H1491</f>
        <v>0.05</v>
      </c>
      <c r="Y1491" s="168">
        <f>IF(Y1493=0,0,Y1492/Y1493)</f>
        <v>0</v>
      </c>
      <c r="Z1491" s="182"/>
      <c r="AA1491" s="167">
        <f>Y1491/X1491</f>
        <v>0</v>
      </c>
      <c r="AB1491" s="201" t="s">
        <v>3880</v>
      </c>
      <c r="AC1491" s="172" t="e">
        <f>P1491/R1491</f>
        <v>#DIV/0!</v>
      </c>
      <c r="AD1491" s="172" t="e">
        <f>S1491/R1491</f>
        <v>#DIV/0!</v>
      </c>
      <c r="AE1491" s="172" t="e">
        <f>V1491/U1491</f>
        <v>#DIV/0!</v>
      </c>
      <c r="AF1491" s="172">
        <f>Y1491/X1491</f>
        <v>0</v>
      </c>
      <c r="AG1491" s="172">
        <f>P1491/G1491</f>
        <v>20</v>
      </c>
      <c r="AH1491" s="172">
        <f>S1491/G1491</f>
        <v>0</v>
      </c>
      <c r="AI1491" s="172">
        <f>V1491/G1491</f>
        <v>0</v>
      </c>
      <c r="AJ1491" s="172">
        <f>Y1491/G1491</f>
        <v>0</v>
      </c>
      <c r="AK1491" s="173"/>
      <c r="AL1491" s="168">
        <f>IF(H1491=0,0,P1491/H1491)</f>
        <v>20</v>
      </c>
      <c r="AM1491" s="168">
        <f>IF(H1491=0,0,S1491/H1491)</f>
        <v>0</v>
      </c>
      <c r="AN1491" s="168">
        <f>IF(H1491=0,0,V1491/H1491)</f>
        <v>0</v>
      </c>
      <c r="AO1491" s="168">
        <f>IF(H1491=0,0,Y1491/H1491)</f>
        <v>0</v>
      </c>
      <c r="AP1491" s="174">
        <f t="shared" ref="AP1491:AS1491" si="2006">IF(AL1491&lt;=50%,5,IF(AL1491&lt;=65%,4,IF(AL1491&lt;=75%,3,IF(AL1491&lt;=90%,2,1))))</f>
        <v>1</v>
      </c>
      <c r="AQ1491" s="174">
        <f t="shared" si="2006"/>
        <v>5</v>
      </c>
      <c r="AR1491" s="174">
        <f t="shared" si="2006"/>
        <v>5</v>
      </c>
      <c r="AS1491" s="174">
        <f t="shared" si="2006"/>
        <v>5</v>
      </c>
      <c r="AT1491" s="287"/>
      <c r="AU1491" s="288"/>
      <c r="AV1491" s="288"/>
      <c r="AW1491" s="288"/>
      <c r="AX1491" s="288"/>
      <c r="AY1491" s="288"/>
    </row>
    <row r="1492" spans="1:51" ht="16.5" customHeight="1" outlineLevel="4" x14ac:dyDescent="0.25">
      <c r="A1492" s="205" t="s">
        <v>3881</v>
      </c>
      <c r="B1492" s="215" t="s">
        <v>1461</v>
      </c>
      <c r="C1492" s="192" t="s">
        <v>2273</v>
      </c>
      <c r="D1492" s="192"/>
      <c r="E1492" s="192"/>
      <c r="F1492" s="192"/>
      <c r="G1492" s="192"/>
      <c r="H1492" s="192"/>
      <c r="I1492" s="192"/>
      <c r="J1492" s="192"/>
      <c r="K1492" s="192">
        <f>Variables!E763</f>
        <v>0.66669999999999996</v>
      </c>
      <c r="L1492" s="192">
        <f>Variables!F763</f>
        <v>0.05</v>
      </c>
      <c r="M1492" s="192">
        <f>Variables!G763</f>
        <v>8</v>
      </c>
      <c r="N1492" s="192">
        <f>Variables!H763</f>
        <v>5</v>
      </c>
      <c r="O1492" s="192">
        <f>Variables!I763</f>
        <v>1</v>
      </c>
      <c r="P1492" s="192">
        <f>Variables!J763</f>
        <v>4</v>
      </c>
      <c r="Q1492" s="181"/>
      <c r="R1492" s="192">
        <f>Variables!K763</f>
        <v>0</v>
      </c>
      <c r="S1492" s="192">
        <f>Variables!L763</f>
        <v>0</v>
      </c>
      <c r="T1492" s="215"/>
      <c r="U1492" s="192">
        <f>Variables!M763</f>
        <v>0</v>
      </c>
      <c r="V1492" s="192">
        <f>Variables!N763</f>
        <v>0</v>
      </c>
      <c r="W1492" s="215"/>
      <c r="X1492" s="192"/>
      <c r="Y1492" s="192">
        <f>Variables!P763</f>
        <v>0</v>
      </c>
      <c r="Z1492" s="182"/>
      <c r="AA1492" s="192"/>
      <c r="AB1492" s="181"/>
      <c r="AC1492" s="170"/>
      <c r="AD1492" s="170"/>
      <c r="AE1492" s="170"/>
      <c r="AF1492" s="170"/>
      <c r="AG1492" s="170"/>
      <c r="AH1492" s="170"/>
      <c r="AI1492" s="170"/>
      <c r="AJ1492" s="170"/>
      <c r="AK1492" s="206"/>
      <c r="AL1492" s="168"/>
      <c r="AM1492" s="168"/>
      <c r="AN1492" s="168"/>
      <c r="AO1492" s="168"/>
      <c r="AP1492" s="174"/>
      <c r="AQ1492" s="174"/>
      <c r="AR1492" s="174"/>
      <c r="AS1492" s="174"/>
      <c r="AT1492" s="206"/>
      <c r="AU1492" s="207"/>
      <c r="AV1492" s="207"/>
      <c r="AW1492" s="207"/>
      <c r="AX1492" s="207"/>
      <c r="AY1492" s="207"/>
    </row>
    <row r="1493" spans="1:51" ht="16.5" customHeight="1" outlineLevel="4" x14ac:dyDescent="0.25">
      <c r="A1493" s="205" t="s">
        <v>3882</v>
      </c>
      <c r="B1493" s="215" t="s">
        <v>1459</v>
      </c>
      <c r="C1493" s="192" t="s">
        <v>2273</v>
      </c>
      <c r="D1493" s="192"/>
      <c r="E1493" s="192"/>
      <c r="F1493" s="192"/>
      <c r="G1493" s="192"/>
      <c r="H1493" s="192"/>
      <c r="I1493" s="192"/>
      <c r="J1493" s="192"/>
      <c r="K1493" s="192" t="e">
        <f>Variables!E762</f>
        <v>#N/A</v>
      </c>
      <c r="L1493" s="192" t="e">
        <f>Variables!F762</f>
        <v>#N/A</v>
      </c>
      <c r="M1493" s="192">
        <f>Variables!G762</f>
        <v>8</v>
      </c>
      <c r="N1493" s="192">
        <f>Variables!H762</f>
        <v>8</v>
      </c>
      <c r="O1493" s="192">
        <f>Variables!I762</f>
        <v>1</v>
      </c>
      <c r="P1493" s="192">
        <f>Variables!J762</f>
        <v>4</v>
      </c>
      <c r="Q1493" s="181"/>
      <c r="R1493" s="192">
        <f>Variables!K762</f>
        <v>0</v>
      </c>
      <c r="S1493" s="192">
        <f>Variables!L762</f>
        <v>0</v>
      </c>
      <c r="T1493" s="215"/>
      <c r="U1493" s="192">
        <f>Variables!M762</f>
        <v>0</v>
      </c>
      <c r="V1493" s="192">
        <f>Variables!N762</f>
        <v>0</v>
      </c>
      <c r="W1493" s="215"/>
      <c r="X1493" s="192"/>
      <c r="Y1493" s="192">
        <f>Variables!P762</f>
        <v>0</v>
      </c>
      <c r="Z1493" s="182"/>
      <c r="AA1493" s="192"/>
      <c r="AB1493" s="181"/>
      <c r="AC1493" s="170"/>
      <c r="AD1493" s="170"/>
      <c r="AE1493" s="170"/>
      <c r="AF1493" s="170"/>
      <c r="AG1493" s="170"/>
      <c r="AH1493" s="170"/>
      <c r="AI1493" s="170"/>
      <c r="AJ1493" s="170"/>
      <c r="AK1493" s="206"/>
      <c r="AL1493" s="168"/>
      <c r="AM1493" s="168"/>
      <c r="AN1493" s="168"/>
      <c r="AO1493" s="168"/>
      <c r="AP1493" s="174"/>
      <c r="AQ1493" s="174"/>
      <c r="AR1493" s="174"/>
      <c r="AS1493" s="174"/>
      <c r="AT1493" s="206"/>
      <c r="AU1493" s="207"/>
      <c r="AV1493" s="207"/>
      <c r="AW1493" s="207"/>
      <c r="AX1493" s="207"/>
      <c r="AY1493" s="207"/>
    </row>
    <row r="1494" spans="1:51" ht="16.5" customHeight="1" outlineLevel="3" x14ac:dyDescent="0.25">
      <c r="A1494" s="285" t="s">
        <v>3883</v>
      </c>
      <c r="B1494" s="286" t="s">
        <v>3884</v>
      </c>
      <c r="C1494" s="167"/>
      <c r="D1494" s="167">
        <v>2.0000000000000001E-4</v>
      </c>
      <c r="E1494" s="167">
        <v>1E-3</v>
      </c>
      <c r="F1494" s="167">
        <v>1E-3</v>
      </c>
      <c r="G1494" s="167">
        <v>8.0000000000000004E-4</v>
      </c>
      <c r="H1494" s="167">
        <v>8.0000000000000004E-4</v>
      </c>
      <c r="I1494" s="167">
        <v>8.0000000000000004E-4</v>
      </c>
      <c r="J1494" s="167">
        <v>1E-4</v>
      </c>
      <c r="K1494" s="168">
        <f>IF(K1496=0,0,K1495/K1496)</f>
        <v>5.0851767098906684E-7</v>
      </c>
      <c r="L1494" s="167">
        <v>1.9556714471968711E-3</v>
      </c>
      <c r="M1494" s="168">
        <f t="shared" ref="M1494:P1494" si="2007">IF(M1496=0,0,M1495/M1496)</f>
        <v>1.3864818024263432E-3</v>
      </c>
      <c r="N1494" s="168">
        <f t="shared" si="2007"/>
        <v>6.932409012131716E-4</v>
      </c>
      <c r="O1494" s="168">
        <f t="shared" si="2007"/>
        <v>0</v>
      </c>
      <c r="P1494" s="168">
        <f t="shared" si="2007"/>
        <v>0</v>
      </c>
      <c r="Q1494" s="177"/>
      <c r="R1494" s="168">
        <f t="shared" ref="R1494:S1494" si="2008">IF(R1496=0,0,R1495/R1496)</f>
        <v>0</v>
      </c>
      <c r="S1494" s="168">
        <f t="shared" si="2008"/>
        <v>0</v>
      </c>
      <c r="T1494" s="181"/>
      <c r="U1494" s="168">
        <f t="shared" ref="U1494:V1494" si="2009">IF(U1496=0,0,U1495/U1496)</f>
        <v>0</v>
      </c>
      <c r="V1494" s="168">
        <f t="shared" si="2009"/>
        <v>0</v>
      </c>
      <c r="W1494" s="181"/>
      <c r="X1494" s="167">
        <f>H1494</f>
        <v>8.0000000000000004E-4</v>
      </c>
      <c r="Y1494" s="168">
        <f>IF(Y1496=0,0,Y1495/Y1496)</f>
        <v>0</v>
      </c>
      <c r="Z1494" s="182"/>
      <c r="AA1494" s="167" t="e">
        <f>1/(Y1494/X1494)</f>
        <v>#DIV/0!</v>
      </c>
      <c r="AB1494" s="201" t="s">
        <v>3885</v>
      </c>
      <c r="AC1494" s="172" t="e">
        <f>P1494/R1494</f>
        <v>#DIV/0!</v>
      </c>
      <c r="AD1494" s="172" t="e">
        <f>S1494/R1494</f>
        <v>#DIV/0!</v>
      </c>
      <c r="AE1494" s="172" t="e">
        <f>V1494/U1494</f>
        <v>#DIV/0!</v>
      </c>
      <c r="AF1494" s="172">
        <f>Y1494/X1494</f>
        <v>0</v>
      </c>
      <c r="AG1494" s="172">
        <f>P1494/G1494</f>
        <v>0</v>
      </c>
      <c r="AH1494" s="172">
        <f>S1494/G1494</f>
        <v>0</v>
      </c>
      <c r="AI1494" s="172">
        <f>V1494/G1494</f>
        <v>0</v>
      </c>
      <c r="AJ1494" s="172">
        <f>Y1494/G1494</f>
        <v>0</v>
      </c>
      <c r="AK1494" s="173"/>
      <c r="AL1494" s="168">
        <f>(2*H1494-P1494)/H1494</f>
        <v>2</v>
      </c>
      <c r="AM1494" s="186">
        <f>(2*H1494-S1494)/H1494</f>
        <v>2</v>
      </c>
      <c r="AN1494" s="168">
        <f>(2*H1494-V1494)/H1494</f>
        <v>2</v>
      </c>
      <c r="AO1494" s="168">
        <f>(2*H1494-Y1494)/H1494</f>
        <v>2</v>
      </c>
      <c r="AP1494" s="174">
        <f t="shared" ref="AP1494:AS1494" si="2010">IF(AL1494&lt;=50%,5,IF(AL1494&lt;=65%,4,IF(AL1494&lt;=75%,3,IF(AL1494&lt;=90%,2,1))))</f>
        <v>1</v>
      </c>
      <c r="AQ1494" s="174">
        <f t="shared" si="2010"/>
        <v>1</v>
      </c>
      <c r="AR1494" s="174">
        <f t="shared" si="2010"/>
        <v>1</v>
      </c>
      <c r="AS1494" s="174">
        <f t="shared" si="2010"/>
        <v>1</v>
      </c>
      <c r="AT1494" s="287"/>
      <c r="AU1494" s="288"/>
      <c r="AV1494" s="288"/>
      <c r="AW1494" s="288"/>
      <c r="AX1494" s="288"/>
      <c r="AY1494" s="288"/>
    </row>
    <row r="1495" spans="1:51" ht="16.5" customHeight="1" outlineLevel="4" x14ac:dyDescent="0.25">
      <c r="A1495" s="205" t="s">
        <v>3886</v>
      </c>
      <c r="B1495" s="215" t="s">
        <v>1431</v>
      </c>
      <c r="C1495" s="192" t="s">
        <v>1632</v>
      </c>
      <c r="D1495" s="192"/>
      <c r="E1495" s="192"/>
      <c r="F1495" s="192"/>
      <c r="G1495" s="192"/>
      <c r="H1495" s="192"/>
      <c r="I1495" s="192"/>
      <c r="J1495" s="192"/>
      <c r="K1495" s="192">
        <f>Variables!E748</f>
        <v>2E-3</v>
      </c>
      <c r="L1495" s="192">
        <f>Variables!F748</f>
        <v>2E-3</v>
      </c>
      <c r="M1495" s="192">
        <f>Variables!G748</f>
        <v>4</v>
      </c>
      <c r="N1495" s="192">
        <f>Variables!H748</f>
        <v>2</v>
      </c>
      <c r="O1495" s="192">
        <f>Variables!I748</f>
        <v>0</v>
      </c>
      <c r="P1495" s="192">
        <f>Variables!J748</f>
        <v>0</v>
      </c>
      <c r="Q1495" s="181"/>
      <c r="R1495" s="192">
        <f>Variables!K748</f>
        <v>0</v>
      </c>
      <c r="S1495" s="192">
        <f>Variables!L748</f>
        <v>0</v>
      </c>
      <c r="T1495" s="215"/>
      <c r="U1495" s="192">
        <f>Variables!M748</f>
        <v>0</v>
      </c>
      <c r="V1495" s="192">
        <f>Variables!N748</f>
        <v>0</v>
      </c>
      <c r="W1495" s="215"/>
      <c r="X1495" s="192"/>
      <c r="Y1495" s="192">
        <f>Variables!P748</f>
        <v>0</v>
      </c>
      <c r="Z1495" s="182"/>
      <c r="AA1495" s="192"/>
      <c r="AB1495" s="181"/>
      <c r="AC1495" s="170"/>
      <c r="AD1495" s="170"/>
      <c r="AE1495" s="170"/>
      <c r="AF1495" s="170"/>
      <c r="AG1495" s="170"/>
      <c r="AH1495" s="170"/>
      <c r="AI1495" s="170"/>
      <c r="AJ1495" s="170"/>
      <c r="AK1495" s="206"/>
      <c r="AL1495" s="168"/>
      <c r="AM1495" s="168"/>
      <c r="AN1495" s="168"/>
      <c r="AO1495" s="168"/>
      <c r="AP1495" s="174"/>
      <c r="AQ1495" s="174"/>
      <c r="AR1495" s="174"/>
      <c r="AS1495" s="174"/>
      <c r="AT1495" s="206"/>
      <c r="AU1495" s="207"/>
      <c r="AV1495" s="207"/>
      <c r="AW1495" s="207"/>
      <c r="AX1495" s="207"/>
      <c r="AY1495" s="207"/>
    </row>
    <row r="1496" spans="1:51" ht="16.5" customHeight="1" outlineLevel="4" x14ac:dyDescent="0.25">
      <c r="A1496" s="205" t="s">
        <v>3887</v>
      </c>
      <c r="B1496" s="215" t="s">
        <v>1428</v>
      </c>
      <c r="C1496" s="192" t="s">
        <v>1632</v>
      </c>
      <c r="D1496" s="192"/>
      <c r="E1496" s="192"/>
      <c r="F1496" s="192"/>
      <c r="G1496" s="192"/>
      <c r="H1496" s="192"/>
      <c r="I1496" s="192"/>
      <c r="J1496" s="192"/>
      <c r="K1496" s="192">
        <f>Variables!E746</f>
        <v>3933</v>
      </c>
      <c r="L1496" s="192">
        <f>Variables!F746</f>
        <v>3066</v>
      </c>
      <c r="M1496" s="192">
        <f>Variables!G746</f>
        <v>2885</v>
      </c>
      <c r="N1496" s="192">
        <f>Variables!H746</f>
        <v>2885</v>
      </c>
      <c r="O1496" s="192">
        <f>Variables!I746</f>
        <v>2802</v>
      </c>
      <c r="P1496" s="192">
        <f>Variables!J746</f>
        <v>2802</v>
      </c>
      <c r="Q1496" s="181"/>
      <c r="R1496" s="192">
        <f>Variables!K746</f>
        <v>0</v>
      </c>
      <c r="S1496" s="192">
        <f>Variables!L746</f>
        <v>0</v>
      </c>
      <c r="T1496" s="215"/>
      <c r="U1496" s="192">
        <f>Variables!M746</f>
        <v>0</v>
      </c>
      <c r="V1496" s="192">
        <f>Variables!N746</f>
        <v>0</v>
      </c>
      <c r="W1496" s="215"/>
      <c r="X1496" s="192"/>
      <c r="Y1496" s="192">
        <f>Variables!P746</f>
        <v>0</v>
      </c>
      <c r="Z1496" s="182"/>
      <c r="AA1496" s="192"/>
      <c r="AB1496" s="181"/>
      <c r="AC1496" s="170"/>
      <c r="AD1496" s="170"/>
      <c r="AE1496" s="170"/>
      <c r="AF1496" s="170"/>
      <c r="AG1496" s="170"/>
      <c r="AH1496" s="170"/>
      <c r="AI1496" s="170"/>
      <c r="AJ1496" s="170"/>
      <c r="AK1496" s="206"/>
      <c r="AL1496" s="168"/>
      <c r="AM1496" s="168"/>
      <c r="AN1496" s="168"/>
      <c r="AO1496" s="168"/>
      <c r="AP1496" s="174"/>
      <c r="AQ1496" s="174"/>
      <c r="AR1496" s="174"/>
      <c r="AS1496" s="174"/>
      <c r="AT1496" s="206"/>
      <c r="AU1496" s="207"/>
      <c r="AV1496" s="207"/>
      <c r="AW1496" s="207"/>
      <c r="AX1496" s="207"/>
      <c r="AY1496" s="207"/>
    </row>
    <row r="1497" spans="1:51" ht="16.5" customHeight="1" outlineLevel="2" x14ac:dyDescent="0.25">
      <c r="A1497" s="153" t="s">
        <v>3888</v>
      </c>
      <c r="B1497" s="154" t="s">
        <v>3889</v>
      </c>
      <c r="C1497" s="155"/>
      <c r="D1497" s="155"/>
      <c r="E1497" s="155"/>
      <c r="F1497" s="155"/>
      <c r="G1497" s="155"/>
      <c r="H1497" s="155"/>
      <c r="I1497" s="155"/>
      <c r="J1497" s="155"/>
      <c r="K1497" s="155"/>
      <c r="L1497" s="155"/>
      <c r="M1497" s="155"/>
      <c r="N1497" s="155"/>
      <c r="O1497" s="155"/>
      <c r="P1497" s="155"/>
      <c r="Q1497" s="156"/>
      <c r="R1497" s="155"/>
      <c r="S1497" s="155"/>
      <c r="T1497" s="157"/>
      <c r="U1497" s="155"/>
      <c r="V1497" s="155"/>
      <c r="W1497" s="157">
        <v>83783200</v>
      </c>
      <c r="X1497" s="155"/>
      <c r="Y1497" s="155"/>
      <c r="Z1497" s="158">
        <v>123464700</v>
      </c>
      <c r="AA1497" s="159"/>
      <c r="AB1497" s="154"/>
      <c r="AC1497" s="160"/>
      <c r="AD1497" s="160"/>
      <c r="AE1497" s="160"/>
      <c r="AF1497" s="160"/>
      <c r="AG1497" s="160"/>
      <c r="AH1497" s="160"/>
      <c r="AI1497" s="160"/>
      <c r="AJ1497" s="160"/>
      <c r="AK1497" s="161"/>
      <c r="AL1497" s="159"/>
      <c r="AM1497" s="159"/>
      <c r="AN1497" s="159"/>
      <c r="AO1497" s="159"/>
      <c r="AP1497" s="162"/>
      <c r="AQ1497" s="162"/>
      <c r="AR1497" s="162"/>
      <c r="AS1497" s="162"/>
      <c r="AT1497" s="161"/>
      <c r="AU1497" s="163"/>
      <c r="AV1497" s="163"/>
      <c r="AW1497" s="163"/>
      <c r="AX1497" s="163"/>
      <c r="AY1497" s="163"/>
    </row>
    <row r="1498" spans="1:51" ht="16.5" customHeight="1" outlineLevel="3" x14ac:dyDescent="0.25">
      <c r="A1498" s="285" t="s">
        <v>3890</v>
      </c>
      <c r="B1498" s="286" t="s">
        <v>3891</v>
      </c>
      <c r="C1498" s="167"/>
      <c r="D1498" s="167">
        <v>0.96</v>
      </c>
      <c r="E1498" s="167">
        <v>0.98</v>
      </c>
      <c r="F1498" s="167">
        <v>0.97</v>
      </c>
      <c r="G1498" s="167">
        <v>0.97</v>
      </c>
      <c r="H1498" s="167">
        <v>0.97499999999999998</v>
      </c>
      <c r="I1498" s="167">
        <v>0.97899999999999998</v>
      </c>
      <c r="J1498" s="167">
        <v>0.98</v>
      </c>
      <c r="K1498" s="168" t="e">
        <f>IF(K1500=0,0,K1499/K1500)</f>
        <v>#N/A</v>
      </c>
      <c r="L1498" s="167">
        <v>0.97778207513641213</v>
      </c>
      <c r="M1498" s="168">
        <f t="shared" ref="M1498:P1498" si="2011">IF(M1500=0,0,M1499/M1500)</f>
        <v>0.97833782456217377</v>
      </c>
      <c r="N1498" s="168">
        <f t="shared" si="2011"/>
        <v>0.98248873688710581</v>
      </c>
      <c r="O1498" s="168">
        <f t="shared" si="2011"/>
        <v>0.97914424945776179</v>
      </c>
      <c r="P1498" s="168">
        <f t="shared" si="2011"/>
        <v>0.97914424945776179</v>
      </c>
      <c r="Q1498" s="177"/>
      <c r="R1498" s="168">
        <f t="shared" ref="R1498:S1498" si="2012">IF(R1500=0,0,R1499/R1500)</f>
        <v>0</v>
      </c>
      <c r="S1498" s="168">
        <f t="shared" si="2012"/>
        <v>0</v>
      </c>
      <c r="T1498" s="181"/>
      <c r="U1498" s="168">
        <f t="shared" ref="U1498:V1498" si="2013">IF(U1500=0,0,U1499/U1500)</f>
        <v>0</v>
      </c>
      <c r="V1498" s="168">
        <f t="shared" si="2013"/>
        <v>0</v>
      </c>
      <c r="W1498" s="181"/>
      <c r="X1498" s="167">
        <f>H1498</f>
        <v>0.97499999999999998</v>
      </c>
      <c r="Y1498" s="168">
        <f>IF(Y1500=0,0,Y1499/Y1500)</f>
        <v>0</v>
      </c>
      <c r="Z1498" s="182"/>
      <c r="AA1498" s="167">
        <f>Y1498/X1498</f>
        <v>0</v>
      </c>
      <c r="AB1498" s="286"/>
      <c r="AC1498" s="172" t="e">
        <f>P1498/R1498</f>
        <v>#DIV/0!</v>
      </c>
      <c r="AD1498" s="172" t="e">
        <f>S1498/R1498</f>
        <v>#DIV/0!</v>
      </c>
      <c r="AE1498" s="172" t="e">
        <f>V1498/U1498</f>
        <v>#DIV/0!</v>
      </c>
      <c r="AF1498" s="172">
        <f>Y1498/X1498</f>
        <v>0</v>
      </c>
      <c r="AG1498" s="172">
        <f>P1498/G1498</f>
        <v>1.0094270612966616</v>
      </c>
      <c r="AH1498" s="172">
        <f>S1498/G1498</f>
        <v>0</v>
      </c>
      <c r="AI1498" s="172">
        <f>V1498/G1498</f>
        <v>0</v>
      </c>
      <c r="AJ1498" s="172">
        <f>Y1498/G1498</f>
        <v>0</v>
      </c>
      <c r="AK1498" s="173"/>
      <c r="AL1498" s="168">
        <f>IF(H1498=0,0,P1498/H1498)</f>
        <v>1.004250512264371</v>
      </c>
      <c r="AM1498" s="168">
        <f>IF(H1498=0,0,S1498/H1498)</f>
        <v>0</v>
      </c>
      <c r="AN1498" s="168">
        <f>IF(H1498=0,0,V1498/H1498)</f>
        <v>0</v>
      </c>
      <c r="AO1498" s="168">
        <f>IF(H1498=0,0,Y1498/H1498)</f>
        <v>0</v>
      </c>
      <c r="AP1498" s="174">
        <f t="shared" ref="AP1498:AS1498" si="2014">IF(AL1498&lt;=50%,5,IF(AL1498&lt;=65%,4,IF(AL1498&lt;=75%,3,IF(AL1498&lt;=90%,2,1))))</f>
        <v>1</v>
      </c>
      <c r="AQ1498" s="174">
        <f t="shared" si="2014"/>
        <v>5</v>
      </c>
      <c r="AR1498" s="174">
        <f t="shared" si="2014"/>
        <v>5</v>
      </c>
      <c r="AS1498" s="174">
        <f t="shared" si="2014"/>
        <v>5</v>
      </c>
      <c r="AT1498" s="287"/>
      <c r="AU1498" s="288"/>
      <c r="AV1498" s="288"/>
      <c r="AW1498" s="288"/>
      <c r="AX1498" s="288"/>
      <c r="AY1498" s="288"/>
    </row>
    <row r="1499" spans="1:51" ht="16.5" customHeight="1" outlineLevel="4" x14ac:dyDescent="0.25">
      <c r="A1499" s="205" t="s">
        <v>3892</v>
      </c>
      <c r="B1499" s="215" t="s">
        <v>1435</v>
      </c>
      <c r="C1499" s="192" t="s">
        <v>1632</v>
      </c>
      <c r="D1499" s="192"/>
      <c r="E1499" s="192"/>
      <c r="F1499" s="192"/>
      <c r="G1499" s="192"/>
      <c r="H1499" s="192"/>
      <c r="I1499" s="192"/>
      <c r="J1499" s="192"/>
      <c r="K1499" s="192">
        <f>Variables!E750</f>
        <v>100</v>
      </c>
      <c r="L1499" s="192">
        <f>Variables!F750</f>
        <v>0.9778</v>
      </c>
      <c r="M1499" s="192">
        <f>Variables!G750</f>
        <v>178260</v>
      </c>
      <c r="N1499" s="192">
        <f>Variables!H750</f>
        <v>179259</v>
      </c>
      <c r="O1499" s="192">
        <f>Variables!I750</f>
        <v>173803</v>
      </c>
      <c r="P1499" s="192">
        <f>Variables!J750</f>
        <v>173803</v>
      </c>
      <c r="Q1499" s="181"/>
      <c r="R1499" s="192">
        <f>Variables!K750</f>
        <v>0</v>
      </c>
      <c r="S1499" s="192">
        <f>Variables!L750</f>
        <v>0</v>
      </c>
      <c r="T1499" s="215"/>
      <c r="U1499" s="192">
        <f>Variables!M750</f>
        <v>0</v>
      </c>
      <c r="V1499" s="192">
        <f>Variables!N750</f>
        <v>0</v>
      </c>
      <c r="W1499" s="215"/>
      <c r="X1499" s="192"/>
      <c r="Y1499" s="192">
        <f>Variables!P750</f>
        <v>0</v>
      </c>
      <c r="Z1499" s="182"/>
      <c r="AA1499" s="192"/>
      <c r="AB1499" s="181"/>
      <c r="AC1499" s="170"/>
      <c r="AD1499" s="170"/>
      <c r="AE1499" s="170"/>
      <c r="AF1499" s="170"/>
      <c r="AG1499" s="170"/>
      <c r="AH1499" s="170"/>
      <c r="AI1499" s="170"/>
      <c r="AJ1499" s="170"/>
      <c r="AK1499" s="206"/>
      <c r="AL1499" s="168"/>
      <c r="AM1499" s="168"/>
      <c r="AN1499" s="168"/>
      <c r="AO1499" s="168"/>
      <c r="AP1499" s="174"/>
      <c r="AQ1499" s="174"/>
      <c r="AR1499" s="174"/>
      <c r="AS1499" s="174"/>
      <c r="AT1499" s="206"/>
      <c r="AU1499" s="207"/>
      <c r="AV1499" s="207"/>
      <c r="AW1499" s="207"/>
      <c r="AX1499" s="207"/>
      <c r="AY1499" s="207"/>
    </row>
    <row r="1500" spans="1:51" ht="16.5" customHeight="1" outlineLevel="4" x14ac:dyDescent="0.25">
      <c r="A1500" s="205" t="s">
        <v>3893</v>
      </c>
      <c r="B1500" s="215" t="s">
        <v>1429</v>
      </c>
      <c r="C1500" s="192" t="s">
        <v>1632</v>
      </c>
      <c r="D1500" s="192"/>
      <c r="E1500" s="192"/>
      <c r="F1500" s="192"/>
      <c r="G1500" s="192"/>
      <c r="H1500" s="192"/>
      <c r="I1500" s="192"/>
      <c r="J1500" s="192"/>
      <c r="K1500" s="192" t="e">
        <f>Variables!E747</f>
        <v>#N/A</v>
      </c>
      <c r="L1500" s="192" t="e">
        <f>Variables!F747</f>
        <v>#N/A</v>
      </c>
      <c r="M1500" s="192">
        <f>Variables!G747</f>
        <v>182207</v>
      </c>
      <c r="N1500" s="192">
        <f>Variables!H747</f>
        <v>182454</v>
      </c>
      <c r="O1500" s="192">
        <f>Variables!I747</f>
        <v>177505</v>
      </c>
      <c r="P1500" s="192">
        <f>Variables!J747</f>
        <v>177505</v>
      </c>
      <c r="Q1500" s="181"/>
      <c r="R1500" s="192">
        <f>Variables!K747</f>
        <v>0</v>
      </c>
      <c r="S1500" s="192">
        <f>Variables!L747</f>
        <v>0</v>
      </c>
      <c r="T1500" s="215"/>
      <c r="U1500" s="192">
        <f>Variables!M747</f>
        <v>0</v>
      </c>
      <c r="V1500" s="192">
        <f>Variables!N747</f>
        <v>0</v>
      </c>
      <c r="W1500" s="215"/>
      <c r="X1500" s="192"/>
      <c r="Y1500" s="192">
        <f>Variables!P747</f>
        <v>0</v>
      </c>
      <c r="Z1500" s="182"/>
      <c r="AA1500" s="192"/>
      <c r="AB1500" s="181"/>
      <c r="AC1500" s="170"/>
      <c r="AD1500" s="170"/>
      <c r="AE1500" s="170"/>
      <c r="AF1500" s="170"/>
      <c r="AG1500" s="170"/>
      <c r="AH1500" s="170"/>
      <c r="AI1500" s="170"/>
      <c r="AJ1500" s="170"/>
      <c r="AK1500" s="206"/>
      <c r="AL1500" s="168"/>
      <c r="AM1500" s="168"/>
      <c r="AN1500" s="168"/>
      <c r="AO1500" s="168"/>
      <c r="AP1500" s="174"/>
      <c r="AQ1500" s="174"/>
      <c r="AR1500" s="174"/>
      <c r="AS1500" s="174"/>
      <c r="AT1500" s="206"/>
      <c r="AU1500" s="207"/>
      <c r="AV1500" s="207"/>
      <c r="AW1500" s="207"/>
      <c r="AX1500" s="207"/>
      <c r="AY1500" s="207"/>
    </row>
    <row r="1501" spans="1:51" ht="16.5" customHeight="1" outlineLevel="3" x14ac:dyDescent="0.25">
      <c r="A1501" s="285" t="s">
        <v>3894</v>
      </c>
      <c r="B1501" s="286" t="s">
        <v>3895</v>
      </c>
      <c r="C1501" s="167"/>
      <c r="D1501" s="167">
        <v>3.5999999999999999E-3</v>
      </c>
      <c r="E1501" s="167">
        <v>3.0000000000000001E-3</v>
      </c>
      <c r="F1501" s="167">
        <v>2.0999999999999999E-3</v>
      </c>
      <c r="G1501" s="167">
        <v>2.0999999999999999E-3</v>
      </c>
      <c r="H1501" s="167">
        <v>2E-3</v>
      </c>
      <c r="I1501" s="167">
        <v>1.8E-3</v>
      </c>
      <c r="J1501" s="167">
        <v>1.8E-3</v>
      </c>
      <c r="K1501" s="168">
        <f>IF(K1503=0,0,K1502/K1503)</f>
        <v>8.390541571319603E-7</v>
      </c>
      <c r="L1501" s="167">
        <v>2.6075619295958278E-3</v>
      </c>
      <c r="M1501" s="168">
        <f t="shared" ref="M1501:P1501" si="2015">IF(M1503=0,0,M1502/M1503)</f>
        <v>2.7729636048526864E-3</v>
      </c>
      <c r="N1501" s="168">
        <f t="shared" si="2015"/>
        <v>2.7729636048526864E-3</v>
      </c>
      <c r="O1501" s="168">
        <f t="shared" si="2015"/>
        <v>0</v>
      </c>
      <c r="P1501" s="168">
        <f t="shared" si="2015"/>
        <v>0</v>
      </c>
      <c r="Q1501" s="177"/>
      <c r="R1501" s="168">
        <f t="shared" ref="R1501:S1501" si="2016">IF(R1503=0,0,R1502/R1503)</f>
        <v>0</v>
      </c>
      <c r="S1501" s="168">
        <f t="shared" si="2016"/>
        <v>0</v>
      </c>
      <c r="T1501" s="181"/>
      <c r="U1501" s="168">
        <f t="shared" ref="U1501:V1501" si="2017">IF(U1503=0,0,U1502/U1503)</f>
        <v>0</v>
      </c>
      <c r="V1501" s="168">
        <f t="shared" si="2017"/>
        <v>0</v>
      </c>
      <c r="W1501" s="181"/>
      <c r="X1501" s="167">
        <f>H1501</f>
        <v>2E-3</v>
      </c>
      <c r="Y1501" s="168">
        <f>IF(Y1503=0,0,Y1502/Y1503)</f>
        <v>0</v>
      </c>
      <c r="Z1501" s="182"/>
      <c r="AA1501" s="167" t="e">
        <f>1/(Y1501/X1501)</f>
        <v>#DIV/0!</v>
      </c>
      <c r="AB1501" s="201" t="s">
        <v>3896</v>
      </c>
      <c r="AC1501" s="172" t="e">
        <f>P1501/R1501</f>
        <v>#DIV/0!</v>
      </c>
      <c r="AD1501" s="172" t="e">
        <f>S1501/R1501</f>
        <v>#DIV/0!</v>
      </c>
      <c r="AE1501" s="172" t="e">
        <f>V1501/U1501</f>
        <v>#DIV/0!</v>
      </c>
      <c r="AF1501" s="172">
        <f>Y1501/X1501</f>
        <v>0</v>
      </c>
      <c r="AG1501" s="172">
        <f>P1501/G1501</f>
        <v>0</v>
      </c>
      <c r="AH1501" s="172">
        <f>S1501/G1501</f>
        <v>0</v>
      </c>
      <c r="AI1501" s="172">
        <f>V1501/G1501</f>
        <v>0</v>
      </c>
      <c r="AJ1501" s="172">
        <f>Y1501/G1501</f>
        <v>0</v>
      </c>
      <c r="AK1501" s="173"/>
      <c r="AL1501" s="168">
        <f>(2*H1501-P1501)/H1501</f>
        <v>2</v>
      </c>
      <c r="AM1501" s="186">
        <f>(2*H1501-S1501)/H1501</f>
        <v>2</v>
      </c>
      <c r="AN1501" s="168">
        <f>(2*H1501-V1501)/H1501</f>
        <v>2</v>
      </c>
      <c r="AO1501" s="168">
        <f>(2*H1501-Y1501)/H1501</f>
        <v>2</v>
      </c>
      <c r="AP1501" s="174">
        <f t="shared" ref="AP1501:AS1501" si="2018">IF(AL1501&lt;=50%,5,IF(AL1501&lt;=65%,4,IF(AL1501&lt;=75%,3,IF(AL1501&lt;=90%,2,1))))</f>
        <v>1</v>
      </c>
      <c r="AQ1501" s="174">
        <f t="shared" si="2018"/>
        <v>1</v>
      </c>
      <c r="AR1501" s="174">
        <f t="shared" si="2018"/>
        <v>1</v>
      </c>
      <c r="AS1501" s="174">
        <f t="shared" si="2018"/>
        <v>1</v>
      </c>
      <c r="AT1501" s="287"/>
      <c r="AU1501" s="288"/>
      <c r="AV1501" s="288"/>
      <c r="AW1501" s="288"/>
      <c r="AX1501" s="288"/>
      <c r="AY1501" s="288"/>
    </row>
    <row r="1502" spans="1:51" ht="16.5" customHeight="1" outlineLevel="4" x14ac:dyDescent="0.25">
      <c r="A1502" s="205" t="s">
        <v>3897</v>
      </c>
      <c r="B1502" s="215" t="s">
        <v>1437</v>
      </c>
      <c r="C1502" s="192" t="s">
        <v>1632</v>
      </c>
      <c r="D1502" s="192"/>
      <c r="E1502" s="192"/>
      <c r="F1502" s="192"/>
      <c r="G1502" s="192"/>
      <c r="H1502" s="192"/>
      <c r="I1502" s="192"/>
      <c r="J1502" s="192"/>
      <c r="K1502" s="192">
        <f>Variables!E751</f>
        <v>3.3E-3</v>
      </c>
      <c r="L1502" s="192">
        <f>Variables!F751</f>
        <v>2.5999999999999999E-3</v>
      </c>
      <c r="M1502" s="192">
        <f>Variables!G751</f>
        <v>8</v>
      </c>
      <c r="N1502" s="192">
        <f>Variables!H751</f>
        <v>8</v>
      </c>
      <c r="O1502" s="192">
        <f>Variables!I751</f>
        <v>0</v>
      </c>
      <c r="P1502" s="192">
        <f>Variables!J751</f>
        <v>0</v>
      </c>
      <c r="Q1502" s="181"/>
      <c r="R1502" s="192">
        <f>Variables!K751</f>
        <v>0</v>
      </c>
      <c r="S1502" s="192">
        <f>Variables!L751</f>
        <v>0</v>
      </c>
      <c r="T1502" s="215"/>
      <c r="U1502" s="192">
        <f>Variables!M751</f>
        <v>0</v>
      </c>
      <c r="V1502" s="192">
        <f>Variables!N751</f>
        <v>0</v>
      </c>
      <c r="W1502" s="215"/>
      <c r="X1502" s="192"/>
      <c r="Y1502" s="192">
        <f>Variables!P751</f>
        <v>0</v>
      </c>
      <c r="Z1502" s="182"/>
      <c r="AA1502" s="192"/>
      <c r="AB1502" s="181"/>
      <c r="AC1502" s="170"/>
      <c r="AD1502" s="170"/>
      <c r="AE1502" s="170"/>
      <c r="AF1502" s="170"/>
      <c r="AG1502" s="170"/>
      <c r="AH1502" s="170"/>
      <c r="AI1502" s="170"/>
      <c r="AJ1502" s="170"/>
      <c r="AK1502" s="206"/>
      <c r="AL1502" s="168"/>
      <c r="AM1502" s="168"/>
      <c r="AN1502" s="168"/>
      <c r="AO1502" s="168"/>
      <c r="AP1502" s="174"/>
      <c r="AQ1502" s="174"/>
      <c r="AR1502" s="174"/>
      <c r="AS1502" s="174"/>
      <c r="AT1502" s="206"/>
      <c r="AU1502" s="207"/>
      <c r="AV1502" s="207"/>
      <c r="AW1502" s="207"/>
      <c r="AX1502" s="207"/>
      <c r="AY1502" s="207"/>
    </row>
    <row r="1503" spans="1:51" ht="16.5" customHeight="1" outlineLevel="4" x14ac:dyDescent="0.25">
      <c r="A1503" s="205" t="s">
        <v>3898</v>
      </c>
      <c r="B1503" s="215" t="s">
        <v>1428</v>
      </c>
      <c r="C1503" s="192" t="s">
        <v>1632</v>
      </c>
      <c r="D1503" s="192"/>
      <c r="E1503" s="192"/>
      <c r="F1503" s="192"/>
      <c r="G1503" s="192"/>
      <c r="H1503" s="192"/>
      <c r="I1503" s="192"/>
      <c r="J1503" s="192"/>
      <c r="K1503" s="192">
        <f>Variables!E746</f>
        <v>3933</v>
      </c>
      <c r="L1503" s="192">
        <f>Variables!F746</f>
        <v>3066</v>
      </c>
      <c r="M1503" s="192">
        <f>Variables!G746</f>
        <v>2885</v>
      </c>
      <c r="N1503" s="192">
        <f>Variables!H746</f>
        <v>2885</v>
      </c>
      <c r="O1503" s="192">
        <f>Variables!I746</f>
        <v>2802</v>
      </c>
      <c r="P1503" s="192">
        <f>Variables!J746</f>
        <v>2802</v>
      </c>
      <c r="Q1503" s="181"/>
      <c r="R1503" s="192">
        <f>Variables!K746</f>
        <v>0</v>
      </c>
      <c r="S1503" s="192">
        <f>Variables!L746</f>
        <v>0</v>
      </c>
      <c r="T1503" s="215"/>
      <c r="U1503" s="192">
        <f>Variables!M746</f>
        <v>0</v>
      </c>
      <c r="V1503" s="192">
        <f>Variables!N746</f>
        <v>0</v>
      </c>
      <c r="W1503" s="215"/>
      <c r="X1503" s="192"/>
      <c r="Y1503" s="192">
        <f>Variables!P746</f>
        <v>0</v>
      </c>
      <c r="Z1503" s="182"/>
      <c r="AA1503" s="192"/>
      <c r="AB1503" s="181"/>
      <c r="AC1503" s="170"/>
      <c r="AD1503" s="170"/>
      <c r="AE1503" s="170"/>
      <c r="AF1503" s="170"/>
      <c r="AG1503" s="170"/>
      <c r="AH1503" s="170"/>
      <c r="AI1503" s="170"/>
      <c r="AJ1503" s="170"/>
      <c r="AK1503" s="206"/>
      <c r="AL1503" s="168"/>
      <c r="AM1503" s="168"/>
      <c r="AN1503" s="168"/>
      <c r="AO1503" s="168"/>
      <c r="AP1503" s="174"/>
      <c r="AQ1503" s="174"/>
      <c r="AR1503" s="174"/>
      <c r="AS1503" s="174"/>
      <c r="AT1503" s="206"/>
      <c r="AU1503" s="207"/>
      <c r="AV1503" s="207"/>
      <c r="AW1503" s="207"/>
      <c r="AX1503" s="207"/>
      <c r="AY1503" s="207"/>
    </row>
    <row r="1504" spans="1:51" ht="16.5" customHeight="1" outlineLevel="2" x14ac:dyDescent="0.25">
      <c r="A1504" s="153" t="s">
        <v>3899</v>
      </c>
      <c r="B1504" s="154" t="s">
        <v>3900</v>
      </c>
      <c r="C1504" s="155"/>
      <c r="D1504" s="155"/>
      <c r="E1504" s="155"/>
      <c r="F1504" s="155"/>
      <c r="G1504" s="155"/>
      <c r="H1504" s="155"/>
      <c r="I1504" s="155"/>
      <c r="J1504" s="155"/>
      <c r="K1504" s="155"/>
      <c r="L1504" s="155"/>
      <c r="M1504" s="155"/>
      <c r="N1504" s="155"/>
      <c r="O1504" s="155"/>
      <c r="P1504" s="155"/>
      <c r="Q1504" s="156"/>
      <c r="R1504" s="155"/>
      <c r="S1504" s="155"/>
      <c r="T1504" s="157"/>
      <c r="U1504" s="155"/>
      <c r="V1504" s="155"/>
      <c r="W1504" s="157">
        <v>1008495340</v>
      </c>
      <c r="X1504" s="155"/>
      <c r="Y1504" s="155"/>
      <c r="Z1504" s="158">
        <v>1076085320</v>
      </c>
      <c r="AA1504" s="159"/>
      <c r="AB1504" s="154"/>
      <c r="AC1504" s="160"/>
      <c r="AD1504" s="160"/>
      <c r="AE1504" s="160"/>
      <c r="AF1504" s="160"/>
      <c r="AG1504" s="160"/>
      <c r="AH1504" s="160"/>
      <c r="AI1504" s="160"/>
      <c r="AJ1504" s="160"/>
      <c r="AK1504" s="161"/>
      <c r="AL1504" s="159"/>
      <c r="AM1504" s="159"/>
      <c r="AN1504" s="159"/>
      <c r="AO1504" s="159"/>
      <c r="AP1504" s="162"/>
      <c r="AQ1504" s="162"/>
      <c r="AR1504" s="162"/>
      <c r="AS1504" s="162"/>
      <c r="AT1504" s="161"/>
      <c r="AU1504" s="163"/>
      <c r="AV1504" s="163"/>
      <c r="AW1504" s="163"/>
      <c r="AX1504" s="163"/>
      <c r="AY1504" s="163"/>
    </row>
    <row r="1505" spans="1:51" ht="16.5" customHeight="1" outlineLevel="3" x14ac:dyDescent="0.25">
      <c r="A1505" s="285" t="s">
        <v>3901</v>
      </c>
      <c r="B1505" s="286" t="s">
        <v>3902</v>
      </c>
      <c r="C1505" s="167"/>
      <c r="D1505" s="167">
        <v>0.92</v>
      </c>
      <c r="E1505" s="167">
        <v>0.93</v>
      </c>
      <c r="F1505" s="167">
        <v>0.94</v>
      </c>
      <c r="G1505" s="167">
        <v>0.95</v>
      </c>
      <c r="H1505" s="167">
        <v>0.96</v>
      </c>
      <c r="I1505" s="167">
        <v>0.97</v>
      </c>
      <c r="J1505" s="167">
        <v>0.98</v>
      </c>
      <c r="K1505" s="168" t="e">
        <f>IF(K1507=0,0,K1506/K1507)</f>
        <v>#N/A</v>
      </c>
      <c r="L1505" s="167">
        <v>1.4265734265734267</v>
      </c>
      <c r="M1505" s="168">
        <f t="shared" ref="M1505:P1505" si="2019">IF(M1507=0,0,M1506/M1507)</f>
        <v>1.2555555555555555</v>
      </c>
      <c r="N1505" s="168">
        <f t="shared" si="2019"/>
        <v>0.83</v>
      </c>
      <c r="O1505" s="168">
        <f t="shared" si="2019"/>
        <v>1</v>
      </c>
      <c r="P1505" s="168">
        <f t="shared" si="2019"/>
        <v>1</v>
      </c>
      <c r="Q1505" s="177"/>
      <c r="R1505" s="168">
        <f t="shared" ref="R1505:S1505" si="2020">IF(R1507=0,0,R1506/R1507)</f>
        <v>0</v>
      </c>
      <c r="S1505" s="168">
        <f t="shared" si="2020"/>
        <v>0</v>
      </c>
      <c r="T1505" s="181"/>
      <c r="U1505" s="168">
        <f t="shared" ref="U1505:V1505" si="2021">IF(U1507=0,0,U1506/U1507)</f>
        <v>0</v>
      </c>
      <c r="V1505" s="168">
        <f t="shared" si="2021"/>
        <v>0</v>
      </c>
      <c r="W1505" s="181"/>
      <c r="X1505" s="167">
        <f>H1505</f>
        <v>0.96</v>
      </c>
      <c r="Y1505" s="168">
        <f>IF(Y1507=0,0,Y1506/Y1507)</f>
        <v>0</v>
      </c>
      <c r="Z1505" s="182"/>
      <c r="AA1505" s="167">
        <f>Y1505/X1505</f>
        <v>0</v>
      </c>
      <c r="AB1505" s="201" t="s">
        <v>3903</v>
      </c>
      <c r="AC1505" s="172" t="e">
        <f>P1505/R1505</f>
        <v>#DIV/0!</v>
      </c>
      <c r="AD1505" s="172" t="e">
        <f>S1505/R1505</f>
        <v>#DIV/0!</v>
      </c>
      <c r="AE1505" s="172" t="e">
        <f>V1505/U1505</f>
        <v>#DIV/0!</v>
      </c>
      <c r="AF1505" s="172">
        <f>Y1505/X1505</f>
        <v>0</v>
      </c>
      <c r="AG1505" s="172">
        <f>P1505/G1505</f>
        <v>1.0526315789473684</v>
      </c>
      <c r="AH1505" s="172">
        <f>S1505/G1505</f>
        <v>0</v>
      </c>
      <c r="AI1505" s="172">
        <f>V1505/G1505</f>
        <v>0</v>
      </c>
      <c r="AJ1505" s="172">
        <f>Y1505/G1505</f>
        <v>0</v>
      </c>
      <c r="AK1505" s="173"/>
      <c r="AL1505" s="168">
        <f>IF(H1505=0,0,P1505/H1505)</f>
        <v>1.0416666666666667</v>
      </c>
      <c r="AM1505" s="168">
        <f>IF(H1505=0,0,S1505/H1505)</f>
        <v>0</v>
      </c>
      <c r="AN1505" s="168">
        <f>IF(H1505=0,0,V1505/H1505)</f>
        <v>0</v>
      </c>
      <c r="AO1505" s="168">
        <f>IF(H1505=0,0,Y1505/H1505)</f>
        <v>0</v>
      </c>
      <c r="AP1505" s="174">
        <f t="shared" ref="AP1505:AS1505" si="2022">IF(AL1505&lt;=50%,5,IF(AL1505&lt;=65%,4,IF(AL1505&lt;=75%,3,IF(AL1505&lt;=90%,2,1))))</f>
        <v>1</v>
      </c>
      <c r="AQ1505" s="174">
        <f t="shared" si="2022"/>
        <v>5</v>
      </c>
      <c r="AR1505" s="174">
        <f t="shared" si="2022"/>
        <v>5</v>
      </c>
      <c r="AS1505" s="174">
        <f t="shared" si="2022"/>
        <v>5</v>
      </c>
      <c r="AT1505" s="287"/>
      <c r="AU1505" s="288"/>
      <c r="AV1505" s="288"/>
      <c r="AW1505" s="288"/>
      <c r="AX1505" s="288"/>
      <c r="AY1505" s="288"/>
    </row>
    <row r="1506" spans="1:51" ht="16.5" customHeight="1" outlineLevel="4" x14ac:dyDescent="0.25">
      <c r="A1506" s="205" t="s">
        <v>3904</v>
      </c>
      <c r="B1506" s="215" t="s">
        <v>1451</v>
      </c>
      <c r="C1506" s="192" t="s">
        <v>1632</v>
      </c>
      <c r="D1506" s="192"/>
      <c r="E1506" s="192"/>
      <c r="F1506" s="192"/>
      <c r="G1506" s="192"/>
      <c r="H1506" s="192"/>
      <c r="I1506" s="192"/>
      <c r="J1506" s="192"/>
      <c r="K1506" s="192">
        <f>Variables!E758</f>
        <v>0.84260000000000002</v>
      </c>
      <c r="L1506" s="192">
        <f>Variables!F758</f>
        <v>1.4266000000000001</v>
      </c>
      <c r="M1506" s="192">
        <f>Variables!G758</f>
        <v>113</v>
      </c>
      <c r="N1506" s="192">
        <f>Variables!H758</f>
        <v>83</v>
      </c>
      <c r="O1506" s="192">
        <f>Variables!I758</f>
        <v>20</v>
      </c>
      <c r="P1506" s="192">
        <f>Variables!J758</f>
        <v>8</v>
      </c>
      <c r="Q1506" s="181"/>
      <c r="R1506" s="192">
        <f>Variables!K758</f>
        <v>0</v>
      </c>
      <c r="S1506" s="192">
        <f>Variables!L758</f>
        <v>0</v>
      </c>
      <c r="T1506" s="215"/>
      <c r="U1506" s="192">
        <f>Variables!M758</f>
        <v>0</v>
      </c>
      <c r="V1506" s="192">
        <f>Variables!N758</f>
        <v>0</v>
      </c>
      <c r="W1506" s="215"/>
      <c r="X1506" s="192"/>
      <c r="Y1506" s="192">
        <f>Variables!P758</f>
        <v>0</v>
      </c>
      <c r="Z1506" s="182"/>
      <c r="AA1506" s="192"/>
      <c r="AB1506" s="181"/>
      <c r="AC1506" s="170"/>
      <c r="AD1506" s="170"/>
      <c r="AE1506" s="170"/>
      <c r="AF1506" s="170"/>
      <c r="AG1506" s="170"/>
      <c r="AH1506" s="170"/>
      <c r="AI1506" s="170"/>
      <c r="AJ1506" s="170"/>
      <c r="AK1506" s="206"/>
      <c r="AL1506" s="168"/>
      <c r="AM1506" s="168"/>
      <c r="AN1506" s="168"/>
      <c r="AO1506" s="168"/>
      <c r="AP1506" s="174"/>
      <c r="AQ1506" s="174"/>
      <c r="AR1506" s="174"/>
      <c r="AS1506" s="174"/>
      <c r="AT1506" s="206"/>
      <c r="AU1506" s="207"/>
      <c r="AV1506" s="207"/>
      <c r="AW1506" s="207"/>
      <c r="AX1506" s="207"/>
      <c r="AY1506" s="207"/>
    </row>
    <row r="1507" spans="1:51" ht="16.5" customHeight="1" outlineLevel="4" x14ac:dyDescent="0.25">
      <c r="A1507" s="205" t="s">
        <v>3905</v>
      </c>
      <c r="B1507" s="215" t="s">
        <v>1475</v>
      </c>
      <c r="C1507" s="192" t="s">
        <v>1632</v>
      </c>
      <c r="D1507" s="192"/>
      <c r="E1507" s="192"/>
      <c r="F1507" s="192"/>
      <c r="G1507" s="192"/>
      <c r="H1507" s="192"/>
      <c r="I1507" s="192"/>
      <c r="J1507" s="192"/>
      <c r="K1507" s="192" t="e">
        <f>Variables!E770</f>
        <v>#N/A</v>
      </c>
      <c r="L1507" s="192" t="e">
        <f>Variables!F770</f>
        <v>#N/A</v>
      </c>
      <c r="M1507" s="192">
        <f>Variables!G770</f>
        <v>90</v>
      </c>
      <c r="N1507" s="192">
        <f>Variables!H770</f>
        <v>100</v>
      </c>
      <c r="O1507" s="192">
        <f>Variables!I770</f>
        <v>20</v>
      </c>
      <c r="P1507" s="192">
        <f>Variables!J770</f>
        <v>8</v>
      </c>
      <c r="Q1507" s="181"/>
      <c r="R1507" s="192">
        <f>Variables!K770</f>
        <v>0</v>
      </c>
      <c r="S1507" s="192">
        <f>Variables!L770</f>
        <v>0</v>
      </c>
      <c r="T1507" s="215"/>
      <c r="U1507" s="192">
        <f>Variables!M770</f>
        <v>0</v>
      </c>
      <c r="V1507" s="192">
        <f>Variables!N770</f>
        <v>0</v>
      </c>
      <c r="W1507" s="215"/>
      <c r="X1507" s="192"/>
      <c r="Y1507" s="192">
        <f>Variables!P770</f>
        <v>0</v>
      </c>
      <c r="Z1507" s="182"/>
      <c r="AA1507" s="192"/>
      <c r="AB1507" s="181"/>
      <c r="AC1507" s="170"/>
      <c r="AD1507" s="170"/>
      <c r="AE1507" s="170"/>
      <c r="AF1507" s="170"/>
      <c r="AG1507" s="170"/>
      <c r="AH1507" s="170"/>
      <c r="AI1507" s="170"/>
      <c r="AJ1507" s="170"/>
      <c r="AK1507" s="206"/>
      <c r="AL1507" s="168"/>
      <c r="AM1507" s="168"/>
      <c r="AN1507" s="168"/>
      <c r="AO1507" s="168"/>
      <c r="AP1507" s="174"/>
      <c r="AQ1507" s="174"/>
      <c r="AR1507" s="174"/>
      <c r="AS1507" s="174"/>
      <c r="AT1507" s="206"/>
      <c r="AU1507" s="207"/>
      <c r="AV1507" s="207"/>
      <c r="AW1507" s="207"/>
      <c r="AX1507" s="207"/>
      <c r="AY1507" s="207"/>
    </row>
    <row r="1508" spans="1:51" ht="16.5" customHeight="1" outlineLevel="3" x14ac:dyDescent="0.25">
      <c r="A1508" s="285" t="s">
        <v>3906</v>
      </c>
      <c r="B1508" s="286" t="s">
        <v>3907</v>
      </c>
      <c r="C1508" s="167"/>
      <c r="D1508" s="167">
        <v>0.75</v>
      </c>
      <c r="E1508" s="167">
        <v>0.75</v>
      </c>
      <c r="F1508" s="167">
        <v>0.8</v>
      </c>
      <c r="G1508" s="167">
        <v>1</v>
      </c>
      <c r="H1508" s="167">
        <v>1</v>
      </c>
      <c r="I1508" s="167">
        <v>1</v>
      </c>
      <c r="J1508" s="167">
        <v>1</v>
      </c>
      <c r="K1508" s="168" t="e">
        <f>IF(K1510=0,0,K1509/K1510)</f>
        <v>#N/A</v>
      </c>
      <c r="L1508" s="167">
        <v>1</v>
      </c>
      <c r="M1508" s="168">
        <f t="shared" ref="M1508:P1508" si="2023">IF(M1510=0,0,M1509/M1510)</f>
        <v>1</v>
      </c>
      <c r="N1508" s="168">
        <f t="shared" si="2023"/>
        <v>0.97368421052631582</v>
      </c>
      <c r="O1508" s="168">
        <f t="shared" si="2023"/>
        <v>1.5873015873015872E-2</v>
      </c>
      <c r="P1508" s="168">
        <f t="shared" si="2023"/>
        <v>0</v>
      </c>
      <c r="Q1508" s="177"/>
      <c r="R1508" s="168">
        <f t="shared" ref="R1508:S1508" si="2024">IF(R1510=0,0,R1509/R1510)</f>
        <v>0</v>
      </c>
      <c r="S1508" s="168">
        <f t="shared" si="2024"/>
        <v>0</v>
      </c>
      <c r="T1508" s="181"/>
      <c r="U1508" s="168">
        <f t="shared" ref="U1508:V1508" si="2025">IF(U1510=0,0,U1509/U1510)</f>
        <v>0</v>
      </c>
      <c r="V1508" s="168">
        <f t="shared" si="2025"/>
        <v>0</v>
      </c>
      <c r="W1508" s="181"/>
      <c r="X1508" s="167">
        <f>H1508</f>
        <v>1</v>
      </c>
      <c r="Y1508" s="168">
        <f>IF(Y1510=0,0,Y1509/Y1510)</f>
        <v>0</v>
      </c>
      <c r="Z1508" s="182"/>
      <c r="AA1508" s="167">
        <f>Y1508/X1508</f>
        <v>0</v>
      </c>
      <c r="AB1508" s="201" t="s">
        <v>3908</v>
      </c>
      <c r="AC1508" s="172" t="e">
        <f>P1508/R1508</f>
        <v>#DIV/0!</v>
      </c>
      <c r="AD1508" s="172" t="e">
        <f>S1508/R1508</f>
        <v>#DIV/0!</v>
      </c>
      <c r="AE1508" s="172" t="e">
        <f>V1508/U1508</f>
        <v>#DIV/0!</v>
      </c>
      <c r="AF1508" s="172">
        <f>Y1508/X1508</f>
        <v>0</v>
      </c>
      <c r="AG1508" s="172">
        <f>P1508/G1508</f>
        <v>0</v>
      </c>
      <c r="AH1508" s="172">
        <f>S1508/G1508</f>
        <v>0</v>
      </c>
      <c r="AI1508" s="172">
        <f>V1508/G1508</f>
        <v>0</v>
      </c>
      <c r="AJ1508" s="172">
        <f>Y1508/G1508</f>
        <v>0</v>
      </c>
      <c r="AK1508" s="173"/>
      <c r="AL1508" s="168">
        <f>IF(H1508=0,0,P1508/H1508)</f>
        <v>0</v>
      </c>
      <c r="AM1508" s="168">
        <f>IF(H1508=0,0,S1508/H1508)</f>
        <v>0</v>
      </c>
      <c r="AN1508" s="168">
        <f>IF(H1508=0,0,V1508/H1508)</f>
        <v>0</v>
      </c>
      <c r="AO1508" s="168">
        <f>IF(H1508=0,0,Y1508/H1508)</f>
        <v>0</v>
      </c>
      <c r="AP1508" s="174">
        <f t="shared" ref="AP1508:AS1508" si="2026">IF(AL1508&lt;=50%,5,IF(AL1508&lt;=65%,4,IF(AL1508&lt;=75%,3,IF(AL1508&lt;=90%,2,1))))</f>
        <v>5</v>
      </c>
      <c r="AQ1508" s="174">
        <f t="shared" si="2026"/>
        <v>5</v>
      </c>
      <c r="AR1508" s="174">
        <f t="shared" si="2026"/>
        <v>5</v>
      </c>
      <c r="AS1508" s="174">
        <f t="shared" si="2026"/>
        <v>5</v>
      </c>
      <c r="AT1508" s="287"/>
      <c r="AU1508" s="288"/>
      <c r="AV1508" s="288"/>
      <c r="AW1508" s="288"/>
      <c r="AX1508" s="288"/>
      <c r="AY1508" s="288"/>
    </row>
    <row r="1509" spans="1:51" ht="16.5" customHeight="1" outlineLevel="4" x14ac:dyDescent="0.25">
      <c r="A1509" s="205" t="s">
        <v>3909</v>
      </c>
      <c r="B1509" s="215" t="s">
        <v>1447</v>
      </c>
      <c r="C1509" s="192" t="s">
        <v>1632</v>
      </c>
      <c r="D1509" s="192"/>
      <c r="E1509" s="192"/>
      <c r="F1509" s="192"/>
      <c r="G1509" s="192"/>
      <c r="H1509" s="192"/>
      <c r="I1509" s="192"/>
      <c r="J1509" s="192"/>
      <c r="K1509" s="192">
        <f>Variables!E756</f>
        <v>0.69769999999999999</v>
      </c>
      <c r="L1509" s="192">
        <f>Variables!F756</f>
        <v>1</v>
      </c>
      <c r="M1509" s="192">
        <f>Variables!G756</f>
        <v>30</v>
      </c>
      <c r="N1509" s="192">
        <f>Variables!H756</f>
        <v>37</v>
      </c>
      <c r="O1509" s="192">
        <f>Variables!I756</f>
        <v>2</v>
      </c>
      <c r="P1509" s="192">
        <f>Variables!J756</f>
        <v>0</v>
      </c>
      <c r="Q1509" s="181"/>
      <c r="R1509" s="192">
        <f>Variables!K756</f>
        <v>0</v>
      </c>
      <c r="S1509" s="192">
        <f>Variables!L756</f>
        <v>0</v>
      </c>
      <c r="T1509" s="215"/>
      <c r="U1509" s="192">
        <f>Variables!M756</f>
        <v>0</v>
      </c>
      <c r="V1509" s="192">
        <f>Variables!N756</f>
        <v>0</v>
      </c>
      <c r="W1509" s="215"/>
      <c r="X1509" s="192"/>
      <c r="Y1509" s="192">
        <f>Variables!P756</f>
        <v>0</v>
      </c>
      <c r="Z1509" s="182"/>
      <c r="AA1509" s="192"/>
      <c r="AB1509" s="181"/>
      <c r="AC1509" s="170"/>
      <c r="AD1509" s="170"/>
      <c r="AE1509" s="170"/>
      <c r="AF1509" s="170"/>
      <c r="AG1509" s="170"/>
      <c r="AH1509" s="170"/>
      <c r="AI1509" s="170"/>
      <c r="AJ1509" s="170"/>
      <c r="AK1509" s="206"/>
      <c r="AL1509" s="168"/>
      <c r="AM1509" s="168"/>
      <c r="AN1509" s="168"/>
      <c r="AO1509" s="168"/>
      <c r="AP1509" s="174"/>
      <c r="AQ1509" s="174"/>
      <c r="AR1509" s="174"/>
      <c r="AS1509" s="174"/>
      <c r="AT1509" s="206"/>
      <c r="AU1509" s="207"/>
      <c r="AV1509" s="207"/>
      <c r="AW1509" s="207"/>
      <c r="AX1509" s="207"/>
      <c r="AY1509" s="207"/>
    </row>
    <row r="1510" spans="1:51" ht="16.5" customHeight="1" outlineLevel="4" x14ac:dyDescent="0.25">
      <c r="A1510" s="205" t="s">
        <v>3910</v>
      </c>
      <c r="B1510" s="215" t="s">
        <v>1463</v>
      </c>
      <c r="C1510" s="192" t="s">
        <v>1632</v>
      </c>
      <c r="D1510" s="192"/>
      <c r="E1510" s="192"/>
      <c r="F1510" s="192"/>
      <c r="G1510" s="192"/>
      <c r="H1510" s="192"/>
      <c r="I1510" s="192"/>
      <c r="J1510" s="192"/>
      <c r="K1510" s="192" t="e">
        <f>Variables!E764</f>
        <v>#N/A</v>
      </c>
      <c r="L1510" s="192" t="e">
        <f>Variables!F764</f>
        <v>#N/A</v>
      </c>
      <c r="M1510" s="192">
        <f>Variables!G764</f>
        <v>30</v>
      </c>
      <c r="N1510" s="192">
        <f>Variables!H764</f>
        <v>38</v>
      </c>
      <c r="O1510" s="192">
        <f>Variables!I764</f>
        <v>126</v>
      </c>
      <c r="P1510" s="192">
        <f>Variables!J764</f>
        <v>126</v>
      </c>
      <c r="Q1510" s="181"/>
      <c r="R1510" s="192">
        <f>Variables!K764</f>
        <v>0</v>
      </c>
      <c r="S1510" s="192">
        <f>Variables!L764</f>
        <v>0</v>
      </c>
      <c r="T1510" s="215"/>
      <c r="U1510" s="192">
        <f>Variables!M764</f>
        <v>0</v>
      </c>
      <c r="V1510" s="192">
        <f>Variables!N764</f>
        <v>0</v>
      </c>
      <c r="W1510" s="215"/>
      <c r="X1510" s="192"/>
      <c r="Y1510" s="192">
        <f>Variables!P764</f>
        <v>0</v>
      </c>
      <c r="Z1510" s="182"/>
      <c r="AA1510" s="192"/>
      <c r="AB1510" s="181"/>
      <c r="AC1510" s="170"/>
      <c r="AD1510" s="170"/>
      <c r="AE1510" s="170"/>
      <c r="AF1510" s="170"/>
      <c r="AG1510" s="170"/>
      <c r="AH1510" s="170"/>
      <c r="AI1510" s="170"/>
      <c r="AJ1510" s="170"/>
      <c r="AK1510" s="206"/>
      <c r="AL1510" s="168"/>
      <c r="AM1510" s="168"/>
      <c r="AN1510" s="168"/>
      <c r="AO1510" s="168"/>
      <c r="AP1510" s="174"/>
      <c r="AQ1510" s="174"/>
      <c r="AR1510" s="174"/>
      <c r="AS1510" s="174"/>
      <c r="AT1510" s="206"/>
      <c r="AU1510" s="207"/>
      <c r="AV1510" s="207"/>
      <c r="AW1510" s="207"/>
      <c r="AX1510" s="207"/>
      <c r="AY1510" s="207"/>
    </row>
    <row r="1511" spans="1:51" ht="16.5" customHeight="1" outlineLevel="2" x14ac:dyDescent="0.25">
      <c r="A1511" s="153" t="s">
        <v>3911</v>
      </c>
      <c r="B1511" s="154" t="s">
        <v>3912</v>
      </c>
      <c r="C1511" s="155"/>
      <c r="D1511" s="155"/>
      <c r="E1511" s="155"/>
      <c r="F1511" s="155"/>
      <c r="G1511" s="155"/>
      <c r="H1511" s="155"/>
      <c r="I1511" s="155"/>
      <c r="J1511" s="155"/>
      <c r="K1511" s="155"/>
      <c r="L1511" s="155"/>
      <c r="M1511" s="155"/>
      <c r="N1511" s="155"/>
      <c r="O1511" s="155"/>
      <c r="P1511" s="155"/>
      <c r="Q1511" s="156"/>
      <c r="R1511" s="155"/>
      <c r="S1511" s="155"/>
      <c r="T1511" s="157"/>
      <c r="U1511" s="155"/>
      <c r="V1511" s="155"/>
      <c r="W1511" s="157">
        <v>87863584</v>
      </c>
      <c r="X1511" s="155"/>
      <c r="Y1511" s="155"/>
      <c r="Z1511" s="158">
        <v>168862984</v>
      </c>
      <c r="AA1511" s="159"/>
      <c r="AB1511" s="154"/>
      <c r="AC1511" s="160"/>
      <c r="AD1511" s="160"/>
      <c r="AE1511" s="160"/>
      <c r="AF1511" s="160"/>
      <c r="AG1511" s="160"/>
      <c r="AH1511" s="160"/>
      <c r="AI1511" s="160"/>
      <c r="AJ1511" s="160"/>
      <c r="AK1511" s="161"/>
      <c r="AL1511" s="159"/>
      <c r="AM1511" s="159"/>
      <c r="AN1511" s="159"/>
      <c r="AO1511" s="159"/>
      <c r="AP1511" s="162"/>
      <c r="AQ1511" s="162"/>
      <c r="AR1511" s="162"/>
      <c r="AS1511" s="162"/>
      <c r="AT1511" s="161"/>
      <c r="AU1511" s="163"/>
      <c r="AV1511" s="163"/>
      <c r="AW1511" s="163"/>
      <c r="AX1511" s="163"/>
      <c r="AY1511" s="163"/>
    </row>
    <row r="1512" spans="1:51" ht="16.5" customHeight="1" outlineLevel="3" x14ac:dyDescent="0.25">
      <c r="A1512" s="285" t="s">
        <v>3913</v>
      </c>
      <c r="B1512" s="286" t="s">
        <v>3914</v>
      </c>
      <c r="C1512" s="167"/>
      <c r="D1512" s="167">
        <v>0</v>
      </c>
      <c r="E1512" s="167">
        <v>1</v>
      </c>
      <c r="F1512" s="167">
        <v>1</v>
      </c>
      <c r="G1512" s="167">
        <v>1</v>
      </c>
      <c r="H1512" s="167">
        <v>1</v>
      </c>
      <c r="I1512" s="167">
        <v>1</v>
      </c>
      <c r="J1512" s="167">
        <v>1</v>
      </c>
      <c r="K1512" s="168" t="e">
        <f>IF(K1514=0,0,K1513/K1514)</f>
        <v>#N/A</v>
      </c>
      <c r="L1512" s="167">
        <v>0</v>
      </c>
      <c r="M1512" s="168">
        <f t="shared" ref="M1512:P1512" si="2027">IF(M1514=0,0,M1513/M1514)</f>
        <v>0</v>
      </c>
      <c r="N1512" s="168">
        <f t="shared" si="2027"/>
        <v>1</v>
      </c>
      <c r="O1512" s="168">
        <f t="shared" si="2027"/>
        <v>40</v>
      </c>
      <c r="P1512" s="168">
        <f t="shared" si="2027"/>
        <v>0</v>
      </c>
      <c r="Q1512" s="177"/>
      <c r="R1512" s="168">
        <f t="shared" ref="R1512:S1512" si="2028">IF(R1514=0,0,R1513/R1514)</f>
        <v>0</v>
      </c>
      <c r="S1512" s="168">
        <f t="shared" si="2028"/>
        <v>0</v>
      </c>
      <c r="T1512" s="181"/>
      <c r="U1512" s="168">
        <f t="shared" ref="U1512:V1512" si="2029">IF(U1514=0,0,U1513/U1514)</f>
        <v>0</v>
      </c>
      <c r="V1512" s="168">
        <f t="shared" si="2029"/>
        <v>0</v>
      </c>
      <c r="W1512" s="181"/>
      <c r="X1512" s="167">
        <f>H1512</f>
        <v>1</v>
      </c>
      <c r="Y1512" s="168">
        <f>IF(Y1514=0,0,Y1513/Y1514)</f>
        <v>0</v>
      </c>
      <c r="Z1512" s="182"/>
      <c r="AA1512" s="167">
        <f>Y1512/X1512</f>
        <v>0</v>
      </c>
      <c r="AB1512" s="201"/>
      <c r="AC1512" s="172" t="e">
        <f>P1512/R1512</f>
        <v>#DIV/0!</v>
      </c>
      <c r="AD1512" s="172" t="e">
        <f>S1512/R1512</f>
        <v>#DIV/0!</v>
      </c>
      <c r="AE1512" s="172" t="e">
        <f>V1512/U1512</f>
        <v>#DIV/0!</v>
      </c>
      <c r="AF1512" s="172">
        <f>Y1512/X1512</f>
        <v>0</v>
      </c>
      <c r="AG1512" s="172">
        <f>P1512/G1512</f>
        <v>0</v>
      </c>
      <c r="AH1512" s="172">
        <f>S1512/G1512</f>
        <v>0</v>
      </c>
      <c r="AI1512" s="172">
        <f>V1512/G1512</f>
        <v>0</v>
      </c>
      <c r="AJ1512" s="172">
        <f>Y1512/G1512</f>
        <v>0</v>
      </c>
      <c r="AK1512" s="173"/>
      <c r="AL1512" s="168">
        <f>IF(H1512=0,0,P1512/H1512)</f>
        <v>0</v>
      </c>
      <c r="AM1512" s="168">
        <f>IF(H1512=0,0,S1512/H1512)</f>
        <v>0</v>
      </c>
      <c r="AN1512" s="168">
        <f>IF(H1512=0,0,V1512/H1512)</f>
        <v>0</v>
      </c>
      <c r="AO1512" s="168">
        <f>IF(H1512=0,0,Y1512/H1512)</f>
        <v>0</v>
      </c>
      <c r="AP1512" s="174">
        <f t="shared" ref="AP1512:AS1512" si="2030">IF(AL1512&lt;=50%,5,IF(AL1512&lt;=65%,4,IF(AL1512&lt;=75%,3,IF(AL1512&lt;=90%,2,1))))</f>
        <v>5</v>
      </c>
      <c r="AQ1512" s="174">
        <f t="shared" si="2030"/>
        <v>5</v>
      </c>
      <c r="AR1512" s="174">
        <f t="shared" si="2030"/>
        <v>5</v>
      </c>
      <c r="AS1512" s="174">
        <f t="shared" si="2030"/>
        <v>5</v>
      </c>
      <c r="AT1512" s="287"/>
      <c r="AU1512" s="288"/>
      <c r="AV1512" s="288"/>
      <c r="AW1512" s="288"/>
      <c r="AX1512" s="288"/>
      <c r="AY1512" s="288"/>
    </row>
    <row r="1513" spans="1:51" ht="16.5" customHeight="1" outlineLevel="4" x14ac:dyDescent="0.25">
      <c r="A1513" s="205" t="s">
        <v>3915</v>
      </c>
      <c r="B1513" s="215" t="s">
        <v>1453</v>
      </c>
      <c r="C1513" s="192" t="s">
        <v>1632</v>
      </c>
      <c r="D1513" s="192"/>
      <c r="E1513" s="192"/>
      <c r="F1513" s="192"/>
      <c r="G1513" s="192"/>
      <c r="H1513" s="192"/>
      <c r="I1513" s="192"/>
      <c r="J1513" s="192"/>
      <c r="K1513" s="192">
        <f>Variables!E759</f>
        <v>1</v>
      </c>
      <c r="L1513" s="192">
        <f>Variables!F759</f>
        <v>0</v>
      </c>
      <c r="M1513" s="192">
        <f>Variables!G759</f>
        <v>0</v>
      </c>
      <c r="N1513" s="192">
        <f>Variables!H759</f>
        <v>154</v>
      </c>
      <c r="O1513" s="192">
        <f>Variables!I759</f>
        <v>40</v>
      </c>
      <c r="P1513" s="192">
        <f>Variables!J759</f>
        <v>0</v>
      </c>
      <c r="Q1513" s="181"/>
      <c r="R1513" s="192">
        <f>Variables!K759</f>
        <v>0</v>
      </c>
      <c r="S1513" s="192">
        <f>Variables!L759</f>
        <v>0</v>
      </c>
      <c r="T1513" s="215"/>
      <c r="U1513" s="192">
        <f>Variables!M759</f>
        <v>0</v>
      </c>
      <c r="V1513" s="192">
        <f>Variables!N759</f>
        <v>0</v>
      </c>
      <c r="W1513" s="215"/>
      <c r="X1513" s="192"/>
      <c r="Y1513" s="192">
        <f>Variables!P759</f>
        <v>0</v>
      </c>
      <c r="Z1513" s="182"/>
      <c r="AA1513" s="192"/>
      <c r="AB1513" s="181"/>
      <c r="AC1513" s="170"/>
      <c r="AD1513" s="170"/>
      <c r="AE1513" s="170"/>
      <c r="AF1513" s="170"/>
      <c r="AG1513" s="170"/>
      <c r="AH1513" s="170"/>
      <c r="AI1513" s="170"/>
      <c r="AJ1513" s="170"/>
      <c r="AK1513" s="206"/>
      <c r="AL1513" s="168"/>
      <c r="AM1513" s="168"/>
      <c r="AN1513" s="168"/>
      <c r="AO1513" s="168"/>
      <c r="AP1513" s="174"/>
      <c r="AQ1513" s="174"/>
      <c r="AR1513" s="174"/>
      <c r="AS1513" s="174"/>
      <c r="AT1513" s="206"/>
      <c r="AU1513" s="207"/>
      <c r="AV1513" s="207"/>
      <c r="AW1513" s="207"/>
      <c r="AX1513" s="207"/>
      <c r="AY1513" s="207"/>
    </row>
    <row r="1514" spans="1:51" ht="16.5" customHeight="1" outlineLevel="4" x14ac:dyDescent="0.25">
      <c r="A1514" s="205" t="s">
        <v>3916</v>
      </c>
      <c r="B1514" s="215" t="str">
        <f>Variables!C771</f>
        <v>Target jumlah CPNS yg mengikuti diklat teknis</v>
      </c>
      <c r="C1514" s="192" t="s">
        <v>1632</v>
      </c>
      <c r="D1514" s="192"/>
      <c r="E1514" s="192"/>
      <c r="F1514" s="192"/>
      <c r="G1514" s="192"/>
      <c r="H1514" s="192"/>
      <c r="I1514" s="192"/>
      <c r="J1514" s="192"/>
      <c r="K1514" s="192" t="e">
        <f>Variables!E771</f>
        <v>#N/A</v>
      </c>
      <c r="L1514" s="192" t="e">
        <f>Variables!F771</f>
        <v>#N/A</v>
      </c>
      <c r="M1514" s="192">
        <f>Variables!G771</f>
        <v>0</v>
      </c>
      <c r="N1514" s="192">
        <f>Variables!H771</f>
        <v>154</v>
      </c>
      <c r="O1514" s="192">
        <f>Variables!I771</f>
        <v>1</v>
      </c>
      <c r="P1514" s="192">
        <f>Variables!J771</f>
        <v>1</v>
      </c>
      <c r="Q1514" s="181"/>
      <c r="R1514" s="192">
        <f>Variables!K771</f>
        <v>0</v>
      </c>
      <c r="S1514" s="192">
        <f>Variables!L771</f>
        <v>0</v>
      </c>
      <c r="T1514" s="215"/>
      <c r="U1514" s="192">
        <f>Variables!M771</f>
        <v>0</v>
      </c>
      <c r="V1514" s="192">
        <f>Variables!N771</f>
        <v>0</v>
      </c>
      <c r="W1514" s="215"/>
      <c r="X1514" s="192"/>
      <c r="Y1514" s="192">
        <f>Variables!P771</f>
        <v>0</v>
      </c>
      <c r="Z1514" s="182"/>
      <c r="AA1514" s="192"/>
      <c r="AB1514" s="181"/>
      <c r="AC1514" s="170"/>
      <c r="AD1514" s="170"/>
      <c r="AE1514" s="170"/>
      <c r="AF1514" s="170"/>
      <c r="AG1514" s="170"/>
      <c r="AH1514" s="170"/>
      <c r="AI1514" s="170"/>
      <c r="AJ1514" s="170"/>
      <c r="AK1514" s="206"/>
      <c r="AL1514" s="168"/>
      <c r="AM1514" s="168"/>
      <c r="AN1514" s="168"/>
      <c r="AO1514" s="168"/>
      <c r="AP1514" s="174"/>
      <c r="AQ1514" s="174"/>
      <c r="AR1514" s="174"/>
      <c r="AS1514" s="174"/>
      <c r="AT1514" s="206"/>
      <c r="AU1514" s="207"/>
      <c r="AV1514" s="207"/>
      <c r="AW1514" s="207"/>
      <c r="AX1514" s="207"/>
      <c r="AY1514" s="207"/>
    </row>
    <row r="1515" spans="1:51" ht="16.5" customHeight="1" outlineLevel="3" x14ac:dyDescent="0.25">
      <c r="A1515" s="285" t="s">
        <v>3917</v>
      </c>
      <c r="B1515" s="286" t="s">
        <v>3918</v>
      </c>
      <c r="C1515" s="167"/>
      <c r="D1515" s="167">
        <v>0.8</v>
      </c>
      <c r="E1515" s="167">
        <v>0.8</v>
      </c>
      <c r="F1515" s="167">
        <v>0.8</v>
      </c>
      <c r="G1515" s="167">
        <v>0.85</v>
      </c>
      <c r="H1515" s="167">
        <v>0.9</v>
      </c>
      <c r="I1515" s="167">
        <v>0.9</v>
      </c>
      <c r="J1515" s="167">
        <v>0.9</v>
      </c>
      <c r="K1515" s="168" t="e">
        <f>IF(K1517=0,0,K1516/K1517)</f>
        <v>#N/A</v>
      </c>
      <c r="L1515" s="167">
        <v>1.75</v>
      </c>
      <c r="M1515" s="168">
        <f t="shared" ref="M1515:P1515" si="2031">IF(M1517=0,0,M1516/M1517)</f>
        <v>1.0285714285714285</v>
      </c>
      <c r="N1515" s="168">
        <f t="shared" si="2031"/>
        <v>1.25</v>
      </c>
      <c r="O1515" s="168">
        <f t="shared" si="2031"/>
        <v>1</v>
      </c>
      <c r="P1515" s="168">
        <f t="shared" si="2031"/>
        <v>1</v>
      </c>
      <c r="Q1515" s="177"/>
      <c r="R1515" s="168">
        <f t="shared" ref="R1515:S1515" si="2032">IF(R1517=0,0,R1516/R1517)</f>
        <v>0</v>
      </c>
      <c r="S1515" s="168">
        <f t="shared" si="2032"/>
        <v>0</v>
      </c>
      <c r="T1515" s="181"/>
      <c r="U1515" s="168">
        <f t="shared" ref="U1515:V1515" si="2033">IF(U1517=0,0,U1516/U1517)</f>
        <v>0</v>
      </c>
      <c r="V1515" s="168">
        <f t="shared" si="2033"/>
        <v>0</v>
      </c>
      <c r="W1515" s="181"/>
      <c r="X1515" s="167">
        <f>H1515</f>
        <v>0.9</v>
      </c>
      <c r="Y1515" s="168">
        <f>IF(Y1517=0,0,Y1516/Y1517)</f>
        <v>0</v>
      </c>
      <c r="Z1515" s="182"/>
      <c r="AA1515" s="167">
        <f>Y1515/X1515</f>
        <v>0</v>
      </c>
      <c r="AB1515" s="201" t="s">
        <v>3919</v>
      </c>
      <c r="AC1515" s="172" t="e">
        <f>P1515/R1515</f>
        <v>#DIV/0!</v>
      </c>
      <c r="AD1515" s="172" t="e">
        <f>S1515/R1515</f>
        <v>#DIV/0!</v>
      </c>
      <c r="AE1515" s="172" t="e">
        <f>V1515/U1515</f>
        <v>#DIV/0!</v>
      </c>
      <c r="AF1515" s="172">
        <f>Y1515/X1515</f>
        <v>0</v>
      </c>
      <c r="AG1515" s="172">
        <f>P1515/G1515</f>
        <v>1.1764705882352942</v>
      </c>
      <c r="AH1515" s="172">
        <f>S1515/G1515</f>
        <v>0</v>
      </c>
      <c r="AI1515" s="172">
        <f>V1515/G1515</f>
        <v>0</v>
      </c>
      <c r="AJ1515" s="172">
        <f>Y1515/G1515</f>
        <v>0</v>
      </c>
      <c r="AK1515" s="173"/>
      <c r="AL1515" s="168">
        <f>IF(H1515=0,0,P1515/H1515)</f>
        <v>1.1111111111111112</v>
      </c>
      <c r="AM1515" s="168">
        <f>IF(H1515=0,0,S1515/H1515)</f>
        <v>0</v>
      </c>
      <c r="AN1515" s="168">
        <f>IF(H1515=0,0,V1515/H1515)</f>
        <v>0</v>
      </c>
      <c r="AO1515" s="168">
        <f>IF(H1515=0,0,Y1515/H1515)</f>
        <v>0</v>
      </c>
      <c r="AP1515" s="174">
        <f t="shared" ref="AP1515:AS1515" si="2034">IF(AL1515&lt;=50%,5,IF(AL1515&lt;=65%,4,IF(AL1515&lt;=75%,3,IF(AL1515&lt;=90%,2,1))))</f>
        <v>1</v>
      </c>
      <c r="AQ1515" s="174">
        <f t="shared" si="2034"/>
        <v>5</v>
      </c>
      <c r="AR1515" s="174">
        <f t="shared" si="2034"/>
        <v>5</v>
      </c>
      <c r="AS1515" s="174">
        <f t="shared" si="2034"/>
        <v>5</v>
      </c>
      <c r="AT1515" s="287"/>
      <c r="AU1515" s="288"/>
      <c r="AV1515" s="288"/>
      <c r="AW1515" s="288"/>
      <c r="AX1515" s="288"/>
      <c r="AY1515" s="288"/>
    </row>
    <row r="1516" spans="1:51" ht="16.5" customHeight="1" outlineLevel="4" x14ac:dyDescent="0.25">
      <c r="A1516" s="205" t="s">
        <v>3920</v>
      </c>
      <c r="B1516" s="215" t="s">
        <v>1445</v>
      </c>
      <c r="C1516" s="192" t="s">
        <v>1632</v>
      </c>
      <c r="D1516" s="192"/>
      <c r="E1516" s="192"/>
      <c r="F1516" s="192"/>
      <c r="G1516" s="192"/>
      <c r="H1516" s="192"/>
      <c r="I1516" s="192"/>
      <c r="J1516" s="192"/>
      <c r="K1516" s="192">
        <f>Variables!E755</f>
        <v>0.78949999999999998</v>
      </c>
      <c r="L1516" s="192">
        <f>Variables!F755</f>
        <v>0.78949999999999998</v>
      </c>
      <c r="M1516" s="192">
        <f>Variables!G755</f>
        <v>108</v>
      </c>
      <c r="N1516" s="192">
        <f>Variables!H755</f>
        <v>55</v>
      </c>
      <c r="O1516" s="192">
        <f>Variables!I755</f>
        <v>20</v>
      </c>
      <c r="P1516" s="192">
        <f>Variables!J755</f>
        <v>18</v>
      </c>
      <c r="Q1516" s="181"/>
      <c r="R1516" s="192">
        <f>Variables!K755</f>
        <v>0</v>
      </c>
      <c r="S1516" s="192">
        <f>Variables!L755</f>
        <v>0</v>
      </c>
      <c r="T1516" s="215"/>
      <c r="U1516" s="192">
        <f>Variables!M755</f>
        <v>0</v>
      </c>
      <c r="V1516" s="192">
        <f>Variables!N755</f>
        <v>0</v>
      </c>
      <c r="W1516" s="215"/>
      <c r="X1516" s="192"/>
      <c r="Y1516" s="192">
        <f>Variables!P755</f>
        <v>0</v>
      </c>
      <c r="Z1516" s="182"/>
      <c r="AA1516" s="192"/>
      <c r="AB1516" s="181"/>
      <c r="AC1516" s="170"/>
      <c r="AD1516" s="170"/>
      <c r="AE1516" s="170"/>
      <c r="AF1516" s="170"/>
      <c r="AG1516" s="170"/>
      <c r="AH1516" s="170"/>
      <c r="AI1516" s="170"/>
      <c r="AJ1516" s="170"/>
      <c r="AK1516" s="206"/>
      <c r="AL1516" s="168"/>
      <c r="AM1516" s="168"/>
      <c r="AN1516" s="168"/>
      <c r="AO1516" s="168"/>
      <c r="AP1516" s="174"/>
      <c r="AQ1516" s="174"/>
      <c r="AR1516" s="174"/>
      <c r="AS1516" s="174"/>
      <c r="AT1516" s="206"/>
      <c r="AU1516" s="207"/>
      <c r="AV1516" s="207"/>
      <c r="AW1516" s="207"/>
      <c r="AX1516" s="207"/>
      <c r="AY1516" s="207"/>
    </row>
    <row r="1517" spans="1:51" ht="16.5" customHeight="1" outlineLevel="4" x14ac:dyDescent="0.25">
      <c r="A1517" s="205" t="s">
        <v>3921</v>
      </c>
      <c r="B1517" s="215" t="s">
        <v>1473</v>
      </c>
      <c r="C1517" s="192" t="s">
        <v>1632</v>
      </c>
      <c r="D1517" s="192"/>
      <c r="E1517" s="192"/>
      <c r="F1517" s="192"/>
      <c r="G1517" s="192"/>
      <c r="H1517" s="192"/>
      <c r="I1517" s="192"/>
      <c r="J1517" s="192"/>
      <c r="K1517" s="192" t="e">
        <f>Variables!E769</f>
        <v>#N/A</v>
      </c>
      <c r="L1517" s="192" t="e">
        <f>Variables!F769</f>
        <v>#N/A</v>
      </c>
      <c r="M1517" s="192">
        <f>Variables!G769</f>
        <v>105</v>
      </c>
      <c r="N1517" s="192">
        <f>Variables!H769</f>
        <v>44</v>
      </c>
      <c r="O1517" s="192">
        <f>Variables!I769</f>
        <v>20</v>
      </c>
      <c r="P1517" s="192">
        <f>Variables!J769</f>
        <v>18</v>
      </c>
      <c r="Q1517" s="181"/>
      <c r="R1517" s="192">
        <f>Variables!K769</f>
        <v>0</v>
      </c>
      <c r="S1517" s="192">
        <f>Variables!L769</f>
        <v>0</v>
      </c>
      <c r="T1517" s="215"/>
      <c r="U1517" s="192">
        <f>Variables!M769</f>
        <v>0</v>
      </c>
      <c r="V1517" s="192">
        <f>Variables!N769</f>
        <v>0</v>
      </c>
      <c r="W1517" s="215"/>
      <c r="X1517" s="192"/>
      <c r="Y1517" s="192">
        <f>Variables!P769</f>
        <v>0</v>
      </c>
      <c r="Z1517" s="182"/>
      <c r="AA1517" s="192"/>
      <c r="AB1517" s="181"/>
      <c r="AC1517" s="170"/>
      <c r="AD1517" s="170"/>
      <c r="AE1517" s="170"/>
      <c r="AF1517" s="170"/>
      <c r="AG1517" s="170"/>
      <c r="AH1517" s="170"/>
      <c r="AI1517" s="170"/>
      <c r="AJ1517" s="170"/>
      <c r="AK1517" s="206"/>
      <c r="AL1517" s="168"/>
      <c r="AM1517" s="168"/>
      <c r="AN1517" s="168"/>
      <c r="AO1517" s="168"/>
      <c r="AP1517" s="174"/>
      <c r="AQ1517" s="174"/>
      <c r="AR1517" s="174"/>
      <c r="AS1517" s="174"/>
      <c r="AT1517" s="206"/>
      <c r="AU1517" s="207"/>
      <c r="AV1517" s="207"/>
      <c r="AW1517" s="207"/>
      <c r="AX1517" s="207"/>
      <c r="AY1517" s="207"/>
    </row>
    <row r="1518" spans="1:51" ht="16.5" customHeight="1" outlineLevel="3" x14ac:dyDescent="0.25">
      <c r="A1518" s="285" t="s">
        <v>3922</v>
      </c>
      <c r="B1518" s="286" t="s">
        <v>3923</v>
      </c>
      <c r="C1518" s="167"/>
      <c r="D1518" s="167">
        <v>0</v>
      </c>
      <c r="E1518" s="167">
        <v>0.95</v>
      </c>
      <c r="F1518" s="167">
        <v>0.96</v>
      </c>
      <c r="G1518" s="167">
        <v>0.96</v>
      </c>
      <c r="H1518" s="167">
        <v>0.97</v>
      </c>
      <c r="I1518" s="167">
        <v>0.97</v>
      </c>
      <c r="J1518" s="167">
        <v>0.97</v>
      </c>
      <c r="K1518" s="168" t="e">
        <f>IF(K1520=0,0,K1519/K1520)</f>
        <v>#N/A</v>
      </c>
      <c r="L1518" s="167">
        <v>0.96153846153846156</v>
      </c>
      <c r="M1518" s="168">
        <f t="shared" ref="M1518:P1518" si="2035">IF(M1520=0,0,M1519/M1520)</f>
        <v>1.21875</v>
      </c>
      <c r="N1518" s="168">
        <f t="shared" si="2035"/>
        <v>0.68932038834951459</v>
      </c>
      <c r="O1518" s="168">
        <f t="shared" si="2035"/>
        <v>7.1377587437544611E-4</v>
      </c>
      <c r="P1518" s="168">
        <f t="shared" si="2035"/>
        <v>0</v>
      </c>
      <c r="Q1518" s="177"/>
      <c r="R1518" s="168">
        <f t="shared" ref="R1518:S1518" si="2036">IF(R1520=0,0,R1519/R1520)</f>
        <v>0</v>
      </c>
      <c r="S1518" s="168">
        <f t="shared" si="2036"/>
        <v>0</v>
      </c>
      <c r="T1518" s="181"/>
      <c r="U1518" s="168">
        <f t="shared" ref="U1518:V1518" si="2037">IF(U1520=0,0,U1519/U1520)</f>
        <v>0</v>
      </c>
      <c r="V1518" s="168">
        <f t="shared" si="2037"/>
        <v>0</v>
      </c>
      <c r="W1518" s="181"/>
      <c r="X1518" s="167">
        <f>H1518</f>
        <v>0.97</v>
      </c>
      <c r="Y1518" s="168">
        <f>IF(Y1520=0,0,Y1519/Y1520)</f>
        <v>0</v>
      </c>
      <c r="Z1518" s="182"/>
      <c r="AA1518" s="167">
        <f>Y1518/X1518</f>
        <v>0</v>
      </c>
      <c r="AB1518" s="201" t="s">
        <v>3924</v>
      </c>
      <c r="AC1518" s="172" t="e">
        <f>P1518/R1518</f>
        <v>#DIV/0!</v>
      </c>
      <c r="AD1518" s="172" t="e">
        <f>S1518/R1518</f>
        <v>#DIV/0!</v>
      </c>
      <c r="AE1518" s="172" t="e">
        <f>V1518/U1518</f>
        <v>#DIV/0!</v>
      </c>
      <c r="AF1518" s="172">
        <f>Y1518/X1518</f>
        <v>0</v>
      </c>
      <c r="AG1518" s="172">
        <f>P1518/G1518</f>
        <v>0</v>
      </c>
      <c r="AH1518" s="172">
        <f>S1518/G1518</f>
        <v>0</v>
      </c>
      <c r="AI1518" s="172">
        <f>V1518/G1518</f>
        <v>0</v>
      </c>
      <c r="AJ1518" s="172">
        <f>Y1518/G1518</f>
        <v>0</v>
      </c>
      <c r="AK1518" s="173"/>
      <c r="AL1518" s="168">
        <f>IF(H1518=0,0,P1518/H1518)</f>
        <v>0</v>
      </c>
      <c r="AM1518" s="168">
        <f>IF(H1518=0,0,S1518/H1518)</f>
        <v>0</v>
      </c>
      <c r="AN1518" s="168">
        <f>IF(H1518=0,0,V1518/H1518)</f>
        <v>0</v>
      </c>
      <c r="AO1518" s="168">
        <f>IF(H1518=0,0,Y1518/H1518)</f>
        <v>0</v>
      </c>
      <c r="AP1518" s="174">
        <f t="shared" ref="AP1518:AS1518" si="2038">IF(AL1518&lt;=50%,5,IF(AL1518&lt;=65%,4,IF(AL1518&lt;=75%,3,IF(AL1518&lt;=90%,2,1))))</f>
        <v>5</v>
      </c>
      <c r="AQ1518" s="174">
        <f t="shared" si="2038"/>
        <v>5</v>
      </c>
      <c r="AR1518" s="174">
        <f t="shared" si="2038"/>
        <v>5</v>
      </c>
      <c r="AS1518" s="174">
        <f t="shared" si="2038"/>
        <v>5</v>
      </c>
      <c r="AT1518" s="287"/>
      <c r="AU1518" s="288"/>
      <c r="AV1518" s="288"/>
      <c r="AW1518" s="288"/>
      <c r="AX1518" s="288"/>
      <c r="AY1518" s="288"/>
    </row>
    <row r="1519" spans="1:51" ht="16.5" customHeight="1" outlineLevel="4" x14ac:dyDescent="0.25">
      <c r="A1519" s="205" t="s">
        <v>3925</v>
      </c>
      <c r="B1519" s="215" t="s">
        <v>1449</v>
      </c>
      <c r="C1519" s="192" t="s">
        <v>1632</v>
      </c>
      <c r="D1519" s="192"/>
      <c r="E1519" s="192"/>
      <c r="F1519" s="192"/>
      <c r="G1519" s="192"/>
      <c r="H1519" s="192"/>
      <c r="I1519" s="192"/>
      <c r="J1519" s="192"/>
      <c r="K1519" s="192">
        <f>Variables!E757</f>
        <v>0.96609999999999996</v>
      </c>
      <c r="L1519" s="192">
        <f>Variables!F757</f>
        <v>1.75</v>
      </c>
      <c r="M1519" s="192">
        <f>Variables!G757</f>
        <v>195</v>
      </c>
      <c r="N1519" s="192">
        <f>Variables!H757</f>
        <v>142</v>
      </c>
      <c r="O1519" s="192">
        <f>Variables!I757</f>
        <v>2</v>
      </c>
      <c r="P1519" s="192">
        <f>Variables!J757</f>
        <v>0</v>
      </c>
      <c r="Q1519" s="181"/>
      <c r="R1519" s="192">
        <f>Variables!K757</f>
        <v>0</v>
      </c>
      <c r="S1519" s="192">
        <f>Variables!L757</f>
        <v>0</v>
      </c>
      <c r="T1519" s="215"/>
      <c r="U1519" s="192">
        <f>Variables!M757</f>
        <v>0</v>
      </c>
      <c r="V1519" s="192">
        <f>Variables!N757</f>
        <v>0</v>
      </c>
      <c r="W1519" s="192"/>
      <c r="X1519" s="192"/>
      <c r="Y1519" s="192">
        <f>Variables!P757</f>
        <v>0</v>
      </c>
      <c r="Z1519" s="182"/>
      <c r="AA1519" s="192"/>
      <c r="AB1519" s="181"/>
      <c r="AC1519" s="170"/>
      <c r="AD1519" s="170"/>
      <c r="AE1519" s="170"/>
      <c r="AF1519" s="170"/>
      <c r="AG1519" s="170"/>
      <c r="AH1519" s="170"/>
      <c r="AI1519" s="170"/>
      <c r="AJ1519" s="170"/>
      <c r="AK1519" s="206"/>
      <c r="AL1519" s="168"/>
      <c r="AM1519" s="168"/>
      <c r="AN1519" s="168"/>
      <c r="AO1519" s="168"/>
      <c r="AP1519" s="174"/>
      <c r="AQ1519" s="174"/>
      <c r="AR1519" s="174"/>
      <c r="AS1519" s="174"/>
      <c r="AT1519" s="206"/>
      <c r="AU1519" s="207"/>
      <c r="AV1519" s="207"/>
      <c r="AW1519" s="207"/>
      <c r="AX1519" s="207"/>
      <c r="AY1519" s="207"/>
    </row>
    <row r="1520" spans="1:51" ht="16.5" customHeight="1" outlineLevel="4" x14ac:dyDescent="0.25">
      <c r="A1520" s="205" t="s">
        <v>3926</v>
      </c>
      <c r="B1520" s="215" t="s">
        <v>1471</v>
      </c>
      <c r="C1520" s="192" t="s">
        <v>1632</v>
      </c>
      <c r="D1520" s="192"/>
      <c r="E1520" s="192"/>
      <c r="F1520" s="192"/>
      <c r="G1520" s="192"/>
      <c r="H1520" s="192"/>
      <c r="I1520" s="192"/>
      <c r="J1520" s="192"/>
      <c r="K1520" s="192" t="e">
        <f>Variables!E768</f>
        <v>#N/A</v>
      </c>
      <c r="L1520" s="192" t="e">
        <f>Variables!F768</f>
        <v>#N/A</v>
      </c>
      <c r="M1520" s="192">
        <f>Variables!G768</f>
        <v>160</v>
      </c>
      <c r="N1520" s="192">
        <f>Variables!H768</f>
        <v>206</v>
      </c>
      <c r="O1520" s="192">
        <f>Variables!I768</f>
        <v>2802</v>
      </c>
      <c r="P1520" s="192">
        <f>Variables!J768</f>
        <v>2802</v>
      </c>
      <c r="Q1520" s="181"/>
      <c r="R1520" s="192">
        <f>Variables!K768</f>
        <v>0</v>
      </c>
      <c r="S1520" s="192">
        <f>Variables!L768</f>
        <v>0</v>
      </c>
      <c r="T1520" s="215"/>
      <c r="U1520" s="192">
        <f>Variables!M768</f>
        <v>0</v>
      </c>
      <c r="V1520" s="192">
        <f>Variables!N768</f>
        <v>0</v>
      </c>
      <c r="W1520" s="192"/>
      <c r="X1520" s="192"/>
      <c r="Y1520" s="192">
        <f>Variables!P768</f>
        <v>0</v>
      </c>
      <c r="Z1520" s="182"/>
      <c r="AA1520" s="192"/>
      <c r="AB1520" s="181"/>
      <c r="AC1520" s="170"/>
      <c r="AD1520" s="170"/>
      <c r="AE1520" s="170"/>
      <c r="AF1520" s="170"/>
      <c r="AG1520" s="170"/>
      <c r="AH1520" s="170"/>
      <c r="AI1520" s="170"/>
      <c r="AJ1520" s="170"/>
      <c r="AK1520" s="206"/>
      <c r="AL1520" s="168"/>
      <c r="AM1520" s="168"/>
      <c r="AN1520" s="168"/>
      <c r="AO1520" s="168"/>
      <c r="AP1520" s="174"/>
      <c r="AQ1520" s="174"/>
      <c r="AR1520" s="174"/>
      <c r="AS1520" s="174"/>
      <c r="AT1520" s="206"/>
      <c r="AU1520" s="207"/>
      <c r="AV1520" s="207"/>
      <c r="AW1520" s="207"/>
      <c r="AX1520" s="207"/>
      <c r="AY1520" s="207"/>
    </row>
    <row r="1521" spans="1:51" ht="16.5" customHeight="1" outlineLevel="2" x14ac:dyDescent="0.25">
      <c r="A1521" s="153" t="s">
        <v>3927</v>
      </c>
      <c r="B1521" s="154" t="s">
        <v>3928</v>
      </c>
      <c r="C1521" s="155"/>
      <c r="D1521" s="155"/>
      <c r="E1521" s="155"/>
      <c r="F1521" s="155"/>
      <c r="G1521" s="155"/>
      <c r="H1521" s="155"/>
      <c r="I1521" s="155"/>
      <c r="J1521" s="155"/>
      <c r="K1521" s="155"/>
      <c r="L1521" s="155"/>
      <c r="M1521" s="155"/>
      <c r="N1521" s="155"/>
      <c r="O1521" s="155"/>
      <c r="P1521" s="155"/>
      <c r="Q1521" s="156"/>
      <c r="R1521" s="155"/>
      <c r="S1521" s="155"/>
      <c r="T1521" s="157"/>
      <c r="U1521" s="155"/>
      <c r="V1521" s="155"/>
      <c r="W1521" s="157"/>
      <c r="X1521" s="155"/>
      <c r="Y1521" s="155"/>
      <c r="Z1521" s="158"/>
      <c r="AA1521" s="159"/>
      <c r="AB1521" s="154"/>
      <c r="AC1521" s="160"/>
      <c r="AD1521" s="160"/>
      <c r="AE1521" s="160"/>
      <c r="AF1521" s="160"/>
      <c r="AG1521" s="160"/>
      <c r="AH1521" s="160"/>
      <c r="AI1521" s="160"/>
      <c r="AJ1521" s="160"/>
      <c r="AK1521" s="161"/>
      <c r="AL1521" s="159"/>
      <c r="AM1521" s="159"/>
      <c r="AN1521" s="159"/>
      <c r="AO1521" s="159"/>
      <c r="AP1521" s="162"/>
      <c r="AQ1521" s="162"/>
      <c r="AR1521" s="162"/>
      <c r="AS1521" s="162"/>
      <c r="AT1521" s="161"/>
      <c r="AU1521" s="163"/>
      <c r="AV1521" s="163"/>
      <c r="AW1521" s="163"/>
      <c r="AX1521" s="163"/>
      <c r="AY1521" s="163"/>
    </row>
    <row r="1522" spans="1:51" ht="16.5" customHeight="1" outlineLevel="3" x14ac:dyDescent="0.25">
      <c r="A1522" s="285" t="s">
        <v>3929</v>
      </c>
      <c r="B1522" s="286" t="s">
        <v>3930</v>
      </c>
      <c r="C1522" s="167"/>
      <c r="D1522" s="167">
        <v>0.53</v>
      </c>
      <c r="E1522" s="167">
        <v>0.52</v>
      </c>
      <c r="F1522" s="167">
        <v>0.6</v>
      </c>
      <c r="G1522" s="167">
        <v>0.79</v>
      </c>
      <c r="H1522" s="167">
        <v>0.95</v>
      </c>
      <c r="I1522" s="167">
        <v>1</v>
      </c>
      <c r="J1522" s="167">
        <v>1</v>
      </c>
      <c r="K1522" s="168">
        <f>IF(K1524=0,0,K1523/K1524)</f>
        <v>0</v>
      </c>
      <c r="L1522" s="167">
        <v>1</v>
      </c>
      <c r="M1522" s="168">
        <f t="shared" ref="M1522:P1522" si="2039">IF(M1524=0,0,M1523/M1524)</f>
        <v>1</v>
      </c>
      <c r="N1522" s="168">
        <f t="shared" si="2039"/>
        <v>0.93788819875776397</v>
      </c>
      <c r="O1522" s="168">
        <f t="shared" si="2039"/>
        <v>1</v>
      </c>
      <c r="P1522" s="168">
        <f t="shared" si="2039"/>
        <v>1</v>
      </c>
      <c r="Q1522" s="177"/>
      <c r="R1522" s="168">
        <f t="shared" ref="R1522:S1522" si="2040">IF(R1524=0,0,R1523/R1524)</f>
        <v>0</v>
      </c>
      <c r="S1522" s="168">
        <f t="shared" si="2040"/>
        <v>0</v>
      </c>
      <c r="T1522" s="181"/>
      <c r="U1522" s="168">
        <f t="shared" ref="U1522:V1522" si="2041">IF(U1524=0,0,U1523/U1524)</f>
        <v>0</v>
      </c>
      <c r="V1522" s="168">
        <f t="shared" si="2041"/>
        <v>0</v>
      </c>
      <c r="W1522" s="181"/>
      <c r="X1522" s="167">
        <f>H1522</f>
        <v>0.95</v>
      </c>
      <c r="Y1522" s="168">
        <f>IF(Y1524=0,0,Y1523/Y1524)</f>
        <v>0</v>
      </c>
      <c r="Z1522" s="182"/>
      <c r="AA1522" s="167">
        <f>Y1522/X1522</f>
        <v>0</v>
      </c>
      <c r="AB1522" s="201" t="s">
        <v>3931</v>
      </c>
      <c r="AC1522" s="172" t="e">
        <f>P1522/R1522</f>
        <v>#DIV/0!</v>
      </c>
      <c r="AD1522" s="172" t="e">
        <f>S1522/R1522</f>
        <v>#DIV/0!</v>
      </c>
      <c r="AE1522" s="172" t="e">
        <f>V1522/U1522</f>
        <v>#DIV/0!</v>
      </c>
      <c r="AF1522" s="172">
        <f>Y1522/X1522</f>
        <v>0</v>
      </c>
      <c r="AG1522" s="172">
        <f>P1522/G1522</f>
        <v>1.2658227848101264</v>
      </c>
      <c r="AH1522" s="172">
        <f>S1522/G1522</f>
        <v>0</v>
      </c>
      <c r="AI1522" s="172">
        <f>V1522/G1522</f>
        <v>0</v>
      </c>
      <c r="AJ1522" s="172">
        <f>Y1522/G1522</f>
        <v>0</v>
      </c>
      <c r="AK1522" s="173"/>
      <c r="AL1522" s="168">
        <f>IF(H1522=0,0,P1522/H1522)</f>
        <v>1.0526315789473684</v>
      </c>
      <c r="AM1522" s="168">
        <f>IF(H1522=0,0,S1522/H1522)</f>
        <v>0</v>
      </c>
      <c r="AN1522" s="168">
        <f>IF(H1522=0,0,V1522/H1522)</f>
        <v>0</v>
      </c>
      <c r="AO1522" s="168">
        <f>IF(H1522=0,0,Y1522/H1522)</f>
        <v>0</v>
      </c>
      <c r="AP1522" s="174">
        <f t="shared" ref="AP1522:AS1522" si="2042">IF(AL1522&lt;=50%,5,IF(AL1522&lt;=65%,4,IF(AL1522&lt;=75%,3,IF(AL1522&lt;=90%,2,1))))</f>
        <v>1</v>
      </c>
      <c r="AQ1522" s="174">
        <f t="shared" si="2042"/>
        <v>5</v>
      </c>
      <c r="AR1522" s="174">
        <f t="shared" si="2042"/>
        <v>5</v>
      </c>
      <c r="AS1522" s="174">
        <f t="shared" si="2042"/>
        <v>5</v>
      </c>
      <c r="AT1522" s="287"/>
      <c r="AU1522" s="288"/>
      <c r="AV1522" s="288"/>
      <c r="AW1522" s="288"/>
      <c r="AX1522" s="288"/>
      <c r="AY1522" s="288"/>
    </row>
    <row r="1523" spans="1:51" ht="16.5" customHeight="1" outlineLevel="4" x14ac:dyDescent="0.25">
      <c r="A1523" s="205" t="s">
        <v>3932</v>
      </c>
      <c r="B1523" s="215" t="s">
        <v>1469</v>
      </c>
      <c r="C1523" s="192" t="s">
        <v>2456</v>
      </c>
      <c r="D1523" s="192"/>
      <c r="E1523" s="192"/>
      <c r="F1523" s="192"/>
      <c r="G1523" s="192"/>
      <c r="H1523" s="192"/>
      <c r="I1523" s="192"/>
      <c r="J1523" s="192"/>
      <c r="K1523" s="192">
        <f>Variables!E767</f>
        <v>0.60250000000000004</v>
      </c>
      <c r="L1523" s="192">
        <f>Variables!F767</f>
        <v>1</v>
      </c>
      <c r="M1523" s="192">
        <f>Variables!G767</f>
        <v>150</v>
      </c>
      <c r="N1523" s="192">
        <f>Variables!H767</f>
        <v>151</v>
      </c>
      <c r="O1523" s="192">
        <f>Variables!I767</f>
        <v>161</v>
      </c>
      <c r="P1523" s="192">
        <f>Variables!J767</f>
        <v>161</v>
      </c>
      <c r="Q1523" s="181"/>
      <c r="R1523" s="192">
        <f>Variables!K767</f>
        <v>0</v>
      </c>
      <c r="S1523" s="192">
        <f>Variables!L767</f>
        <v>0</v>
      </c>
      <c r="T1523" s="215"/>
      <c r="U1523" s="192">
        <f>Variables!M767</f>
        <v>0</v>
      </c>
      <c r="V1523" s="192">
        <f>Variables!N767</f>
        <v>0</v>
      </c>
      <c r="W1523" s="215"/>
      <c r="X1523" s="192"/>
      <c r="Y1523" s="192">
        <f>Variables!P767</f>
        <v>0</v>
      </c>
      <c r="Z1523" s="182"/>
      <c r="AA1523" s="192"/>
      <c r="AB1523" s="181"/>
      <c r="AC1523" s="170"/>
      <c r="AD1523" s="170"/>
      <c r="AE1523" s="170"/>
      <c r="AF1523" s="170"/>
      <c r="AG1523" s="170"/>
      <c r="AH1523" s="170"/>
      <c r="AI1523" s="170"/>
      <c r="AJ1523" s="170"/>
      <c r="AK1523" s="206"/>
      <c r="AL1523" s="168"/>
      <c r="AM1523" s="168"/>
      <c r="AN1523" s="168"/>
      <c r="AO1523" s="168"/>
      <c r="AP1523" s="174"/>
      <c r="AQ1523" s="174"/>
      <c r="AR1523" s="174"/>
      <c r="AS1523" s="174"/>
      <c r="AT1523" s="206"/>
      <c r="AU1523" s="207"/>
      <c r="AV1523" s="207"/>
      <c r="AW1523" s="207"/>
      <c r="AX1523" s="207"/>
      <c r="AY1523" s="207"/>
    </row>
    <row r="1524" spans="1:51" ht="16.5" customHeight="1" outlineLevel="4" x14ac:dyDescent="0.25">
      <c r="A1524" s="205" t="s">
        <v>3933</v>
      </c>
      <c r="B1524" s="215" t="str">
        <f>Variables!C773</f>
        <v>Jumlah Unit Kerja (BKPP)</v>
      </c>
      <c r="C1524" s="192" t="s">
        <v>2456</v>
      </c>
      <c r="D1524" s="192"/>
      <c r="E1524" s="192"/>
      <c r="F1524" s="192"/>
      <c r="G1524" s="192"/>
      <c r="H1524" s="192"/>
      <c r="I1524" s="192"/>
      <c r="J1524" s="192"/>
      <c r="K1524" s="192">
        <f>Variables!E773</f>
        <v>0</v>
      </c>
      <c r="L1524" s="192">
        <f>Variables!F773</f>
        <v>0</v>
      </c>
      <c r="M1524" s="192">
        <f>Variables!G773</f>
        <v>150</v>
      </c>
      <c r="N1524" s="192">
        <f>Variables!H773</f>
        <v>161</v>
      </c>
      <c r="O1524" s="192">
        <f>Variables!I773</f>
        <v>161</v>
      </c>
      <c r="P1524" s="192">
        <f>Variables!J773</f>
        <v>161</v>
      </c>
      <c r="Q1524" s="181"/>
      <c r="R1524" s="192">
        <f>Variables!K773</f>
        <v>0</v>
      </c>
      <c r="S1524" s="192">
        <f>Variables!L773</f>
        <v>0</v>
      </c>
      <c r="T1524" s="215"/>
      <c r="U1524" s="192">
        <f>Variables!M773</f>
        <v>0</v>
      </c>
      <c r="V1524" s="192">
        <f>Variables!N773</f>
        <v>0</v>
      </c>
      <c r="W1524" s="215"/>
      <c r="X1524" s="192"/>
      <c r="Y1524" s="192">
        <f>Variables!P773</f>
        <v>0</v>
      </c>
      <c r="Z1524" s="182"/>
      <c r="AA1524" s="192"/>
      <c r="AB1524" s="181"/>
      <c r="AC1524" s="170"/>
      <c r="AD1524" s="170"/>
      <c r="AE1524" s="170"/>
      <c r="AF1524" s="170"/>
      <c r="AG1524" s="170"/>
      <c r="AH1524" s="170"/>
      <c r="AI1524" s="170"/>
      <c r="AJ1524" s="170"/>
      <c r="AK1524" s="206"/>
      <c r="AL1524" s="168"/>
      <c r="AM1524" s="168"/>
      <c r="AN1524" s="168"/>
      <c r="AO1524" s="168"/>
      <c r="AP1524" s="174"/>
      <c r="AQ1524" s="174"/>
      <c r="AR1524" s="174"/>
      <c r="AS1524" s="174"/>
      <c r="AT1524" s="206"/>
      <c r="AU1524" s="207"/>
      <c r="AV1524" s="207"/>
      <c r="AW1524" s="207"/>
      <c r="AX1524" s="207"/>
      <c r="AY1524" s="207"/>
    </row>
    <row r="1525" spans="1:51" ht="16.5" customHeight="1" outlineLevel="2" x14ac:dyDescent="0.25">
      <c r="A1525" s="153" t="s">
        <v>3934</v>
      </c>
      <c r="B1525" s="154" t="s">
        <v>3935</v>
      </c>
      <c r="C1525" s="155"/>
      <c r="D1525" s="155"/>
      <c r="E1525" s="155"/>
      <c r="F1525" s="155"/>
      <c r="G1525" s="155"/>
      <c r="H1525" s="155"/>
      <c r="I1525" s="155"/>
      <c r="J1525" s="155"/>
      <c r="K1525" s="155"/>
      <c r="L1525" s="155"/>
      <c r="M1525" s="155"/>
      <c r="N1525" s="155"/>
      <c r="O1525" s="155"/>
      <c r="P1525" s="155"/>
      <c r="Q1525" s="156"/>
      <c r="R1525" s="155"/>
      <c r="S1525" s="155"/>
      <c r="T1525" s="157"/>
      <c r="U1525" s="155"/>
      <c r="V1525" s="155"/>
      <c r="W1525" s="157"/>
      <c r="X1525" s="155"/>
      <c r="Y1525" s="155"/>
      <c r="Z1525" s="158"/>
      <c r="AA1525" s="159"/>
      <c r="AB1525" s="154"/>
      <c r="AC1525" s="160"/>
      <c r="AD1525" s="160"/>
      <c r="AE1525" s="160"/>
      <c r="AF1525" s="160"/>
      <c r="AG1525" s="160"/>
      <c r="AH1525" s="160"/>
      <c r="AI1525" s="160"/>
      <c r="AJ1525" s="160"/>
      <c r="AK1525" s="161"/>
      <c r="AL1525" s="159"/>
      <c r="AM1525" s="159"/>
      <c r="AN1525" s="159"/>
      <c r="AO1525" s="159"/>
      <c r="AP1525" s="162"/>
      <c r="AQ1525" s="162"/>
      <c r="AR1525" s="162"/>
      <c r="AS1525" s="162"/>
      <c r="AT1525" s="161"/>
      <c r="AU1525" s="163"/>
      <c r="AV1525" s="163"/>
      <c r="AW1525" s="163"/>
      <c r="AX1525" s="163"/>
      <c r="AY1525" s="163"/>
    </row>
    <row r="1526" spans="1:51" ht="16.5" customHeight="1" outlineLevel="3" x14ac:dyDescent="0.25">
      <c r="A1526" s="285" t="s">
        <v>3936</v>
      </c>
      <c r="B1526" s="286" t="s">
        <v>3937</v>
      </c>
      <c r="C1526" s="167"/>
      <c r="D1526" s="167">
        <v>0</v>
      </c>
      <c r="E1526" s="167">
        <v>0.84</v>
      </c>
      <c r="F1526" s="167">
        <v>0.85</v>
      </c>
      <c r="G1526" s="167">
        <v>0.9</v>
      </c>
      <c r="H1526" s="167">
        <v>0.92</v>
      </c>
      <c r="I1526" s="167">
        <v>0.92</v>
      </c>
      <c r="J1526" s="167">
        <v>0.92</v>
      </c>
      <c r="K1526" s="168">
        <f>IF(K1528=0,0,K1527/K1528)</f>
        <v>2.2916348843122299E-4</v>
      </c>
      <c r="L1526" s="167">
        <v>0.78143133462282399</v>
      </c>
      <c r="M1526" s="168">
        <f t="shared" ref="M1526:P1526" si="2043">IF(M1528=0,0,M1527/M1528)</f>
        <v>0.15389948006932408</v>
      </c>
      <c r="N1526" s="168">
        <f t="shared" si="2043"/>
        <v>0.16880415944540728</v>
      </c>
      <c r="O1526" s="168">
        <f t="shared" si="2043"/>
        <v>0.16238401142041398</v>
      </c>
      <c r="P1526" s="168">
        <f t="shared" si="2043"/>
        <v>0.17416131334760884</v>
      </c>
      <c r="Q1526" s="177"/>
      <c r="R1526" s="168">
        <f t="shared" ref="R1526:S1526" si="2044">IF(R1528=0,0,R1527/R1528)</f>
        <v>0</v>
      </c>
      <c r="S1526" s="168">
        <f t="shared" si="2044"/>
        <v>0</v>
      </c>
      <c r="T1526" s="181"/>
      <c r="U1526" s="168">
        <f t="shared" ref="U1526:V1526" si="2045">IF(U1528=0,0,U1527/U1528)</f>
        <v>0</v>
      </c>
      <c r="V1526" s="168">
        <f t="shared" si="2045"/>
        <v>0</v>
      </c>
      <c r="W1526" s="181"/>
      <c r="X1526" s="167">
        <f>H1526</f>
        <v>0.92</v>
      </c>
      <c r="Y1526" s="168">
        <f>IF(Y1528=0,0,Y1527/Y1528)</f>
        <v>0</v>
      </c>
      <c r="Z1526" s="182"/>
      <c r="AA1526" s="167">
        <f>Y1526/X1526</f>
        <v>0</v>
      </c>
      <c r="AB1526" s="201" t="s">
        <v>3938</v>
      </c>
      <c r="AC1526" s="172" t="e">
        <f>P1526/R1526</f>
        <v>#DIV/0!</v>
      </c>
      <c r="AD1526" s="172" t="e">
        <f>S1526/R1526</f>
        <v>#DIV/0!</v>
      </c>
      <c r="AE1526" s="172" t="e">
        <f>V1526/U1526</f>
        <v>#DIV/0!</v>
      </c>
      <c r="AF1526" s="172">
        <f>Y1526/X1526</f>
        <v>0</v>
      </c>
      <c r="AG1526" s="172">
        <f>P1526/G1526</f>
        <v>0.19351257038623204</v>
      </c>
      <c r="AH1526" s="172">
        <f>S1526/G1526</f>
        <v>0</v>
      </c>
      <c r="AI1526" s="172">
        <f>V1526/G1526</f>
        <v>0</v>
      </c>
      <c r="AJ1526" s="172">
        <f>Y1526/G1526</f>
        <v>0</v>
      </c>
      <c r="AK1526" s="173"/>
      <c r="AL1526" s="168">
        <f>IF(H1526=0,0,P1526/H1526)</f>
        <v>0.18930577537783569</v>
      </c>
      <c r="AM1526" s="168">
        <f>IF(H1526=0,0,S1526/H1526)</f>
        <v>0</v>
      </c>
      <c r="AN1526" s="168">
        <f>IF(H1526=0,0,V1526/H1526)</f>
        <v>0</v>
      </c>
      <c r="AO1526" s="168">
        <f>IF(H1526=0,0,Y1526/H1526)</f>
        <v>0</v>
      </c>
      <c r="AP1526" s="174">
        <f t="shared" ref="AP1526:AS1526" si="2046">IF(AL1526&lt;=50%,5,IF(AL1526&lt;=65%,4,IF(AL1526&lt;=75%,3,IF(AL1526&lt;=90%,2,1))))</f>
        <v>5</v>
      </c>
      <c r="AQ1526" s="174">
        <f t="shared" si="2046"/>
        <v>5</v>
      </c>
      <c r="AR1526" s="174">
        <f t="shared" si="2046"/>
        <v>5</v>
      </c>
      <c r="AS1526" s="174">
        <f t="shared" si="2046"/>
        <v>5</v>
      </c>
      <c r="AT1526" s="287"/>
      <c r="AU1526" s="288"/>
      <c r="AV1526" s="288"/>
      <c r="AW1526" s="288"/>
      <c r="AX1526" s="288"/>
      <c r="AY1526" s="288"/>
    </row>
    <row r="1527" spans="1:51" ht="16.5" customHeight="1" outlineLevel="4" x14ac:dyDescent="0.25">
      <c r="A1527" s="205" t="s">
        <v>3939</v>
      </c>
      <c r="B1527" s="215" t="s">
        <v>1433</v>
      </c>
      <c r="C1527" s="192" t="s">
        <v>1632</v>
      </c>
      <c r="D1527" s="192"/>
      <c r="E1527" s="192"/>
      <c r="F1527" s="192"/>
      <c r="G1527" s="192"/>
      <c r="H1527" s="192"/>
      <c r="I1527" s="192"/>
      <c r="J1527" s="192"/>
      <c r="K1527" s="192">
        <f>Variables!E749</f>
        <v>0.90129999999999999</v>
      </c>
      <c r="L1527" s="192">
        <f>Variables!F749</f>
        <v>0.78139999999999998</v>
      </c>
      <c r="M1527" s="192">
        <f>Variables!G749</f>
        <v>444</v>
      </c>
      <c r="N1527" s="192">
        <f>Variables!H749</f>
        <v>487</v>
      </c>
      <c r="O1527" s="192">
        <f>Variables!I749</f>
        <v>455</v>
      </c>
      <c r="P1527" s="192">
        <f>Variables!J749</f>
        <v>488</v>
      </c>
      <c r="Q1527" s="181"/>
      <c r="R1527" s="192">
        <f>Variables!K749</f>
        <v>0</v>
      </c>
      <c r="S1527" s="192">
        <f>Variables!L749</f>
        <v>0</v>
      </c>
      <c r="T1527" s="215"/>
      <c r="U1527" s="192">
        <f>Variables!M749</f>
        <v>0</v>
      </c>
      <c r="V1527" s="192">
        <f>Variables!N749</f>
        <v>0</v>
      </c>
      <c r="W1527" s="215"/>
      <c r="X1527" s="192"/>
      <c r="Y1527" s="192">
        <f>Variables!P749</f>
        <v>0</v>
      </c>
      <c r="Z1527" s="182"/>
      <c r="AA1527" s="192"/>
      <c r="AB1527" s="181"/>
      <c r="AC1527" s="170"/>
      <c r="AD1527" s="170"/>
      <c r="AE1527" s="170"/>
      <c r="AF1527" s="170"/>
      <c r="AG1527" s="170"/>
      <c r="AH1527" s="170"/>
      <c r="AI1527" s="170"/>
      <c r="AJ1527" s="170"/>
      <c r="AK1527" s="206"/>
      <c r="AL1527" s="168"/>
      <c r="AM1527" s="168"/>
      <c r="AN1527" s="168"/>
      <c r="AO1527" s="168"/>
      <c r="AP1527" s="174"/>
      <c r="AQ1527" s="174"/>
      <c r="AR1527" s="174"/>
      <c r="AS1527" s="174"/>
      <c r="AT1527" s="206"/>
      <c r="AU1527" s="207"/>
      <c r="AV1527" s="207"/>
      <c r="AW1527" s="207"/>
      <c r="AX1527" s="207"/>
      <c r="AY1527" s="207"/>
    </row>
    <row r="1528" spans="1:51" ht="16.5" customHeight="1" outlineLevel="4" x14ac:dyDescent="0.25">
      <c r="A1528" s="205" t="s">
        <v>3940</v>
      </c>
      <c r="B1528" s="215" t="str">
        <f>Variables!C774</f>
        <v>Jumlah ASN Struktural</v>
      </c>
      <c r="C1528" s="192" t="s">
        <v>1632</v>
      </c>
      <c r="D1528" s="192"/>
      <c r="E1528" s="192"/>
      <c r="F1528" s="192"/>
      <c r="G1528" s="192"/>
      <c r="H1528" s="192"/>
      <c r="I1528" s="192"/>
      <c r="J1528" s="192"/>
      <c r="K1528" s="192">
        <f>Variables!E746</f>
        <v>3933</v>
      </c>
      <c r="L1528" s="192">
        <f>Variables!F746</f>
        <v>3066</v>
      </c>
      <c r="M1528" s="192">
        <f>Variables!G746</f>
        <v>2885</v>
      </c>
      <c r="N1528" s="192">
        <f>Variables!H746</f>
        <v>2885</v>
      </c>
      <c r="O1528" s="192">
        <f>Variables!I746</f>
        <v>2802</v>
      </c>
      <c r="P1528" s="192">
        <f>Variables!J746</f>
        <v>2802</v>
      </c>
      <c r="Q1528" s="181"/>
      <c r="R1528" s="192">
        <f>Variables!K746</f>
        <v>0</v>
      </c>
      <c r="S1528" s="192">
        <f>Variables!L746</f>
        <v>0</v>
      </c>
      <c r="T1528" s="215"/>
      <c r="U1528" s="192">
        <f>Variables!M746</f>
        <v>0</v>
      </c>
      <c r="V1528" s="192">
        <f>Variables!N746</f>
        <v>0</v>
      </c>
      <c r="W1528" s="215"/>
      <c r="X1528" s="192"/>
      <c r="Y1528" s="192">
        <f>Variables!P774</f>
        <v>0</v>
      </c>
      <c r="Z1528" s="182"/>
      <c r="AA1528" s="192"/>
      <c r="AB1528" s="181"/>
      <c r="AC1528" s="170"/>
      <c r="AD1528" s="170"/>
      <c r="AE1528" s="170"/>
      <c r="AF1528" s="170"/>
      <c r="AG1528" s="170"/>
      <c r="AH1528" s="170"/>
      <c r="AI1528" s="170"/>
      <c r="AJ1528" s="170"/>
      <c r="AK1528" s="206"/>
      <c r="AL1528" s="168"/>
      <c r="AM1528" s="168"/>
      <c r="AN1528" s="168"/>
      <c r="AO1528" s="168"/>
      <c r="AP1528" s="174"/>
      <c r="AQ1528" s="174"/>
      <c r="AR1528" s="174"/>
      <c r="AS1528" s="174"/>
      <c r="AT1528" s="206"/>
      <c r="AU1528" s="207"/>
      <c r="AV1528" s="207"/>
      <c r="AW1528" s="207"/>
      <c r="AX1528" s="207"/>
      <c r="AY1528" s="207"/>
    </row>
    <row r="1529" spans="1:51" ht="16.5" customHeight="1" outlineLevel="1" x14ac:dyDescent="0.25">
      <c r="A1529" s="140" t="s">
        <v>3941</v>
      </c>
      <c r="B1529" s="146" t="s">
        <v>3942</v>
      </c>
      <c r="C1529" s="142"/>
      <c r="D1529" s="142"/>
      <c r="E1529" s="142"/>
      <c r="F1529" s="142"/>
      <c r="G1529" s="142"/>
      <c r="H1529" s="142"/>
      <c r="I1529" s="142"/>
      <c r="J1529" s="142"/>
      <c r="K1529" s="142"/>
      <c r="L1529" s="142"/>
      <c r="M1529" s="142"/>
      <c r="N1529" s="142"/>
      <c r="O1529" s="142"/>
      <c r="P1529" s="142"/>
      <c r="Q1529" s="284">
        <f>SUBTOTAL(9,Q1530:Q1581)</f>
        <v>146356666</v>
      </c>
      <c r="R1529" s="142"/>
      <c r="S1529" s="142"/>
      <c r="T1529" s="143">
        <f>SUBTOTAL(9,T1530:T1581)</f>
        <v>814000</v>
      </c>
      <c r="U1529" s="142"/>
      <c r="V1529" s="142"/>
      <c r="W1529" s="143">
        <f>SUBTOTAL(9,W1530:W1581)</f>
        <v>1009565390</v>
      </c>
      <c r="X1529" s="142"/>
      <c r="Y1529" s="142"/>
      <c r="Z1529" s="143">
        <f>SUBTOTAL(9,Z1530:Z1581)</f>
        <v>0</v>
      </c>
      <c r="AA1529" s="145"/>
      <c r="AB1529" s="146"/>
      <c r="AC1529" s="147"/>
      <c r="AD1529" s="147"/>
      <c r="AE1529" s="147"/>
      <c r="AF1529" s="147"/>
      <c r="AG1529" s="147"/>
      <c r="AH1529" s="147"/>
      <c r="AI1529" s="147"/>
      <c r="AJ1529" s="147"/>
      <c r="AK1529" s="148"/>
      <c r="AL1529" s="149"/>
      <c r="AM1529" s="149"/>
      <c r="AN1529" s="149"/>
      <c r="AO1529" s="149"/>
      <c r="AP1529" s="150"/>
      <c r="AQ1529" s="150"/>
      <c r="AR1529" s="150"/>
      <c r="AS1529" s="150"/>
      <c r="AT1529" s="151"/>
      <c r="AU1529" s="152">
        <f>COUNTIF(AS1530:AS1581,5)</f>
        <v>8</v>
      </c>
      <c r="AV1529" s="152">
        <f>COUNTIF(AS1530:AS1581,4)</f>
        <v>0</v>
      </c>
      <c r="AW1529" s="152">
        <f>COUNTIF(AS1530:AS1581,3)</f>
        <v>0</v>
      </c>
      <c r="AX1529" s="152">
        <f>COUNTIF(AS1530:AS1581,2)</f>
        <v>0</v>
      </c>
      <c r="AY1529" s="152">
        <f>COUNTIF(AS1530:AS1581,1)</f>
        <v>0</v>
      </c>
    </row>
    <row r="1530" spans="1:51" ht="16.5" customHeight="1" outlineLevel="2" x14ac:dyDescent="0.25">
      <c r="A1530" s="153" t="s">
        <v>3943</v>
      </c>
      <c r="B1530" s="153" t="s">
        <v>3944</v>
      </c>
      <c r="C1530" s="155"/>
      <c r="D1530" s="155"/>
      <c r="E1530" s="155"/>
      <c r="F1530" s="155"/>
      <c r="G1530" s="155"/>
      <c r="H1530" s="155"/>
      <c r="I1530" s="155"/>
      <c r="J1530" s="155"/>
      <c r="K1530" s="155"/>
      <c r="L1530" s="155"/>
      <c r="M1530" s="155"/>
      <c r="N1530" s="155"/>
      <c r="O1530" s="155"/>
      <c r="P1530" s="155"/>
      <c r="Q1530" s="156"/>
      <c r="R1530" s="155"/>
      <c r="S1530" s="155"/>
      <c r="T1530" s="222"/>
      <c r="U1530" s="155"/>
      <c r="V1530" s="155"/>
      <c r="W1530" s="299">
        <v>363205827</v>
      </c>
      <c r="X1530" s="155"/>
      <c r="Y1530" s="155"/>
      <c r="Z1530" s="158"/>
      <c r="AA1530" s="159"/>
      <c r="AB1530" s="154"/>
      <c r="AC1530" s="160"/>
      <c r="AD1530" s="160"/>
      <c r="AE1530" s="160"/>
      <c r="AF1530" s="160"/>
      <c r="AG1530" s="160"/>
      <c r="AH1530" s="160"/>
      <c r="AI1530" s="160"/>
      <c r="AJ1530" s="160"/>
      <c r="AK1530" s="161"/>
      <c r="AL1530" s="159"/>
      <c r="AM1530" s="159"/>
      <c r="AN1530" s="159"/>
      <c r="AO1530" s="159"/>
      <c r="AP1530" s="162"/>
      <c r="AQ1530" s="162"/>
      <c r="AR1530" s="162"/>
      <c r="AS1530" s="162"/>
      <c r="AT1530" s="161"/>
      <c r="AU1530" s="163"/>
      <c r="AV1530" s="163"/>
      <c r="AW1530" s="163"/>
      <c r="AX1530" s="163"/>
      <c r="AY1530" s="163"/>
    </row>
    <row r="1531" spans="1:51" ht="16.5" customHeight="1" outlineLevel="3" x14ac:dyDescent="0.25">
      <c r="A1531" s="285" t="s">
        <v>3945</v>
      </c>
      <c r="B1531" s="286" t="s">
        <v>3946</v>
      </c>
      <c r="C1531" s="167"/>
      <c r="D1531" s="167">
        <v>0.05</v>
      </c>
      <c r="E1531" s="167">
        <v>0.08</v>
      </c>
      <c r="F1531" s="167">
        <v>0.11</v>
      </c>
      <c r="G1531" s="167">
        <v>0.14000000000000001</v>
      </c>
      <c r="H1531" s="167">
        <v>0.17</v>
      </c>
      <c r="I1531" s="167">
        <v>0.2</v>
      </c>
      <c r="J1531" s="167">
        <v>0.23</v>
      </c>
      <c r="K1531" s="167">
        <v>0.105</v>
      </c>
      <c r="L1531" s="167">
        <v>0.38461538461538464</v>
      </c>
      <c r="M1531" s="168">
        <f t="shared" ref="M1531:P1531" si="2047">IF(M1533=0,0,M1532/M1533)</f>
        <v>0.36</v>
      </c>
      <c r="N1531" s="168">
        <f t="shared" si="2047"/>
        <v>0.36220472440944884</v>
      </c>
      <c r="O1531" s="168">
        <f t="shared" si="2047"/>
        <v>0.2</v>
      </c>
      <c r="P1531" s="168">
        <f t="shared" si="2047"/>
        <v>0.34146341463414637</v>
      </c>
      <c r="Q1531" s="375">
        <v>22457500</v>
      </c>
      <c r="R1531" s="168">
        <f t="shared" ref="R1531:S1531" si="2048">IF(R1533=0,0,R1532/R1533)</f>
        <v>0</v>
      </c>
      <c r="S1531" s="168">
        <f t="shared" si="2048"/>
        <v>0</v>
      </c>
      <c r="T1531" s="376" t="s">
        <v>3947</v>
      </c>
      <c r="U1531" s="168">
        <f t="shared" ref="U1531:V1531" si="2049">IF(U1533=0,0,U1532/U1533)</f>
        <v>0</v>
      </c>
      <c r="V1531" s="168">
        <f t="shared" si="2049"/>
        <v>0</v>
      </c>
      <c r="W1531" s="313"/>
      <c r="X1531" s="167">
        <f>H1531</f>
        <v>0.17</v>
      </c>
      <c r="Y1531" s="168">
        <f>IF(Y1533=0,0,Y1532/Y1533)</f>
        <v>0</v>
      </c>
      <c r="Z1531" s="182"/>
      <c r="AA1531" s="167">
        <f>Y1531/X1531</f>
        <v>0</v>
      </c>
      <c r="AB1531" s="201" t="s">
        <v>3948</v>
      </c>
      <c r="AC1531" s="172">
        <f>P1531/O1531</f>
        <v>1.7073170731707317</v>
      </c>
      <c r="AD1531" s="172" t="e">
        <f>S1531/R1531</f>
        <v>#DIV/0!</v>
      </c>
      <c r="AE1531" s="172" t="e">
        <f>V1531/U1531</f>
        <v>#DIV/0!</v>
      </c>
      <c r="AF1531" s="172">
        <f>Y1531/X1531</f>
        <v>0</v>
      </c>
      <c r="AG1531" s="172">
        <f>P1531/G1531</f>
        <v>2.4390243902439024</v>
      </c>
      <c r="AH1531" s="172">
        <f>S1531/G1531</f>
        <v>0</v>
      </c>
      <c r="AI1531" s="172">
        <f>V1531/G1531</f>
        <v>0</v>
      </c>
      <c r="AJ1531" s="172">
        <f>Y1531/G1531</f>
        <v>0</v>
      </c>
      <c r="AK1531" s="173"/>
      <c r="AL1531" s="168">
        <f>IF(H1531=0,0,P1531/H1531)</f>
        <v>2.0086083213773316</v>
      </c>
      <c r="AM1531" s="168">
        <f>IF(H1531=0,0,S1531/H1531)</f>
        <v>0</v>
      </c>
      <c r="AN1531" s="168">
        <f>IF(H1531=0,0,V1531/H1531)</f>
        <v>0</v>
      </c>
      <c r="AO1531" s="168">
        <f>IF(H1531=0,0,Y1531/H1531)</f>
        <v>0</v>
      </c>
      <c r="AP1531" s="174">
        <f t="shared" ref="AP1531:AS1531" si="2050">IF(AL1531&lt;=50%,5,IF(AL1531&lt;=65%,4,IF(AL1531&lt;=75%,3,IF(AL1531&lt;=90%,2,1))))</f>
        <v>1</v>
      </c>
      <c r="AQ1531" s="174">
        <f t="shared" si="2050"/>
        <v>5</v>
      </c>
      <c r="AR1531" s="174">
        <f t="shared" si="2050"/>
        <v>5</v>
      </c>
      <c r="AS1531" s="174">
        <f t="shared" si="2050"/>
        <v>5</v>
      </c>
      <c r="AT1531" s="287"/>
      <c r="AU1531" s="288"/>
      <c r="AV1531" s="288"/>
      <c r="AW1531" s="288"/>
      <c r="AX1531" s="288"/>
      <c r="AY1531" s="288"/>
    </row>
    <row r="1532" spans="1:51" ht="16.5" customHeight="1" outlineLevel="4" x14ac:dyDescent="0.25">
      <c r="A1532" s="205" t="s">
        <v>3949</v>
      </c>
      <c r="B1532" s="215" t="s">
        <v>1490</v>
      </c>
      <c r="C1532" s="192" t="s">
        <v>3950</v>
      </c>
      <c r="D1532" s="192"/>
      <c r="E1532" s="192"/>
      <c r="F1532" s="192"/>
      <c r="G1532" s="192"/>
      <c r="H1532" s="192"/>
      <c r="I1532" s="192"/>
      <c r="J1532" s="192"/>
      <c r="K1532" s="192" t="e">
        <f>Variables!E780</f>
        <v>#N/A</v>
      </c>
      <c r="L1532" s="192" t="e">
        <f>Variables!F780</f>
        <v>#N/A</v>
      </c>
      <c r="M1532" s="192">
        <f>Variables!G780</f>
        <v>36</v>
      </c>
      <c r="N1532" s="192">
        <f>Variables!H780</f>
        <v>46</v>
      </c>
      <c r="O1532" s="192">
        <f>Variables!I780</f>
        <v>30</v>
      </c>
      <c r="P1532" s="192">
        <f>Variables!J780</f>
        <v>56</v>
      </c>
      <c r="Q1532" s="170"/>
      <c r="R1532" s="192">
        <f>Variables!K780</f>
        <v>0</v>
      </c>
      <c r="S1532" s="192">
        <f>Variables!L780</f>
        <v>0</v>
      </c>
      <c r="T1532" s="205"/>
      <c r="U1532" s="192">
        <f>Variables!M780</f>
        <v>0</v>
      </c>
      <c r="V1532" s="192">
        <f>Variables!N780</f>
        <v>0</v>
      </c>
      <c r="W1532" s="182"/>
      <c r="X1532" s="192"/>
      <c r="Y1532" s="192">
        <f>Variables!P780</f>
        <v>0</v>
      </c>
      <c r="Z1532" s="182"/>
      <c r="AA1532" s="192"/>
      <c r="AB1532" s="274" t="s">
        <v>3951</v>
      </c>
      <c r="AC1532" s="170"/>
      <c r="AD1532" s="170"/>
      <c r="AE1532" s="170"/>
      <c r="AF1532" s="170"/>
      <c r="AG1532" s="170"/>
      <c r="AH1532" s="170"/>
      <c r="AI1532" s="170"/>
      <c r="AJ1532" s="170"/>
      <c r="AK1532" s="206"/>
      <c r="AL1532" s="168"/>
      <c r="AM1532" s="168"/>
      <c r="AN1532" s="168"/>
      <c r="AO1532" s="168"/>
      <c r="AP1532" s="174"/>
      <c r="AQ1532" s="174"/>
      <c r="AR1532" s="174"/>
      <c r="AS1532" s="174"/>
      <c r="AT1532" s="206"/>
      <c r="AU1532" s="207"/>
      <c r="AV1532" s="207"/>
      <c r="AW1532" s="207"/>
      <c r="AX1532" s="207"/>
      <c r="AY1532" s="207"/>
    </row>
    <row r="1533" spans="1:51" ht="16.5" customHeight="1" outlineLevel="4" x14ac:dyDescent="0.25">
      <c r="A1533" s="205" t="s">
        <v>3952</v>
      </c>
      <c r="B1533" s="215" t="s">
        <v>1493</v>
      </c>
      <c r="C1533" s="192" t="s">
        <v>3950</v>
      </c>
      <c r="D1533" s="192"/>
      <c r="E1533" s="192"/>
      <c r="F1533" s="192"/>
      <c r="G1533" s="192"/>
      <c r="H1533" s="192"/>
      <c r="I1533" s="192"/>
      <c r="J1533" s="192"/>
      <c r="K1533" s="192" t="e">
        <f>Variables!E781</f>
        <v>#N/A</v>
      </c>
      <c r="L1533" s="192" t="e">
        <f>Variables!F781</f>
        <v>#N/A</v>
      </c>
      <c r="M1533" s="192">
        <f>Variables!G781</f>
        <v>100</v>
      </c>
      <c r="N1533" s="192">
        <f>Variables!H781</f>
        <v>127</v>
      </c>
      <c r="O1533" s="192">
        <f>Variables!I781</f>
        <v>150</v>
      </c>
      <c r="P1533" s="192">
        <f>Variables!J781</f>
        <v>164</v>
      </c>
      <c r="Q1533" s="170"/>
      <c r="R1533" s="192">
        <f>Variables!K781</f>
        <v>0</v>
      </c>
      <c r="S1533" s="192">
        <f>Variables!L781</f>
        <v>0</v>
      </c>
      <c r="T1533" s="205"/>
      <c r="U1533" s="192">
        <f>Variables!M781</f>
        <v>0</v>
      </c>
      <c r="V1533" s="192">
        <f>Variables!N781</f>
        <v>0</v>
      </c>
      <c r="W1533" s="182"/>
      <c r="X1533" s="192"/>
      <c r="Y1533" s="192">
        <f>Variables!P781</f>
        <v>0</v>
      </c>
      <c r="Z1533" s="182"/>
      <c r="AA1533" s="192"/>
      <c r="AB1533" s="181"/>
      <c r="AC1533" s="170"/>
      <c r="AD1533" s="170"/>
      <c r="AE1533" s="170"/>
      <c r="AF1533" s="170"/>
      <c r="AG1533" s="170"/>
      <c r="AH1533" s="170"/>
      <c r="AI1533" s="170"/>
      <c r="AJ1533" s="170"/>
      <c r="AK1533" s="206"/>
      <c r="AL1533" s="168"/>
      <c r="AM1533" s="168"/>
      <c r="AN1533" s="168"/>
      <c r="AO1533" s="168"/>
      <c r="AP1533" s="174"/>
      <c r="AQ1533" s="174"/>
      <c r="AR1533" s="174"/>
      <c r="AS1533" s="174"/>
      <c r="AT1533" s="206"/>
      <c r="AU1533" s="207"/>
      <c r="AV1533" s="207"/>
      <c r="AW1533" s="207"/>
      <c r="AX1533" s="207"/>
      <c r="AY1533" s="207"/>
    </row>
    <row r="1534" spans="1:51" ht="16.5" customHeight="1" outlineLevel="3" x14ac:dyDescent="0.25">
      <c r="A1534" s="285" t="s">
        <v>3953</v>
      </c>
      <c r="B1534" s="286" t="s">
        <v>3954</v>
      </c>
      <c r="C1534" s="167"/>
      <c r="D1534" s="167">
        <v>0</v>
      </c>
      <c r="E1534" s="167">
        <v>0.02</v>
      </c>
      <c r="F1534" s="167">
        <v>0.04</v>
      </c>
      <c r="G1534" s="167">
        <v>0.06</v>
      </c>
      <c r="H1534" s="167">
        <v>0.08</v>
      </c>
      <c r="I1534" s="167">
        <v>0.1</v>
      </c>
      <c r="J1534" s="167">
        <v>0.12</v>
      </c>
      <c r="K1534" s="167">
        <v>2.1700000000000001E-2</v>
      </c>
      <c r="L1534" s="167">
        <v>0.2558139534883721</v>
      </c>
      <c r="M1534" s="168">
        <f t="shared" ref="M1534:P1534" si="2051">IF(M1536=0,0,M1535/M1536)</f>
        <v>8.5714285714285715E-2</v>
      </c>
      <c r="N1534" s="168">
        <f t="shared" si="2051"/>
        <v>0.12857142857142856</v>
      </c>
      <c r="O1534" s="168">
        <f t="shared" si="2051"/>
        <v>0.1</v>
      </c>
      <c r="P1534" s="168">
        <f t="shared" si="2051"/>
        <v>0.12857142857142856</v>
      </c>
      <c r="Q1534" s="375">
        <v>0</v>
      </c>
      <c r="R1534" s="168">
        <f t="shared" ref="R1534:S1534" si="2052">IF(R1536=0,0,R1535/R1536)</f>
        <v>0</v>
      </c>
      <c r="S1534" s="168">
        <f t="shared" si="2052"/>
        <v>0</v>
      </c>
      <c r="T1534" s="376" t="s">
        <v>3955</v>
      </c>
      <c r="U1534" s="168">
        <f t="shared" ref="U1534:V1534" si="2053">IF(U1536=0,0,U1535/U1536)</f>
        <v>0</v>
      </c>
      <c r="V1534" s="168">
        <f t="shared" si="2053"/>
        <v>0</v>
      </c>
      <c r="W1534" s="182"/>
      <c r="X1534" s="167">
        <f>H1534</f>
        <v>0.08</v>
      </c>
      <c r="Y1534" s="168">
        <f>IF(Y1536=0,0,Y1535/Y1536)</f>
        <v>0</v>
      </c>
      <c r="Z1534" s="182"/>
      <c r="AA1534" s="167">
        <f>Y1534/X1534</f>
        <v>0</v>
      </c>
      <c r="AB1534" s="201" t="s">
        <v>3956</v>
      </c>
      <c r="AC1534" s="172">
        <f>P1534/O1534</f>
        <v>1.2857142857142856</v>
      </c>
      <c r="AD1534" s="172" t="e">
        <f>S1534/R1534</f>
        <v>#DIV/0!</v>
      </c>
      <c r="AE1534" s="172" t="e">
        <f>V1534/U1534</f>
        <v>#DIV/0!</v>
      </c>
      <c r="AF1534" s="172">
        <f>Y1534/X1534</f>
        <v>0</v>
      </c>
      <c r="AG1534" s="172">
        <f>P1534/G1534</f>
        <v>2.1428571428571428</v>
      </c>
      <c r="AH1534" s="172">
        <f>S1534/G1534</f>
        <v>0</v>
      </c>
      <c r="AI1534" s="172">
        <f>V1534/G1534</f>
        <v>0</v>
      </c>
      <c r="AJ1534" s="172">
        <f>Y1534/G1534</f>
        <v>0</v>
      </c>
      <c r="AK1534" s="173"/>
      <c r="AL1534" s="168">
        <f>IF(H1534=0,0,P1534/H1534)</f>
        <v>1.607142857142857</v>
      </c>
      <c r="AM1534" s="168">
        <f>IF(H1534=0,0,S1534/H1534)</f>
        <v>0</v>
      </c>
      <c r="AN1534" s="168">
        <f>IF(H1534=0,0,V1534/H1534)</f>
        <v>0</v>
      </c>
      <c r="AO1534" s="168">
        <f>IF(H1534=0,0,Y1534/H1534)</f>
        <v>0</v>
      </c>
      <c r="AP1534" s="174">
        <f t="shared" ref="AP1534:AS1534" si="2054">IF(AL1534&lt;=50%,5,IF(AL1534&lt;=65%,4,IF(AL1534&lt;=75%,3,IF(AL1534&lt;=90%,2,1))))</f>
        <v>1</v>
      </c>
      <c r="AQ1534" s="174">
        <f t="shared" si="2054"/>
        <v>5</v>
      </c>
      <c r="AR1534" s="174">
        <f t="shared" si="2054"/>
        <v>5</v>
      </c>
      <c r="AS1534" s="174">
        <f t="shared" si="2054"/>
        <v>5</v>
      </c>
      <c r="AT1534" s="287"/>
      <c r="AU1534" s="288"/>
      <c r="AV1534" s="288"/>
      <c r="AW1534" s="288"/>
      <c r="AX1534" s="288"/>
      <c r="AY1534" s="288"/>
    </row>
    <row r="1535" spans="1:51" ht="16.5" customHeight="1" outlineLevel="4" x14ac:dyDescent="0.25">
      <c r="A1535" s="371" t="s">
        <v>3957</v>
      </c>
      <c r="B1535" s="377" t="s">
        <v>1497</v>
      </c>
      <c r="C1535" s="187" t="s">
        <v>3950</v>
      </c>
      <c r="D1535" s="187"/>
      <c r="E1535" s="187"/>
      <c r="F1535" s="187"/>
      <c r="G1535" s="187"/>
      <c r="H1535" s="187"/>
      <c r="I1535" s="187"/>
      <c r="J1535" s="187"/>
      <c r="K1535" s="187" t="e">
        <f>Variables!E783</f>
        <v>#N/A</v>
      </c>
      <c r="L1535" s="187" t="e">
        <f>Variables!F783</f>
        <v>#N/A</v>
      </c>
      <c r="M1535" s="187">
        <f>Variables!G783</f>
        <v>6</v>
      </c>
      <c r="N1535" s="187">
        <f>Variables!H783</f>
        <v>9</v>
      </c>
      <c r="O1535" s="187">
        <f>Variables!I783</f>
        <v>7</v>
      </c>
      <c r="P1535" s="187">
        <f>Variables!J783</f>
        <v>9</v>
      </c>
      <c r="Q1535" s="169"/>
      <c r="R1535" s="192">
        <f>Variables!K783</f>
        <v>0</v>
      </c>
      <c r="S1535" s="192">
        <f>Variables!L783</f>
        <v>0</v>
      </c>
      <c r="T1535" s="205"/>
      <c r="U1535" s="192">
        <f>Variables!M783</f>
        <v>0</v>
      </c>
      <c r="V1535" s="192">
        <f>Variables!N783</f>
        <v>0</v>
      </c>
      <c r="W1535" s="182"/>
      <c r="X1535" s="192"/>
      <c r="Y1535" s="192">
        <f>Variables!P783</f>
        <v>0</v>
      </c>
      <c r="Z1535" s="182"/>
      <c r="AA1535" s="167"/>
      <c r="AB1535" s="372"/>
      <c r="AC1535" s="172"/>
      <c r="AD1535" s="172"/>
      <c r="AE1535" s="172"/>
      <c r="AF1535" s="172"/>
      <c r="AG1535" s="172"/>
      <c r="AH1535" s="172"/>
      <c r="AI1535" s="172"/>
      <c r="AJ1535" s="172"/>
      <c r="AK1535" s="373"/>
      <c r="AL1535" s="168"/>
      <c r="AM1535" s="168"/>
      <c r="AN1535" s="168"/>
      <c r="AO1535" s="168"/>
      <c r="AP1535" s="174"/>
      <c r="AQ1535" s="174"/>
      <c r="AR1535" s="174"/>
      <c r="AS1535" s="174"/>
      <c r="AT1535" s="373"/>
      <c r="AU1535" s="374"/>
      <c r="AV1535" s="374"/>
      <c r="AW1535" s="374"/>
      <c r="AX1535" s="374"/>
      <c r="AY1535" s="374"/>
    </row>
    <row r="1536" spans="1:51" ht="16.5" customHeight="1" outlineLevel="4" x14ac:dyDescent="0.25">
      <c r="A1536" s="371" t="s">
        <v>3958</v>
      </c>
      <c r="B1536" s="377" t="s">
        <v>1495</v>
      </c>
      <c r="C1536" s="187" t="s">
        <v>3950</v>
      </c>
      <c r="D1536" s="187"/>
      <c r="E1536" s="187"/>
      <c r="F1536" s="187"/>
      <c r="G1536" s="187"/>
      <c r="H1536" s="187"/>
      <c r="I1536" s="187"/>
      <c r="J1536" s="187"/>
      <c r="K1536" s="187" t="e">
        <f>Variables!E782</f>
        <v>#N/A</v>
      </c>
      <c r="L1536" s="187" t="e">
        <f>Variables!F782</f>
        <v>#N/A</v>
      </c>
      <c r="M1536" s="187">
        <f>Variables!G782</f>
        <v>70</v>
      </c>
      <c r="N1536" s="187">
        <f>Variables!H782</f>
        <v>70</v>
      </c>
      <c r="O1536" s="187">
        <f>Variables!I782</f>
        <v>70</v>
      </c>
      <c r="P1536" s="187">
        <f>Variables!J782</f>
        <v>70</v>
      </c>
      <c r="Q1536" s="169"/>
      <c r="R1536" s="192">
        <f>Variables!K782</f>
        <v>0</v>
      </c>
      <c r="S1536" s="192">
        <f>Variables!L782</f>
        <v>0</v>
      </c>
      <c r="T1536" s="205"/>
      <c r="U1536" s="192">
        <f>Variables!M782</f>
        <v>0</v>
      </c>
      <c r="V1536" s="192">
        <f>Variables!N782</f>
        <v>0</v>
      </c>
      <c r="W1536" s="182"/>
      <c r="X1536" s="192"/>
      <c r="Y1536" s="192">
        <f>Variables!P782</f>
        <v>0</v>
      </c>
      <c r="Z1536" s="182"/>
      <c r="AA1536" s="167"/>
      <c r="AB1536" s="372"/>
      <c r="AC1536" s="172"/>
      <c r="AD1536" s="172"/>
      <c r="AE1536" s="172"/>
      <c r="AF1536" s="172"/>
      <c r="AG1536" s="172"/>
      <c r="AH1536" s="172"/>
      <c r="AI1536" s="172"/>
      <c r="AJ1536" s="172"/>
      <c r="AK1536" s="373"/>
      <c r="AL1536" s="168"/>
      <c r="AM1536" s="168"/>
      <c r="AN1536" s="168"/>
      <c r="AO1536" s="168"/>
      <c r="AP1536" s="174"/>
      <c r="AQ1536" s="174"/>
      <c r="AR1536" s="174"/>
      <c r="AS1536" s="174"/>
      <c r="AT1536" s="373"/>
      <c r="AU1536" s="374"/>
      <c r="AV1536" s="374"/>
      <c r="AW1536" s="374"/>
      <c r="AX1536" s="374"/>
      <c r="AY1536" s="374"/>
    </row>
    <row r="1537" spans="1:51" ht="16.5" customHeight="1" outlineLevel="2" x14ac:dyDescent="0.25">
      <c r="A1537" s="153" t="s">
        <v>3959</v>
      </c>
      <c r="B1537" s="154" t="s">
        <v>3960</v>
      </c>
      <c r="C1537" s="155"/>
      <c r="D1537" s="155"/>
      <c r="E1537" s="155"/>
      <c r="F1537" s="155"/>
      <c r="G1537" s="155"/>
      <c r="H1537" s="155"/>
      <c r="I1537" s="155"/>
      <c r="J1537" s="155"/>
      <c r="K1537" s="155"/>
      <c r="L1537" s="155"/>
      <c r="M1537" s="155"/>
      <c r="N1537" s="155"/>
      <c r="O1537" s="155"/>
      <c r="P1537" s="155"/>
      <c r="Q1537" s="375"/>
      <c r="R1537" s="155"/>
      <c r="S1537" s="155"/>
      <c r="T1537" s="378" t="s">
        <v>3961</v>
      </c>
      <c r="U1537" s="155"/>
      <c r="V1537" s="155"/>
      <c r="W1537" s="299">
        <v>172203940</v>
      </c>
      <c r="X1537" s="155"/>
      <c r="Y1537" s="155"/>
      <c r="Z1537" s="158"/>
      <c r="AA1537" s="159"/>
      <c r="AB1537" s="154"/>
      <c r="AC1537" s="160"/>
      <c r="AD1537" s="160"/>
      <c r="AE1537" s="160"/>
      <c r="AF1537" s="160"/>
      <c r="AG1537" s="160"/>
      <c r="AH1537" s="160"/>
      <c r="AI1537" s="160"/>
      <c r="AJ1537" s="160"/>
      <c r="AK1537" s="161"/>
      <c r="AL1537" s="159"/>
      <c r="AM1537" s="159"/>
      <c r="AN1537" s="159"/>
      <c r="AO1537" s="159"/>
      <c r="AP1537" s="162"/>
      <c r="AQ1537" s="162"/>
      <c r="AR1537" s="162"/>
      <c r="AS1537" s="162"/>
      <c r="AT1537" s="161"/>
      <c r="AU1537" s="163"/>
      <c r="AV1537" s="163"/>
      <c r="AW1537" s="163"/>
      <c r="AX1537" s="163"/>
      <c r="AY1537" s="163"/>
    </row>
    <row r="1538" spans="1:51" ht="16.5" customHeight="1" outlineLevel="3" x14ac:dyDescent="0.25">
      <c r="A1538" s="285" t="s">
        <v>3962</v>
      </c>
      <c r="B1538" s="286" t="s">
        <v>3963</v>
      </c>
      <c r="C1538" s="167"/>
      <c r="D1538" s="167">
        <v>0.25</v>
      </c>
      <c r="E1538" s="167">
        <v>0.25</v>
      </c>
      <c r="F1538" s="167">
        <v>0.3</v>
      </c>
      <c r="G1538" s="167">
        <v>0.35</v>
      </c>
      <c r="H1538" s="167">
        <v>0.4</v>
      </c>
      <c r="I1538" s="167">
        <v>0.45</v>
      </c>
      <c r="J1538" s="167">
        <v>0.5</v>
      </c>
      <c r="K1538" s="167">
        <v>0.26669999999999999</v>
      </c>
      <c r="L1538" s="167">
        <v>0.33333333333333331</v>
      </c>
      <c r="M1538" s="168">
        <f t="shared" ref="M1538:P1538" si="2055">IF(M1540=0,0,M1539/M1540)</f>
        <v>0.46666666666666667</v>
      </c>
      <c r="N1538" s="168">
        <f t="shared" si="2055"/>
        <v>0.42307692307692307</v>
      </c>
      <c r="O1538" s="168">
        <f t="shared" si="2055"/>
        <v>0.45454545454545453</v>
      </c>
      <c r="P1538" s="168">
        <f t="shared" si="2055"/>
        <v>0.42307692307692307</v>
      </c>
      <c r="Q1538" s="276">
        <v>11419989</v>
      </c>
      <c r="R1538" s="168">
        <f t="shared" ref="R1538:S1538" si="2056">IF(R1540=0,0,R1539/R1540)</f>
        <v>0</v>
      </c>
      <c r="S1538" s="168">
        <f t="shared" si="2056"/>
        <v>0</v>
      </c>
      <c r="T1538" s="170"/>
      <c r="U1538" s="168">
        <f t="shared" ref="U1538:V1538" si="2057">IF(U1540=0,0,U1539/U1540)</f>
        <v>0</v>
      </c>
      <c r="V1538" s="168">
        <f t="shared" si="2057"/>
        <v>0</v>
      </c>
      <c r="W1538" s="182"/>
      <c r="X1538" s="167">
        <f>H1538</f>
        <v>0.4</v>
      </c>
      <c r="Y1538" s="168">
        <f>IF(Y1540=0,0,Y1539/Y1540)</f>
        <v>0</v>
      </c>
      <c r="Z1538" s="182"/>
      <c r="AA1538" s="167">
        <f>Y1538/X1538</f>
        <v>0</v>
      </c>
      <c r="AB1538" s="286"/>
      <c r="AC1538" s="172">
        <f>P1538/O1538</f>
        <v>0.93076923076923079</v>
      </c>
      <c r="AD1538" s="172" t="e">
        <f>S1538/R1538</f>
        <v>#DIV/0!</v>
      </c>
      <c r="AE1538" s="172" t="e">
        <f>V1538/U1538</f>
        <v>#DIV/0!</v>
      </c>
      <c r="AF1538" s="172">
        <f>Y1538/X1538</f>
        <v>0</v>
      </c>
      <c r="AG1538" s="172">
        <f>P1538/G1538</f>
        <v>1.2087912087912089</v>
      </c>
      <c r="AH1538" s="172">
        <f>S1538/G1538</f>
        <v>0</v>
      </c>
      <c r="AI1538" s="172">
        <f>V1538/G1538</f>
        <v>0</v>
      </c>
      <c r="AJ1538" s="172">
        <f>Y1538/G1538</f>
        <v>0</v>
      </c>
      <c r="AK1538" s="173"/>
      <c r="AL1538" s="168">
        <f>IF(H1538=0,0,P1538/H1538)</f>
        <v>1.0576923076923077</v>
      </c>
      <c r="AM1538" s="168">
        <f>IF(H1538=0,0,S1538/H1538)</f>
        <v>0</v>
      </c>
      <c r="AN1538" s="168">
        <f>IF(H1538=0,0,V1538/H1538)</f>
        <v>0</v>
      </c>
      <c r="AO1538" s="168">
        <f>IF(H1538=0,0,Y1538/H1538)</f>
        <v>0</v>
      </c>
      <c r="AP1538" s="174">
        <f t="shared" ref="AP1538:AS1538" si="2058">IF(AL1538&lt;=50%,5,IF(AL1538&lt;=65%,4,IF(AL1538&lt;=75%,3,IF(AL1538&lt;=90%,2,1))))</f>
        <v>1</v>
      </c>
      <c r="AQ1538" s="174">
        <f t="shared" si="2058"/>
        <v>5</v>
      </c>
      <c r="AR1538" s="174">
        <f t="shared" si="2058"/>
        <v>5</v>
      </c>
      <c r="AS1538" s="174">
        <f t="shared" si="2058"/>
        <v>5</v>
      </c>
      <c r="AT1538" s="287"/>
      <c r="AU1538" s="288"/>
      <c r="AV1538" s="288"/>
      <c r="AW1538" s="288"/>
      <c r="AX1538" s="288"/>
      <c r="AY1538" s="288"/>
    </row>
    <row r="1539" spans="1:51" ht="16.5" customHeight="1" outlineLevel="4" x14ac:dyDescent="0.25">
      <c r="A1539" s="205" t="s">
        <v>3964</v>
      </c>
      <c r="B1539" s="215" t="s">
        <v>1525</v>
      </c>
      <c r="C1539" s="192" t="s">
        <v>3965</v>
      </c>
      <c r="D1539" s="192"/>
      <c r="E1539" s="192"/>
      <c r="F1539" s="192"/>
      <c r="G1539" s="192"/>
      <c r="H1539" s="192"/>
      <c r="I1539" s="192"/>
      <c r="J1539" s="192"/>
      <c r="K1539" s="192" t="e">
        <f>Variables!E797</f>
        <v>#N/A</v>
      </c>
      <c r="L1539" s="192" t="e">
        <f>Variables!F797</f>
        <v>#N/A</v>
      </c>
      <c r="M1539" s="192">
        <f>Variables!G797</f>
        <v>7</v>
      </c>
      <c r="N1539" s="192">
        <f>Variables!H797</f>
        <v>11</v>
      </c>
      <c r="O1539" s="192">
        <f>Variables!I797</f>
        <v>15</v>
      </c>
      <c r="P1539" s="192">
        <f>Variables!J797</f>
        <v>11</v>
      </c>
      <c r="Q1539" s="170"/>
      <c r="R1539" s="192">
        <f>Variables!K797</f>
        <v>0</v>
      </c>
      <c r="S1539" s="192">
        <f>Variables!L797</f>
        <v>0</v>
      </c>
      <c r="T1539" s="205"/>
      <c r="U1539" s="192">
        <f>Variables!M797</f>
        <v>0</v>
      </c>
      <c r="V1539" s="192">
        <f>Variables!N797</f>
        <v>0</v>
      </c>
      <c r="W1539" s="182"/>
      <c r="X1539" s="192"/>
      <c r="Y1539" s="192">
        <f>Variables!P797</f>
        <v>0</v>
      </c>
      <c r="Z1539" s="182"/>
      <c r="AA1539" s="192"/>
      <c r="AB1539" s="181"/>
      <c r="AC1539" s="170"/>
      <c r="AD1539" s="170"/>
      <c r="AE1539" s="170"/>
      <c r="AF1539" s="170"/>
      <c r="AG1539" s="170"/>
      <c r="AH1539" s="170"/>
      <c r="AI1539" s="170"/>
      <c r="AJ1539" s="170"/>
      <c r="AK1539" s="206"/>
      <c r="AL1539" s="168"/>
      <c r="AM1539" s="168"/>
      <c r="AN1539" s="168"/>
      <c r="AO1539" s="168"/>
      <c r="AP1539" s="174"/>
      <c r="AQ1539" s="174"/>
      <c r="AR1539" s="174"/>
      <c r="AS1539" s="174"/>
      <c r="AT1539" s="206"/>
      <c r="AU1539" s="207"/>
      <c r="AV1539" s="207"/>
      <c r="AW1539" s="207"/>
      <c r="AX1539" s="207"/>
      <c r="AY1539" s="207"/>
    </row>
    <row r="1540" spans="1:51" ht="16.5" customHeight="1" outlineLevel="4" x14ac:dyDescent="0.25">
      <c r="A1540" s="205" t="s">
        <v>3966</v>
      </c>
      <c r="B1540" s="215" t="s">
        <v>1517</v>
      </c>
      <c r="C1540" s="192" t="s">
        <v>3965</v>
      </c>
      <c r="D1540" s="192"/>
      <c r="E1540" s="192"/>
      <c r="F1540" s="192"/>
      <c r="G1540" s="192"/>
      <c r="H1540" s="192"/>
      <c r="I1540" s="192"/>
      <c r="J1540" s="192"/>
      <c r="K1540" s="192" t="e">
        <f>Variables!E793</f>
        <v>#N/A</v>
      </c>
      <c r="L1540" s="192" t="e">
        <f>Variables!F793</f>
        <v>#N/A</v>
      </c>
      <c r="M1540" s="192">
        <f>Variables!G793</f>
        <v>15</v>
      </c>
      <c r="N1540" s="192">
        <f>Variables!H793</f>
        <v>26</v>
      </c>
      <c r="O1540" s="192">
        <f>Variables!I793</f>
        <v>33</v>
      </c>
      <c r="P1540" s="192">
        <f>Variables!J793</f>
        <v>26</v>
      </c>
      <c r="Q1540" s="379"/>
      <c r="R1540" s="192">
        <f>Variables!K793</f>
        <v>0</v>
      </c>
      <c r="S1540" s="192">
        <f>Variables!L793</f>
        <v>0</v>
      </c>
      <c r="T1540" s="205"/>
      <c r="U1540" s="192">
        <f>Variables!M793</f>
        <v>0</v>
      </c>
      <c r="V1540" s="192">
        <f>Variables!N793</f>
        <v>0</v>
      </c>
      <c r="W1540" s="182"/>
      <c r="X1540" s="192"/>
      <c r="Y1540" s="192">
        <f>Variables!P793</f>
        <v>0</v>
      </c>
      <c r="Z1540" s="182"/>
      <c r="AA1540" s="192"/>
      <c r="AB1540" s="181"/>
      <c r="AC1540" s="170"/>
      <c r="AD1540" s="170"/>
      <c r="AE1540" s="170"/>
      <c r="AF1540" s="170"/>
      <c r="AG1540" s="170"/>
      <c r="AH1540" s="170"/>
      <c r="AI1540" s="170"/>
      <c r="AJ1540" s="170"/>
      <c r="AK1540" s="206"/>
      <c r="AL1540" s="168"/>
      <c r="AM1540" s="168"/>
      <c r="AN1540" s="168"/>
      <c r="AO1540" s="168"/>
      <c r="AP1540" s="174"/>
      <c r="AQ1540" s="174"/>
      <c r="AR1540" s="174"/>
      <c r="AS1540" s="174"/>
      <c r="AT1540" s="206"/>
      <c r="AU1540" s="207"/>
      <c r="AV1540" s="207"/>
      <c r="AW1540" s="207"/>
      <c r="AX1540" s="207"/>
      <c r="AY1540" s="207"/>
    </row>
    <row r="1541" spans="1:51" ht="16.5" customHeight="1" outlineLevel="3" x14ac:dyDescent="0.25">
      <c r="A1541" s="380" t="s">
        <v>3967</v>
      </c>
      <c r="B1541" s="381" t="s">
        <v>3968</v>
      </c>
      <c r="C1541" s="382"/>
      <c r="D1541" s="382"/>
      <c r="E1541" s="382"/>
      <c r="F1541" s="382"/>
      <c r="G1541" s="382"/>
      <c r="H1541" s="382"/>
      <c r="I1541" s="382"/>
      <c r="J1541" s="382"/>
      <c r="K1541" s="382"/>
      <c r="L1541" s="382"/>
      <c r="M1541" s="382"/>
      <c r="N1541" s="382"/>
      <c r="O1541" s="382"/>
      <c r="P1541" s="382"/>
      <c r="Q1541" s="383"/>
      <c r="R1541" s="382"/>
      <c r="S1541" s="382"/>
      <c r="T1541" s="384"/>
      <c r="U1541" s="382"/>
      <c r="V1541" s="382"/>
      <c r="W1541" s="385"/>
      <c r="X1541" s="382">
        <f>H1541</f>
        <v>0</v>
      </c>
      <c r="Y1541" s="382">
        <f>Y1542/Y1543</f>
        <v>1</v>
      </c>
      <c r="Z1541" s="385"/>
      <c r="AA1541" s="382">
        <v>1</v>
      </c>
      <c r="AB1541" s="381"/>
      <c r="AC1541" s="386"/>
      <c r="AD1541" s="386"/>
      <c r="AE1541" s="386"/>
      <c r="AF1541" s="386"/>
      <c r="AG1541" s="386"/>
      <c r="AH1541" s="386"/>
      <c r="AI1541" s="386"/>
      <c r="AJ1541" s="386"/>
      <c r="AK1541" s="387"/>
      <c r="AL1541" s="388"/>
      <c r="AM1541" s="388"/>
      <c r="AN1541" s="388"/>
      <c r="AO1541" s="388"/>
      <c r="AP1541" s="389"/>
      <c r="AQ1541" s="389"/>
      <c r="AR1541" s="389"/>
      <c r="AS1541" s="389"/>
      <c r="AT1541" s="390"/>
      <c r="AU1541" s="391"/>
      <c r="AV1541" s="391"/>
      <c r="AW1541" s="391"/>
      <c r="AX1541" s="391"/>
      <c r="AY1541" s="391"/>
    </row>
    <row r="1542" spans="1:51" ht="16.5" customHeight="1" outlineLevel="4" x14ac:dyDescent="0.25">
      <c r="A1542" s="380" t="s">
        <v>3969</v>
      </c>
      <c r="B1542" s="392" t="s">
        <v>3970</v>
      </c>
      <c r="C1542" s="393" t="s">
        <v>3971</v>
      </c>
      <c r="D1542" s="393"/>
      <c r="E1542" s="393"/>
      <c r="F1542" s="393"/>
      <c r="G1542" s="393"/>
      <c r="H1542" s="393"/>
      <c r="I1542" s="393"/>
      <c r="J1542" s="393"/>
      <c r="K1542" s="393"/>
      <c r="L1542" s="393"/>
      <c r="M1542" s="393"/>
      <c r="N1542" s="393"/>
      <c r="O1542" s="393"/>
      <c r="P1542" s="393"/>
      <c r="Q1542" s="383"/>
      <c r="R1542" s="393"/>
      <c r="S1542" s="393"/>
      <c r="T1542" s="394"/>
      <c r="U1542" s="393"/>
      <c r="V1542" s="393"/>
      <c r="W1542" s="385"/>
      <c r="X1542" s="393"/>
      <c r="Y1542" s="393">
        <v>2</v>
      </c>
      <c r="Z1542" s="385"/>
      <c r="AA1542" s="382"/>
      <c r="AB1542" s="395"/>
      <c r="AC1542" s="386"/>
      <c r="AD1542" s="386"/>
      <c r="AE1542" s="386"/>
      <c r="AF1542" s="386"/>
      <c r="AG1542" s="386"/>
      <c r="AH1542" s="386"/>
      <c r="AI1542" s="386"/>
      <c r="AJ1542" s="386"/>
      <c r="AK1542" s="396"/>
      <c r="AL1542" s="388"/>
      <c r="AM1542" s="388"/>
      <c r="AN1542" s="388"/>
      <c r="AO1542" s="388"/>
      <c r="AP1542" s="389"/>
      <c r="AQ1542" s="389"/>
      <c r="AR1542" s="389"/>
      <c r="AS1542" s="389"/>
      <c r="AT1542" s="396"/>
      <c r="AU1542" s="397"/>
      <c r="AV1542" s="397"/>
      <c r="AW1542" s="397"/>
      <c r="AX1542" s="397"/>
      <c r="AY1542" s="397"/>
    </row>
    <row r="1543" spans="1:51" ht="16.5" customHeight="1" outlineLevel="4" x14ac:dyDescent="0.25">
      <c r="A1543" s="380" t="s">
        <v>3972</v>
      </c>
      <c r="B1543" s="392" t="s">
        <v>3973</v>
      </c>
      <c r="C1543" s="393" t="s">
        <v>1632</v>
      </c>
      <c r="D1543" s="393"/>
      <c r="E1543" s="393"/>
      <c r="F1543" s="393"/>
      <c r="G1543" s="393"/>
      <c r="H1543" s="393"/>
      <c r="I1543" s="393"/>
      <c r="J1543" s="393"/>
      <c r="K1543" s="393"/>
      <c r="L1543" s="393"/>
      <c r="M1543" s="393"/>
      <c r="N1543" s="393"/>
      <c r="O1543" s="393"/>
      <c r="P1543" s="393"/>
      <c r="Q1543" s="398"/>
      <c r="R1543" s="393"/>
      <c r="S1543" s="393"/>
      <c r="T1543" s="394"/>
      <c r="U1543" s="393"/>
      <c r="V1543" s="393"/>
      <c r="W1543" s="385"/>
      <c r="X1543" s="393"/>
      <c r="Y1543" s="393">
        <v>2</v>
      </c>
      <c r="Z1543" s="385"/>
      <c r="AA1543" s="382"/>
      <c r="AB1543" s="395"/>
      <c r="AC1543" s="386"/>
      <c r="AD1543" s="386"/>
      <c r="AE1543" s="386"/>
      <c r="AF1543" s="386"/>
      <c r="AG1543" s="386"/>
      <c r="AH1543" s="386"/>
      <c r="AI1543" s="386"/>
      <c r="AJ1543" s="386"/>
      <c r="AK1543" s="396"/>
      <c r="AL1543" s="388"/>
      <c r="AM1543" s="388"/>
      <c r="AN1543" s="388"/>
      <c r="AO1543" s="388"/>
      <c r="AP1543" s="389"/>
      <c r="AQ1543" s="389"/>
      <c r="AR1543" s="389"/>
      <c r="AS1543" s="389"/>
      <c r="AT1543" s="396"/>
      <c r="AU1543" s="397"/>
      <c r="AV1543" s="397"/>
      <c r="AW1543" s="397"/>
      <c r="AX1543" s="397"/>
      <c r="AY1543" s="397"/>
    </row>
    <row r="1544" spans="1:51" ht="16.5" customHeight="1" outlineLevel="2" x14ac:dyDescent="0.25">
      <c r="A1544" s="153" t="s">
        <v>3974</v>
      </c>
      <c r="B1544" s="154" t="s">
        <v>3975</v>
      </c>
      <c r="C1544" s="155"/>
      <c r="D1544" s="155"/>
      <c r="E1544" s="155"/>
      <c r="F1544" s="155"/>
      <c r="G1544" s="155"/>
      <c r="H1544" s="155"/>
      <c r="I1544" s="155"/>
      <c r="J1544" s="155"/>
      <c r="K1544" s="155"/>
      <c r="L1544" s="155"/>
      <c r="M1544" s="155"/>
      <c r="N1544" s="155"/>
      <c r="O1544" s="155"/>
      <c r="P1544" s="155"/>
      <c r="Q1544" s="375">
        <v>63057000</v>
      </c>
      <c r="R1544" s="155"/>
      <c r="S1544" s="155"/>
      <c r="T1544" s="376" t="s">
        <v>3976</v>
      </c>
      <c r="U1544" s="155"/>
      <c r="V1544" s="155"/>
      <c r="W1544" s="299">
        <v>193168020</v>
      </c>
      <c r="X1544" s="155"/>
      <c r="Y1544" s="155"/>
      <c r="Z1544" s="158"/>
      <c r="AA1544" s="159"/>
      <c r="AB1544" s="154"/>
      <c r="AC1544" s="160"/>
      <c r="AD1544" s="160"/>
      <c r="AE1544" s="160"/>
      <c r="AF1544" s="160"/>
      <c r="AG1544" s="160"/>
      <c r="AH1544" s="160"/>
      <c r="AI1544" s="160"/>
      <c r="AJ1544" s="160"/>
      <c r="AK1544" s="161"/>
      <c r="AL1544" s="159"/>
      <c r="AM1544" s="159"/>
      <c r="AN1544" s="159"/>
      <c r="AO1544" s="159"/>
      <c r="AP1544" s="162"/>
      <c r="AQ1544" s="162"/>
      <c r="AR1544" s="162"/>
      <c r="AS1544" s="162"/>
      <c r="AT1544" s="161"/>
      <c r="AU1544" s="163"/>
      <c r="AV1544" s="163"/>
      <c r="AW1544" s="163"/>
      <c r="AX1544" s="163"/>
      <c r="AY1544" s="163"/>
    </row>
    <row r="1545" spans="1:51" ht="16.5" customHeight="1" outlineLevel="3" x14ac:dyDescent="0.25">
      <c r="A1545" s="285" t="s">
        <v>3977</v>
      </c>
      <c r="B1545" s="286" t="s">
        <v>3978</v>
      </c>
      <c r="C1545" s="167"/>
      <c r="D1545" s="167">
        <v>0.05</v>
      </c>
      <c r="E1545" s="167">
        <v>7.0000000000000007E-2</v>
      </c>
      <c r="F1545" s="167">
        <v>0.1</v>
      </c>
      <c r="G1545" s="167">
        <v>0.12</v>
      </c>
      <c r="H1545" s="167">
        <v>0.15</v>
      </c>
      <c r="I1545" s="167">
        <v>0.17</v>
      </c>
      <c r="J1545" s="167">
        <v>0.2</v>
      </c>
      <c r="K1545" s="167">
        <v>7.4999999999999997E-2</v>
      </c>
      <c r="L1545" s="167">
        <v>0.8</v>
      </c>
      <c r="M1545" s="167">
        <f t="shared" ref="M1545:P1545" si="2059">(M1546/M1547)+(M1548/M1549)</f>
        <v>0.14450704225352112</v>
      </c>
      <c r="N1545" s="167">
        <f t="shared" si="2059"/>
        <v>0.15157519318406976</v>
      </c>
      <c r="O1545" s="167">
        <f t="shared" si="2059"/>
        <v>0.16169491525423729</v>
      </c>
      <c r="P1545" s="167">
        <f t="shared" si="2059"/>
        <v>0.12244897959183673</v>
      </c>
      <c r="Q1545" s="169"/>
      <c r="R1545" s="167" t="e">
        <f t="shared" ref="R1545:S1545" si="2060">(R1546/R1547)+(R1548/R1549)</f>
        <v>#DIV/0!</v>
      </c>
      <c r="S1545" s="167" t="e">
        <f t="shared" si="2060"/>
        <v>#DIV/0!</v>
      </c>
      <c r="T1545" s="170"/>
      <c r="U1545" s="167" t="e">
        <f t="shared" ref="U1545:V1545" si="2061">(U1546/U1547)+(U1548/U1549)</f>
        <v>#DIV/0!</v>
      </c>
      <c r="V1545" s="167" t="e">
        <f t="shared" si="2061"/>
        <v>#DIV/0!</v>
      </c>
      <c r="W1545" s="182"/>
      <c r="X1545" s="167">
        <f>H1545</f>
        <v>0.15</v>
      </c>
      <c r="Y1545" s="167" t="e">
        <f>((Y1546/Y1547)+(Y1548/Y1549))</f>
        <v>#DIV/0!</v>
      </c>
      <c r="Z1545" s="182"/>
      <c r="AA1545" s="167" t="e">
        <f>Y1545/X1545</f>
        <v>#DIV/0!</v>
      </c>
      <c r="AB1545" s="286"/>
      <c r="AC1545" s="172">
        <f>P1545/O1545</f>
        <v>0.75728404569374919</v>
      </c>
      <c r="AD1545" s="172" t="e">
        <f>S1545/R1545</f>
        <v>#DIV/0!</v>
      </c>
      <c r="AE1545" s="172" t="e">
        <f>V1545/U1545</f>
        <v>#DIV/0!</v>
      </c>
      <c r="AF1545" s="172" t="e">
        <f>Y1545/X1545</f>
        <v>#DIV/0!</v>
      </c>
      <c r="AG1545" s="172">
        <f>P1545/G1545</f>
        <v>1.0204081632653061</v>
      </c>
      <c r="AH1545" s="172" t="e">
        <f>S1545/G1545</f>
        <v>#DIV/0!</v>
      </c>
      <c r="AI1545" s="172" t="e">
        <f>V1545/G1545</f>
        <v>#DIV/0!</v>
      </c>
      <c r="AJ1545" s="172" t="e">
        <f>Y1545/G1545</f>
        <v>#DIV/0!</v>
      </c>
      <c r="AK1545" s="173"/>
      <c r="AL1545" s="168">
        <f>IF(H1545=0,0,P1545/H1545)</f>
        <v>0.81632653061224492</v>
      </c>
      <c r="AM1545" s="168" t="e">
        <f>IF(H1545=0,0,S1545/H1545)</f>
        <v>#DIV/0!</v>
      </c>
      <c r="AN1545" s="168" t="e">
        <f>IF(H1545=0,0,V1545/H1545)</f>
        <v>#DIV/0!</v>
      </c>
      <c r="AO1545" s="168" t="e">
        <f>IF(H1545=0,0,Y1545/H1545)</f>
        <v>#DIV/0!</v>
      </c>
      <c r="AP1545" s="174">
        <f t="shared" ref="AP1545:AS1545" si="2062">IF(AL1545&lt;=50%,5,IF(AL1545&lt;=65%,4,IF(AL1545&lt;=75%,3,IF(AL1545&lt;=90%,2,1))))</f>
        <v>2</v>
      </c>
      <c r="AQ1545" s="174" t="e">
        <f t="shared" si="2062"/>
        <v>#DIV/0!</v>
      </c>
      <c r="AR1545" s="174" t="e">
        <f t="shared" si="2062"/>
        <v>#DIV/0!</v>
      </c>
      <c r="AS1545" s="174" t="e">
        <f t="shared" si="2062"/>
        <v>#DIV/0!</v>
      </c>
      <c r="AT1545" s="287"/>
      <c r="AU1545" s="288"/>
      <c r="AV1545" s="288"/>
      <c r="AW1545" s="288"/>
      <c r="AX1545" s="288"/>
      <c r="AY1545" s="288"/>
    </row>
    <row r="1546" spans="1:51" ht="16.5" customHeight="1" outlineLevel="4" x14ac:dyDescent="0.25">
      <c r="A1546" s="205" t="s">
        <v>3979</v>
      </c>
      <c r="B1546" s="215" t="s">
        <v>1501</v>
      </c>
      <c r="C1546" s="192" t="s">
        <v>1632</v>
      </c>
      <c r="D1546" s="192"/>
      <c r="E1546" s="192"/>
      <c r="F1546" s="192"/>
      <c r="G1546" s="192"/>
      <c r="H1546" s="192"/>
      <c r="I1546" s="192"/>
      <c r="J1546" s="192"/>
      <c r="K1546" s="192" t="e">
        <f>Variables!E785</f>
        <v>#N/A</v>
      </c>
      <c r="L1546" s="192" t="e">
        <f>Variables!F785</f>
        <v>#N/A</v>
      </c>
      <c r="M1546" s="192">
        <f>Variables!G785</f>
        <v>6</v>
      </c>
      <c r="N1546" s="192">
        <f>Variables!H785</f>
        <v>6</v>
      </c>
      <c r="O1546" s="192">
        <f>Variables!I785</f>
        <v>6</v>
      </c>
      <c r="P1546" s="192">
        <f>Variables!J785</f>
        <v>0</v>
      </c>
      <c r="Q1546" s="170"/>
      <c r="R1546" s="192">
        <f>Variables!K785</f>
        <v>0</v>
      </c>
      <c r="S1546" s="192">
        <f>Variables!L785</f>
        <v>0</v>
      </c>
      <c r="T1546" s="205"/>
      <c r="U1546" s="192">
        <f>Variables!M785</f>
        <v>0</v>
      </c>
      <c r="V1546" s="192">
        <f>Variables!N785</f>
        <v>0</v>
      </c>
      <c r="W1546" s="182"/>
      <c r="X1546" s="192"/>
      <c r="Y1546" s="192">
        <f>Variables!P785</f>
        <v>0</v>
      </c>
      <c r="Z1546" s="182"/>
      <c r="AA1546" s="192"/>
      <c r="AB1546" s="274" t="s">
        <v>3980</v>
      </c>
      <c r="AC1546" s="170"/>
      <c r="AD1546" s="170"/>
      <c r="AE1546" s="170"/>
      <c r="AF1546" s="170"/>
      <c r="AG1546" s="170"/>
      <c r="AH1546" s="170"/>
      <c r="AI1546" s="170"/>
      <c r="AJ1546" s="170"/>
      <c r="AK1546" s="206"/>
      <c r="AL1546" s="168"/>
      <c r="AM1546" s="168"/>
      <c r="AN1546" s="168"/>
      <c r="AO1546" s="168"/>
      <c r="AP1546" s="174"/>
      <c r="AQ1546" s="174"/>
      <c r="AR1546" s="174"/>
      <c r="AS1546" s="174"/>
      <c r="AT1546" s="206"/>
      <c r="AU1546" s="207"/>
      <c r="AV1546" s="207"/>
      <c r="AW1546" s="207"/>
      <c r="AX1546" s="207"/>
      <c r="AY1546" s="207"/>
    </row>
    <row r="1547" spans="1:51" ht="16.5" customHeight="1" outlineLevel="4" x14ac:dyDescent="0.25">
      <c r="A1547" s="205" t="s">
        <v>3981</v>
      </c>
      <c r="B1547" s="325" t="s">
        <v>1503</v>
      </c>
      <c r="C1547" s="192" t="s">
        <v>1632</v>
      </c>
      <c r="D1547" s="192"/>
      <c r="E1547" s="192"/>
      <c r="F1547" s="192"/>
      <c r="G1547" s="192"/>
      <c r="H1547" s="192"/>
      <c r="I1547" s="192"/>
      <c r="J1547" s="192"/>
      <c r="K1547" s="192" t="e">
        <f>Variables!E786</f>
        <v>#N/A</v>
      </c>
      <c r="L1547" s="192" t="e">
        <f>Variables!F786</f>
        <v>#N/A</v>
      </c>
      <c r="M1547" s="192">
        <f>Variables!G786</f>
        <v>100</v>
      </c>
      <c r="N1547" s="192">
        <f>Variables!H786</f>
        <v>206</v>
      </c>
      <c r="O1547" s="192">
        <f>Variables!I786</f>
        <v>100</v>
      </c>
      <c r="P1547" s="192">
        <f>Variables!J786</f>
        <v>100</v>
      </c>
      <c r="Q1547" s="170"/>
      <c r="R1547" s="192">
        <f>Variables!K786</f>
        <v>0</v>
      </c>
      <c r="S1547" s="192">
        <f>Variables!L786</f>
        <v>0</v>
      </c>
      <c r="T1547" s="205"/>
      <c r="U1547" s="192">
        <f>Variables!M786</f>
        <v>0</v>
      </c>
      <c r="V1547" s="192">
        <f>Variables!N786</f>
        <v>0</v>
      </c>
      <c r="W1547" s="182"/>
      <c r="X1547" s="192"/>
      <c r="Y1547" s="192">
        <f>Variables!P786</f>
        <v>0</v>
      </c>
      <c r="Z1547" s="182"/>
      <c r="AA1547" s="192"/>
      <c r="AB1547" s="181"/>
      <c r="AC1547" s="170"/>
      <c r="AD1547" s="170"/>
      <c r="AE1547" s="170"/>
      <c r="AF1547" s="170"/>
      <c r="AG1547" s="170"/>
      <c r="AH1547" s="170"/>
      <c r="AI1547" s="170"/>
      <c r="AJ1547" s="170"/>
      <c r="AK1547" s="206"/>
      <c r="AL1547" s="168"/>
      <c r="AM1547" s="168"/>
      <c r="AN1547" s="168"/>
      <c r="AO1547" s="168"/>
      <c r="AP1547" s="174"/>
      <c r="AQ1547" s="174"/>
      <c r="AR1547" s="174"/>
      <c r="AS1547" s="174"/>
      <c r="AT1547" s="206"/>
      <c r="AU1547" s="207"/>
      <c r="AV1547" s="207"/>
      <c r="AW1547" s="207"/>
      <c r="AX1547" s="207"/>
      <c r="AY1547" s="207"/>
    </row>
    <row r="1548" spans="1:51" ht="16.5" customHeight="1" outlineLevel="4" x14ac:dyDescent="0.25">
      <c r="A1548" s="205" t="s">
        <v>3982</v>
      </c>
      <c r="B1548" s="274" t="s">
        <v>3983</v>
      </c>
      <c r="C1548" s="192" t="s">
        <v>3201</v>
      </c>
      <c r="D1548" s="192"/>
      <c r="E1548" s="192"/>
      <c r="F1548" s="192"/>
      <c r="G1548" s="192"/>
      <c r="H1548" s="192"/>
      <c r="I1548" s="192"/>
      <c r="J1548" s="192"/>
      <c r="K1548" s="192" t="e">
        <f>Variables!E778</f>
        <v>#N/A</v>
      </c>
      <c r="L1548" s="192" t="e">
        <f>Variables!F778</f>
        <v>#N/A</v>
      </c>
      <c r="M1548" s="192">
        <f>Variables!G778</f>
        <v>6</v>
      </c>
      <c r="N1548" s="192">
        <f>Variables!H778</f>
        <v>12</v>
      </c>
      <c r="O1548" s="192">
        <f>Variables!I778</f>
        <v>12</v>
      </c>
      <c r="P1548" s="192">
        <f>Variables!J778</f>
        <v>12</v>
      </c>
      <c r="Q1548" s="170"/>
      <c r="R1548" s="192">
        <f>Variables!K778</f>
        <v>0</v>
      </c>
      <c r="S1548" s="192">
        <f>Variables!L778</f>
        <v>0</v>
      </c>
      <c r="T1548" s="170"/>
      <c r="U1548" s="192">
        <f>Variables!M778</f>
        <v>0</v>
      </c>
      <c r="V1548" s="192">
        <f>Variables!N778</f>
        <v>0</v>
      </c>
      <c r="W1548" s="182"/>
      <c r="X1548" s="192"/>
      <c r="Y1548" s="192">
        <f>Variables!P778</f>
        <v>0</v>
      </c>
      <c r="Z1548" s="182"/>
      <c r="AA1548" s="192"/>
      <c r="AB1548" s="274" t="s">
        <v>3984</v>
      </c>
      <c r="AC1548" s="170"/>
      <c r="AD1548" s="170"/>
      <c r="AE1548" s="170"/>
      <c r="AF1548" s="170"/>
      <c r="AG1548" s="170"/>
      <c r="AH1548" s="170"/>
      <c r="AI1548" s="170"/>
      <c r="AJ1548" s="170"/>
      <c r="AK1548" s="206"/>
      <c r="AL1548" s="168"/>
      <c r="AM1548" s="168"/>
      <c r="AN1548" s="168"/>
      <c r="AO1548" s="168"/>
      <c r="AP1548" s="174"/>
      <c r="AQ1548" s="174"/>
      <c r="AR1548" s="174"/>
      <c r="AS1548" s="174"/>
      <c r="AT1548" s="206"/>
      <c r="AU1548" s="207"/>
      <c r="AV1548" s="207"/>
      <c r="AW1548" s="207"/>
      <c r="AX1548" s="207"/>
      <c r="AY1548" s="207"/>
    </row>
    <row r="1549" spans="1:51" ht="16.5" customHeight="1" outlineLevel="4" x14ac:dyDescent="0.25">
      <c r="A1549" s="205" t="s">
        <v>3985</v>
      </c>
      <c r="B1549" s="181" t="s">
        <v>1523</v>
      </c>
      <c r="C1549" s="192"/>
      <c r="D1549" s="192"/>
      <c r="E1549" s="192"/>
      <c r="F1549" s="192"/>
      <c r="G1549" s="192"/>
      <c r="H1549" s="192"/>
      <c r="I1549" s="192"/>
      <c r="J1549" s="192"/>
      <c r="K1549" s="192" t="e">
        <f>Variables!E796</f>
        <v>#N/A</v>
      </c>
      <c r="L1549" s="192" t="e">
        <f>Variables!F796</f>
        <v>#N/A</v>
      </c>
      <c r="M1549" s="192">
        <f>Variables!G796</f>
        <v>71</v>
      </c>
      <c r="N1549" s="192">
        <f>Variables!H796</f>
        <v>98</v>
      </c>
      <c r="O1549" s="192">
        <f>Variables!I796</f>
        <v>118</v>
      </c>
      <c r="P1549" s="192">
        <f>Variables!J796</f>
        <v>98</v>
      </c>
      <c r="Q1549" s="399"/>
      <c r="R1549" s="192">
        <f>Variables!K796</f>
        <v>0</v>
      </c>
      <c r="S1549" s="192">
        <f>Variables!L796</f>
        <v>0</v>
      </c>
      <c r="T1549" s="170"/>
      <c r="U1549" s="192">
        <f>Variables!M796</f>
        <v>0</v>
      </c>
      <c r="V1549" s="192">
        <f>Variables!N796</f>
        <v>0</v>
      </c>
      <c r="W1549" s="182"/>
      <c r="X1549" s="192"/>
      <c r="Y1549" s="192">
        <f>Variables!P796</f>
        <v>0</v>
      </c>
      <c r="Z1549" s="182"/>
      <c r="AA1549" s="192"/>
      <c r="AB1549" s="274" t="s">
        <v>3984</v>
      </c>
      <c r="AC1549" s="170"/>
      <c r="AD1549" s="170"/>
      <c r="AE1549" s="170"/>
      <c r="AF1549" s="170"/>
      <c r="AG1549" s="170"/>
      <c r="AH1549" s="170"/>
      <c r="AI1549" s="170"/>
      <c r="AJ1549" s="170"/>
      <c r="AK1549" s="206"/>
      <c r="AL1549" s="168"/>
      <c r="AM1549" s="168"/>
      <c r="AN1549" s="168"/>
      <c r="AO1549" s="168"/>
      <c r="AP1549" s="174"/>
      <c r="AQ1549" s="174"/>
      <c r="AR1549" s="174"/>
      <c r="AS1549" s="174"/>
      <c r="AT1549" s="206"/>
      <c r="AU1549" s="207"/>
      <c r="AV1549" s="207"/>
      <c r="AW1549" s="207"/>
      <c r="AX1549" s="207"/>
      <c r="AY1549" s="207"/>
    </row>
    <row r="1550" spans="1:51" ht="16.5" customHeight="1" outlineLevel="2" x14ac:dyDescent="0.25">
      <c r="A1550" s="153" t="s">
        <v>3986</v>
      </c>
      <c r="B1550" s="154" t="s">
        <v>3987</v>
      </c>
      <c r="C1550" s="155"/>
      <c r="D1550" s="155"/>
      <c r="E1550" s="155"/>
      <c r="F1550" s="155"/>
      <c r="G1550" s="155"/>
      <c r="H1550" s="155"/>
      <c r="I1550" s="155"/>
      <c r="J1550" s="155"/>
      <c r="K1550" s="155"/>
      <c r="L1550" s="155"/>
      <c r="M1550" s="155"/>
      <c r="N1550" s="155"/>
      <c r="O1550" s="155"/>
      <c r="P1550" s="155"/>
      <c r="Q1550" s="375">
        <v>4049000</v>
      </c>
      <c r="R1550" s="155"/>
      <c r="S1550" s="155"/>
      <c r="T1550" s="378" t="s">
        <v>3988</v>
      </c>
      <c r="U1550" s="155"/>
      <c r="V1550" s="155"/>
      <c r="W1550" s="299">
        <v>15293000</v>
      </c>
      <c r="X1550" s="155"/>
      <c r="Y1550" s="155"/>
      <c r="Z1550" s="158"/>
      <c r="AA1550" s="159"/>
      <c r="AB1550" s="154"/>
      <c r="AC1550" s="160"/>
      <c r="AD1550" s="160"/>
      <c r="AE1550" s="160"/>
      <c r="AF1550" s="160"/>
      <c r="AG1550" s="160"/>
      <c r="AH1550" s="160"/>
      <c r="AI1550" s="160"/>
      <c r="AJ1550" s="160"/>
      <c r="AK1550" s="161"/>
      <c r="AL1550" s="159"/>
      <c r="AM1550" s="159"/>
      <c r="AN1550" s="159"/>
      <c r="AO1550" s="159"/>
      <c r="AP1550" s="162"/>
      <c r="AQ1550" s="162"/>
      <c r="AR1550" s="162"/>
      <c r="AS1550" s="162"/>
      <c r="AT1550" s="161"/>
      <c r="AU1550" s="163"/>
      <c r="AV1550" s="163"/>
      <c r="AW1550" s="163"/>
      <c r="AX1550" s="163"/>
      <c r="AY1550" s="163"/>
    </row>
    <row r="1551" spans="1:51" ht="16.5" customHeight="1" outlineLevel="3" x14ac:dyDescent="0.25">
      <c r="A1551" s="285" t="s">
        <v>3989</v>
      </c>
      <c r="B1551" s="286" t="s">
        <v>3990</v>
      </c>
      <c r="C1551" s="167"/>
      <c r="D1551" s="167">
        <v>0.05</v>
      </c>
      <c r="E1551" s="167">
        <v>7.0000000000000007E-2</v>
      </c>
      <c r="F1551" s="167">
        <v>0.1</v>
      </c>
      <c r="G1551" s="167">
        <v>0.12</v>
      </c>
      <c r="H1551" s="167">
        <v>0.15</v>
      </c>
      <c r="I1551" s="167">
        <v>0.17</v>
      </c>
      <c r="J1551" s="167">
        <v>0.2</v>
      </c>
      <c r="K1551" s="167">
        <v>7.0000000000000007E-2</v>
      </c>
      <c r="L1551" s="167">
        <v>0.376</v>
      </c>
      <c r="M1551" s="168">
        <f t="shared" ref="M1551:P1551" si="2063">IF(M1553=0,0,M1552/M1553)</f>
        <v>0.33846153846153848</v>
      </c>
      <c r="N1551" s="168">
        <f t="shared" si="2063"/>
        <v>0.48153846153846153</v>
      </c>
      <c r="O1551" s="168">
        <f t="shared" si="2063"/>
        <v>0.17076923076923076</v>
      </c>
      <c r="P1551" s="168">
        <f t="shared" si="2063"/>
        <v>0.16615384615384615</v>
      </c>
      <c r="Q1551" s="169"/>
      <c r="R1551" s="168">
        <f t="shared" ref="R1551:S1551" si="2064">IF(R1553=0,0,R1552/R1553)</f>
        <v>0</v>
      </c>
      <c r="S1551" s="168">
        <f t="shared" si="2064"/>
        <v>0</v>
      </c>
      <c r="T1551" s="170"/>
      <c r="U1551" s="168">
        <f t="shared" ref="U1551:V1551" si="2065">IF(U1553=0,0,U1552/U1553)</f>
        <v>0</v>
      </c>
      <c r="V1551" s="168">
        <f t="shared" si="2065"/>
        <v>0</v>
      </c>
      <c r="W1551" s="182"/>
      <c r="X1551" s="167">
        <f>H1551</f>
        <v>0.15</v>
      </c>
      <c r="Y1551" s="168">
        <f>IF(Y1553=0,0,Y1552/Y1553)</f>
        <v>0</v>
      </c>
      <c r="Z1551" s="182"/>
      <c r="AA1551" s="167">
        <f>Y1551/X1551</f>
        <v>0</v>
      </c>
      <c r="AB1551" s="201" t="s">
        <v>3991</v>
      </c>
      <c r="AC1551" s="172">
        <f>P1551/O1551</f>
        <v>0.97297297297297303</v>
      </c>
      <c r="AD1551" s="172" t="e">
        <f>S1551/R1551</f>
        <v>#DIV/0!</v>
      </c>
      <c r="AE1551" s="172" t="e">
        <f>V1551/U1551</f>
        <v>#DIV/0!</v>
      </c>
      <c r="AF1551" s="172">
        <f>Y1551/X1551</f>
        <v>0</v>
      </c>
      <c r="AG1551" s="172">
        <f>P1551/G1551</f>
        <v>1.3846153846153846</v>
      </c>
      <c r="AH1551" s="172">
        <f>S1551/G1551</f>
        <v>0</v>
      </c>
      <c r="AI1551" s="172">
        <f>V1551/G1551</f>
        <v>0</v>
      </c>
      <c r="AJ1551" s="172">
        <f>Y1551/G1551</f>
        <v>0</v>
      </c>
      <c r="AK1551" s="173"/>
      <c r="AL1551" s="168">
        <f>IF(H1551=0,0,P1551/H1551)</f>
        <v>1.1076923076923078</v>
      </c>
      <c r="AM1551" s="168">
        <f>IF(H1551=0,0,S1551/H1551)</f>
        <v>0</v>
      </c>
      <c r="AN1551" s="168">
        <f>IF(H1551=0,0,V1551/H1551)</f>
        <v>0</v>
      </c>
      <c r="AO1551" s="168">
        <f>IF(H1551=0,0,Y1551/H1551)</f>
        <v>0</v>
      </c>
      <c r="AP1551" s="174">
        <f t="shared" ref="AP1551:AS1551" si="2066">IF(AL1551&lt;=50%,5,IF(AL1551&lt;=65%,4,IF(AL1551&lt;=75%,3,IF(AL1551&lt;=90%,2,1))))</f>
        <v>1</v>
      </c>
      <c r="AQ1551" s="174">
        <f t="shared" si="2066"/>
        <v>5</v>
      </c>
      <c r="AR1551" s="174">
        <f t="shared" si="2066"/>
        <v>5</v>
      </c>
      <c r="AS1551" s="174">
        <f t="shared" si="2066"/>
        <v>5</v>
      </c>
      <c r="AT1551" s="287"/>
      <c r="AU1551" s="288"/>
      <c r="AV1551" s="288"/>
      <c r="AW1551" s="288"/>
      <c r="AX1551" s="288"/>
      <c r="AY1551" s="288"/>
    </row>
    <row r="1552" spans="1:51" ht="16.5" customHeight="1" outlineLevel="4" x14ac:dyDescent="0.25">
      <c r="A1552" s="205" t="s">
        <v>3992</v>
      </c>
      <c r="B1552" s="215" t="s">
        <v>1511</v>
      </c>
      <c r="C1552" s="192" t="s">
        <v>3965</v>
      </c>
      <c r="D1552" s="192"/>
      <c r="E1552" s="192"/>
      <c r="F1552" s="192"/>
      <c r="G1552" s="192"/>
      <c r="H1552" s="192"/>
      <c r="I1552" s="192"/>
      <c r="J1552" s="192"/>
      <c r="K1552" s="192" t="e">
        <f>Variables!E790</f>
        <v>#N/A</v>
      </c>
      <c r="L1552" s="192" t="e">
        <f>Variables!F790</f>
        <v>#N/A</v>
      </c>
      <c r="M1552" s="192">
        <f>Variables!G790</f>
        <v>220</v>
      </c>
      <c r="N1552" s="192">
        <f>Variables!H790</f>
        <v>313</v>
      </c>
      <c r="O1552" s="192">
        <f>Variables!I790</f>
        <v>111</v>
      </c>
      <c r="P1552" s="192">
        <f>Variables!J790</f>
        <v>108</v>
      </c>
      <c r="Q1552" s="170"/>
      <c r="R1552" s="192">
        <f>Variables!K790</f>
        <v>0</v>
      </c>
      <c r="S1552" s="192">
        <f>Variables!L790</f>
        <v>0</v>
      </c>
      <c r="T1552" s="205"/>
      <c r="U1552" s="192">
        <f>Variables!M790</f>
        <v>0</v>
      </c>
      <c r="V1552" s="192">
        <f>Variables!N790</f>
        <v>0</v>
      </c>
      <c r="W1552" s="182"/>
      <c r="X1552" s="192"/>
      <c r="Y1552" s="192">
        <f>Variables!P790</f>
        <v>0</v>
      </c>
      <c r="Z1552" s="182"/>
      <c r="AA1552" s="192"/>
      <c r="AB1552" s="181"/>
      <c r="AC1552" s="170"/>
      <c r="AD1552" s="170"/>
      <c r="AE1552" s="170"/>
      <c r="AF1552" s="170"/>
      <c r="AG1552" s="170"/>
      <c r="AH1552" s="170"/>
      <c r="AI1552" s="170"/>
      <c r="AJ1552" s="170"/>
      <c r="AK1552" s="206"/>
      <c r="AL1552" s="168"/>
      <c r="AM1552" s="168"/>
      <c r="AN1552" s="168"/>
      <c r="AO1552" s="168"/>
      <c r="AP1552" s="174"/>
      <c r="AQ1552" s="174"/>
      <c r="AR1552" s="174"/>
      <c r="AS1552" s="174"/>
      <c r="AT1552" s="206"/>
      <c r="AU1552" s="207"/>
      <c r="AV1552" s="207"/>
      <c r="AW1552" s="207"/>
      <c r="AX1552" s="207"/>
      <c r="AY1552" s="207"/>
    </row>
    <row r="1553" spans="1:51" ht="16.5" customHeight="1" outlineLevel="4" x14ac:dyDescent="0.25">
      <c r="A1553" s="205" t="s">
        <v>3993</v>
      </c>
      <c r="B1553" s="215" t="s">
        <v>1509</v>
      </c>
      <c r="C1553" s="192" t="s">
        <v>3965</v>
      </c>
      <c r="D1553" s="192"/>
      <c r="E1553" s="192"/>
      <c r="F1553" s="192"/>
      <c r="G1553" s="192"/>
      <c r="H1553" s="192"/>
      <c r="I1553" s="192"/>
      <c r="J1553" s="192"/>
      <c r="K1553" s="192" t="e">
        <f>Variables!E789</f>
        <v>#N/A</v>
      </c>
      <c r="L1553" s="192" t="e">
        <f>Variables!F789</f>
        <v>#N/A</v>
      </c>
      <c r="M1553" s="192">
        <f>Variables!G789</f>
        <v>650</v>
      </c>
      <c r="N1553" s="192">
        <f>Variables!H789</f>
        <v>650</v>
      </c>
      <c r="O1553" s="192">
        <f>Variables!I789</f>
        <v>650</v>
      </c>
      <c r="P1553" s="192">
        <f>Variables!J789</f>
        <v>650</v>
      </c>
      <c r="Q1553" s="399"/>
      <c r="R1553" s="192">
        <f>Variables!K789</f>
        <v>0</v>
      </c>
      <c r="S1553" s="192">
        <f>Variables!L789</f>
        <v>0</v>
      </c>
      <c r="T1553" s="205"/>
      <c r="U1553" s="192">
        <f>Variables!M789</f>
        <v>0</v>
      </c>
      <c r="V1553" s="192">
        <f>Variables!N789</f>
        <v>0</v>
      </c>
      <c r="W1553" s="182"/>
      <c r="X1553" s="192"/>
      <c r="Y1553" s="192">
        <f>Variables!P789</f>
        <v>0</v>
      </c>
      <c r="Z1553" s="182"/>
      <c r="AA1553" s="192"/>
      <c r="AB1553" s="181"/>
      <c r="AC1553" s="170"/>
      <c r="AD1553" s="170"/>
      <c r="AE1553" s="170"/>
      <c r="AF1553" s="170"/>
      <c r="AG1553" s="170"/>
      <c r="AH1553" s="170"/>
      <c r="AI1553" s="170"/>
      <c r="AJ1553" s="170"/>
      <c r="AK1553" s="206"/>
      <c r="AL1553" s="168"/>
      <c r="AM1553" s="168"/>
      <c r="AN1553" s="168"/>
      <c r="AO1553" s="168"/>
      <c r="AP1553" s="174"/>
      <c r="AQ1553" s="174"/>
      <c r="AR1553" s="174"/>
      <c r="AS1553" s="174"/>
      <c r="AT1553" s="206"/>
      <c r="AU1553" s="207"/>
      <c r="AV1553" s="207"/>
      <c r="AW1553" s="207"/>
      <c r="AX1553" s="207"/>
      <c r="AY1553" s="207"/>
    </row>
    <row r="1554" spans="1:51" ht="16.5" customHeight="1" outlineLevel="2" x14ac:dyDescent="0.25">
      <c r="A1554" s="153" t="s">
        <v>3994</v>
      </c>
      <c r="B1554" s="154" t="s">
        <v>3995</v>
      </c>
      <c r="C1554" s="155"/>
      <c r="D1554" s="155"/>
      <c r="E1554" s="155"/>
      <c r="F1554" s="155"/>
      <c r="G1554" s="155"/>
      <c r="H1554" s="155"/>
      <c r="I1554" s="155"/>
      <c r="J1554" s="155"/>
      <c r="K1554" s="155"/>
      <c r="L1554" s="155"/>
      <c r="M1554" s="155"/>
      <c r="N1554" s="155"/>
      <c r="O1554" s="155"/>
      <c r="P1554" s="155"/>
      <c r="Q1554" s="375">
        <v>15344500</v>
      </c>
      <c r="R1554" s="155"/>
      <c r="S1554" s="155"/>
      <c r="T1554" s="378" t="s">
        <v>3996</v>
      </c>
      <c r="U1554" s="155"/>
      <c r="V1554" s="155"/>
      <c r="W1554" s="299">
        <v>56098100</v>
      </c>
      <c r="X1554" s="155"/>
      <c r="Y1554" s="155"/>
      <c r="Z1554" s="158"/>
      <c r="AA1554" s="159"/>
      <c r="AB1554" s="154"/>
      <c r="AC1554" s="160"/>
      <c r="AD1554" s="160"/>
      <c r="AE1554" s="160"/>
      <c r="AF1554" s="160"/>
      <c r="AG1554" s="160"/>
      <c r="AH1554" s="160"/>
      <c r="AI1554" s="160"/>
      <c r="AJ1554" s="160"/>
      <c r="AK1554" s="161"/>
      <c r="AL1554" s="159"/>
      <c r="AM1554" s="159"/>
      <c r="AN1554" s="159"/>
      <c r="AO1554" s="159"/>
      <c r="AP1554" s="162"/>
      <c r="AQ1554" s="162"/>
      <c r="AR1554" s="162"/>
      <c r="AS1554" s="162"/>
      <c r="AT1554" s="161"/>
      <c r="AU1554" s="163"/>
      <c r="AV1554" s="163"/>
      <c r="AW1554" s="163"/>
      <c r="AX1554" s="163"/>
      <c r="AY1554" s="163"/>
    </row>
    <row r="1555" spans="1:51" ht="16.5" customHeight="1" outlineLevel="3" x14ac:dyDescent="0.25">
      <c r="A1555" s="285" t="s">
        <v>3997</v>
      </c>
      <c r="B1555" s="286" t="s">
        <v>3998</v>
      </c>
      <c r="C1555" s="167"/>
      <c r="D1555" s="167">
        <v>0.3</v>
      </c>
      <c r="E1555" s="167">
        <v>0.4</v>
      </c>
      <c r="F1555" s="167">
        <v>0.5</v>
      </c>
      <c r="G1555" s="167">
        <v>0.6</v>
      </c>
      <c r="H1555" s="167">
        <v>0.7</v>
      </c>
      <c r="I1555" s="167">
        <v>0.75</v>
      </c>
      <c r="J1555" s="167">
        <v>0.8</v>
      </c>
      <c r="K1555" s="167">
        <v>0.6</v>
      </c>
      <c r="L1555" s="167">
        <v>0.5</v>
      </c>
      <c r="M1555" s="167">
        <f>M1556/M1557</f>
        <v>0.4</v>
      </c>
      <c r="N1555" s="168">
        <f t="shared" ref="N1555:P1555" si="2067">IF(N1557=0,0,N1556/N1557)</f>
        <v>0.55000000000000004</v>
      </c>
      <c r="O1555" s="168">
        <f t="shared" si="2067"/>
        <v>0.5</v>
      </c>
      <c r="P1555" s="168">
        <f t="shared" si="2067"/>
        <v>0.3</v>
      </c>
      <c r="Q1555" s="169"/>
      <c r="R1555" s="168">
        <f t="shared" ref="R1555:S1555" si="2068">IF(R1557=0,0,R1556/R1557)</f>
        <v>0</v>
      </c>
      <c r="S1555" s="168">
        <f t="shared" si="2068"/>
        <v>0</v>
      </c>
      <c r="T1555" s="170"/>
      <c r="U1555" s="168">
        <f t="shared" ref="U1555:V1555" si="2069">IF(U1557=0,0,U1556/U1557)</f>
        <v>0</v>
      </c>
      <c r="V1555" s="168">
        <f t="shared" si="2069"/>
        <v>0</v>
      </c>
      <c r="W1555" s="182"/>
      <c r="X1555" s="167">
        <f>H1555</f>
        <v>0.7</v>
      </c>
      <c r="Y1555" s="168">
        <f>IF(Y1557=0,0,Y1556/Y1557)</f>
        <v>0</v>
      </c>
      <c r="Z1555" s="182"/>
      <c r="AA1555" s="167">
        <f>Y1555/X1555</f>
        <v>0</v>
      </c>
      <c r="AB1555" s="286"/>
      <c r="AC1555" s="172">
        <f>P1555/O1555</f>
        <v>0.6</v>
      </c>
      <c r="AD1555" s="172" t="e">
        <f>S1555/R1555</f>
        <v>#DIV/0!</v>
      </c>
      <c r="AE1555" s="172" t="e">
        <f>V1555/U1555</f>
        <v>#DIV/0!</v>
      </c>
      <c r="AF1555" s="172">
        <f>Y1555/X1555</f>
        <v>0</v>
      </c>
      <c r="AG1555" s="172">
        <f>P1555/G1555</f>
        <v>0.5</v>
      </c>
      <c r="AH1555" s="172">
        <f>S1555/G1555</f>
        <v>0</v>
      </c>
      <c r="AI1555" s="172">
        <f>V1555/G1555</f>
        <v>0</v>
      </c>
      <c r="AJ1555" s="172">
        <f>Y1555/G1555</f>
        <v>0</v>
      </c>
      <c r="AK1555" s="173"/>
      <c r="AL1555" s="168">
        <f>IF(H1555=0,0,P1555/H1555)</f>
        <v>0.4285714285714286</v>
      </c>
      <c r="AM1555" s="168">
        <f>IF(H1555=0,0,S1555/H1555)</f>
        <v>0</v>
      </c>
      <c r="AN1555" s="168">
        <f>IF(H1555=0,0,V1555/H1555)</f>
        <v>0</v>
      </c>
      <c r="AO1555" s="168">
        <f>IF(H1555=0,0,Y1555/H1555)</f>
        <v>0</v>
      </c>
      <c r="AP1555" s="174">
        <f t="shared" ref="AP1555:AS1555" si="2070">IF(AL1555&lt;=50%,5,IF(AL1555&lt;=65%,4,IF(AL1555&lt;=75%,3,IF(AL1555&lt;=90%,2,1))))</f>
        <v>5</v>
      </c>
      <c r="AQ1555" s="174">
        <f t="shared" si="2070"/>
        <v>5</v>
      </c>
      <c r="AR1555" s="174">
        <f t="shared" si="2070"/>
        <v>5</v>
      </c>
      <c r="AS1555" s="174">
        <f t="shared" si="2070"/>
        <v>5</v>
      </c>
      <c r="AT1555" s="287"/>
      <c r="AU1555" s="288"/>
      <c r="AV1555" s="288"/>
      <c r="AW1555" s="288"/>
      <c r="AX1555" s="288"/>
      <c r="AY1555" s="288"/>
    </row>
    <row r="1556" spans="1:51" ht="16.5" customHeight="1" outlineLevel="4" x14ac:dyDescent="0.25">
      <c r="A1556" s="205" t="s">
        <v>3999</v>
      </c>
      <c r="B1556" s="215" t="s">
        <v>1488</v>
      </c>
      <c r="C1556" s="192" t="s">
        <v>2697</v>
      </c>
      <c r="D1556" s="192"/>
      <c r="E1556" s="192"/>
      <c r="F1556" s="192"/>
      <c r="G1556" s="192"/>
      <c r="H1556" s="192"/>
      <c r="I1556" s="192"/>
      <c r="J1556" s="192"/>
      <c r="K1556" s="192" t="e">
        <f>Variables!E779</f>
        <v>#N/A</v>
      </c>
      <c r="L1556" s="192" t="e">
        <f>Variables!F779</f>
        <v>#N/A</v>
      </c>
      <c r="M1556" s="192">
        <f>Variables!G779</f>
        <v>8</v>
      </c>
      <c r="N1556" s="192">
        <f>Variables!H779</f>
        <v>11</v>
      </c>
      <c r="O1556" s="192">
        <f>Variables!I779</f>
        <v>10</v>
      </c>
      <c r="P1556" s="192">
        <f>Variables!J779</f>
        <v>6</v>
      </c>
      <c r="Q1556" s="170"/>
      <c r="R1556" s="192">
        <f>Variables!K779</f>
        <v>0</v>
      </c>
      <c r="S1556" s="192">
        <f>Variables!L779</f>
        <v>0</v>
      </c>
      <c r="T1556" s="205"/>
      <c r="U1556" s="192">
        <f>Variables!M779</f>
        <v>0</v>
      </c>
      <c r="V1556" s="192">
        <f>Variables!N779</f>
        <v>0</v>
      </c>
      <c r="W1556" s="182"/>
      <c r="X1556" s="192"/>
      <c r="Y1556" s="192">
        <f>Variables!P779</f>
        <v>0</v>
      </c>
      <c r="Z1556" s="182"/>
      <c r="AA1556" s="192"/>
      <c r="AB1556" s="181"/>
      <c r="AC1556" s="170"/>
      <c r="AD1556" s="170"/>
      <c r="AE1556" s="170"/>
      <c r="AF1556" s="170"/>
      <c r="AG1556" s="170"/>
      <c r="AH1556" s="170"/>
      <c r="AI1556" s="170"/>
      <c r="AJ1556" s="170"/>
      <c r="AK1556" s="206"/>
      <c r="AL1556" s="168"/>
      <c r="AM1556" s="168"/>
      <c r="AN1556" s="168"/>
      <c r="AO1556" s="168"/>
      <c r="AP1556" s="174"/>
      <c r="AQ1556" s="174"/>
      <c r="AR1556" s="174"/>
      <c r="AS1556" s="174"/>
      <c r="AT1556" s="206"/>
      <c r="AU1556" s="207"/>
      <c r="AV1556" s="207"/>
      <c r="AW1556" s="207"/>
      <c r="AX1556" s="207"/>
      <c r="AY1556" s="207"/>
    </row>
    <row r="1557" spans="1:51" ht="16.5" customHeight="1" outlineLevel="4" x14ac:dyDescent="0.25">
      <c r="A1557" s="205" t="s">
        <v>4000</v>
      </c>
      <c r="B1557" s="215" t="s">
        <v>4001</v>
      </c>
      <c r="C1557" s="192" t="s">
        <v>2697</v>
      </c>
      <c r="D1557" s="192"/>
      <c r="E1557" s="192"/>
      <c r="F1557" s="192"/>
      <c r="G1557" s="192"/>
      <c r="H1557" s="192"/>
      <c r="I1557" s="192"/>
      <c r="J1557" s="192"/>
      <c r="K1557" s="192" t="e">
        <f>Variables!E792</f>
        <v>#N/A</v>
      </c>
      <c r="L1557" s="192" t="e">
        <f>Variables!F792</f>
        <v>#N/A</v>
      </c>
      <c r="M1557" s="192">
        <f>Variables!G792</f>
        <v>20</v>
      </c>
      <c r="N1557" s="192">
        <f>Variables!H792</f>
        <v>20</v>
      </c>
      <c r="O1557" s="192">
        <f>Variables!I792</f>
        <v>20</v>
      </c>
      <c r="P1557" s="192">
        <f>Variables!J792</f>
        <v>20</v>
      </c>
      <c r="Q1557" s="379"/>
      <c r="R1557" s="192">
        <f>Variables!K792</f>
        <v>0</v>
      </c>
      <c r="S1557" s="192">
        <f>Variables!L792</f>
        <v>0</v>
      </c>
      <c r="T1557" s="205"/>
      <c r="U1557" s="192">
        <f>Variables!M792</f>
        <v>0</v>
      </c>
      <c r="V1557" s="192">
        <f>Variables!N792</f>
        <v>0</v>
      </c>
      <c r="W1557" s="182"/>
      <c r="X1557" s="192"/>
      <c r="Y1557" s="279">
        <v>15</v>
      </c>
      <c r="Z1557" s="182"/>
      <c r="AA1557" s="192"/>
      <c r="AB1557" s="181"/>
      <c r="AC1557" s="170"/>
      <c r="AD1557" s="170"/>
      <c r="AE1557" s="170"/>
      <c r="AF1557" s="170"/>
      <c r="AG1557" s="170"/>
      <c r="AH1557" s="170"/>
      <c r="AI1557" s="170"/>
      <c r="AJ1557" s="170"/>
      <c r="AK1557" s="206"/>
      <c r="AL1557" s="168"/>
      <c r="AM1557" s="168"/>
      <c r="AN1557" s="168"/>
      <c r="AO1557" s="168"/>
      <c r="AP1557" s="174"/>
      <c r="AQ1557" s="174"/>
      <c r="AR1557" s="174"/>
      <c r="AS1557" s="174"/>
      <c r="AT1557" s="206"/>
      <c r="AU1557" s="207"/>
      <c r="AV1557" s="207"/>
      <c r="AW1557" s="207"/>
      <c r="AX1557" s="207"/>
      <c r="AY1557" s="207"/>
    </row>
    <row r="1558" spans="1:51" ht="16.5" customHeight="1" outlineLevel="3" x14ac:dyDescent="0.25">
      <c r="A1558" s="380" t="s">
        <v>4002</v>
      </c>
      <c r="B1558" s="381" t="s">
        <v>4003</v>
      </c>
      <c r="C1558" s="382"/>
      <c r="D1558" s="382"/>
      <c r="E1558" s="382"/>
      <c r="F1558" s="382"/>
      <c r="G1558" s="382"/>
      <c r="H1558" s="382"/>
      <c r="I1558" s="382"/>
      <c r="J1558" s="382"/>
      <c r="K1558" s="382"/>
      <c r="L1558" s="382"/>
      <c r="M1558" s="382"/>
      <c r="N1558" s="382"/>
      <c r="O1558" s="382"/>
      <c r="P1558" s="382"/>
      <c r="Q1558" s="383"/>
      <c r="R1558" s="382"/>
      <c r="S1558" s="382"/>
      <c r="T1558" s="384"/>
      <c r="U1558" s="382"/>
      <c r="V1558" s="382"/>
      <c r="W1558" s="385"/>
      <c r="X1558" s="382">
        <f>G1558</f>
        <v>0</v>
      </c>
      <c r="Y1558" s="382">
        <f>Y1559/Y1560</f>
        <v>1.1000000000000001</v>
      </c>
      <c r="Z1558" s="385"/>
      <c r="AA1558" s="382">
        <v>1</v>
      </c>
      <c r="AB1558" s="381"/>
      <c r="AC1558" s="386"/>
      <c r="AD1558" s="386"/>
      <c r="AE1558" s="386"/>
      <c r="AF1558" s="386"/>
      <c r="AG1558" s="386"/>
      <c r="AH1558" s="386"/>
      <c r="AI1558" s="386"/>
      <c r="AJ1558" s="386"/>
      <c r="AK1558" s="387"/>
      <c r="AL1558" s="388"/>
      <c r="AM1558" s="388"/>
      <c r="AN1558" s="388"/>
      <c r="AO1558" s="388"/>
      <c r="AP1558" s="389"/>
      <c r="AQ1558" s="389"/>
      <c r="AR1558" s="389"/>
      <c r="AS1558" s="389"/>
      <c r="AT1558" s="390"/>
      <c r="AU1558" s="391"/>
      <c r="AV1558" s="391"/>
      <c r="AW1558" s="391"/>
      <c r="AX1558" s="391"/>
      <c r="AY1558" s="391"/>
    </row>
    <row r="1559" spans="1:51" ht="16.5" customHeight="1" outlineLevel="4" x14ac:dyDescent="0.25">
      <c r="A1559" s="380" t="s">
        <v>4004</v>
      </c>
      <c r="B1559" s="392" t="s">
        <v>4005</v>
      </c>
      <c r="C1559" s="393" t="s">
        <v>3971</v>
      </c>
      <c r="D1559" s="393"/>
      <c r="E1559" s="393"/>
      <c r="F1559" s="393"/>
      <c r="G1559" s="393"/>
      <c r="H1559" s="393"/>
      <c r="I1559" s="393"/>
      <c r="J1559" s="393"/>
      <c r="K1559" s="393"/>
      <c r="L1559" s="393"/>
      <c r="M1559" s="393"/>
      <c r="N1559" s="393"/>
      <c r="O1559" s="393"/>
      <c r="P1559" s="393"/>
      <c r="Q1559" s="383"/>
      <c r="R1559" s="393"/>
      <c r="S1559" s="393"/>
      <c r="T1559" s="394"/>
      <c r="U1559" s="393"/>
      <c r="V1559" s="393"/>
      <c r="W1559" s="385"/>
      <c r="X1559" s="393"/>
      <c r="Y1559" s="393">
        <v>11</v>
      </c>
      <c r="Z1559" s="385"/>
      <c r="AA1559" s="382"/>
      <c r="AB1559" s="395"/>
      <c r="AC1559" s="386"/>
      <c r="AD1559" s="386"/>
      <c r="AE1559" s="386"/>
      <c r="AF1559" s="386"/>
      <c r="AG1559" s="386"/>
      <c r="AH1559" s="386"/>
      <c r="AI1559" s="386"/>
      <c r="AJ1559" s="386"/>
      <c r="AK1559" s="396"/>
      <c r="AL1559" s="388"/>
      <c r="AM1559" s="388"/>
      <c r="AN1559" s="388"/>
      <c r="AO1559" s="388"/>
      <c r="AP1559" s="389"/>
      <c r="AQ1559" s="389"/>
      <c r="AR1559" s="389"/>
      <c r="AS1559" s="389"/>
      <c r="AT1559" s="396"/>
      <c r="AU1559" s="397"/>
      <c r="AV1559" s="397"/>
      <c r="AW1559" s="397"/>
      <c r="AX1559" s="397"/>
      <c r="AY1559" s="397"/>
    </row>
    <row r="1560" spans="1:51" ht="16.5" customHeight="1" outlineLevel="4" x14ac:dyDescent="0.25">
      <c r="A1560" s="380" t="s">
        <v>4006</v>
      </c>
      <c r="B1560" s="392" t="s">
        <v>4007</v>
      </c>
      <c r="C1560" s="393" t="s">
        <v>3971</v>
      </c>
      <c r="D1560" s="393"/>
      <c r="E1560" s="393"/>
      <c r="F1560" s="393"/>
      <c r="G1560" s="393"/>
      <c r="H1560" s="393"/>
      <c r="I1560" s="393"/>
      <c r="J1560" s="393"/>
      <c r="K1560" s="393"/>
      <c r="L1560" s="393"/>
      <c r="M1560" s="393"/>
      <c r="N1560" s="393"/>
      <c r="O1560" s="393"/>
      <c r="P1560" s="393"/>
      <c r="Q1560" s="398"/>
      <c r="R1560" s="393"/>
      <c r="S1560" s="393"/>
      <c r="T1560" s="394"/>
      <c r="U1560" s="393"/>
      <c r="V1560" s="393"/>
      <c r="W1560" s="385"/>
      <c r="X1560" s="393"/>
      <c r="Y1560" s="393">
        <v>10</v>
      </c>
      <c r="Z1560" s="385"/>
      <c r="AA1560" s="382"/>
      <c r="AB1560" s="395"/>
      <c r="AC1560" s="386"/>
      <c r="AD1560" s="386"/>
      <c r="AE1560" s="386"/>
      <c r="AF1560" s="386"/>
      <c r="AG1560" s="386"/>
      <c r="AH1560" s="386"/>
      <c r="AI1560" s="386"/>
      <c r="AJ1560" s="386"/>
      <c r="AK1560" s="396"/>
      <c r="AL1560" s="388"/>
      <c r="AM1560" s="388"/>
      <c r="AN1560" s="388"/>
      <c r="AO1560" s="388"/>
      <c r="AP1560" s="389"/>
      <c r="AQ1560" s="389"/>
      <c r="AR1560" s="389"/>
      <c r="AS1560" s="389"/>
      <c r="AT1560" s="396"/>
      <c r="AU1560" s="397"/>
      <c r="AV1560" s="397"/>
      <c r="AW1560" s="397"/>
      <c r="AX1560" s="397"/>
      <c r="AY1560" s="397"/>
    </row>
    <row r="1561" spans="1:51" ht="16.5" customHeight="1" outlineLevel="2" x14ac:dyDescent="0.25">
      <c r="A1561" s="153" t="s">
        <v>4008</v>
      </c>
      <c r="B1561" s="154" t="s">
        <v>4009</v>
      </c>
      <c r="C1561" s="155"/>
      <c r="D1561" s="155"/>
      <c r="E1561" s="155"/>
      <c r="F1561" s="155"/>
      <c r="G1561" s="155"/>
      <c r="H1561" s="155"/>
      <c r="I1561" s="155"/>
      <c r="J1561" s="155"/>
      <c r="K1561" s="155"/>
      <c r="L1561" s="155"/>
      <c r="M1561" s="155"/>
      <c r="N1561" s="155"/>
      <c r="O1561" s="155"/>
      <c r="P1561" s="155"/>
      <c r="Q1561" s="375">
        <v>0</v>
      </c>
      <c r="R1561" s="155"/>
      <c r="S1561" s="155"/>
      <c r="T1561" s="378" t="s">
        <v>4010</v>
      </c>
      <c r="U1561" s="155"/>
      <c r="V1561" s="155"/>
      <c r="W1561" s="299">
        <v>49908810</v>
      </c>
      <c r="X1561" s="155"/>
      <c r="Y1561" s="155"/>
      <c r="Z1561" s="158"/>
      <c r="AA1561" s="159"/>
      <c r="AB1561" s="154"/>
      <c r="AC1561" s="160"/>
      <c r="AD1561" s="160"/>
      <c r="AE1561" s="160"/>
      <c r="AF1561" s="160"/>
      <c r="AG1561" s="160"/>
      <c r="AH1561" s="160"/>
      <c r="AI1561" s="160"/>
      <c r="AJ1561" s="160"/>
      <c r="AK1561" s="161"/>
      <c r="AL1561" s="159"/>
      <c r="AM1561" s="159"/>
      <c r="AN1561" s="159"/>
      <c r="AO1561" s="159"/>
      <c r="AP1561" s="162"/>
      <c r="AQ1561" s="162"/>
      <c r="AR1561" s="162"/>
      <c r="AS1561" s="162"/>
      <c r="AT1561" s="161"/>
      <c r="AU1561" s="163"/>
      <c r="AV1561" s="163"/>
      <c r="AW1561" s="163"/>
      <c r="AX1561" s="163"/>
      <c r="AY1561" s="163"/>
    </row>
    <row r="1562" spans="1:51" ht="16.5" customHeight="1" outlineLevel="3" x14ac:dyDescent="0.25">
      <c r="A1562" s="285" t="s">
        <v>4011</v>
      </c>
      <c r="B1562" s="286" t="s">
        <v>4012</v>
      </c>
      <c r="C1562" s="167"/>
      <c r="D1562" s="167">
        <v>0</v>
      </c>
      <c r="E1562" s="167">
        <v>0</v>
      </c>
      <c r="F1562" s="167">
        <v>0</v>
      </c>
      <c r="G1562" s="167">
        <v>0.05</v>
      </c>
      <c r="H1562" s="167">
        <v>7.0000000000000007E-2</v>
      </c>
      <c r="I1562" s="167">
        <v>0.1</v>
      </c>
      <c r="J1562" s="167">
        <v>0.15</v>
      </c>
      <c r="K1562" s="167" t="e">
        <f t="shared" ref="K1562:P1562" si="2071">IF(K1564&lt;&gt;0,K1563/K1564,0)</f>
        <v>#N/A</v>
      </c>
      <c r="L1562" s="167" t="e">
        <f t="shared" si="2071"/>
        <v>#N/A</v>
      </c>
      <c r="M1562" s="167">
        <f t="shared" si="2071"/>
        <v>0.05</v>
      </c>
      <c r="N1562" s="167">
        <f t="shared" si="2071"/>
        <v>0.1</v>
      </c>
      <c r="O1562" s="167">
        <f t="shared" si="2071"/>
        <v>0</v>
      </c>
      <c r="P1562" s="167">
        <f t="shared" si="2071"/>
        <v>0</v>
      </c>
      <c r="Q1562" s="169"/>
      <c r="R1562" s="167">
        <f t="shared" ref="R1562:S1562" si="2072">IF(R1564&lt;&gt;0,R1563/R1564,0)</f>
        <v>0</v>
      </c>
      <c r="S1562" s="167">
        <f t="shared" si="2072"/>
        <v>0</v>
      </c>
      <c r="T1562" s="170"/>
      <c r="U1562" s="167">
        <f t="shared" ref="U1562:V1562" si="2073">IF(U1564&lt;&gt;0,U1563/U1564,0)</f>
        <v>0</v>
      </c>
      <c r="V1562" s="167">
        <f t="shared" si="2073"/>
        <v>0</v>
      </c>
      <c r="W1562" s="182"/>
      <c r="X1562" s="167">
        <f>H1562</f>
        <v>7.0000000000000007E-2</v>
      </c>
      <c r="Y1562" s="167">
        <f>IF(Y1564&lt;&gt;0,Y1563/Y1564,0)</f>
        <v>0</v>
      </c>
      <c r="Z1562" s="182"/>
      <c r="AA1562" s="167">
        <f>Y1562/X1562</f>
        <v>0</v>
      </c>
      <c r="AB1562" s="286"/>
      <c r="AC1562" s="172" t="e">
        <f>P1562/O1562</f>
        <v>#DIV/0!</v>
      </c>
      <c r="AD1562" s="172" t="e">
        <f>S1562/R1562</f>
        <v>#DIV/0!</v>
      </c>
      <c r="AE1562" s="172" t="e">
        <f>V1562/U1562</f>
        <v>#DIV/0!</v>
      </c>
      <c r="AF1562" s="172">
        <f>Y1562/X1562</f>
        <v>0</v>
      </c>
      <c r="AG1562" s="172">
        <f>P1562/G1562</f>
        <v>0</v>
      </c>
      <c r="AH1562" s="172">
        <f>S1562/G1562</f>
        <v>0</v>
      </c>
      <c r="AI1562" s="172">
        <f>V1562/G1562</f>
        <v>0</v>
      </c>
      <c r="AJ1562" s="172">
        <f>Y1562/G1562</f>
        <v>0</v>
      </c>
      <c r="AK1562" s="173"/>
      <c r="AL1562" s="168">
        <f>IF(H1562=0,0,P1562/H1562)</f>
        <v>0</v>
      </c>
      <c r="AM1562" s="168">
        <f>IF(H1562=0,0,S1562/H1562)</f>
        <v>0</v>
      </c>
      <c r="AN1562" s="168">
        <f>IF(H1562=0,0,V1562/H1562)</f>
        <v>0</v>
      </c>
      <c r="AO1562" s="168">
        <f>IF(H1562=0,0,Y1562/H1562)</f>
        <v>0</v>
      </c>
      <c r="AP1562" s="174">
        <f t="shared" ref="AP1562:AS1562" si="2074">IF(AL1562&lt;=50%,5,IF(AL1562&lt;=65%,4,IF(AL1562&lt;=75%,3,IF(AL1562&lt;=90%,2,1))))</f>
        <v>5</v>
      </c>
      <c r="AQ1562" s="174">
        <f t="shared" si="2074"/>
        <v>5</v>
      </c>
      <c r="AR1562" s="174">
        <f t="shared" si="2074"/>
        <v>5</v>
      </c>
      <c r="AS1562" s="174">
        <f t="shared" si="2074"/>
        <v>5</v>
      </c>
      <c r="AT1562" s="287"/>
      <c r="AU1562" s="288"/>
      <c r="AV1562" s="288"/>
      <c r="AW1562" s="288"/>
      <c r="AX1562" s="288"/>
      <c r="AY1562" s="288"/>
    </row>
    <row r="1563" spans="1:51" ht="16.5" customHeight="1" outlineLevel="4" x14ac:dyDescent="0.25">
      <c r="A1563" s="205" t="s">
        <v>4013</v>
      </c>
      <c r="B1563" s="215" t="str">
        <f>Variables!C788</f>
        <v>Jumlah Produk teknologi dan inovasi yang berhasil dibina</v>
      </c>
      <c r="C1563" s="192" t="s">
        <v>3965</v>
      </c>
      <c r="D1563" s="192"/>
      <c r="E1563" s="192"/>
      <c r="F1563" s="192"/>
      <c r="G1563" s="192"/>
      <c r="H1563" s="192"/>
      <c r="I1563" s="192"/>
      <c r="J1563" s="192"/>
      <c r="K1563" s="192">
        <f>Variables!E788</f>
        <v>0</v>
      </c>
      <c r="L1563" s="192">
        <f>Variables!F788</f>
        <v>0</v>
      </c>
      <c r="M1563" s="192">
        <f>Variables!G788</f>
        <v>1</v>
      </c>
      <c r="N1563" s="192">
        <f>Variables!H788</f>
        <v>2</v>
      </c>
      <c r="O1563" s="192">
        <f>Variables!I788</f>
        <v>0</v>
      </c>
      <c r="P1563" s="192">
        <f>Variables!J788</f>
        <v>0</v>
      </c>
      <c r="Q1563" s="170"/>
      <c r="R1563" s="192">
        <f>Variables!K788</f>
        <v>0</v>
      </c>
      <c r="S1563" s="192">
        <f>Variables!L788</f>
        <v>0</v>
      </c>
      <c r="T1563" s="205"/>
      <c r="U1563" s="192">
        <f>Variables!M788</f>
        <v>0</v>
      </c>
      <c r="V1563" s="192">
        <f>Variables!N788</f>
        <v>0</v>
      </c>
      <c r="W1563" s="182"/>
      <c r="X1563" s="192"/>
      <c r="Y1563" s="192">
        <f>Variables!P788</f>
        <v>0</v>
      </c>
      <c r="Z1563" s="182"/>
      <c r="AA1563" s="192"/>
      <c r="AB1563" s="274" t="s">
        <v>4014</v>
      </c>
      <c r="AC1563" s="170"/>
      <c r="AD1563" s="170"/>
      <c r="AE1563" s="170"/>
      <c r="AF1563" s="170"/>
      <c r="AG1563" s="170"/>
      <c r="AH1563" s="170"/>
      <c r="AI1563" s="170"/>
      <c r="AJ1563" s="170"/>
      <c r="AK1563" s="206"/>
      <c r="AL1563" s="168"/>
      <c r="AM1563" s="168"/>
      <c r="AN1563" s="168"/>
      <c r="AO1563" s="168"/>
      <c r="AP1563" s="174"/>
      <c r="AQ1563" s="174"/>
      <c r="AR1563" s="174"/>
      <c r="AS1563" s="174"/>
      <c r="AT1563" s="206"/>
      <c r="AU1563" s="207"/>
      <c r="AV1563" s="207"/>
      <c r="AW1563" s="207"/>
      <c r="AX1563" s="207"/>
      <c r="AY1563" s="207"/>
    </row>
    <row r="1564" spans="1:51" ht="16.5" customHeight="1" outlineLevel="4" x14ac:dyDescent="0.25">
      <c r="A1564" s="205" t="s">
        <v>4015</v>
      </c>
      <c r="B1564" s="215" t="str">
        <f>Variables!C792</f>
        <v>Jumlah Seluruh Hasil Penelitian &amp; Temuan (Krenova)</v>
      </c>
      <c r="C1564" s="192" t="s">
        <v>3965</v>
      </c>
      <c r="D1564" s="192"/>
      <c r="E1564" s="192"/>
      <c r="F1564" s="192"/>
      <c r="G1564" s="192"/>
      <c r="H1564" s="192"/>
      <c r="I1564" s="192"/>
      <c r="J1564" s="192"/>
      <c r="K1564" s="192" t="e">
        <f>Variables!E792</f>
        <v>#N/A</v>
      </c>
      <c r="L1564" s="192" t="e">
        <f>Variables!F792</f>
        <v>#N/A</v>
      </c>
      <c r="M1564" s="192">
        <f>Variables!G792</f>
        <v>20</v>
      </c>
      <c r="N1564" s="192">
        <f>Variables!H792</f>
        <v>20</v>
      </c>
      <c r="O1564" s="192">
        <f>Variables!I792</f>
        <v>20</v>
      </c>
      <c r="P1564" s="192">
        <f>Variables!J792</f>
        <v>20</v>
      </c>
      <c r="Q1564" s="399"/>
      <c r="R1564" s="192">
        <f>Variables!K792</f>
        <v>0</v>
      </c>
      <c r="S1564" s="192">
        <f>Variables!L792</f>
        <v>0</v>
      </c>
      <c r="T1564" s="205"/>
      <c r="U1564" s="192">
        <f>Variables!M792</f>
        <v>0</v>
      </c>
      <c r="V1564" s="192">
        <f>Variables!N792</f>
        <v>0</v>
      </c>
      <c r="W1564" s="182"/>
      <c r="X1564" s="192"/>
      <c r="Y1564" s="192">
        <f>Variables!P792</f>
        <v>0</v>
      </c>
      <c r="Z1564" s="182"/>
      <c r="AA1564" s="192"/>
      <c r="AB1564" s="274" t="s">
        <v>4016</v>
      </c>
      <c r="AC1564" s="170"/>
      <c r="AD1564" s="170"/>
      <c r="AE1564" s="170"/>
      <c r="AF1564" s="170"/>
      <c r="AG1564" s="170"/>
      <c r="AH1564" s="170"/>
      <c r="AI1564" s="170"/>
      <c r="AJ1564" s="170"/>
      <c r="AK1564" s="206"/>
      <c r="AL1564" s="168"/>
      <c r="AM1564" s="168"/>
      <c r="AN1564" s="168"/>
      <c r="AO1564" s="168"/>
      <c r="AP1564" s="174"/>
      <c r="AQ1564" s="174"/>
      <c r="AR1564" s="174"/>
      <c r="AS1564" s="174"/>
      <c r="AT1564" s="206"/>
      <c r="AU1564" s="207"/>
      <c r="AV1564" s="207"/>
      <c r="AW1564" s="207"/>
      <c r="AX1564" s="207"/>
      <c r="AY1564" s="207"/>
    </row>
    <row r="1565" spans="1:51" ht="16.5" customHeight="1" outlineLevel="2" x14ac:dyDescent="0.25">
      <c r="A1565" s="153" t="s">
        <v>4017</v>
      </c>
      <c r="B1565" s="154" t="s">
        <v>4018</v>
      </c>
      <c r="C1565" s="155"/>
      <c r="D1565" s="155"/>
      <c r="E1565" s="155"/>
      <c r="F1565" s="155"/>
      <c r="G1565" s="155"/>
      <c r="H1565" s="155"/>
      <c r="I1565" s="155"/>
      <c r="J1565" s="155"/>
      <c r="K1565" s="155"/>
      <c r="L1565" s="155"/>
      <c r="M1565" s="155"/>
      <c r="N1565" s="155"/>
      <c r="O1565" s="155"/>
      <c r="P1565" s="155"/>
      <c r="Q1565" s="375">
        <v>0</v>
      </c>
      <c r="R1565" s="155"/>
      <c r="S1565" s="155"/>
      <c r="T1565" s="378" t="s">
        <v>4019</v>
      </c>
      <c r="U1565" s="155"/>
      <c r="V1565" s="155"/>
      <c r="W1565" s="299">
        <v>14237800</v>
      </c>
      <c r="X1565" s="155"/>
      <c r="Y1565" s="155"/>
      <c r="Z1565" s="158"/>
      <c r="AA1565" s="159"/>
      <c r="AB1565" s="154"/>
      <c r="AC1565" s="160"/>
      <c r="AD1565" s="160"/>
      <c r="AE1565" s="160"/>
      <c r="AF1565" s="160"/>
      <c r="AG1565" s="160"/>
      <c r="AH1565" s="160"/>
      <c r="AI1565" s="160"/>
      <c r="AJ1565" s="160"/>
      <c r="AK1565" s="161"/>
      <c r="AL1565" s="159"/>
      <c r="AM1565" s="159"/>
      <c r="AN1565" s="159"/>
      <c r="AO1565" s="159"/>
      <c r="AP1565" s="162"/>
      <c r="AQ1565" s="162"/>
      <c r="AR1565" s="162"/>
      <c r="AS1565" s="162"/>
      <c r="AT1565" s="161"/>
      <c r="AU1565" s="163"/>
      <c r="AV1565" s="163"/>
      <c r="AW1565" s="163"/>
      <c r="AX1565" s="163"/>
      <c r="AY1565" s="163"/>
    </row>
    <row r="1566" spans="1:51" ht="16.5" customHeight="1" outlineLevel="3" x14ac:dyDescent="0.25">
      <c r="A1566" s="285" t="s">
        <v>4020</v>
      </c>
      <c r="B1566" s="286" t="s">
        <v>4021</v>
      </c>
      <c r="C1566" s="167"/>
      <c r="D1566" s="167">
        <v>0</v>
      </c>
      <c r="E1566" s="167">
        <v>0.05</v>
      </c>
      <c r="F1566" s="167">
        <v>7.0000000000000007E-2</v>
      </c>
      <c r="G1566" s="167">
        <v>0.1</v>
      </c>
      <c r="H1566" s="167">
        <v>0.12</v>
      </c>
      <c r="I1566" s="167">
        <v>0.14000000000000001</v>
      </c>
      <c r="J1566" s="167">
        <v>0.15</v>
      </c>
      <c r="K1566" s="167">
        <v>8.3000000000000004E-2</v>
      </c>
      <c r="L1566" s="167">
        <v>0.13043478260869565</v>
      </c>
      <c r="M1566" s="168">
        <f t="shared" ref="M1566:P1566" si="2075">IF(M1568=0,0,M1567/M1568)</f>
        <v>0.32</v>
      </c>
      <c r="N1566" s="168">
        <f t="shared" si="2075"/>
        <v>0.21739130434782608</v>
      </c>
      <c r="O1566" s="168">
        <f t="shared" si="2075"/>
        <v>0</v>
      </c>
      <c r="P1566" s="168">
        <f t="shared" si="2075"/>
        <v>0</v>
      </c>
      <c r="Q1566" s="169"/>
      <c r="R1566" s="168">
        <f t="shared" ref="R1566:S1566" si="2076">IF(R1568=0,0,R1567/R1568)</f>
        <v>0</v>
      </c>
      <c r="S1566" s="168">
        <f t="shared" si="2076"/>
        <v>0</v>
      </c>
      <c r="T1566" s="170"/>
      <c r="U1566" s="168">
        <f t="shared" ref="U1566:V1566" si="2077">IF(U1568=0,0,U1567/U1568)</f>
        <v>0</v>
      </c>
      <c r="V1566" s="168">
        <f t="shared" si="2077"/>
        <v>0</v>
      </c>
      <c r="W1566" s="182"/>
      <c r="X1566" s="167">
        <f>H1566</f>
        <v>0.12</v>
      </c>
      <c r="Y1566" s="168">
        <f>IF(Y1568=0,0,Y1567/Y1568)</f>
        <v>0</v>
      </c>
      <c r="Z1566" s="182"/>
      <c r="AA1566" s="167">
        <f>Y1566/X1566</f>
        <v>0</v>
      </c>
      <c r="AB1566" s="201" t="s">
        <v>3948</v>
      </c>
      <c r="AC1566" s="172" t="e">
        <f>P1566/O1566</f>
        <v>#DIV/0!</v>
      </c>
      <c r="AD1566" s="172" t="e">
        <f>S1566/R1566</f>
        <v>#DIV/0!</v>
      </c>
      <c r="AE1566" s="172" t="e">
        <f>V1566/U1566</f>
        <v>#DIV/0!</v>
      </c>
      <c r="AF1566" s="172">
        <f>Y1566/X1566</f>
        <v>0</v>
      </c>
      <c r="AG1566" s="172">
        <f>P1566/G1566</f>
        <v>0</v>
      </c>
      <c r="AH1566" s="172">
        <f>S1566/G1566</f>
        <v>0</v>
      </c>
      <c r="AI1566" s="172">
        <f>V1566/G1566</f>
        <v>0</v>
      </c>
      <c r="AJ1566" s="172">
        <f>Y1566/G1566</f>
        <v>0</v>
      </c>
      <c r="AK1566" s="173"/>
      <c r="AL1566" s="168">
        <f>IF(H1566=0,0,P1566/H1566)</f>
        <v>0</v>
      </c>
      <c r="AM1566" s="168">
        <f>IF(H1566=0,0,S1566/H1566)</f>
        <v>0</v>
      </c>
      <c r="AN1566" s="168">
        <f>IF(H1566=0,0,V1566/H1566)</f>
        <v>0</v>
      </c>
      <c r="AO1566" s="168">
        <f>IF(H1566=0,0,Y1566/H1566)</f>
        <v>0</v>
      </c>
      <c r="AP1566" s="174">
        <f t="shared" ref="AP1566:AS1566" si="2078">IF(AL1566&lt;=50%,5,IF(AL1566&lt;=65%,4,IF(AL1566&lt;=75%,3,IF(AL1566&lt;=90%,2,1))))</f>
        <v>5</v>
      </c>
      <c r="AQ1566" s="174">
        <f t="shared" si="2078"/>
        <v>5</v>
      </c>
      <c r="AR1566" s="174">
        <f t="shared" si="2078"/>
        <v>5</v>
      </c>
      <c r="AS1566" s="174">
        <f t="shared" si="2078"/>
        <v>5</v>
      </c>
      <c r="AT1566" s="287"/>
      <c r="AU1566" s="288"/>
      <c r="AV1566" s="288"/>
      <c r="AW1566" s="288"/>
      <c r="AX1566" s="288"/>
      <c r="AY1566" s="288"/>
    </row>
    <row r="1567" spans="1:51" ht="16.5" customHeight="1" outlineLevel="4" x14ac:dyDescent="0.25">
      <c r="A1567" s="371" t="s">
        <v>4022</v>
      </c>
      <c r="B1567" s="400" t="s">
        <v>4023</v>
      </c>
      <c r="C1567" s="187" t="s">
        <v>3201</v>
      </c>
      <c r="D1567" s="187"/>
      <c r="E1567" s="187"/>
      <c r="F1567" s="187"/>
      <c r="G1567" s="187"/>
      <c r="H1567" s="187"/>
      <c r="I1567" s="187"/>
      <c r="J1567" s="187"/>
      <c r="K1567" s="187" t="e">
        <f>Variables!E787</f>
        <v>#N/A</v>
      </c>
      <c r="L1567" s="187" t="e">
        <f>Variables!F787</f>
        <v>#N/A</v>
      </c>
      <c r="M1567" s="187">
        <f>Variables!G787</f>
        <v>16</v>
      </c>
      <c r="N1567" s="187">
        <f>Variables!H787</f>
        <v>10</v>
      </c>
      <c r="O1567" s="187">
        <f>Variables!I787</f>
        <v>0</v>
      </c>
      <c r="P1567" s="187">
        <f>Variables!J787</f>
        <v>0</v>
      </c>
      <c r="Q1567" s="169"/>
      <c r="R1567" s="192">
        <f>Variables!K787</f>
        <v>0</v>
      </c>
      <c r="S1567" s="192">
        <f>Variables!L787</f>
        <v>0</v>
      </c>
      <c r="T1567" s="205"/>
      <c r="U1567" s="192">
        <f>Variables!M787</f>
        <v>0</v>
      </c>
      <c r="V1567" s="192">
        <f>Variables!N787</f>
        <v>0</v>
      </c>
      <c r="W1567" s="182"/>
      <c r="X1567" s="192"/>
      <c r="Y1567" s="192">
        <f>Variables!P787</f>
        <v>0</v>
      </c>
      <c r="Z1567" s="182"/>
      <c r="AA1567" s="167"/>
      <c r="AB1567" s="199" t="s">
        <v>4024</v>
      </c>
      <c r="AC1567" s="172"/>
      <c r="AD1567" s="172"/>
      <c r="AE1567" s="172"/>
      <c r="AF1567" s="172"/>
      <c r="AG1567" s="172"/>
      <c r="AH1567" s="172"/>
      <c r="AI1567" s="172"/>
      <c r="AJ1567" s="172"/>
      <c r="AK1567" s="373"/>
      <c r="AL1567" s="168"/>
      <c r="AM1567" s="168"/>
      <c r="AN1567" s="168"/>
      <c r="AO1567" s="168"/>
      <c r="AP1567" s="174"/>
      <c r="AQ1567" s="174"/>
      <c r="AR1567" s="174"/>
      <c r="AS1567" s="174"/>
      <c r="AT1567" s="373"/>
      <c r="AU1567" s="374"/>
      <c r="AV1567" s="374"/>
      <c r="AW1567" s="374"/>
      <c r="AX1567" s="374"/>
      <c r="AY1567" s="374"/>
    </row>
    <row r="1568" spans="1:51" ht="16.5" customHeight="1" outlineLevel="4" x14ac:dyDescent="0.25">
      <c r="A1568" s="371" t="s">
        <v>4025</v>
      </c>
      <c r="B1568" s="377" t="s">
        <v>1519</v>
      </c>
      <c r="C1568" s="187" t="s">
        <v>3201</v>
      </c>
      <c r="D1568" s="187"/>
      <c r="E1568" s="187"/>
      <c r="F1568" s="187"/>
      <c r="G1568" s="187"/>
      <c r="H1568" s="187"/>
      <c r="I1568" s="187"/>
      <c r="J1568" s="187"/>
      <c r="K1568" s="187" t="e">
        <f>Variables!E794</f>
        <v>#N/A</v>
      </c>
      <c r="L1568" s="187" t="e">
        <f>Variables!F794</f>
        <v>#N/A</v>
      </c>
      <c r="M1568" s="187">
        <f>Variables!G794</f>
        <v>50</v>
      </c>
      <c r="N1568" s="187">
        <f>Variables!H794</f>
        <v>46</v>
      </c>
      <c r="O1568" s="187">
        <f>Variables!I794</f>
        <v>46</v>
      </c>
      <c r="P1568" s="187">
        <f>Variables!J794</f>
        <v>46</v>
      </c>
      <c r="Q1568" s="401"/>
      <c r="R1568" s="192">
        <f>Variables!K794</f>
        <v>0</v>
      </c>
      <c r="S1568" s="192">
        <f>Variables!L794</f>
        <v>0</v>
      </c>
      <c r="T1568" s="205"/>
      <c r="U1568" s="192">
        <f>Variables!M794</f>
        <v>0</v>
      </c>
      <c r="V1568" s="192">
        <f>Variables!N794</f>
        <v>0</v>
      </c>
      <c r="W1568" s="182"/>
      <c r="X1568" s="192"/>
      <c r="Y1568" s="192">
        <f>Variables!P794</f>
        <v>0</v>
      </c>
      <c r="Z1568" s="182"/>
      <c r="AA1568" s="167"/>
      <c r="AB1568" s="199" t="s">
        <v>4024</v>
      </c>
      <c r="AC1568" s="172"/>
      <c r="AD1568" s="172"/>
      <c r="AE1568" s="172"/>
      <c r="AF1568" s="172"/>
      <c r="AG1568" s="172"/>
      <c r="AH1568" s="172"/>
      <c r="AI1568" s="172"/>
      <c r="AJ1568" s="172"/>
      <c r="AK1568" s="373"/>
      <c r="AL1568" s="168"/>
      <c r="AM1568" s="168"/>
      <c r="AN1568" s="168"/>
      <c r="AO1568" s="168"/>
      <c r="AP1568" s="174"/>
      <c r="AQ1568" s="174"/>
      <c r="AR1568" s="174"/>
      <c r="AS1568" s="174"/>
      <c r="AT1568" s="373"/>
      <c r="AU1568" s="374"/>
      <c r="AV1568" s="374"/>
      <c r="AW1568" s="374"/>
      <c r="AX1568" s="374"/>
      <c r="AY1568" s="374"/>
    </row>
    <row r="1569" spans="1:51" ht="16.5" customHeight="1" outlineLevel="2" x14ac:dyDescent="0.25">
      <c r="A1569" s="153" t="s">
        <v>4026</v>
      </c>
      <c r="B1569" s="154" t="s">
        <v>4027</v>
      </c>
      <c r="C1569" s="155"/>
      <c r="D1569" s="155"/>
      <c r="E1569" s="155"/>
      <c r="F1569" s="155"/>
      <c r="G1569" s="155"/>
      <c r="H1569" s="155"/>
      <c r="I1569" s="155"/>
      <c r="J1569" s="155"/>
      <c r="K1569" s="155"/>
      <c r="L1569" s="155"/>
      <c r="M1569" s="155"/>
      <c r="N1569" s="155"/>
      <c r="O1569" s="155"/>
      <c r="P1569" s="155"/>
      <c r="Q1569" s="375">
        <v>0</v>
      </c>
      <c r="R1569" s="155"/>
      <c r="S1569" s="155"/>
      <c r="T1569" s="378">
        <v>814000</v>
      </c>
      <c r="U1569" s="155"/>
      <c r="V1569" s="155"/>
      <c r="W1569" s="299">
        <v>13501013</v>
      </c>
      <c r="X1569" s="155"/>
      <c r="Y1569" s="155"/>
      <c r="Z1569" s="158"/>
      <c r="AA1569" s="159"/>
      <c r="AB1569" s="154"/>
      <c r="AC1569" s="160"/>
      <c r="AD1569" s="160"/>
      <c r="AE1569" s="160"/>
      <c r="AF1569" s="160"/>
      <c r="AG1569" s="160"/>
      <c r="AH1569" s="160"/>
      <c r="AI1569" s="160"/>
      <c r="AJ1569" s="160"/>
      <c r="AK1569" s="161"/>
      <c r="AL1569" s="159"/>
      <c r="AM1569" s="159"/>
      <c r="AN1569" s="159"/>
      <c r="AO1569" s="159"/>
      <c r="AP1569" s="162"/>
      <c r="AQ1569" s="162"/>
      <c r="AR1569" s="162"/>
      <c r="AS1569" s="162"/>
      <c r="AT1569" s="161"/>
      <c r="AU1569" s="163"/>
      <c r="AV1569" s="163"/>
      <c r="AW1569" s="163"/>
      <c r="AX1569" s="163"/>
      <c r="AY1569" s="163"/>
    </row>
    <row r="1570" spans="1:51" ht="16.5" customHeight="1" outlineLevel="3" x14ac:dyDescent="0.25">
      <c r="A1570" s="285" t="s">
        <v>4028</v>
      </c>
      <c r="B1570" s="286" t="s">
        <v>4029</v>
      </c>
      <c r="C1570" s="167"/>
      <c r="D1570" s="167">
        <v>0.3</v>
      </c>
      <c r="E1570" s="167">
        <v>0.35</v>
      </c>
      <c r="F1570" s="167">
        <v>0.4</v>
      </c>
      <c r="G1570" s="167">
        <v>0.45</v>
      </c>
      <c r="H1570" s="167">
        <v>0.55000000000000004</v>
      </c>
      <c r="I1570" s="167">
        <v>0.65</v>
      </c>
      <c r="J1570" s="167">
        <v>0.75</v>
      </c>
      <c r="K1570" s="167" t="e">
        <f>AVERAGE(K1571:K1573)</f>
        <v>#N/A</v>
      </c>
      <c r="L1570" s="167">
        <v>0.45</v>
      </c>
      <c r="M1570" s="167">
        <f t="shared" ref="M1570:P1570" si="2079">AVERAGE(M1571:M1573)</f>
        <v>0.53333333333333333</v>
      </c>
      <c r="N1570" s="167">
        <f t="shared" si="2079"/>
        <v>0.56666666666666676</v>
      </c>
      <c r="O1570" s="167">
        <f t="shared" si="2079"/>
        <v>0.56666666666666676</v>
      </c>
      <c r="P1570" s="167">
        <f t="shared" si="2079"/>
        <v>0.56666666666666676</v>
      </c>
      <c r="Q1570" s="169"/>
      <c r="R1570" s="167">
        <f t="shared" ref="R1570:S1570" si="2080">AVERAGE(R1571:R1573)</f>
        <v>0</v>
      </c>
      <c r="S1570" s="167">
        <f t="shared" si="2080"/>
        <v>0</v>
      </c>
      <c r="T1570" s="170"/>
      <c r="U1570" s="167">
        <f t="shared" ref="U1570:V1570" si="2081">AVERAGE(U1571:U1573)</f>
        <v>0</v>
      </c>
      <c r="V1570" s="167">
        <f t="shared" si="2081"/>
        <v>0</v>
      </c>
      <c r="W1570" s="182"/>
      <c r="X1570" s="167">
        <f>H1570</f>
        <v>0.55000000000000004</v>
      </c>
      <c r="Y1570" s="167">
        <f>AVERAGE(Y1571:Y1573)</f>
        <v>0</v>
      </c>
      <c r="Z1570" s="182"/>
      <c r="AA1570" s="167">
        <f>Y1570/X1570</f>
        <v>0</v>
      </c>
      <c r="AB1570" s="286"/>
      <c r="AC1570" s="172">
        <f>P1570/O1570</f>
        <v>1</v>
      </c>
      <c r="AD1570" s="172" t="e">
        <f>S1570/R1570</f>
        <v>#DIV/0!</v>
      </c>
      <c r="AE1570" s="172" t="e">
        <f>V1570/U1570</f>
        <v>#DIV/0!</v>
      </c>
      <c r="AF1570" s="172">
        <f>Y1570/X1570</f>
        <v>0</v>
      </c>
      <c r="AG1570" s="172">
        <f>P1570/G1570</f>
        <v>1.2592592592592595</v>
      </c>
      <c r="AH1570" s="172">
        <f>S1570/G1570</f>
        <v>0</v>
      </c>
      <c r="AI1570" s="172">
        <f>V1570/G1570</f>
        <v>0</v>
      </c>
      <c r="AJ1570" s="172">
        <f>Y1570/G1570</f>
        <v>0</v>
      </c>
      <c r="AK1570" s="173"/>
      <c r="AL1570" s="168">
        <f>IF(H1570=0,0,P1570/H1570)</f>
        <v>1.0303030303030305</v>
      </c>
      <c r="AM1570" s="168">
        <f>IF(H1570=0,0,S1570/H1570)</f>
        <v>0</v>
      </c>
      <c r="AN1570" s="168">
        <f>IF(H1570=0,0,V1570/H1570)</f>
        <v>0</v>
      </c>
      <c r="AO1570" s="168">
        <f>IF(H1570=0,0,Y1570/H1570)</f>
        <v>0</v>
      </c>
      <c r="AP1570" s="174">
        <f t="shared" ref="AP1570:AS1570" si="2082">IF(AL1570&lt;=50%,5,IF(AL1570&lt;=65%,4,IF(AL1570&lt;=75%,3,IF(AL1570&lt;=90%,2,1))))</f>
        <v>1</v>
      </c>
      <c r="AQ1570" s="174">
        <f t="shared" si="2082"/>
        <v>5</v>
      </c>
      <c r="AR1570" s="174">
        <f t="shared" si="2082"/>
        <v>5</v>
      </c>
      <c r="AS1570" s="174">
        <f t="shared" si="2082"/>
        <v>5</v>
      </c>
      <c r="AT1570" s="287"/>
      <c r="AU1570" s="288"/>
      <c r="AV1570" s="288"/>
      <c r="AW1570" s="288"/>
      <c r="AX1570" s="288"/>
      <c r="AY1570" s="288"/>
    </row>
    <row r="1571" spans="1:51" ht="16.5" customHeight="1" outlineLevel="4" x14ac:dyDescent="0.25">
      <c r="A1571" s="285" t="s">
        <v>4030</v>
      </c>
      <c r="B1571" s="402" t="s">
        <v>1534</v>
      </c>
      <c r="C1571" s="167" t="s">
        <v>2667</v>
      </c>
      <c r="D1571" s="167"/>
      <c r="E1571" s="167"/>
      <c r="F1571" s="167"/>
      <c r="G1571" s="167"/>
      <c r="H1571" s="167"/>
      <c r="I1571" s="167"/>
      <c r="J1571" s="167"/>
      <c r="K1571" s="167" t="e">
        <f>Variables!E802</f>
        <v>#N/A</v>
      </c>
      <c r="L1571" s="167" t="e">
        <f>Variables!F802</f>
        <v>#N/A</v>
      </c>
      <c r="M1571" s="167">
        <f>Variables!G802</f>
        <v>1</v>
      </c>
      <c r="N1571" s="167">
        <f>Variables!H802</f>
        <v>1</v>
      </c>
      <c r="O1571" s="167">
        <f>Variables!I802</f>
        <v>1</v>
      </c>
      <c r="P1571" s="167">
        <f>Variables!J802</f>
        <v>1</v>
      </c>
      <c r="Q1571" s="172"/>
      <c r="R1571" s="167">
        <f>Variables!K802</f>
        <v>0</v>
      </c>
      <c r="S1571" s="167">
        <f>Variables!L802</f>
        <v>0</v>
      </c>
      <c r="T1571" s="285"/>
      <c r="U1571" s="167">
        <f>Variables!M802</f>
        <v>0</v>
      </c>
      <c r="V1571" s="167">
        <f>Variables!N802</f>
        <v>0</v>
      </c>
      <c r="W1571" s="301"/>
      <c r="X1571" s="167"/>
      <c r="Y1571" s="167">
        <f>Variables!P802</f>
        <v>0</v>
      </c>
      <c r="Z1571" s="301"/>
      <c r="AA1571" s="167"/>
      <c r="AB1571" s="201" t="s">
        <v>4031</v>
      </c>
      <c r="AC1571" s="172"/>
      <c r="AD1571" s="172"/>
      <c r="AE1571" s="172"/>
      <c r="AF1571" s="172"/>
      <c r="AG1571" s="172"/>
      <c r="AH1571" s="172"/>
      <c r="AI1571" s="172"/>
      <c r="AJ1571" s="172"/>
      <c r="AK1571" s="287"/>
      <c r="AL1571" s="168"/>
      <c r="AM1571" s="168"/>
      <c r="AN1571" s="168"/>
      <c r="AO1571" s="168"/>
      <c r="AP1571" s="174"/>
      <c r="AQ1571" s="174"/>
      <c r="AR1571" s="174"/>
      <c r="AS1571" s="174"/>
      <c r="AT1571" s="287"/>
      <c r="AU1571" s="288"/>
      <c r="AV1571" s="288"/>
      <c r="AW1571" s="288"/>
      <c r="AX1571" s="288"/>
      <c r="AY1571" s="288"/>
    </row>
    <row r="1572" spans="1:51" ht="16.5" customHeight="1" outlineLevel="4" x14ac:dyDescent="0.25">
      <c r="A1572" s="285" t="s">
        <v>4032</v>
      </c>
      <c r="B1572" s="402" t="s">
        <v>1529</v>
      </c>
      <c r="C1572" s="167" t="s">
        <v>2667</v>
      </c>
      <c r="D1572" s="167"/>
      <c r="E1572" s="167"/>
      <c r="F1572" s="167"/>
      <c r="G1572" s="167"/>
      <c r="H1572" s="167"/>
      <c r="I1572" s="167"/>
      <c r="J1572" s="167"/>
      <c r="K1572" s="167" t="e">
        <f>Variables!E799</f>
        <v>#N/A</v>
      </c>
      <c r="L1572" s="167" t="e">
        <f>Variables!F799</f>
        <v>#N/A</v>
      </c>
      <c r="M1572" s="167">
        <f>Variables!G799</f>
        <v>0.2</v>
      </c>
      <c r="N1572" s="167">
        <f>Variables!H799</f>
        <v>0.3</v>
      </c>
      <c r="O1572" s="167">
        <f>Variables!I799</f>
        <v>0.3</v>
      </c>
      <c r="P1572" s="167">
        <f>Variables!J799</f>
        <v>0.3</v>
      </c>
      <c r="Q1572" s="172"/>
      <c r="R1572" s="167">
        <f>Variables!K799</f>
        <v>0</v>
      </c>
      <c r="S1572" s="167">
        <f>Variables!L799</f>
        <v>0</v>
      </c>
      <c r="T1572" s="285"/>
      <c r="U1572" s="167">
        <f>Variables!M799</f>
        <v>0</v>
      </c>
      <c r="V1572" s="167">
        <f>Variables!N799</f>
        <v>0</v>
      </c>
      <c r="W1572" s="301"/>
      <c r="X1572" s="167"/>
      <c r="Y1572" s="167">
        <f>Variables!P799</f>
        <v>0</v>
      </c>
      <c r="Z1572" s="301"/>
      <c r="AA1572" s="167"/>
      <c r="AB1572" s="201" t="s">
        <v>4033</v>
      </c>
      <c r="AC1572" s="172"/>
      <c r="AD1572" s="172"/>
      <c r="AE1572" s="172"/>
      <c r="AF1572" s="172"/>
      <c r="AG1572" s="172"/>
      <c r="AH1572" s="172"/>
      <c r="AI1572" s="172"/>
      <c r="AJ1572" s="172"/>
      <c r="AK1572" s="287"/>
      <c r="AL1572" s="168"/>
      <c r="AM1572" s="168"/>
      <c r="AN1572" s="168"/>
      <c r="AO1572" s="168"/>
      <c r="AP1572" s="174"/>
      <c r="AQ1572" s="174"/>
      <c r="AR1572" s="174"/>
      <c r="AS1572" s="174"/>
      <c r="AT1572" s="287"/>
      <c r="AU1572" s="288"/>
      <c r="AV1572" s="288"/>
      <c r="AW1572" s="288"/>
      <c r="AX1572" s="288"/>
      <c r="AY1572" s="288"/>
    </row>
    <row r="1573" spans="1:51" ht="16.5" customHeight="1" outlineLevel="4" x14ac:dyDescent="0.25">
      <c r="A1573" s="285" t="s">
        <v>4034</v>
      </c>
      <c r="B1573" s="402" t="s">
        <v>1531</v>
      </c>
      <c r="C1573" s="167" t="s">
        <v>2667</v>
      </c>
      <c r="D1573" s="167"/>
      <c r="E1573" s="167"/>
      <c r="F1573" s="167"/>
      <c r="G1573" s="167"/>
      <c r="H1573" s="167"/>
      <c r="I1573" s="167"/>
      <c r="J1573" s="167"/>
      <c r="K1573" s="167" t="e">
        <f>Variables!E800</f>
        <v>#N/A</v>
      </c>
      <c r="L1573" s="167" t="e">
        <f>Variables!F800</f>
        <v>#N/A</v>
      </c>
      <c r="M1573" s="167">
        <f>Variables!G800</f>
        <v>0.4</v>
      </c>
      <c r="N1573" s="167">
        <f>Variables!H800</f>
        <v>0.4</v>
      </c>
      <c r="O1573" s="167">
        <f>Variables!I800</f>
        <v>0.4</v>
      </c>
      <c r="P1573" s="167">
        <f>Variables!J800</f>
        <v>0.4</v>
      </c>
      <c r="Q1573" s="403"/>
      <c r="R1573" s="167">
        <f>Variables!K800</f>
        <v>0</v>
      </c>
      <c r="S1573" s="167">
        <f>Variables!L800</f>
        <v>0</v>
      </c>
      <c r="T1573" s="285"/>
      <c r="U1573" s="167">
        <f>Variables!M800</f>
        <v>0</v>
      </c>
      <c r="V1573" s="167">
        <f>Variables!N800</f>
        <v>0</v>
      </c>
      <c r="W1573" s="301"/>
      <c r="X1573" s="167"/>
      <c r="Y1573" s="167">
        <f>Variables!P800</f>
        <v>0</v>
      </c>
      <c r="Z1573" s="301"/>
      <c r="AA1573" s="167"/>
      <c r="AB1573" s="201" t="s">
        <v>4035</v>
      </c>
      <c r="AC1573" s="172"/>
      <c r="AD1573" s="172"/>
      <c r="AE1573" s="172"/>
      <c r="AF1573" s="172"/>
      <c r="AG1573" s="172"/>
      <c r="AH1573" s="172"/>
      <c r="AI1573" s="172"/>
      <c r="AJ1573" s="172"/>
      <c r="AK1573" s="287"/>
      <c r="AL1573" s="168"/>
      <c r="AM1573" s="168"/>
      <c r="AN1573" s="168"/>
      <c r="AO1573" s="168"/>
      <c r="AP1573" s="174"/>
      <c r="AQ1573" s="174"/>
      <c r="AR1573" s="174"/>
      <c r="AS1573" s="174"/>
      <c r="AT1573" s="287"/>
      <c r="AU1573" s="288"/>
      <c r="AV1573" s="288"/>
      <c r="AW1573" s="288"/>
      <c r="AX1573" s="288"/>
      <c r="AY1573" s="288"/>
    </row>
    <row r="1574" spans="1:51" ht="16.5" customHeight="1" outlineLevel="2" x14ac:dyDescent="0.25">
      <c r="A1574" s="153" t="s">
        <v>4036</v>
      </c>
      <c r="B1574" s="154" t="s">
        <v>4037</v>
      </c>
      <c r="C1574" s="155"/>
      <c r="D1574" s="155"/>
      <c r="E1574" s="155"/>
      <c r="F1574" s="155"/>
      <c r="G1574" s="155"/>
      <c r="H1574" s="155"/>
      <c r="I1574" s="155"/>
      <c r="J1574" s="155"/>
      <c r="K1574" s="155"/>
      <c r="L1574" s="155"/>
      <c r="M1574" s="155"/>
      <c r="N1574" s="155"/>
      <c r="O1574" s="155"/>
      <c r="P1574" s="155"/>
      <c r="Q1574" s="375"/>
      <c r="R1574" s="155"/>
      <c r="S1574" s="155"/>
      <c r="T1574" s="378" t="s">
        <v>4038</v>
      </c>
      <c r="U1574" s="155"/>
      <c r="V1574" s="155"/>
      <c r="W1574" s="299">
        <v>131948880</v>
      </c>
      <c r="X1574" s="155"/>
      <c r="Y1574" s="155"/>
      <c r="Z1574" s="158"/>
      <c r="AA1574" s="159"/>
      <c r="AB1574" s="154"/>
      <c r="AC1574" s="160"/>
      <c r="AD1574" s="160"/>
      <c r="AE1574" s="160"/>
      <c r="AF1574" s="160"/>
      <c r="AG1574" s="160"/>
      <c r="AH1574" s="160"/>
      <c r="AI1574" s="160"/>
      <c r="AJ1574" s="160"/>
      <c r="AK1574" s="161"/>
      <c r="AL1574" s="159"/>
      <c r="AM1574" s="159"/>
      <c r="AN1574" s="159"/>
      <c r="AO1574" s="159"/>
      <c r="AP1574" s="162"/>
      <c r="AQ1574" s="162"/>
      <c r="AR1574" s="162"/>
      <c r="AS1574" s="162"/>
      <c r="AT1574" s="161"/>
      <c r="AU1574" s="163"/>
      <c r="AV1574" s="163"/>
      <c r="AW1574" s="163"/>
      <c r="AX1574" s="163"/>
      <c r="AY1574" s="163"/>
    </row>
    <row r="1575" spans="1:51" ht="16.5" customHeight="1" outlineLevel="3" x14ac:dyDescent="0.25">
      <c r="A1575" s="285" t="s">
        <v>4039</v>
      </c>
      <c r="B1575" s="286" t="s">
        <v>4040</v>
      </c>
      <c r="C1575" s="167"/>
      <c r="D1575" s="167">
        <v>0.3</v>
      </c>
      <c r="E1575" s="167">
        <v>0.35</v>
      </c>
      <c r="F1575" s="167">
        <v>0.4</v>
      </c>
      <c r="G1575" s="167">
        <v>0.45</v>
      </c>
      <c r="H1575" s="167">
        <v>0.55000000000000004</v>
      </c>
      <c r="I1575" s="167">
        <v>0.65</v>
      </c>
      <c r="J1575" s="167">
        <v>0.75</v>
      </c>
      <c r="K1575" s="167" t="e">
        <f>AVERAGE((K1576/K1579),(K1577/K1580),(K1578/K1581))</f>
        <v>#N/A</v>
      </c>
      <c r="L1575" s="167">
        <v>0.4692982456140351</v>
      </c>
      <c r="M1575" s="167">
        <f t="shared" ref="M1575:P1575" si="2083">AVERAGE((M1576/M1579),(M1577/M1580),(M1578/M1581))</f>
        <v>0.57857142857142863</v>
      </c>
      <c r="N1575" s="167">
        <f t="shared" si="2083"/>
        <v>0.61654135338345861</v>
      </c>
      <c r="O1575" s="167">
        <f t="shared" si="2083"/>
        <v>0.26190476190476192</v>
      </c>
      <c r="P1575" s="167">
        <f t="shared" si="2083"/>
        <v>0.25132275132275134</v>
      </c>
      <c r="Q1575" s="276">
        <v>30028677</v>
      </c>
      <c r="R1575" s="167" t="e">
        <f t="shared" ref="R1575:S1575" si="2084">AVERAGE((R1576/R1579),(R1577/R1580),(R1578/R1581))</f>
        <v>#DIV/0!</v>
      </c>
      <c r="S1575" s="167" t="e">
        <f t="shared" si="2084"/>
        <v>#DIV/0!</v>
      </c>
      <c r="T1575" s="170"/>
      <c r="U1575" s="167" t="e">
        <f t="shared" ref="U1575:V1575" si="2085">AVERAGE((U1576/U1579),(U1577/U1580),(U1578/U1581))</f>
        <v>#DIV/0!</v>
      </c>
      <c r="V1575" s="167" t="e">
        <f t="shared" si="2085"/>
        <v>#DIV/0!</v>
      </c>
      <c r="W1575" s="182"/>
      <c r="X1575" s="167">
        <f>H1575</f>
        <v>0.55000000000000004</v>
      </c>
      <c r="Y1575" s="167" t="e">
        <f>AVERAGE((Y1576/Y1579),(Y1577/Y1580),(Y1578/Y1581))</f>
        <v>#DIV/0!</v>
      </c>
      <c r="Z1575" s="182"/>
      <c r="AA1575" s="167" t="e">
        <f>Y1575/X1575</f>
        <v>#DIV/0!</v>
      </c>
      <c r="AB1575" s="286"/>
      <c r="AC1575" s="172">
        <f>P1575/O1575</f>
        <v>0.95959595959595956</v>
      </c>
      <c r="AD1575" s="172" t="e">
        <f>S1575/R1575</f>
        <v>#DIV/0!</v>
      </c>
      <c r="AE1575" s="172" t="e">
        <f>V1575/U1575</f>
        <v>#DIV/0!</v>
      </c>
      <c r="AF1575" s="172" t="e">
        <f>Y1575/X1575</f>
        <v>#DIV/0!</v>
      </c>
      <c r="AG1575" s="172">
        <f>P1575/G1575</f>
        <v>0.55849500293944743</v>
      </c>
      <c r="AH1575" s="172" t="e">
        <f>S1575/G1575</f>
        <v>#DIV/0!</v>
      </c>
      <c r="AI1575" s="172" t="e">
        <f>V1575/G1575</f>
        <v>#DIV/0!</v>
      </c>
      <c r="AJ1575" s="172" t="e">
        <f>Y1575/G1575</f>
        <v>#DIV/0!</v>
      </c>
      <c r="AK1575" s="173"/>
      <c r="AL1575" s="168">
        <f>IF(H1575=0,0,P1575/H1575)</f>
        <v>0.45695045695045694</v>
      </c>
      <c r="AM1575" s="168" t="e">
        <f>IF(H1575=0,0,S1575/H1575)</f>
        <v>#DIV/0!</v>
      </c>
      <c r="AN1575" s="168" t="e">
        <f>IF(H1575=0,0,V1575/H1575)</f>
        <v>#DIV/0!</v>
      </c>
      <c r="AO1575" s="168" t="e">
        <f>IF(H1575=0,0,Y1575/H1575)</f>
        <v>#DIV/0!</v>
      </c>
      <c r="AP1575" s="174">
        <f t="shared" ref="AP1575:AS1575" si="2086">IF(AL1575&lt;=50%,5,IF(AL1575&lt;=65%,4,IF(AL1575&lt;=75%,3,IF(AL1575&lt;=90%,2,1))))</f>
        <v>5</v>
      </c>
      <c r="AQ1575" s="174" t="e">
        <f t="shared" si="2086"/>
        <v>#DIV/0!</v>
      </c>
      <c r="AR1575" s="174" t="e">
        <f t="shared" si="2086"/>
        <v>#DIV/0!</v>
      </c>
      <c r="AS1575" s="174" t="e">
        <f t="shared" si="2086"/>
        <v>#DIV/0!</v>
      </c>
      <c r="AT1575" s="287"/>
      <c r="AU1575" s="288"/>
      <c r="AV1575" s="288"/>
      <c r="AW1575" s="288"/>
      <c r="AX1575" s="288"/>
      <c r="AY1575" s="288"/>
    </row>
    <row r="1576" spans="1:51" ht="16.5" customHeight="1" outlineLevel="4" x14ac:dyDescent="0.25">
      <c r="A1576" s="205" t="s">
        <v>4041</v>
      </c>
      <c r="B1576" s="215" t="s">
        <v>1513</v>
      </c>
      <c r="C1576" s="192" t="s">
        <v>1632</v>
      </c>
      <c r="D1576" s="192"/>
      <c r="E1576" s="192"/>
      <c r="F1576" s="192"/>
      <c r="G1576" s="192"/>
      <c r="H1576" s="192"/>
      <c r="I1576" s="192"/>
      <c r="J1576" s="192"/>
      <c r="K1576" s="192" t="e">
        <f>Variables!E791</f>
        <v>#N/A</v>
      </c>
      <c r="L1576" s="192" t="e">
        <f>Variables!F791</f>
        <v>#N/A</v>
      </c>
      <c r="M1576" s="192">
        <f>Variables!G791</f>
        <v>9</v>
      </c>
      <c r="N1576" s="192">
        <f>Variables!H791</f>
        <v>8</v>
      </c>
      <c r="O1576" s="192">
        <f>Variables!I791</f>
        <v>0</v>
      </c>
      <c r="P1576" s="192">
        <f>Variables!J791</f>
        <v>2</v>
      </c>
      <c r="Q1576" s="170"/>
      <c r="R1576" s="192">
        <f>Variables!K791</f>
        <v>0</v>
      </c>
      <c r="S1576" s="192">
        <f>Variables!L791</f>
        <v>0</v>
      </c>
      <c r="T1576" s="205"/>
      <c r="U1576" s="192">
        <f>Variables!M791</f>
        <v>0</v>
      </c>
      <c r="V1576" s="192">
        <f>Variables!N791</f>
        <v>0</v>
      </c>
      <c r="W1576" s="182"/>
      <c r="X1576" s="192"/>
      <c r="Y1576" s="192">
        <f>Variables!P791</f>
        <v>0</v>
      </c>
      <c r="Z1576" s="182"/>
      <c r="AA1576" s="192"/>
      <c r="AB1576" s="181"/>
      <c r="AC1576" s="170"/>
      <c r="AD1576" s="170"/>
      <c r="AE1576" s="170"/>
      <c r="AF1576" s="170"/>
      <c r="AG1576" s="170"/>
      <c r="AH1576" s="170"/>
      <c r="AI1576" s="170"/>
      <c r="AJ1576" s="170"/>
      <c r="AK1576" s="206"/>
      <c r="AL1576" s="168"/>
      <c r="AM1576" s="168"/>
      <c r="AN1576" s="168"/>
      <c r="AO1576" s="168"/>
      <c r="AP1576" s="174"/>
      <c r="AQ1576" s="174"/>
      <c r="AR1576" s="174"/>
      <c r="AS1576" s="174"/>
      <c r="AT1576" s="206"/>
      <c r="AU1576" s="207"/>
      <c r="AV1576" s="207"/>
      <c r="AW1576" s="207"/>
      <c r="AX1576" s="207"/>
      <c r="AY1576" s="207"/>
    </row>
    <row r="1577" spans="1:51" ht="16.5" customHeight="1" outlineLevel="4" x14ac:dyDescent="0.25">
      <c r="A1577" s="205" t="s">
        <v>4042</v>
      </c>
      <c r="B1577" s="215" t="s">
        <v>1527</v>
      </c>
      <c r="C1577" s="192" t="s">
        <v>4043</v>
      </c>
      <c r="D1577" s="192"/>
      <c r="E1577" s="192"/>
      <c r="F1577" s="192"/>
      <c r="G1577" s="192"/>
      <c r="H1577" s="192"/>
      <c r="I1577" s="192"/>
      <c r="J1577" s="192"/>
      <c r="K1577" s="192" t="e">
        <f>Variables!E798</f>
        <v>#N/A</v>
      </c>
      <c r="L1577" s="192" t="e">
        <f>Variables!F798</f>
        <v>#N/A</v>
      </c>
      <c r="M1577" s="192">
        <f>Variables!G798</f>
        <v>2</v>
      </c>
      <c r="N1577" s="192">
        <f>Variables!H798</f>
        <v>2</v>
      </c>
      <c r="O1577" s="192">
        <f>Variables!I798</f>
        <v>1</v>
      </c>
      <c r="P1577" s="192">
        <f>Variables!J798</f>
        <v>1</v>
      </c>
      <c r="Q1577" s="170"/>
      <c r="R1577" s="192">
        <f>Variables!K798</f>
        <v>0</v>
      </c>
      <c r="S1577" s="192">
        <f>Variables!L798</f>
        <v>0</v>
      </c>
      <c r="T1577" s="205"/>
      <c r="U1577" s="192">
        <f>Variables!M798</f>
        <v>0</v>
      </c>
      <c r="V1577" s="192">
        <f>Variables!N798</f>
        <v>0</v>
      </c>
      <c r="W1577" s="182"/>
      <c r="X1577" s="192"/>
      <c r="Y1577" s="192">
        <f>Variables!P798</f>
        <v>0</v>
      </c>
      <c r="Z1577" s="182"/>
      <c r="AA1577" s="192"/>
      <c r="AB1577" s="181"/>
      <c r="AC1577" s="170"/>
      <c r="AD1577" s="170"/>
      <c r="AE1577" s="170"/>
      <c r="AF1577" s="170"/>
      <c r="AG1577" s="170"/>
      <c r="AH1577" s="170"/>
      <c r="AI1577" s="170"/>
      <c r="AJ1577" s="170"/>
      <c r="AK1577" s="206"/>
      <c r="AL1577" s="168"/>
      <c r="AM1577" s="168"/>
      <c r="AN1577" s="168"/>
      <c r="AO1577" s="168"/>
      <c r="AP1577" s="174"/>
      <c r="AQ1577" s="174"/>
      <c r="AR1577" s="174"/>
      <c r="AS1577" s="174"/>
      <c r="AT1577" s="206"/>
      <c r="AU1577" s="207"/>
      <c r="AV1577" s="207"/>
      <c r="AW1577" s="207"/>
      <c r="AX1577" s="207"/>
      <c r="AY1577" s="207"/>
    </row>
    <row r="1578" spans="1:51" ht="16.5" customHeight="1" outlineLevel="4" x14ac:dyDescent="0.25">
      <c r="A1578" s="205" t="s">
        <v>4044</v>
      </c>
      <c r="B1578" s="215" t="s">
        <v>1533</v>
      </c>
      <c r="C1578" s="192" t="s">
        <v>2667</v>
      </c>
      <c r="D1578" s="192"/>
      <c r="E1578" s="192"/>
      <c r="F1578" s="192"/>
      <c r="G1578" s="192"/>
      <c r="H1578" s="192"/>
      <c r="I1578" s="192"/>
      <c r="J1578" s="192"/>
      <c r="K1578" s="192" t="e">
        <f>Variables!E801</f>
        <v>#N/A</v>
      </c>
      <c r="L1578" s="192" t="e">
        <f>Variables!F801</f>
        <v>#N/A</v>
      </c>
      <c r="M1578" s="192">
        <f>Variables!G801</f>
        <v>2</v>
      </c>
      <c r="N1578" s="192">
        <f>Variables!H801</f>
        <v>3</v>
      </c>
      <c r="O1578" s="192">
        <f>Variables!I801</f>
        <v>2</v>
      </c>
      <c r="P1578" s="192">
        <f>Variables!J801</f>
        <v>1</v>
      </c>
      <c r="Q1578" s="170"/>
      <c r="R1578" s="192">
        <f>Variables!K801</f>
        <v>0</v>
      </c>
      <c r="S1578" s="192">
        <f>Variables!L801</f>
        <v>0</v>
      </c>
      <c r="T1578" s="205"/>
      <c r="U1578" s="192">
        <f>Variables!M801</f>
        <v>0</v>
      </c>
      <c r="V1578" s="192">
        <f>Variables!N801</f>
        <v>0</v>
      </c>
      <c r="W1578" s="182"/>
      <c r="X1578" s="192"/>
      <c r="Y1578" s="192">
        <f>Variables!P801</f>
        <v>0</v>
      </c>
      <c r="Z1578" s="182"/>
      <c r="AA1578" s="192"/>
      <c r="AB1578" s="181"/>
      <c r="AC1578" s="170"/>
      <c r="AD1578" s="170"/>
      <c r="AE1578" s="170"/>
      <c r="AF1578" s="170"/>
      <c r="AG1578" s="170"/>
      <c r="AH1578" s="170"/>
      <c r="AI1578" s="170"/>
      <c r="AJ1578" s="170"/>
      <c r="AK1578" s="206"/>
      <c r="AL1578" s="168"/>
      <c r="AM1578" s="168"/>
      <c r="AN1578" s="168"/>
      <c r="AO1578" s="168"/>
      <c r="AP1578" s="174"/>
      <c r="AQ1578" s="174"/>
      <c r="AR1578" s="174"/>
      <c r="AS1578" s="174"/>
      <c r="AT1578" s="206"/>
      <c r="AU1578" s="207"/>
      <c r="AV1578" s="207"/>
      <c r="AW1578" s="207"/>
      <c r="AX1578" s="207"/>
      <c r="AY1578" s="207"/>
    </row>
    <row r="1579" spans="1:51" ht="16.5" customHeight="1" outlineLevel="4" x14ac:dyDescent="0.25">
      <c r="A1579" s="205" t="s">
        <v>4045</v>
      </c>
      <c r="B1579" s="215" t="s">
        <v>1499</v>
      </c>
      <c r="C1579" s="192" t="s">
        <v>1632</v>
      </c>
      <c r="D1579" s="192"/>
      <c r="E1579" s="192"/>
      <c r="F1579" s="192"/>
      <c r="G1579" s="192"/>
      <c r="H1579" s="192"/>
      <c r="I1579" s="192"/>
      <c r="J1579" s="192"/>
      <c r="K1579" s="192" t="e">
        <f>Variables!E784</f>
        <v>#N/A</v>
      </c>
      <c r="L1579" s="192" t="e">
        <f>Variables!F784</f>
        <v>#N/A</v>
      </c>
      <c r="M1579" s="192">
        <f>Variables!G784</f>
        <v>20</v>
      </c>
      <c r="N1579" s="192">
        <f>Variables!H784</f>
        <v>19</v>
      </c>
      <c r="O1579" s="192">
        <f>Variables!I784</f>
        <v>18</v>
      </c>
      <c r="P1579" s="192">
        <f>Variables!J784</f>
        <v>18</v>
      </c>
      <c r="Q1579" s="170"/>
      <c r="R1579" s="192">
        <f>Variables!K784</f>
        <v>0</v>
      </c>
      <c r="S1579" s="192">
        <f>Variables!L784</f>
        <v>0</v>
      </c>
      <c r="T1579" s="205"/>
      <c r="U1579" s="192">
        <f>Variables!M784</f>
        <v>0</v>
      </c>
      <c r="V1579" s="192">
        <f>Variables!N784</f>
        <v>0</v>
      </c>
      <c r="W1579" s="182"/>
      <c r="X1579" s="192"/>
      <c r="Y1579" s="192">
        <f>Variables!P784</f>
        <v>0</v>
      </c>
      <c r="Z1579" s="182"/>
      <c r="AA1579" s="192"/>
      <c r="AB1579" s="181"/>
      <c r="AC1579" s="170"/>
      <c r="AD1579" s="170"/>
      <c r="AE1579" s="170"/>
      <c r="AF1579" s="170"/>
      <c r="AG1579" s="170"/>
      <c r="AH1579" s="170"/>
      <c r="AI1579" s="170"/>
      <c r="AJ1579" s="170"/>
      <c r="AK1579" s="206"/>
      <c r="AL1579" s="168"/>
      <c r="AM1579" s="168"/>
      <c r="AN1579" s="168"/>
      <c r="AO1579" s="168"/>
      <c r="AP1579" s="174"/>
      <c r="AQ1579" s="174"/>
      <c r="AR1579" s="174"/>
      <c r="AS1579" s="174"/>
      <c r="AT1579" s="206"/>
      <c r="AU1579" s="207"/>
      <c r="AV1579" s="207"/>
      <c r="AW1579" s="207"/>
      <c r="AX1579" s="207"/>
      <c r="AY1579" s="207"/>
    </row>
    <row r="1580" spans="1:51" ht="16.5" customHeight="1" outlineLevel="4" x14ac:dyDescent="0.25">
      <c r="A1580" s="205" t="s">
        <v>4046</v>
      </c>
      <c r="B1580" s="215" t="s">
        <v>1484</v>
      </c>
      <c r="C1580" s="192" t="s">
        <v>4043</v>
      </c>
      <c r="D1580" s="192"/>
      <c r="E1580" s="192"/>
      <c r="F1580" s="192"/>
      <c r="G1580" s="192"/>
      <c r="H1580" s="192"/>
      <c r="I1580" s="192"/>
      <c r="J1580" s="192"/>
      <c r="K1580" s="192" t="e">
        <f>Variables!E777</f>
        <v>#N/A</v>
      </c>
      <c r="L1580" s="192" t="e">
        <f>Variables!F777</f>
        <v>#N/A</v>
      </c>
      <c r="M1580" s="192">
        <f>Variables!G777</f>
        <v>2</v>
      </c>
      <c r="N1580" s="192">
        <f>Variables!H777</f>
        <v>2</v>
      </c>
      <c r="O1580" s="192">
        <f>Variables!I777</f>
        <v>2</v>
      </c>
      <c r="P1580" s="192">
        <f>Variables!J777</f>
        <v>2</v>
      </c>
      <c r="Q1580" s="170"/>
      <c r="R1580" s="192">
        <f>Variables!K777</f>
        <v>0</v>
      </c>
      <c r="S1580" s="192">
        <f>Variables!L777</f>
        <v>0</v>
      </c>
      <c r="T1580" s="205"/>
      <c r="U1580" s="192">
        <f>Variables!M777</f>
        <v>0</v>
      </c>
      <c r="V1580" s="192">
        <f>Variables!N777</f>
        <v>0</v>
      </c>
      <c r="W1580" s="182"/>
      <c r="X1580" s="192"/>
      <c r="Y1580" s="192">
        <f>Variables!P777</f>
        <v>0</v>
      </c>
      <c r="Z1580" s="182"/>
      <c r="AA1580" s="192"/>
      <c r="AB1580" s="181"/>
      <c r="AC1580" s="170"/>
      <c r="AD1580" s="170"/>
      <c r="AE1580" s="170"/>
      <c r="AF1580" s="170"/>
      <c r="AG1580" s="170"/>
      <c r="AH1580" s="170"/>
      <c r="AI1580" s="170"/>
      <c r="AJ1580" s="170"/>
      <c r="AK1580" s="206"/>
      <c r="AL1580" s="168"/>
      <c r="AM1580" s="168"/>
      <c r="AN1580" s="168"/>
      <c r="AO1580" s="168"/>
      <c r="AP1580" s="174"/>
      <c r="AQ1580" s="174"/>
      <c r="AR1580" s="174"/>
      <c r="AS1580" s="174"/>
      <c r="AT1580" s="206"/>
      <c r="AU1580" s="207"/>
      <c r="AV1580" s="207"/>
      <c r="AW1580" s="207"/>
      <c r="AX1580" s="207"/>
      <c r="AY1580" s="207"/>
    </row>
    <row r="1581" spans="1:51" ht="16.5" customHeight="1" outlineLevel="4" x14ac:dyDescent="0.25">
      <c r="A1581" s="205" t="s">
        <v>4047</v>
      </c>
      <c r="B1581" s="215" t="s">
        <v>1521</v>
      </c>
      <c r="C1581" s="192" t="s">
        <v>4048</v>
      </c>
      <c r="D1581" s="192"/>
      <c r="E1581" s="192"/>
      <c r="F1581" s="192"/>
      <c r="G1581" s="192"/>
      <c r="H1581" s="192"/>
      <c r="I1581" s="192"/>
      <c r="J1581" s="192"/>
      <c r="K1581" s="192" t="e">
        <f>Variables!E795</f>
        <v>#N/A</v>
      </c>
      <c r="L1581" s="192" t="e">
        <f>Variables!F795</f>
        <v>#N/A</v>
      </c>
      <c r="M1581" s="192">
        <f>Variables!G795</f>
        <v>7</v>
      </c>
      <c r="N1581" s="192">
        <f>Variables!H795</f>
        <v>7</v>
      </c>
      <c r="O1581" s="192">
        <f>Variables!I795</f>
        <v>7</v>
      </c>
      <c r="P1581" s="192">
        <f>Variables!J795</f>
        <v>7</v>
      </c>
      <c r="Q1581" s="170"/>
      <c r="R1581" s="192">
        <f>Variables!K795</f>
        <v>0</v>
      </c>
      <c r="S1581" s="192">
        <f>Variables!L795</f>
        <v>0</v>
      </c>
      <c r="T1581" s="205"/>
      <c r="U1581" s="192">
        <f>Variables!M795</f>
        <v>0</v>
      </c>
      <c r="V1581" s="192">
        <f>Variables!N795</f>
        <v>0</v>
      </c>
      <c r="W1581" s="182"/>
      <c r="X1581" s="192"/>
      <c r="Y1581" s="192">
        <f>Variables!P795</f>
        <v>0</v>
      </c>
      <c r="Z1581" s="182"/>
      <c r="AA1581" s="192"/>
      <c r="AB1581" s="181"/>
      <c r="AC1581" s="170"/>
      <c r="AD1581" s="170"/>
      <c r="AE1581" s="170"/>
      <c r="AF1581" s="170"/>
      <c r="AG1581" s="170"/>
      <c r="AH1581" s="170"/>
      <c r="AI1581" s="170"/>
      <c r="AJ1581" s="170"/>
      <c r="AK1581" s="206"/>
      <c r="AL1581" s="168"/>
      <c r="AM1581" s="168"/>
      <c r="AN1581" s="168"/>
      <c r="AO1581" s="168"/>
      <c r="AP1581" s="174"/>
      <c r="AQ1581" s="174"/>
      <c r="AR1581" s="174"/>
      <c r="AS1581" s="174"/>
      <c r="AT1581" s="206"/>
      <c r="AU1581" s="207"/>
      <c r="AV1581" s="207"/>
      <c r="AW1581" s="207"/>
      <c r="AX1581" s="207"/>
      <c r="AY1581" s="207"/>
    </row>
    <row r="1582" spans="1:51" ht="16.5" customHeight="1" outlineLevel="1" x14ac:dyDescent="0.25">
      <c r="A1582" s="140" t="s">
        <v>4049</v>
      </c>
      <c r="B1582" s="146" t="s">
        <v>4050</v>
      </c>
      <c r="C1582" s="142"/>
      <c r="D1582" s="142"/>
      <c r="E1582" s="142"/>
      <c r="F1582" s="142"/>
      <c r="G1582" s="142"/>
      <c r="H1582" s="142"/>
      <c r="I1582" s="142"/>
      <c r="J1582" s="142"/>
      <c r="K1582" s="142"/>
      <c r="L1582" s="142"/>
      <c r="M1582" s="142"/>
      <c r="N1582" s="142"/>
      <c r="O1582" s="142"/>
      <c r="P1582" s="142"/>
      <c r="Q1582" s="142"/>
      <c r="R1582" s="142"/>
      <c r="S1582" s="142"/>
      <c r="T1582" s="144">
        <v>0</v>
      </c>
      <c r="U1582" s="142"/>
      <c r="V1582" s="142"/>
      <c r="W1582" s="143">
        <f>SUBTOTAL(9,W1583:W1627)</f>
        <v>985810026</v>
      </c>
      <c r="X1582" s="142"/>
      <c r="Y1582" s="142"/>
      <c r="Z1582" s="143">
        <f>SUBTOTAL(9,Z1583:Z1627)</f>
        <v>0</v>
      </c>
      <c r="AA1582" s="145"/>
      <c r="AB1582" s="146"/>
      <c r="AC1582" s="147"/>
      <c r="AD1582" s="147"/>
      <c r="AE1582" s="147"/>
      <c r="AF1582" s="147"/>
      <c r="AG1582" s="147"/>
      <c r="AH1582" s="147"/>
      <c r="AI1582" s="147"/>
      <c r="AJ1582" s="147"/>
      <c r="AK1582" s="148"/>
      <c r="AL1582" s="149"/>
      <c r="AM1582" s="149"/>
      <c r="AN1582" s="149"/>
      <c r="AO1582" s="149"/>
      <c r="AP1582" s="150"/>
      <c r="AQ1582" s="150"/>
      <c r="AR1582" s="150"/>
      <c r="AS1582" s="150"/>
      <c r="AT1582" s="151"/>
      <c r="AU1582" s="152">
        <f>COUNTIF(AS1583:AS1627,5)</f>
        <v>14</v>
      </c>
      <c r="AV1582" s="152">
        <f>COUNTIF(AS1583:AS1627,4)</f>
        <v>0</v>
      </c>
      <c r="AW1582" s="152">
        <f>COUNTIF(AS1583:AS1627,3)</f>
        <v>0</v>
      </c>
      <c r="AX1582" s="152">
        <f>COUNTIF(AS1583:AS1627,2)</f>
        <v>0</v>
      </c>
      <c r="AY1582" s="152">
        <f>COUNTIF(AS1583:AS1627,1)</f>
        <v>1</v>
      </c>
    </row>
    <row r="1583" spans="1:51" ht="16.5" customHeight="1" outlineLevel="2" x14ac:dyDescent="0.25">
      <c r="A1583" s="153" t="s">
        <v>4051</v>
      </c>
      <c r="B1583" s="153" t="s">
        <v>4052</v>
      </c>
      <c r="C1583" s="155"/>
      <c r="D1583" s="155"/>
      <c r="E1583" s="155"/>
      <c r="F1583" s="155"/>
      <c r="G1583" s="155"/>
      <c r="H1583" s="155"/>
      <c r="I1583" s="155"/>
      <c r="J1583" s="155"/>
      <c r="K1583" s="155"/>
      <c r="L1583" s="155"/>
      <c r="M1583" s="155"/>
      <c r="N1583" s="155"/>
      <c r="O1583" s="155"/>
      <c r="P1583" s="155"/>
      <c r="Q1583" s="404"/>
      <c r="R1583" s="155"/>
      <c r="S1583" s="155"/>
      <c r="T1583" s="405" t="s">
        <v>4053</v>
      </c>
      <c r="U1583" s="155"/>
      <c r="V1583" s="155"/>
      <c r="W1583" s="222"/>
      <c r="X1583" s="155"/>
      <c r="Y1583" s="155"/>
      <c r="Z1583" s="158"/>
      <c r="AA1583" s="159"/>
      <c r="AB1583" s="154"/>
      <c r="AC1583" s="160"/>
      <c r="AD1583" s="160"/>
      <c r="AE1583" s="160"/>
      <c r="AF1583" s="160"/>
      <c r="AG1583" s="160"/>
      <c r="AH1583" s="160"/>
      <c r="AI1583" s="160"/>
      <c r="AJ1583" s="160"/>
      <c r="AK1583" s="161"/>
      <c r="AL1583" s="159"/>
      <c r="AM1583" s="159"/>
      <c r="AN1583" s="159"/>
      <c r="AO1583" s="159"/>
      <c r="AP1583" s="162"/>
      <c r="AQ1583" s="162"/>
      <c r="AR1583" s="162"/>
      <c r="AS1583" s="162"/>
      <c r="AT1583" s="161"/>
      <c r="AU1583" s="163"/>
      <c r="AV1583" s="163"/>
      <c r="AW1583" s="163"/>
      <c r="AX1583" s="163"/>
      <c r="AY1583" s="163"/>
    </row>
    <row r="1584" spans="1:51" ht="16.5" customHeight="1" outlineLevel="3" x14ac:dyDescent="0.25">
      <c r="A1584" s="285" t="s">
        <v>4054</v>
      </c>
      <c r="B1584" s="286" t="s">
        <v>4055</v>
      </c>
      <c r="C1584" s="167"/>
      <c r="D1584" s="167">
        <v>0.5</v>
      </c>
      <c r="E1584" s="167">
        <v>0.55000000000000004</v>
      </c>
      <c r="F1584" s="167">
        <v>0.6</v>
      </c>
      <c r="G1584" s="167">
        <v>0.65</v>
      </c>
      <c r="H1584" s="167">
        <v>0.7</v>
      </c>
      <c r="I1584" s="167">
        <v>0.75</v>
      </c>
      <c r="J1584" s="167">
        <v>0.87</v>
      </c>
      <c r="K1584" s="167">
        <v>0.5</v>
      </c>
      <c r="L1584" s="168">
        <f t="shared" ref="L1584:P1584" si="2087">IF(L1586=0,0,L1585/L1586)</f>
        <v>0.95</v>
      </c>
      <c r="M1584" s="168">
        <f t="shared" si="2087"/>
        <v>1</v>
      </c>
      <c r="N1584" s="168">
        <f t="shared" si="2087"/>
        <v>1</v>
      </c>
      <c r="O1584" s="168">
        <f t="shared" si="2087"/>
        <v>0</v>
      </c>
      <c r="P1584" s="168">
        <f t="shared" si="2087"/>
        <v>0</v>
      </c>
      <c r="Q1584" s="406"/>
      <c r="R1584" s="168">
        <f t="shared" ref="R1584:S1584" si="2088">IF(R1586=0,0,R1585/R1586)</f>
        <v>0</v>
      </c>
      <c r="S1584" s="168">
        <f t="shared" si="2088"/>
        <v>0</v>
      </c>
      <c r="T1584" s="243" t="s">
        <v>4056</v>
      </c>
      <c r="U1584" s="168">
        <f t="shared" ref="U1584:V1584" si="2089">IF(U1586=0,0,U1585/U1586)</f>
        <v>0</v>
      </c>
      <c r="V1584" s="168">
        <f t="shared" si="2089"/>
        <v>0</v>
      </c>
      <c r="W1584" s="274">
        <v>527990000</v>
      </c>
      <c r="X1584" s="167">
        <f>H1584</f>
        <v>0.7</v>
      </c>
      <c r="Y1584" s="168">
        <f>IF(Y1586=0,0,Y1585/Y1586)</f>
        <v>0</v>
      </c>
      <c r="Z1584" s="182"/>
      <c r="AA1584" s="167">
        <f>Y1584/X1584</f>
        <v>0</v>
      </c>
      <c r="AB1584" s="286"/>
      <c r="AC1584" s="172" t="e">
        <f>P1584/R1584</f>
        <v>#DIV/0!</v>
      </c>
      <c r="AD1584" s="172" t="e">
        <f>S1584/R1584</f>
        <v>#DIV/0!</v>
      </c>
      <c r="AE1584" s="172" t="e">
        <f>V1584/U1584</f>
        <v>#DIV/0!</v>
      </c>
      <c r="AF1584" s="172">
        <f>Y1584/X1584</f>
        <v>0</v>
      </c>
      <c r="AG1584" s="172">
        <f>P1584/G1584</f>
        <v>0</v>
      </c>
      <c r="AH1584" s="172">
        <f>S1584/G1584</f>
        <v>0</v>
      </c>
      <c r="AI1584" s="172">
        <f>V1584/G1584</f>
        <v>0</v>
      </c>
      <c r="AJ1584" s="172">
        <f>Y1584/G1584</f>
        <v>0</v>
      </c>
      <c r="AK1584" s="173"/>
      <c r="AL1584" s="168">
        <f>IF(H1584=0,0,P1584/H1584)</f>
        <v>0</v>
      </c>
      <c r="AM1584" s="168">
        <f>IF(H1584=0,0,S1584/H1584)</f>
        <v>0</v>
      </c>
      <c r="AN1584" s="168">
        <f>IF(H1584=0,0,V1584/H1584)</f>
        <v>0</v>
      </c>
      <c r="AO1584" s="168">
        <f>IF(H1584=0,0,Y1584/H1584)</f>
        <v>0</v>
      </c>
      <c r="AP1584" s="174">
        <f t="shared" ref="AP1584:AS1584" si="2090">IF(AL1584&lt;=50%,5,IF(AL1584&lt;=65%,4,IF(AL1584&lt;=75%,3,IF(AL1584&lt;=90%,2,1))))</f>
        <v>5</v>
      </c>
      <c r="AQ1584" s="174">
        <f t="shared" si="2090"/>
        <v>5</v>
      </c>
      <c r="AR1584" s="174">
        <f t="shared" si="2090"/>
        <v>5</v>
      </c>
      <c r="AS1584" s="174">
        <f t="shared" si="2090"/>
        <v>5</v>
      </c>
      <c r="AT1584" s="287"/>
      <c r="AU1584" s="288"/>
      <c r="AV1584" s="288"/>
      <c r="AW1584" s="288"/>
      <c r="AX1584" s="288"/>
      <c r="AY1584" s="288"/>
    </row>
    <row r="1585" spans="1:51" ht="16.5" customHeight="1" outlineLevel="4" x14ac:dyDescent="0.25">
      <c r="A1585" s="205" t="s">
        <v>4057</v>
      </c>
      <c r="B1585" s="181" t="s">
        <v>1555</v>
      </c>
      <c r="C1585" s="192" t="s">
        <v>4058</v>
      </c>
      <c r="D1585" s="192"/>
      <c r="E1585" s="192"/>
      <c r="F1585" s="192"/>
      <c r="G1585" s="192"/>
      <c r="H1585" s="192"/>
      <c r="I1585" s="192"/>
      <c r="J1585" s="192"/>
      <c r="K1585" s="192" t="e">
        <f>Variables!E814</f>
        <v>#N/A</v>
      </c>
      <c r="L1585" s="192">
        <f>Variables!F814</f>
        <v>76</v>
      </c>
      <c r="M1585" s="192">
        <f>Variables!G814</f>
        <v>80</v>
      </c>
      <c r="N1585" s="192">
        <f>Variables!H814</f>
        <v>80</v>
      </c>
      <c r="O1585" s="192">
        <f>Variables!I814</f>
        <v>0</v>
      </c>
      <c r="P1585" s="192">
        <f>Variables!J814</f>
        <v>0</v>
      </c>
      <c r="Q1585" s="243"/>
      <c r="R1585" s="192">
        <f>Variables!K814</f>
        <v>0</v>
      </c>
      <c r="S1585" s="192">
        <f>Variables!L814</f>
        <v>0</v>
      </c>
      <c r="T1585" s="407">
        <v>0</v>
      </c>
      <c r="U1585" s="192">
        <f>Variables!M814</f>
        <v>0</v>
      </c>
      <c r="V1585" s="192">
        <f>Variables!N814</f>
        <v>0</v>
      </c>
      <c r="W1585" s="192"/>
      <c r="X1585" s="192"/>
      <c r="Y1585" s="192">
        <f>Variables!P814</f>
        <v>0</v>
      </c>
      <c r="Z1585" s="192"/>
      <c r="AA1585" s="192"/>
      <c r="AB1585" s="181"/>
      <c r="AC1585" s="170"/>
      <c r="AD1585" s="170"/>
      <c r="AE1585" s="170"/>
      <c r="AF1585" s="170"/>
      <c r="AG1585" s="170"/>
      <c r="AH1585" s="170"/>
      <c r="AI1585" s="170"/>
      <c r="AJ1585" s="170"/>
      <c r="AK1585" s="206"/>
      <c r="AL1585" s="168"/>
      <c r="AM1585" s="168"/>
      <c r="AN1585" s="168"/>
      <c r="AO1585" s="168"/>
      <c r="AP1585" s="174"/>
      <c r="AQ1585" s="174"/>
      <c r="AR1585" s="174"/>
      <c r="AS1585" s="174"/>
      <c r="AT1585" s="206"/>
      <c r="AU1585" s="207"/>
      <c r="AV1585" s="207"/>
      <c r="AW1585" s="207"/>
      <c r="AX1585" s="207"/>
      <c r="AY1585" s="207"/>
    </row>
    <row r="1586" spans="1:51" ht="16.5" customHeight="1" outlineLevel="4" x14ac:dyDescent="0.25">
      <c r="A1586" s="205" t="s">
        <v>4059</v>
      </c>
      <c r="B1586" s="181" t="s">
        <v>1553</v>
      </c>
      <c r="C1586" s="192" t="s">
        <v>4058</v>
      </c>
      <c r="D1586" s="192"/>
      <c r="E1586" s="192"/>
      <c r="F1586" s="192"/>
      <c r="G1586" s="192"/>
      <c r="H1586" s="192"/>
      <c r="I1586" s="192"/>
      <c r="J1586" s="192"/>
      <c r="K1586" s="192" t="e">
        <f>Variables!E813</f>
        <v>#N/A</v>
      </c>
      <c r="L1586" s="192">
        <f>Variables!F813</f>
        <v>80</v>
      </c>
      <c r="M1586" s="192">
        <f>Variables!G813</f>
        <v>80</v>
      </c>
      <c r="N1586" s="192">
        <f>Variables!H813</f>
        <v>80</v>
      </c>
      <c r="O1586" s="192">
        <f>Variables!I813</f>
        <v>0</v>
      </c>
      <c r="P1586" s="192">
        <f>Variables!J813</f>
        <v>0</v>
      </c>
      <c r="Q1586" s="243"/>
      <c r="R1586" s="192">
        <f>Variables!K813</f>
        <v>0</v>
      </c>
      <c r="S1586" s="192">
        <f>Variables!L813</f>
        <v>0</v>
      </c>
      <c r="T1586" s="407">
        <v>0</v>
      </c>
      <c r="U1586" s="192">
        <f>Variables!M813</f>
        <v>0</v>
      </c>
      <c r="V1586" s="192">
        <f>Variables!N813</f>
        <v>0</v>
      </c>
      <c r="W1586" s="192"/>
      <c r="X1586" s="192"/>
      <c r="Y1586" s="192">
        <f>Variables!P813</f>
        <v>0</v>
      </c>
      <c r="Z1586" s="192"/>
      <c r="AA1586" s="192"/>
      <c r="AB1586" s="181"/>
      <c r="AC1586" s="170"/>
      <c r="AD1586" s="170"/>
      <c r="AE1586" s="170"/>
      <c r="AF1586" s="170"/>
      <c r="AG1586" s="170"/>
      <c r="AH1586" s="170"/>
      <c r="AI1586" s="170"/>
      <c r="AJ1586" s="170"/>
      <c r="AK1586" s="206"/>
      <c r="AL1586" s="168"/>
      <c r="AM1586" s="168"/>
      <c r="AN1586" s="168"/>
      <c r="AO1586" s="168"/>
      <c r="AP1586" s="174"/>
      <c r="AQ1586" s="174"/>
      <c r="AR1586" s="174"/>
      <c r="AS1586" s="174"/>
      <c r="AT1586" s="206"/>
      <c r="AU1586" s="207"/>
      <c r="AV1586" s="207"/>
      <c r="AW1586" s="207"/>
      <c r="AX1586" s="207"/>
      <c r="AY1586" s="207"/>
    </row>
    <row r="1587" spans="1:51" ht="16.5" customHeight="1" outlineLevel="3" x14ac:dyDescent="0.25">
      <c r="A1587" s="285" t="s">
        <v>4060</v>
      </c>
      <c r="B1587" s="286" t="s">
        <v>4061</v>
      </c>
      <c r="C1587" s="167"/>
      <c r="D1587" s="167">
        <v>0.5</v>
      </c>
      <c r="E1587" s="167" t="s">
        <v>4062</v>
      </c>
      <c r="F1587" s="167">
        <v>0.6</v>
      </c>
      <c r="G1587" s="167">
        <v>0.65</v>
      </c>
      <c r="H1587" s="167">
        <v>0.7</v>
      </c>
      <c r="I1587" s="167">
        <v>0.75</v>
      </c>
      <c r="J1587" s="167">
        <v>0.8</v>
      </c>
      <c r="K1587" s="167">
        <v>0.32600000000000001</v>
      </c>
      <c r="L1587" s="167">
        <v>0.51724137931034486</v>
      </c>
      <c r="M1587" s="168">
        <f t="shared" ref="M1587:P1587" si="2091">IF(M1589=0,0,M1588/M1589)</f>
        <v>0.55172413793103448</v>
      </c>
      <c r="N1587" s="168">
        <f t="shared" si="2091"/>
        <v>0.75862068965517238</v>
      </c>
      <c r="O1587" s="168">
        <f t="shared" si="2091"/>
        <v>0</v>
      </c>
      <c r="P1587" s="168">
        <f t="shared" si="2091"/>
        <v>0</v>
      </c>
      <c r="Q1587" s="406"/>
      <c r="R1587" s="168">
        <f t="shared" ref="R1587:S1587" si="2092">IF(R1589=0,0,R1588/R1589)</f>
        <v>0</v>
      </c>
      <c r="S1587" s="168">
        <f t="shared" si="2092"/>
        <v>0</v>
      </c>
      <c r="T1587" s="243" t="s">
        <v>4063</v>
      </c>
      <c r="U1587" s="168">
        <f t="shared" ref="U1587:V1587" si="2093">IF(U1589=0,0,U1588/U1589)</f>
        <v>0</v>
      </c>
      <c r="V1587" s="168">
        <f t="shared" si="2093"/>
        <v>0</v>
      </c>
      <c r="W1587" s="181"/>
      <c r="X1587" s="167">
        <f>H1587</f>
        <v>0.7</v>
      </c>
      <c r="Y1587" s="168">
        <f>IF(Y1589=0,0,Y1588/Y1589)</f>
        <v>0</v>
      </c>
      <c r="Z1587" s="182"/>
      <c r="AA1587" s="167">
        <f>Y1587/X1587</f>
        <v>0</v>
      </c>
      <c r="AB1587" s="286"/>
      <c r="AC1587" s="172" t="e">
        <f>P1587/R1587</f>
        <v>#DIV/0!</v>
      </c>
      <c r="AD1587" s="172" t="e">
        <f>S1587/R1587</f>
        <v>#DIV/0!</v>
      </c>
      <c r="AE1587" s="172" t="e">
        <f>V1587/U1587</f>
        <v>#DIV/0!</v>
      </c>
      <c r="AF1587" s="172">
        <f>Y1587/X1587</f>
        <v>0</v>
      </c>
      <c r="AG1587" s="172">
        <f>P1587/G1587</f>
        <v>0</v>
      </c>
      <c r="AH1587" s="172">
        <f>S1587/G1587</f>
        <v>0</v>
      </c>
      <c r="AI1587" s="172">
        <f>V1587/G1587</f>
        <v>0</v>
      </c>
      <c r="AJ1587" s="172">
        <f>Y1587/G1587</f>
        <v>0</v>
      </c>
      <c r="AK1587" s="173"/>
      <c r="AL1587" s="168">
        <f>IF(H1587=0,0,P1587/H1587)</f>
        <v>0</v>
      </c>
      <c r="AM1587" s="168">
        <f>IF(H1587=0,0,S1587/H1587)</f>
        <v>0</v>
      </c>
      <c r="AN1587" s="168">
        <f>IF(H1587=0,0,V1587/H1587)</f>
        <v>0</v>
      </c>
      <c r="AO1587" s="168">
        <f>IF(H1587=0,0,Y1587/H1587)</f>
        <v>0</v>
      </c>
      <c r="AP1587" s="174">
        <f t="shared" ref="AP1587:AS1587" si="2094">IF(AL1587&lt;=50%,5,IF(AL1587&lt;=65%,4,IF(AL1587&lt;=75%,3,IF(AL1587&lt;=90%,2,1))))</f>
        <v>5</v>
      </c>
      <c r="AQ1587" s="174">
        <f t="shared" si="2094"/>
        <v>5</v>
      </c>
      <c r="AR1587" s="174">
        <f t="shared" si="2094"/>
        <v>5</v>
      </c>
      <c r="AS1587" s="174">
        <f t="shared" si="2094"/>
        <v>5</v>
      </c>
      <c r="AT1587" s="287"/>
      <c r="AU1587" s="288"/>
      <c r="AV1587" s="288"/>
      <c r="AW1587" s="288"/>
      <c r="AX1587" s="288"/>
      <c r="AY1587" s="288"/>
    </row>
    <row r="1588" spans="1:51" ht="16.5" customHeight="1" outlineLevel="4" x14ac:dyDescent="0.25">
      <c r="A1588" s="205" t="s">
        <v>4064</v>
      </c>
      <c r="B1588" s="181" t="s">
        <v>1543</v>
      </c>
      <c r="C1588" s="192" t="s">
        <v>1632</v>
      </c>
      <c r="D1588" s="192"/>
      <c r="E1588" s="192"/>
      <c r="F1588" s="192"/>
      <c r="G1588" s="192"/>
      <c r="H1588" s="192"/>
      <c r="I1588" s="192"/>
      <c r="J1588" s="192"/>
      <c r="K1588" s="192" t="e">
        <f>Variables!E808</f>
        <v>#N/A</v>
      </c>
      <c r="L1588" s="192">
        <f>Variables!F808</f>
        <v>29</v>
      </c>
      <c r="M1588" s="192">
        <f>Variables!G808</f>
        <v>16</v>
      </c>
      <c r="N1588" s="192">
        <f>Variables!H808</f>
        <v>22</v>
      </c>
      <c r="O1588" s="192">
        <f>Variables!I808</f>
        <v>0</v>
      </c>
      <c r="P1588" s="192">
        <f>Variables!J808</f>
        <v>0</v>
      </c>
      <c r="Q1588" s="378"/>
      <c r="R1588" s="192">
        <f>Variables!K808</f>
        <v>0</v>
      </c>
      <c r="S1588" s="192">
        <f>Variables!L808</f>
        <v>0</v>
      </c>
      <c r="T1588" s="378" t="s">
        <v>4065</v>
      </c>
      <c r="U1588" s="192">
        <f>Variables!M808</f>
        <v>0</v>
      </c>
      <c r="V1588" s="192">
        <f>Variables!N808</f>
        <v>0</v>
      </c>
      <c r="W1588" s="181"/>
      <c r="X1588" s="192"/>
      <c r="Y1588" s="192">
        <f>Variables!P808</f>
        <v>0</v>
      </c>
      <c r="Z1588" s="182"/>
      <c r="AA1588" s="192"/>
      <c r="AB1588" s="181"/>
      <c r="AC1588" s="170"/>
      <c r="AD1588" s="170"/>
      <c r="AE1588" s="170"/>
      <c r="AF1588" s="170"/>
      <c r="AG1588" s="170"/>
      <c r="AH1588" s="170"/>
      <c r="AI1588" s="170"/>
      <c r="AJ1588" s="170"/>
      <c r="AK1588" s="206"/>
      <c r="AL1588" s="168"/>
      <c r="AM1588" s="168"/>
      <c r="AN1588" s="168"/>
      <c r="AO1588" s="168"/>
      <c r="AP1588" s="174"/>
      <c r="AQ1588" s="174"/>
      <c r="AR1588" s="174"/>
      <c r="AS1588" s="174"/>
      <c r="AT1588" s="206"/>
      <c r="AU1588" s="207"/>
      <c r="AV1588" s="207"/>
      <c r="AW1588" s="207"/>
      <c r="AX1588" s="207"/>
      <c r="AY1588" s="207"/>
    </row>
    <row r="1589" spans="1:51" ht="16.5" customHeight="1" outlineLevel="4" x14ac:dyDescent="0.25">
      <c r="A1589" s="205" t="s">
        <v>4066</v>
      </c>
      <c r="B1589" s="181" t="s">
        <v>1302</v>
      </c>
      <c r="C1589" s="192" t="s">
        <v>2456</v>
      </c>
      <c r="D1589" s="192"/>
      <c r="E1589" s="192"/>
      <c r="F1589" s="192"/>
      <c r="G1589" s="192"/>
      <c r="H1589" s="192"/>
      <c r="I1589" s="192"/>
      <c r="J1589" s="192"/>
      <c r="K1589" s="192">
        <f>Variables!E671</f>
        <v>46</v>
      </c>
      <c r="L1589" s="192">
        <f>Variables!F671</f>
        <v>29</v>
      </c>
      <c r="M1589" s="192">
        <f>Variables!G671</f>
        <v>29</v>
      </c>
      <c r="N1589" s="192">
        <f>Variables!H671</f>
        <v>29</v>
      </c>
      <c r="O1589" s="192">
        <f>Variables!I671</f>
        <v>0</v>
      </c>
      <c r="P1589" s="192">
        <f>Variables!J671</f>
        <v>0</v>
      </c>
      <c r="Q1589" s="181"/>
      <c r="R1589" s="192">
        <f>Variables!K671</f>
        <v>0</v>
      </c>
      <c r="S1589" s="192">
        <f>Variables!L671</f>
        <v>0</v>
      </c>
      <c r="T1589" s="181"/>
      <c r="U1589" s="192">
        <f>Variables!M671</f>
        <v>0</v>
      </c>
      <c r="V1589" s="192">
        <f>Variables!N671</f>
        <v>0</v>
      </c>
      <c r="W1589" s="181"/>
      <c r="X1589" s="192"/>
      <c r="Y1589" s="192">
        <f>Variables!P671</f>
        <v>0</v>
      </c>
      <c r="Z1589" s="182"/>
      <c r="AA1589" s="192"/>
      <c r="AB1589" s="181"/>
      <c r="AC1589" s="170"/>
      <c r="AD1589" s="170"/>
      <c r="AE1589" s="170"/>
      <c r="AF1589" s="170"/>
      <c r="AG1589" s="170"/>
      <c r="AH1589" s="170"/>
      <c r="AI1589" s="170"/>
      <c r="AJ1589" s="170"/>
      <c r="AK1589" s="206"/>
      <c r="AL1589" s="168"/>
      <c r="AM1589" s="168"/>
      <c r="AN1589" s="168"/>
      <c r="AO1589" s="168"/>
      <c r="AP1589" s="174"/>
      <c r="AQ1589" s="174"/>
      <c r="AR1589" s="174"/>
      <c r="AS1589" s="174"/>
      <c r="AT1589" s="206"/>
      <c r="AU1589" s="207"/>
      <c r="AV1589" s="207"/>
      <c r="AW1589" s="207"/>
      <c r="AX1589" s="207"/>
      <c r="AY1589" s="207"/>
    </row>
    <row r="1590" spans="1:51" ht="16.5" customHeight="1" outlineLevel="3" x14ac:dyDescent="0.25">
      <c r="A1590" s="359" t="s">
        <v>4067</v>
      </c>
      <c r="B1590" s="360" t="s">
        <v>4068</v>
      </c>
      <c r="C1590" s="247"/>
      <c r="D1590" s="247">
        <v>0.7</v>
      </c>
      <c r="E1590" s="247">
        <v>0.7</v>
      </c>
      <c r="F1590" s="247">
        <v>0.75</v>
      </c>
      <c r="G1590" s="247">
        <v>0.8</v>
      </c>
      <c r="H1590" s="247">
        <v>0.85</v>
      </c>
      <c r="I1590" s="247">
        <v>0.9</v>
      </c>
      <c r="J1590" s="247">
        <v>0.9</v>
      </c>
      <c r="K1590" s="247">
        <v>0.66669999999999996</v>
      </c>
      <c r="L1590" s="247">
        <v>1</v>
      </c>
      <c r="M1590" s="168">
        <f t="shared" ref="M1590:P1590" si="2095">IF(M1592=0,0,M1591/M1592)</f>
        <v>1</v>
      </c>
      <c r="N1590" s="168">
        <f t="shared" si="2095"/>
        <v>1</v>
      </c>
      <c r="O1590" s="168">
        <f t="shared" si="2095"/>
        <v>0</v>
      </c>
      <c r="P1590" s="168">
        <f t="shared" si="2095"/>
        <v>0</v>
      </c>
      <c r="Q1590" s="290"/>
      <c r="R1590" s="168">
        <f t="shared" ref="R1590:S1590" si="2096">IF(R1592=0,0,R1591/R1592)</f>
        <v>0</v>
      </c>
      <c r="S1590" s="168">
        <f t="shared" si="2096"/>
        <v>0</v>
      </c>
      <c r="T1590" s="291"/>
      <c r="U1590" s="168">
        <f t="shared" ref="U1590:V1590" si="2097">IF(U1592=0,0,U1591/U1592)</f>
        <v>0</v>
      </c>
      <c r="V1590" s="168">
        <f t="shared" si="2097"/>
        <v>0</v>
      </c>
      <c r="W1590" s="294">
        <v>17970000</v>
      </c>
      <c r="X1590" s="167">
        <f>H1590</f>
        <v>0.85</v>
      </c>
      <c r="Y1590" s="168">
        <f>IF(Y1592=0,0,Y1591/Y1592)</f>
        <v>0</v>
      </c>
      <c r="Z1590" s="292"/>
      <c r="AA1590" s="167">
        <f>Y1590/X1590</f>
        <v>0</v>
      </c>
      <c r="AB1590" s="165"/>
      <c r="AC1590" s="172" t="e">
        <f>P1590/R1590</f>
        <v>#DIV/0!</v>
      </c>
      <c r="AD1590" s="172" t="e">
        <f>S1590/R1590</f>
        <v>#DIV/0!</v>
      </c>
      <c r="AE1590" s="172" t="e">
        <f>V1590/U1590</f>
        <v>#DIV/0!</v>
      </c>
      <c r="AF1590" s="172">
        <f>Y1590/X1590</f>
        <v>0</v>
      </c>
      <c r="AG1590" s="172">
        <f>P1590/G1590</f>
        <v>0</v>
      </c>
      <c r="AH1590" s="172">
        <f>S1590/G1590</f>
        <v>0</v>
      </c>
      <c r="AI1590" s="172">
        <f>V1590/G1590</f>
        <v>0</v>
      </c>
      <c r="AJ1590" s="172">
        <f>Y1590/G1590</f>
        <v>0</v>
      </c>
      <c r="AK1590" s="173"/>
      <c r="AL1590" s="168">
        <f>IF(H1590=0,0,P1590/H1590)</f>
        <v>0</v>
      </c>
      <c r="AM1590" s="168">
        <f>IF(H1590=0,0,S1590/H1590)</f>
        <v>0</v>
      </c>
      <c r="AN1590" s="168">
        <f>IF(H1590=0,0,V1590/H1590)</f>
        <v>0</v>
      </c>
      <c r="AO1590" s="168">
        <f>IF(H1590=0,0,Y1590/H1590)</f>
        <v>0</v>
      </c>
      <c r="AP1590" s="174">
        <f t="shared" ref="AP1590:AS1590" si="2098">IF(AL1590&lt;=50%,5,IF(AL1590&lt;=65%,4,IF(AL1590&lt;=75%,3,IF(AL1590&lt;=90%,2,1))))</f>
        <v>5</v>
      </c>
      <c r="AQ1590" s="174">
        <f t="shared" si="2098"/>
        <v>5</v>
      </c>
      <c r="AR1590" s="174">
        <f t="shared" si="2098"/>
        <v>5</v>
      </c>
      <c r="AS1590" s="174">
        <f t="shared" si="2098"/>
        <v>5</v>
      </c>
      <c r="AT1590" s="361"/>
      <c r="AU1590" s="362"/>
      <c r="AV1590" s="362"/>
      <c r="AW1590" s="362"/>
      <c r="AX1590" s="362"/>
      <c r="AY1590" s="362"/>
    </row>
    <row r="1591" spans="1:51" ht="16.5" customHeight="1" outlineLevel="4" x14ac:dyDescent="0.25">
      <c r="A1591" s="293" t="s">
        <v>4069</v>
      </c>
      <c r="B1591" s="294" t="s">
        <v>1539</v>
      </c>
      <c r="C1591" s="295" t="s">
        <v>4070</v>
      </c>
      <c r="D1591" s="295"/>
      <c r="E1591" s="295"/>
      <c r="F1591" s="295"/>
      <c r="G1591" s="295"/>
      <c r="H1591" s="295"/>
      <c r="I1591" s="295"/>
      <c r="J1591" s="295"/>
      <c r="K1591" s="295">
        <f>Variables!E806</f>
        <v>0.7</v>
      </c>
      <c r="L1591" s="295">
        <f>Variables!F806</f>
        <v>1</v>
      </c>
      <c r="M1591" s="295">
        <f>Variables!G806</f>
        <v>1</v>
      </c>
      <c r="N1591" s="295">
        <f>Variables!H806</f>
        <v>1</v>
      </c>
      <c r="O1591" s="295">
        <f>Variables!I806</f>
        <v>0</v>
      </c>
      <c r="P1591" s="295">
        <f>Variables!J806</f>
        <v>0</v>
      </c>
      <c r="Q1591" s="291"/>
      <c r="R1591" s="295">
        <f>Variables!K806</f>
        <v>0</v>
      </c>
      <c r="S1591" s="295">
        <f>Variables!L806</f>
        <v>0</v>
      </c>
      <c r="T1591" s="291"/>
      <c r="U1591" s="295">
        <f>Variables!M806</f>
        <v>0</v>
      </c>
      <c r="V1591" s="295">
        <f>Variables!N806</f>
        <v>0</v>
      </c>
      <c r="W1591" s="291"/>
      <c r="X1591" s="295"/>
      <c r="Y1591" s="295">
        <f>Variables!P806</f>
        <v>0</v>
      </c>
      <c r="Z1591" s="292"/>
      <c r="AA1591" s="295"/>
      <c r="AB1591" s="291"/>
      <c r="AC1591" s="250"/>
      <c r="AD1591" s="250"/>
      <c r="AE1591" s="250"/>
      <c r="AF1591" s="250"/>
      <c r="AG1591" s="250"/>
      <c r="AH1591" s="250"/>
      <c r="AI1591" s="250"/>
      <c r="AJ1591" s="250"/>
      <c r="AK1591" s="296"/>
      <c r="AL1591" s="248"/>
      <c r="AM1591" s="248"/>
      <c r="AN1591" s="248"/>
      <c r="AO1591" s="248"/>
      <c r="AP1591" s="258"/>
      <c r="AQ1591" s="258"/>
      <c r="AR1591" s="258"/>
      <c r="AS1591" s="258"/>
      <c r="AT1591" s="296"/>
      <c r="AU1591" s="297"/>
      <c r="AV1591" s="297"/>
      <c r="AW1591" s="297"/>
      <c r="AX1591" s="297"/>
      <c r="AY1591" s="297"/>
    </row>
    <row r="1592" spans="1:51" ht="16.5" customHeight="1" outlineLevel="4" x14ac:dyDescent="0.25">
      <c r="A1592" s="293" t="s">
        <v>4071</v>
      </c>
      <c r="B1592" s="291" t="s">
        <v>1537</v>
      </c>
      <c r="C1592" s="295" t="s">
        <v>4070</v>
      </c>
      <c r="D1592" s="295"/>
      <c r="E1592" s="295"/>
      <c r="F1592" s="295"/>
      <c r="G1592" s="295"/>
      <c r="H1592" s="295"/>
      <c r="I1592" s="295"/>
      <c r="J1592" s="295"/>
      <c r="K1592" s="295">
        <f>Variables!E805</f>
        <v>0.7</v>
      </c>
      <c r="L1592" s="295">
        <f>Variables!F805</f>
        <v>1</v>
      </c>
      <c r="M1592" s="295">
        <f>Variables!G805</f>
        <v>1</v>
      </c>
      <c r="N1592" s="295">
        <f>Variables!H805</f>
        <v>1</v>
      </c>
      <c r="O1592" s="295">
        <f>Variables!I805</f>
        <v>0</v>
      </c>
      <c r="P1592" s="295">
        <f>Variables!J805</f>
        <v>0</v>
      </c>
      <c r="Q1592" s="291"/>
      <c r="R1592" s="295">
        <f>Variables!K805</f>
        <v>0</v>
      </c>
      <c r="S1592" s="295">
        <f>Variables!L805</f>
        <v>0</v>
      </c>
      <c r="T1592" s="291"/>
      <c r="U1592" s="295">
        <f>Variables!M805</f>
        <v>0</v>
      </c>
      <c r="V1592" s="295">
        <f>Variables!N805</f>
        <v>0</v>
      </c>
      <c r="W1592" s="291"/>
      <c r="X1592" s="295"/>
      <c r="Y1592" s="295">
        <f>Variables!P805</f>
        <v>0</v>
      </c>
      <c r="Z1592" s="292"/>
      <c r="AA1592" s="295"/>
      <c r="AB1592" s="291"/>
      <c r="AC1592" s="250"/>
      <c r="AD1592" s="250"/>
      <c r="AE1592" s="250"/>
      <c r="AF1592" s="250"/>
      <c r="AG1592" s="250"/>
      <c r="AH1592" s="250"/>
      <c r="AI1592" s="250"/>
      <c r="AJ1592" s="250"/>
      <c r="AK1592" s="296"/>
      <c r="AL1592" s="248"/>
      <c r="AM1592" s="248"/>
      <c r="AN1592" s="248"/>
      <c r="AO1592" s="248"/>
      <c r="AP1592" s="258"/>
      <c r="AQ1592" s="258"/>
      <c r="AR1592" s="258"/>
      <c r="AS1592" s="258"/>
      <c r="AT1592" s="296"/>
      <c r="AU1592" s="297"/>
      <c r="AV1592" s="297"/>
      <c r="AW1592" s="297"/>
      <c r="AX1592" s="297"/>
      <c r="AY1592" s="297"/>
    </row>
    <row r="1593" spans="1:51" ht="16.5" customHeight="1" outlineLevel="2" x14ac:dyDescent="0.25">
      <c r="A1593" s="153" t="s">
        <v>4072</v>
      </c>
      <c r="B1593" s="154" t="s">
        <v>4073</v>
      </c>
      <c r="C1593" s="155"/>
      <c r="D1593" s="155"/>
      <c r="E1593" s="155"/>
      <c r="F1593" s="155"/>
      <c r="G1593" s="155"/>
      <c r="H1593" s="155"/>
      <c r="I1593" s="155"/>
      <c r="J1593" s="155"/>
      <c r="K1593" s="155"/>
      <c r="L1593" s="155"/>
      <c r="M1593" s="155"/>
      <c r="N1593" s="155"/>
      <c r="O1593" s="155"/>
      <c r="P1593" s="155"/>
      <c r="Q1593" s="156"/>
      <c r="R1593" s="155"/>
      <c r="S1593" s="155"/>
      <c r="T1593" s="157"/>
      <c r="U1593" s="155"/>
      <c r="V1593" s="155"/>
      <c r="W1593" s="236">
        <v>181219000</v>
      </c>
      <c r="X1593" s="248"/>
      <c r="Y1593" s="155"/>
      <c r="Z1593" s="158"/>
      <c r="AA1593" s="159"/>
      <c r="AB1593" s="154"/>
      <c r="AC1593" s="160"/>
      <c r="AD1593" s="160"/>
      <c r="AE1593" s="160"/>
      <c r="AF1593" s="160"/>
      <c r="AG1593" s="160"/>
      <c r="AH1593" s="160"/>
      <c r="AI1593" s="160"/>
      <c r="AJ1593" s="160"/>
      <c r="AK1593" s="161"/>
      <c r="AL1593" s="159"/>
      <c r="AM1593" s="159"/>
      <c r="AN1593" s="159"/>
      <c r="AO1593" s="159"/>
      <c r="AP1593" s="162"/>
      <c r="AQ1593" s="162"/>
      <c r="AR1593" s="162"/>
      <c r="AS1593" s="162"/>
      <c r="AT1593" s="161"/>
      <c r="AU1593" s="163"/>
      <c r="AV1593" s="163"/>
      <c r="AW1593" s="163"/>
      <c r="AX1593" s="163"/>
      <c r="AY1593" s="163"/>
    </row>
    <row r="1594" spans="1:51" ht="16.5" customHeight="1" outlineLevel="3" x14ac:dyDescent="0.25">
      <c r="A1594" s="205" t="s">
        <v>4074</v>
      </c>
      <c r="B1594" s="181" t="s">
        <v>4075</v>
      </c>
      <c r="C1594" s="192"/>
      <c r="D1594" s="192">
        <f t="shared" ref="D1594:G1594" si="2099">D1595</f>
        <v>1</v>
      </c>
      <c r="E1594" s="192">
        <f t="shared" si="2099"/>
        <v>2</v>
      </c>
      <c r="F1594" s="192">
        <f t="shared" si="2099"/>
        <v>2</v>
      </c>
      <c r="G1594" s="192">
        <f t="shared" si="2099"/>
        <v>2</v>
      </c>
      <c r="H1594" s="192">
        <v>3</v>
      </c>
      <c r="I1594" s="192">
        <v>3</v>
      </c>
      <c r="J1594" s="192">
        <f t="shared" ref="J1594:P1594" si="2100">J1595</f>
        <v>3</v>
      </c>
      <c r="K1594" s="192">
        <f t="shared" si="2100"/>
        <v>2</v>
      </c>
      <c r="L1594" s="192">
        <f t="shared" si="2100"/>
        <v>3</v>
      </c>
      <c r="M1594" s="192">
        <f t="shared" si="2100"/>
        <v>3</v>
      </c>
      <c r="N1594" s="192">
        <f t="shared" si="2100"/>
        <v>3</v>
      </c>
      <c r="O1594" s="192">
        <f t="shared" si="2100"/>
        <v>0</v>
      </c>
      <c r="P1594" s="192">
        <f t="shared" si="2100"/>
        <v>0</v>
      </c>
      <c r="Q1594" s="181"/>
      <c r="R1594" s="192">
        <f t="shared" ref="R1594:S1594" si="2101">R1595</f>
        <v>0</v>
      </c>
      <c r="S1594" s="192">
        <f t="shared" si="2101"/>
        <v>0</v>
      </c>
      <c r="T1594" s="181"/>
      <c r="U1594" s="192">
        <f t="shared" ref="U1594:V1594" si="2102">U1595</f>
        <v>0</v>
      </c>
      <c r="V1594" s="192">
        <f t="shared" si="2102"/>
        <v>0</v>
      </c>
      <c r="W1594" s="274"/>
      <c r="X1594" s="192">
        <f>H1594</f>
        <v>3</v>
      </c>
      <c r="Y1594" s="192">
        <f>Y1595</f>
        <v>0</v>
      </c>
      <c r="Z1594" s="182"/>
      <c r="AA1594" s="192"/>
      <c r="AB1594" s="181"/>
      <c r="AC1594" s="170" t="e">
        <f>P1594/R1594</f>
        <v>#DIV/0!</v>
      </c>
      <c r="AD1594" s="170" t="e">
        <f>S1594/R1594</f>
        <v>#DIV/0!</v>
      </c>
      <c r="AE1594" s="170" t="e">
        <f>V1594/U1594</f>
        <v>#DIV/0!</v>
      </c>
      <c r="AF1594" s="170">
        <f>Y1594/X1594</f>
        <v>0</v>
      </c>
      <c r="AG1594" s="170">
        <f>P1594/G1594</f>
        <v>0</v>
      </c>
      <c r="AH1594" s="170">
        <f>S1594/G1594</f>
        <v>0</v>
      </c>
      <c r="AI1594" s="170">
        <f>V1594/G1594</f>
        <v>0</v>
      </c>
      <c r="AJ1594" s="170">
        <f>Y1594/G1594</f>
        <v>0</v>
      </c>
      <c r="AK1594" s="206"/>
      <c r="AL1594" s="168">
        <f>IF(H1594=0,0,P1594/H1594)</f>
        <v>0</v>
      </c>
      <c r="AM1594" s="168">
        <f>IF(H1594=0,0,S1594/H1594)</f>
        <v>0</v>
      </c>
      <c r="AN1594" s="168">
        <f>IF(H1594=0,0,V1594/H1594)</f>
        <v>0</v>
      </c>
      <c r="AO1594" s="168">
        <f>IF(H1594=0,0,Y1594/H1594)</f>
        <v>0</v>
      </c>
      <c r="AP1594" s="174">
        <f t="shared" ref="AP1594:AS1594" si="2103">IF(AL1594&lt;=50%,5,IF(AL1594&lt;=65%,4,IF(AL1594&lt;=75%,3,IF(AL1594&lt;=90%,2,1))))</f>
        <v>5</v>
      </c>
      <c r="AQ1594" s="174">
        <f t="shared" si="2103"/>
        <v>5</v>
      </c>
      <c r="AR1594" s="174">
        <f t="shared" si="2103"/>
        <v>5</v>
      </c>
      <c r="AS1594" s="174">
        <f t="shared" si="2103"/>
        <v>5</v>
      </c>
      <c r="AT1594" s="206"/>
      <c r="AU1594" s="207"/>
      <c r="AV1594" s="207"/>
      <c r="AW1594" s="207"/>
      <c r="AX1594" s="207"/>
      <c r="AY1594" s="207"/>
    </row>
    <row r="1595" spans="1:51" ht="16.5" customHeight="1" outlineLevel="4" x14ac:dyDescent="0.25">
      <c r="A1595" s="205" t="s">
        <v>4076</v>
      </c>
      <c r="B1595" s="181" t="s">
        <v>1593</v>
      </c>
      <c r="C1595" s="192" t="s">
        <v>4077</v>
      </c>
      <c r="D1595" s="192">
        <v>1</v>
      </c>
      <c r="E1595" s="192">
        <v>2</v>
      </c>
      <c r="F1595" s="192">
        <v>2</v>
      </c>
      <c r="G1595" s="192">
        <v>2</v>
      </c>
      <c r="H1595" s="192"/>
      <c r="I1595" s="192"/>
      <c r="J1595" s="192">
        <v>3</v>
      </c>
      <c r="K1595" s="192">
        <v>2</v>
      </c>
      <c r="L1595" s="192">
        <v>3</v>
      </c>
      <c r="M1595" s="192">
        <f>Variables!G833</f>
        <v>3</v>
      </c>
      <c r="N1595" s="192">
        <f>Variables!H833</f>
        <v>3</v>
      </c>
      <c r="O1595" s="192">
        <f>Variables!I833</f>
        <v>0</v>
      </c>
      <c r="P1595" s="192">
        <f>Variables!J833</f>
        <v>0</v>
      </c>
      <c r="Q1595" s="181"/>
      <c r="R1595" s="192">
        <f>Variables!K833</f>
        <v>0</v>
      </c>
      <c r="S1595" s="192">
        <f>Variables!L833</f>
        <v>0</v>
      </c>
      <c r="T1595" s="181"/>
      <c r="U1595" s="192">
        <f>Variables!M833</f>
        <v>0</v>
      </c>
      <c r="V1595" s="192">
        <f>Variables!N833</f>
        <v>0</v>
      </c>
      <c r="W1595" s="181"/>
      <c r="X1595" s="192"/>
      <c r="Y1595" s="192">
        <f>Variables!P833</f>
        <v>0</v>
      </c>
      <c r="Z1595" s="182"/>
      <c r="AA1595" s="192"/>
      <c r="AB1595" s="181"/>
      <c r="AC1595" s="170"/>
      <c r="AD1595" s="170"/>
      <c r="AE1595" s="170"/>
      <c r="AF1595" s="170"/>
      <c r="AG1595" s="170"/>
      <c r="AH1595" s="170"/>
      <c r="AI1595" s="170"/>
      <c r="AJ1595" s="170"/>
      <c r="AK1595" s="206"/>
      <c r="AL1595" s="168"/>
      <c r="AM1595" s="168"/>
      <c r="AN1595" s="168"/>
      <c r="AO1595" s="168"/>
      <c r="AP1595" s="174"/>
      <c r="AQ1595" s="174"/>
      <c r="AR1595" s="174"/>
      <c r="AS1595" s="174"/>
      <c r="AT1595" s="206"/>
      <c r="AU1595" s="207"/>
      <c r="AV1595" s="207"/>
      <c r="AW1595" s="207"/>
      <c r="AX1595" s="207"/>
      <c r="AY1595" s="207"/>
    </row>
    <row r="1596" spans="1:51" ht="16.5" customHeight="1" outlineLevel="3" x14ac:dyDescent="0.25">
      <c r="A1596" s="285" t="s">
        <v>4078</v>
      </c>
      <c r="B1596" s="286" t="s">
        <v>4079</v>
      </c>
      <c r="C1596" s="167"/>
      <c r="D1596" s="167">
        <v>0.5</v>
      </c>
      <c r="E1596" s="167">
        <v>0.55000000000000004</v>
      </c>
      <c r="F1596" s="167">
        <v>0.6</v>
      </c>
      <c r="G1596" s="167">
        <v>0.65</v>
      </c>
      <c r="H1596" s="167">
        <v>0.7</v>
      </c>
      <c r="I1596" s="167">
        <v>0.75</v>
      </c>
      <c r="J1596" s="167">
        <v>0.8</v>
      </c>
      <c r="K1596" s="167">
        <v>0.46150000000000002</v>
      </c>
      <c r="L1596" s="167">
        <v>0.53125</v>
      </c>
      <c r="M1596" s="168">
        <f t="shared" ref="M1596:P1596" si="2104">IF(M1598=0,0,M1597/M1598)</f>
        <v>1</v>
      </c>
      <c r="N1596" s="168">
        <f t="shared" si="2104"/>
        <v>0.95</v>
      </c>
      <c r="O1596" s="168">
        <f t="shared" si="2104"/>
        <v>0</v>
      </c>
      <c r="P1596" s="168">
        <f t="shared" si="2104"/>
        <v>0</v>
      </c>
      <c r="Q1596" s="177"/>
      <c r="R1596" s="168">
        <f t="shared" ref="R1596:S1596" si="2105">IF(R1598=0,0,R1597/R1598)</f>
        <v>0</v>
      </c>
      <c r="S1596" s="168">
        <f t="shared" si="2105"/>
        <v>0</v>
      </c>
      <c r="T1596" s="181"/>
      <c r="U1596" s="168">
        <f t="shared" ref="U1596:V1596" si="2106">IF(U1598=0,0,U1597/U1598)</f>
        <v>0</v>
      </c>
      <c r="V1596" s="168">
        <f t="shared" si="2106"/>
        <v>0</v>
      </c>
      <c r="W1596" s="181"/>
      <c r="X1596" s="167">
        <f>H1596</f>
        <v>0.7</v>
      </c>
      <c r="Y1596" s="168">
        <f>IF(Y1598=0,0,Y1597/Y1598)</f>
        <v>0</v>
      </c>
      <c r="Z1596" s="182"/>
      <c r="AA1596" s="167">
        <f>Y1596/X1596</f>
        <v>0</v>
      </c>
      <c r="AB1596" s="286"/>
      <c r="AC1596" s="172" t="e">
        <f>P1596/R1596</f>
        <v>#DIV/0!</v>
      </c>
      <c r="AD1596" s="172" t="e">
        <f>S1596/R1596</f>
        <v>#DIV/0!</v>
      </c>
      <c r="AE1596" s="172" t="e">
        <f>V1596/U1596</f>
        <v>#DIV/0!</v>
      </c>
      <c r="AF1596" s="172">
        <f>Y1596/X1596</f>
        <v>0</v>
      </c>
      <c r="AG1596" s="172">
        <f>P1596/G1596</f>
        <v>0</v>
      </c>
      <c r="AH1596" s="172">
        <f>S1596/G1596</f>
        <v>0</v>
      </c>
      <c r="AI1596" s="172">
        <f>V1596/G1596</f>
        <v>0</v>
      </c>
      <c r="AJ1596" s="172">
        <f>Y1596/G1596</f>
        <v>0</v>
      </c>
      <c r="AK1596" s="173"/>
      <c r="AL1596" s="168">
        <f>IF(H1596=0,0,P1596/H1596)</f>
        <v>0</v>
      </c>
      <c r="AM1596" s="168">
        <f>IF(H1596=0,0,S1596/H1596)</f>
        <v>0</v>
      </c>
      <c r="AN1596" s="168">
        <f>IF(H1596=0,0,V1596/H1596)</f>
        <v>0</v>
      </c>
      <c r="AO1596" s="168">
        <f>IF(H1596=0,0,Y1596/H1596)</f>
        <v>0</v>
      </c>
      <c r="AP1596" s="174">
        <f t="shared" ref="AP1596:AS1596" si="2107">IF(AL1596&lt;=50%,5,IF(AL1596&lt;=65%,4,IF(AL1596&lt;=75%,3,IF(AL1596&lt;=90%,2,1))))</f>
        <v>5</v>
      </c>
      <c r="AQ1596" s="174">
        <f t="shared" si="2107"/>
        <v>5</v>
      </c>
      <c r="AR1596" s="174">
        <f t="shared" si="2107"/>
        <v>5</v>
      </c>
      <c r="AS1596" s="174">
        <f t="shared" si="2107"/>
        <v>5</v>
      </c>
      <c r="AT1596" s="287"/>
      <c r="AU1596" s="288"/>
      <c r="AV1596" s="288"/>
      <c r="AW1596" s="288"/>
      <c r="AX1596" s="288"/>
      <c r="AY1596" s="288"/>
    </row>
    <row r="1597" spans="1:51" ht="16.5" customHeight="1" outlineLevel="4" x14ac:dyDescent="0.25">
      <c r="A1597" s="205" t="s">
        <v>4080</v>
      </c>
      <c r="B1597" s="181" t="s">
        <v>1545</v>
      </c>
      <c r="C1597" s="192" t="s">
        <v>1632</v>
      </c>
      <c r="D1597" s="192"/>
      <c r="E1597" s="192"/>
      <c r="F1597" s="192"/>
      <c r="G1597" s="192"/>
      <c r="H1597" s="192"/>
      <c r="I1597" s="192"/>
      <c r="J1597" s="192"/>
      <c r="K1597" s="192">
        <f>Variables!E809</f>
        <v>55</v>
      </c>
      <c r="L1597" s="192">
        <f>Variables!F809</f>
        <v>60</v>
      </c>
      <c r="M1597" s="192">
        <f>Variables!G809</f>
        <v>17</v>
      </c>
      <c r="N1597" s="192">
        <f>Variables!H809</f>
        <v>19</v>
      </c>
      <c r="O1597" s="192">
        <f>Variables!I809</f>
        <v>0</v>
      </c>
      <c r="P1597" s="192">
        <f>Variables!J809</f>
        <v>0</v>
      </c>
      <c r="Q1597" s="181"/>
      <c r="R1597" s="192">
        <f>Variables!K809</f>
        <v>0</v>
      </c>
      <c r="S1597" s="192">
        <f>Variables!L809</f>
        <v>0</v>
      </c>
      <c r="T1597" s="181"/>
      <c r="U1597" s="192">
        <f>Variables!M809</f>
        <v>0</v>
      </c>
      <c r="V1597" s="192">
        <f>Variables!N809</f>
        <v>0</v>
      </c>
      <c r="W1597" s="181"/>
      <c r="X1597" s="192"/>
      <c r="Y1597" s="192">
        <f>Variables!P809</f>
        <v>0</v>
      </c>
      <c r="Z1597" s="182"/>
      <c r="AA1597" s="192"/>
      <c r="AB1597" s="181"/>
      <c r="AC1597" s="170"/>
      <c r="AD1597" s="170"/>
      <c r="AE1597" s="170"/>
      <c r="AF1597" s="170"/>
      <c r="AG1597" s="170"/>
      <c r="AH1597" s="170"/>
      <c r="AI1597" s="170"/>
      <c r="AJ1597" s="170"/>
      <c r="AK1597" s="206"/>
      <c r="AL1597" s="168"/>
      <c r="AM1597" s="168"/>
      <c r="AN1597" s="168"/>
      <c r="AO1597" s="168"/>
      <c r="AP1597" s="174"/>
      <c r="AQ1597" s="174"/>
      <c r="AR1597" s="174"/>
      <c r="AS1597" s="174"/>
      <c r="AT1597" s="206"/>
      <c r="AU1597" s="207"/>
      <c r="AV1597" s="207"/>
      <c r="AW1597" s="207"/>
      <c r="AX1597" s="207"/>
      <c r="AY1597" s="207"/>
    </row>
    <row r="1598" spans="1:51" ht="16.5" customHeight="1" outlineLevel="4" x14ac:dyDescent="0.25">
      <c r="A1598" s="205" t="s">
        <v>4081</v>
      </c>
      <c r="B1598" s="181" t="s">
        <v>1549</v>
      </c>
      <c r="C1598" s="192" t="s">
        <v>1632</v>
      </c>
      <c r="D1598" s="192"/>
      <c r="E1598" s="192"/>
      <c r="F1598" s="192"/>
      <c r="G1598" s="192"/>
      <c r="H1598" s="192"/>
      <c r="I1598" s="192"/>
      <c r="J1598" s="192"/>
      <c r="K1598" s="192" t="e">
        <f>Variables!E811</f>
        <v>#N/A</v>
      </c>
      <c r="L1598" s="192">
        <f>Variables!F811</f>
        <v>16</v>
      </c>
      <c r="M1598" s="192">
        <f>Variables!G811</f>
        <v>17</v>
      </c>
      <c r="N1598" s="192">
        <f>Variables!H811</f>
        <v>20</v>
      </c>
      <c r="O1598" s="192">
        <f>Variables!I811</f>
        <v>0</v>
      </c>
      <c r="P1598" s="192">
        <f>Variables!J811</f>
        <v>0</v>
      </c>
      <c r="Q1598" s="181"/>
      <c r="R1598" s="192">
        <f>Variables!K811</f>
        <v>0</v>
      </c>
      <c r="S1598" s="192">
        <f>Variables!L811</f>
        <v>0</v>
      </c>
      <c r="T1598" s="181"/>
      <c r="U1598" s="192">
        <f>Variables!M811</f>
        <v>0</v>
      </c>
      <c r="V1598" s="192">
        <f>Variables!N811</f>
        <v>0</v>
      </c>
      <c r="W1598" s="181"/>
      <c r="X1598" s="192"/>
      <c r="Y1598" s="192">
        <f>Variables!P811</f>
        <v>0</v>
      </c>
      <c r="Z1598" s="182"/>
      <c r="AA1598" s="192"/>
      <c r="AB1598" s="181"/>
      <c r="AC1598" s="170"/>
      <c r="AD1598" s="170"/>
      <c r="AE1598" s="170"/>
      <c r="AF1598" s="170"/>
      <c r="AG1598" s="170"/>
      <c r="AH1598" s="170"/>
      <c r="AI1598" s="170"/>
      <c r="AJ1598" s="170"/>
      <c r="AK1598" s="206"/>
      <c r="AL1598" s="168"/>
      <c r="AM1598" s="168"/>
      <c r="AN1598" s="168"/>
      <c r="AO1598" s="168"/>
      <c r="AP1598" s="174"/>
      <c r="AQ1598" s="174"/>
      <c r="AR1598" s="174"/>
      <c r="AS1598" s="174"/>
      <c r="AT1598" s="206"/>
      <c r="AU1598" s="207"/>
      <c r="AV1598" s="207"/>
      <c r="AW1598" s="207"/>
      <c r="AX1598" s="207"/>
      <c r="AY1598" s="207"/>
    </row>
    <row r="1599" spans="1:51" ht="16.5" customHeight="1" outlineLevel="3" x14ac:dyDescent="0.25">
      <c r="A1599" s="285" t="s">
        <v>4082</v>
      </c>
      <c r="B1599" s="286" t="s">
        <v>4083</v>
      </c>
      <c r="C1599" s="167"/>
      <c r="D1599" s="167">
        <v>0.55000000000000004</v>
      </c>
      <c r="E1599" s="167">
        <v>0.6</v>
      </c>
      <c r="F1599" s="167">
        <v>0.65</v>
      </c>
      <c r="G1599" s="167">
        <v>0.7</v>
      </c>
      <c r="H1599" s="167">
        <v>0.75</v>
      </c>
      <c r="I1599" s="167">
        <v>0.8</v>
      </c>
      <c r="J1599" s="167">
        <v>0.85</v>
      </c>
      <c r="K1599" s="167">
        <v>1</v>
      </c>
      <c r="L1599" s="167">
        <v>0.53125</v>
      </c>
      <c r="M1599" s="168">
        <f t="shared" ref="M1599:P1599" si="2108">IF(M1601=0,0,M1600/M1601)</f>
        <v>1</v>
      </c>
      <c r="N1599" s="168">
        <f t="shared" si="2108"/>
        <v>1</v>
      </c>
      <c r="O1599" s="168">
        <f t="shared" si="2108"/>
        <v>0</v>
      </c>
      <c r="P1599" s="168">
        <f t="shared" si="2108"/>
        <v>0</v>
      </c>
      <c r="Q1599" s="177"/>
      <c r="R1599" s="168">
        <f t="shared" ref="R1599:S1599" si="2109">IF(R1601=0,0,R1600/R1601)</f>
        <v>0</v>
      </c>
      <c r="S1599" s="168">
        <f t="shared" si="2109"/>
        <v>0</v>
      </c>
      <c r="T1599" s="181"/>
      <c r="U1599" s="168">
        <f t="shared" ref="U1599:V1599" si="2110">IF(U1601=0,0,U1600/U1601)</f>
        <v>0</v>
      </c>
      <c r="V1599" s="168">
        <f t="shared" si="2110"/>
        <v>0</v>
      </c>
      <c r="W1599" s="181"/>
      <c r="X1599" s="167">
        <f>H1599</f>
        <v>0.75</v>
      </c>
      <c r="Y1599" s="168">
        <f>IF(Y1601=0,0,Y1600/Y1601)</f>
        <v>0</v>
      </c>
      <c r="Z1599" s="182"/>
      <c r="AA1599" s="167">
        <f>Y1599/X1599</f>
        <v>0</v>
      </c>
      <c r="AB1599" s="286"/>
      <c r="AC1599" s="172" t="e">
        <f>P1599/R1599</f>
        <v>#DIV/0!</v>
      </c>
      <c r="AD1599" s="172" t="e">
        <f>S1599/R1599</f>
        <v>#DIV/0!</v>
      </c>
      <c r="AE1599" s="172" t="e">
        <f>V1599/U1599</f>
        <v>#DIV/0!</v>
      </c>
      <c r="AF1599" s="172">
        <f>Y1599/X1599</f>
        <v>0</v>
      </c>
      <c r="AG1599" s="172">
        <f>P1599/G1599</f>
        <v>0</v>
      </c>
      <c r="AH1599" s="172">
        <f>S1599/G1599</f>
        <v>0</v>
      </c>
      <c r="AI1599" s="172">
        <f>V1599/G1599</f>
        <v>0</v>
      </c>
      <c r="AJ1599" s="172">
        <f>Y1599/G1599</f>
        <v>0</v>
      </c>
      <c r="AK1599" s="173"/>
      <c r="AL1599" s="168">
        <f>IF(H1599=0,0,P1599/H1599)</f>
        <v>0</v>
      </c>
      <c r="AM1599" s="168">
        <f>IF(H1599=0,0,S1599/H1599)</f>
        <v>0</v>
      </c>
      <c r="AN1599" s="168">
        <f>IF(H1599=0,0,V1599/H1599)</f>
        <v>0</v>
      </c>
      <c r="AO1599" s="168">
        <f>IF(H1599=0,0,Y1599/H1599)</f>
        <v>0</v>
      </c>
      <c r="AP1599" s="174">
        <f t="shared" ref="AP1599:AS1599" si="2111">IF(AL1599&lt;=50%,5,IF(AL1599&lt;=65%,4,IF(AL1599&lt;=75%,3,IF(AL1599&lt;=90%,2,1))))</f>
        <v>5</v>
      </c>
      <c r="AQ1599" s="174">
        <f t="shared" si="2111"/>
        <v>5</v>
      </c>
      <c r="AR1599" s="174">
        <f t="shared" si="2111"/>
        <v>5</v>
      </c>
      <c r="AS1599" s="174">
        <f t="shared" si="2111"/>
        <v>5</v>
      </c>
      <c r="AT1599" s="287"/>
      <c r="AU1599" s="288"/>
      <c r="AV1599" s="288"/>
      <c r="AW1599" s="288"/>
      <c r="AX1599" s="288"/>
      <c r="AY1599" s="288"/>
    </row>
    <row r="1600" spans="1:51" ht="16.5" customHeight="1" outlineLevel="4" x14ac:dyDescent="0.25">
      <c r="A1600" s="205" t="s">
        <v>4084</v>
      </c>
      <c r="B1600" s="181" t="s">
        <v>1547</v>
      </c>
      <c r="C1600" s="192" t="s">
        <v>1632</v>
      </c>
      <c r="D1600" s="192"/>
      <c r="E1600" s="192"/>
      <c r="F1600" s="192"/>
      <c r="G1600" s="192"/>
      <c r="H1600" s="192"/>
      <c r="I1600" s="192"/>
      <c r="J1600" s="192"/>
      <c r="K1600" s="192">
        <f>Variables!E810</f>
        <v>60</v>
      </c>
      <c r="L1600" s="192">
        <f>Variables!F810</f>
        <v>65</v>
      </c>
      <c r="M1600" s="192">
        <f>Variables!G810</f>
        <v>17</v>
      </c>
      <c r="N1600" s="192">
        <f>Variables!H810</f>
        <v>20</v>
      </c>
      <c r="O1600" s="192">
        <f>Variables!I810</f>
        <v>0</v>
      </c>
      <c r="P1600" s="192">
        <f>Variables!J810</f>
        <v>0</v>
      </c>
      <c r="Q1600" s="181"/>
      <c r="R1600" s="192">
        <f>Variables!K810</f>
        <v>0</v>
      </c>
      <c r="S1600" s="192">
        <f>Variables!L810</f>
        <v>0</v>
      </c>
      <c r="T1600" s="181"/>
      <c r="U1600" s="192">
        <f>Variables!M810</f>
        <v>0</v>
      </c>
      <c r="V1600" s="192">
        <f>Variables!N810</f>
        <v>0</v>
      </c>
      <c r="W1600" s="181"/>
      <c r="X1600" s="192"/>
      <c r="Y1600" s="192">
        <f>Variables!P810</f>
        <v>0</v>
      </c>
      <c r="Z1600" s="182"/>
      <c r="AA1600" s="192"/>
      <c r="AB1600" s="181"/>
      <c r="AC1600" s="170"/>
      <c r="AD1600" s="170"/>
      <c r="AE1600" s="170"/>
      <c r="AF1600" s="170"/>
      <c r="AG1600" s="170"/>
      <c r="AH1600" s="170"/>
      <c r="AI1600" s="170"/>
      <c r="AJ1600" s="170"/>
      <c r="AK1600" s="206"/>
      <c r="AL1600" s="168"/>
      <c r="AM1600" s="168"/>
      <c r="AN1600" s="168"/>
      <c r="AO1600" s="168"/>
      <c r="AP1600" s="174"/>
      <c r="AQ1600" s="174"/>
      <c r="AR1600" s="174"/>
      <c r="AS1600" s="174"/>
      <c r="AT1600" s="206"/>
      <c r="AU1600" s="207"/>
      <c r="AV1600" s="207"/>
      <c r="AW1600" s="207"/>
      <c r="AX1600" s="207"/>
      <c r="AY1600" s="207"/>
    </row>
    <row r="1601" spans="1:51" ht="16.5" customHeight="1" outlineLevel="4" x14ac:dyDescent="0.25">
      <c r="A1601" s="205" t="s">
        <v>4085</v>
      </c>
      <c r="B1601" s="181" t="s">
        <v>1549</v>
      </c>
      <c r="C1601" s="192" t="s">
        <v>1632</v>
      </c>
      <c r="D1601" s="192"/>
      <c r="E1601" s="192"/>
      <c r="F1601" s="192"/>
      <c r="G1601" s="192"/>
      <c r="H1601" s="192"/>
      <c r="I1601" s="192"/>
      <c r="J1601" s="192"/>
      <c r="K1601" s="192" t="e">
        <f>Variables!E811</f>
        <v>#N/A</v>
      </c>
      <c r="L1601" s="192">
        <f>Variables!F811</f>
        <v>16</v>
      </c>
      <c r="M1601" s="192">
        <f>Variables!G811</f>
        <v>17</v>
      </c>
      <c r="N1601" s="192">
        <f>Variables!H811</f>
        <v>20</v>
      </c>
      <c r="O1601" s="192">
        <f>Variables!I811</f>
        <v>0</v>
      </c>
      <c r="P1601" s="192">
        <f>Variables!J811</f>
        <v>0</v>
      </c>
      <c r="Q1601" s="181"/>
      <c r="R1601" s="192">
        <f>Variables!K811</f>
        <v>0</v>
      </c>
      <c r="S1601" s="192">
        <f>Variables!L811</f>
        <v>0</v>
      </c>
      <c r="T1601" s="181"/>
      <c r="U1601" s="192">
        <f>Variables!M811</f>
        <v>0</v>
      </c>
      <c r="V1601" s="192">
        <f>Variables!N811</f>
        <v>0</v>
      </c>
      <c r="W1601" s="181"/>
      <c r="X1601" s="192"/>
      <c r="Y1601" s="192">
        <f>Variables!P811</f>
        <v>0</v>
      </c>
      <c r="Z1601" s="182"/>
      <c r="AA1601" s="192"/>
      <c r="AB1601" s="181"/>
      <c r="AC1601" s="170"/>
      <c r="AD1601" s="170"/>
      <c r="AE1601" s="170"/>
      <c r="AF1601" s="170"/>
      <c r="AG1601" s="170"/>
      <c r="AH1601" s="170"/>
      <c r="AI1601" s="170"/>
      <c r="AJ1601" s="170"/>
      <c r="AK1601" s="206"/>
      <c r="AL1601" s="168"/>
      <c r="AM1601" s="168"/>
      <c r="AN1601" s="168"/>
      <c r="AO1601" s="168"/>
      <c r="AP1601" s="174"/>
      <c r="AQ1601" s="174"/>
      <c r="AR1601" s="174"/>
      <c r="AS1601" s="174"/>
      <c r="AT1601" s="206"/>
      <c r="AU1601" s="207"/>
      <c r="AV1601" s="207"/>
      <c r="AW1601" s="207"/>
      <c r="AX1601" s="207"/>
      <c r="AY1601" s="207"/>
    </row>
    <row r="1602" spans="1:51" ht="16.5" customHeight="1" outlineLevel="2" x14ac:dyDescent="0.25">
      <c r="A1602" s="153" t="s">
        <v>4086</v>
      </c>
      <c r="B1602" s="154" t="s">
        <v>4087</v>
      </c>
      <c r="C1602" s="155"/>
      <c r="D1602" s="155"/>
      <c r="E1602" s="155"/>
      <c r="F1602" s="155"/>
      <c r="G1602" s="155"/>
      <c r="H1602" s="155"/>
      <c r="I1602" s="155"/>
      <c r="J1602" s="155"/>
      <c r="K1602" s="155"/>
      <c r="L1602" s="155"/>
      <c r="M1602" s="155"/>
      <c r="N1602" s="155"/>
      <c r="O1602" s="155"/>
      <c r="P1602" s="155"/>
      <c r="Q1602" s="156"/>
      <c r="R1602" s="155"/>
      <c r="S1602" s="155"/>
      <c r="T1602" s="157"/>
      <c r="U1602" s="155"/>
      <c r="V1602" s="155"/>
      <c r="W1602" s="157"/>
      <c r="X1602" s="155"/>
      <c r="Y1602" s="155"/>
      <c r="Z1602" s="158"/>
      <c r="AA1602" s="159"/>
      <c r="AB1602" s="154"/>
      <c r="AC1602" s="160"/>
      <c r="AD1602" s="160"/>
      <c r="AE1602" s="160"/>
      <c r="AF1602" s="160"/>
      <c r="AG1602" s="160"/>
      <c r="AH1602" s="160"/>
      <c r="AI1602" s="160"/>
      <c r="AJ1602" s="160"/>
      <c r="AK1602" s="161"/>
      <c r="AL1602" s="159"/>
      <c r="AM1602" s="159"/>
      <c r="AN1602" s="159"/>
      <c r="AO1602" s="159"/>
      <c r="AP1602" s="162"/>
      <c r="AQ1602" s="162"/>
      <c r="AR1602" s="162"/>
      <c r="AS1602" s="162"/>
      <c r="AT1602" s="161"/>
      <c r="AU1602" s="163"/>
      <c r="AV1602" s="163"/>
      <c r="AW1602" s="163"/>
      <c r="AX1602" s="163"/>
      <c r="AY1602" s="163"/>
    </row>
    <row r="1603" spans="1:51" ht="16.5" customHeight="1" outlineLevel="3" x14ac:dyDescent="0.25">
      <c r="A1603" s="359" t="s">
        <v>4088</v>
      </c>
      <c r="B1603" s="360" t="s">
        <v>4089</v>
      </c>
      <c r="C1603" s="247"/>
      <c r="D1603" s="247">
        <v>0.5</v>
      </c>
      <c r="E1603" s="247">
        <v>0.55000000000000004</v>
      </c>
      <c r="F1603" s="247">
        <v>0.6</v>
      </c>
      <c r="G1603" s="247">
        <v>0.65</v>
      </c>
      <c r="H1603" s="247">
        <v>0.7</v>
      </c>
      <c r="I1603" s="247">
        <v>0.75</v>
      </c>
      <c r="J1603" s="247">
        <v>0.8</v>
      </c>
      <c r="K1603" s="363">
        <v>1</v>
      </c>
      <c r="L1603" s="363">
        <v>1</v>
      </c>
      <c r="M1603" s="363">
        <v>1</v>
      </c>
      <c r="N1603" s="247"/>
      <c r="O1603" s="247"/>
      <c r="P1603" s="247"/>
      <c r="Q1603" s="290"/>
      <c r="R1603" s="247"/>
      <c r="S1603" s="247"/>
      <c r="T1603" s="291"/>
      <c r="U1603" s="247"/>
      <c r="V1603" s="247"/>
      <c r="W1603" s="291"/>
      <c r="X1603" s="167">
        <f>H1603</f>
        <v>0.7</v>
      </c>
      <c r="Y1603" s="247">
        <f>Y1604</f>
        <v>1</v>
      </c>
      <c r="Z1603" s="292"/>
      <c r="AA1603" s="247"/>
      <c r="AB1603" s="352" t="s">
        <v>3349</v>
      </c>
      <c r="AC1603" s="172" t="e">
        <f>P1603/R1603</f>
        <v>#DIV/0!</v>
      </c>
      <c r="AD1603" s="172" t="e">
        <f>S1603/R1603</f>
        <v>#DIV/0!</v>
      </c>
      <c r="AE1603" s="172" t="e">
        <f>V1603/U1603</f>
        <v>#DIV/0!</v>
      </c>
      <c r="AF1603" s="172">
        <f>Y1603/X1603</f>
        <v>1.4285714285714286</v>
      </c>
      <c r="AG1603" s="172">
        <f>P1603/G1603</f>
        <v>0</v>
      </c>
      <c r="AH1603" s="172">
        <f>S1603/G1603</f>
        <v>0</v>
      </c>
      <c r="AI1603" s="172">
        <f>V1603/G1603</f>
        <v>0</v>
      </c>
      <c r="AJ1603" s="172">
        <f>Y1603/G1603</f>
        <v>1.5384615384615383</v>
      </c>
      <c r="AK1603" s="173"/>
      <c r="AL1603" s="168">
        <f>IF(H1603=0,0,P1603/H1603)</f>
        <v>0</v>
      </c>
      <c r="AM1603" s="168">
        <f>IF(H1603=0,0,S1603/H1603)</f>
        <v>0</v>
      </c>
      <c r="AN1603" s="168">
        <f>IF(H1603=0,0,V1603/H1603)</f>
        <v>0</v>
      </c>
      <c r="AO1603" s="168">
        <f>IF(H1603=0,0,Y1603/H1603)</f>
        <v>1.4285714285714286</v>
      </c>
      <c r="AP1603" s="174">
        <f t="shared" ref="AP1603:AS1603" si="2112">IF(AL1603&lt;=50%,5,IF(AL1603&lt;=65%,4,IF(AL1603&lt;=75%,3,IF(AL1603&lt;=90%,2,1))))</f>
        <v>5</v>
      </c>
      <c r="AQ1603" s="174">
        <f t="shared" si="2112"/>
        <v>5</v>
      </c>
      <c r="AR1603" s="174">
        <f t="shared" si="2112"/>
        <v>5</v>
      </c>
      <c r="AS1603" s="174">
        <f t="shared" si="2112"/>
        <v>1</v>
      </c>
      <c r="AT1603" s="361"/>
      <c r="AU1603" s="362"/>
      <c r="AV1603" s="362"/>
      <c r="AW1603" s="362"/>
      <c r="AX1603" s="362"/>
      <c r="AY1603" s="362"/>
    </row>
    <row r="1604" spans="1:51" ht="16.5" customHeight="1" outlineLevel="4" x14ac:dyDescent="0.25">
      <c r="A1604" s="366" t="s">
        <v>4090</v>
      </c>
      <c r="B1604" s="367" t="s">
        <v>649</v>
      </c>
      <c r="C1604" s="368" t="s">
        <v>649</v>
      </c>
      <c r="D1604" s="368"/>
      <c r="E1604" s="368"/>
      <c r="F1604" s="368"/>
      <c r="G1604" s="368"/>
      <c r="H1604" s="368"/>
      <c r="I1604" s="368"/>
      <c r="J1604" s="368"/>
      <c r="K1604" s="368"/>
      <c r="L1604" s="368"/>
      <c r="M1604" s="368"/>
      <c r="N1604" s="368"/>
      <c r="O1604" s="368"/>
      <c r="P1604" s="368"/>
      <c r="Q1604" s="290"/>
      <c r="R1604" s="368"/>
      <c r="S1604" s="368"/>
      <c r="T1604" s="291"/>
      <c r="U1604" s="368"/>
      <c r="V1604" s="368"/>
      <c r="W1604" s="291"/>
      <c r="X1604" s="368"/>
      <c r="Y1604" s="363">
        <v>1</v>
      </c>
      <c r="Z1604" s="292"/>
      <c r="AA1604" s="247"/>
      <c r="AB1604" s="367"/>
      <c r="AC1604" s="257"/>
      <c r="AD1604" s="257"/>
      <c r="AE1604" s="257"/>
      <c r="AF1604" s="257"/>
      <c r="AG1604" s="257"/>
      <c r="AH1604" s="257"/>
      <c r="AI1604" s="257"/>
      <c r="AJ1604" s="257"/>
      <c r="AK1604" s="369"/>
      <c r="AL1604" s="248"/>
      <c r="AM1604" s="248"/>
      <c r="AN1604" s="248"/>
      <c r="AO1604" s="248"/>
      <c r="AP1604" s="258"/>
      <c r="AQ1604" s="258"/>
      <c r="AR1604" s="258"/>
      <c r="AS1604" s="258"/>
      <c r="AT1604" s="369"/>
      <c r="AU1604" s="370"/>
      <c r="AV1604" s="370"/>
      <c r="AW1604" s="370"/>
      <c r="AX1604" s="370"/>
      <c r="AY1604" s="370"/>
    </row>
    <row r="1605" spans="1:51" ht="16.5" customHeight="1" outlineLevel="3" x14ac:dyDescent="0.25">
      <c r="A1605" s="285" t="s">
        <v>4091</v>
      </c>
      <c r="B1605" s="286" t="s">
        <v>4092</v>
      </c>
      <c r="C1605" s="167"/>
      <c r="D1605" s="167">
        <v>0.5</v>
      </c>
      <c r="E1605" s="167" t="s">
        <v>4062</v>
      </c>
      <c r="F1605" s="167">
        <v>0.6</v>
      </c>
      <c r="G1605" s="167">
        <v>0.7</v>
      </c>
      <c r="H1605" s="167">
        <v>0.8</v>
      </c>
      <c r="I1605" s="167">
        <v>0.9</v>
      </c>
      <c r="J1605" s="167">
        <v>1</v>
      </c>
      <c r="K1605" s="167">
        <v>1</v>
      </c>
      <c r="L1605" s="167"/>
      <c r="M1605" s="168">
        <f t="shared" ref="M1605:P1605" si="2113">IF(M1607=0,0,M1606/M1607)</f>
        <v>1</v>
      </c>
      <c r="N1605" s="168">
        <f t="shared" si="2113"/>
        <v>1</v>
      </c>
      <c r="O1605" s="168">
        <f t="shared" si="2113"/>
        <v>0</v>
      </c>
      <c r="P1605" s="168">
        <f t="shared" si="2113"/>
        <v>0</v>
      </c>
      <c r="Q1605" s="177"/>
      <c r="R1605" s="168">
        <f t="shared" ref="R1605:S1605" si="2114">IF(R1607=0,0,R1606/R1607)</f>
        <v>0</v>
      </c>
      <c r="S1605" s="168">
        <f t="shared" si="2114"/>
        <v>0</v>
      </c>
      <c r="T1605" s="181"/>
      <c r="U1605" s="168">
        <f t="shared" ref="U1605:V1605" si="2115">IF(U1607=0,0,U1606/U1607)</f>
        <v>0</v>
      </c>
      <c r="V1605" s="168">
        <f t="shared" si="2115"/>
        <v>0</v>
      </c>
      <c r="W1605" s="274">
        <v>44553000</v>
      </c>
      <c r="X1605" s="167">
        <f>H1605</f>
        <v>0.8</v>
      </c>
      <c r="Y1605" s="168">
        <f>IF(Y1607=0,0,Y1606/Y1607)</f>
        <v>0</v>
      </c>
      <c r="Z1605" s="182"/>
      <c r="AA1605" s="167">
        <f>Y1605/X1605</f>
        <v>0</v>
      </c>
      <c r="AB1605" s="286"/>
      <c r="AC1605" s="172" t="e">
        <f>P1605/R1605</f>
        <v>#DIV/0!</v>
      </c>
      <c r="AD1605" s="172" t="e">
        <f>S1605/R1605</f>
        <v>#DIV/0!</v>
      </c>
      <c r="AE1605" s="172" t="e">
        <f>V1605/U1605</f>
        <v>#DIV/0!</v>
      </c>
      <c r="AF1605" s="172">
        <f>Y1605/X1605</f>
        <v>0</v>
      </c>
      <c r="AG1605" s="172">
        <f>P1605/G1605</f>
        <v>0</v>
      </c>
      <c r="AH1605" s="172">
        <f>S1605/G1605</f>
        <v>0</v>
      </c>
      <c r="AI1605" s="172">
        <f>V1605/G1605</f>
        <v>0</v>
      </c>
      <c r="AJ1605" s="172">
        <f>Y1605/G1605</f>
        <v>0</v>
      </c>
      <c r="AK1605" s="173"/>
      <c r="AL1605" s="168">
        <f>IF(H1605=0,0,P1605/H1605)</f>
        <v>0</v>
      </c>
      <c r="AM1605" s="168">
        <f>IF(H1605=0,0,S1605/H1605)</f>
        <v>0</v>
      </c>
      <c r="AN1605" s="168">
        <f>IF(H1605=0,0,V1605/H1605)</f>
        <v>0</v>
      </c>
      <c r="AO1605" s="168">
        <f>IF(H1605=0,0,Y1605/H1605)</f>
        <v>0</v>
      </c>
      <c r="AP1605" s="174">
        <f t="shared" ref="AP1605:AS1605" si="2116">IF(AL1605&lt;=50%,5,IF(AL1605&lt;=65%,4,IF(AL1605&lt;=75%,3,IF(AL1605&lt;=90%,2,1))))</f>
        <v>5</v>
      </c>
      <c r="AQ1605" s="174">
        <f t="shared" si="2116"/>
        <v>5</v>
      </c>
      <c r="AR1605" s="174">
        <f t="shared" si="2116"/>
        <v>5</v>
      </c>
      <c r="AS1605" s="174">
        <f t="shared" si="2116"/>
        <v>5</v>
      </c>
      <c r="AT1605" s="287"/>
      <c r="AU1605" s="288"/>
      <c r="AV1605" s="288"/>
      <c r="AW1605" s="288"/>
      <c r="AX1605" s="288"/>
      <c r="AY1605" s="288"/>
    </row>
    <row r="1606" spans="1:51" ht="16.5" customHeight="1" outlineLevel="4" x14ac:dyDescent="0.25">
      <c r="A1606" s="205" t="s">
        <v>4093</v>
      </c>
      <c r="B1606" s="181" t="s">
        <v>1306</v>
      </c>
      <c r="C1606" s="192" t="s">
        <v>2456</v>
      </c>
      <c r="D1606" s="192"/>
      <c r="E1606" s="192"/>
      <c r="F1606" s="192"/>
      <c r="G1606" s="192"/>
      <c r="H1606" s="192"/>
      <c r="I1606" s="192"/>
      <c r="J1606" s="192"/>
      <c r="K1606" s="192" t="e">
        <f>Variables!E673</f>
        <v>#N/A</v>
      </c>
      <c r="L1606" s="192" t="e">
        <f>Variables!F673</f>
        <v>#N/A</v>
      </c>
      <c r="M1606" s="192">
        <f>Variables!G673</f>
        <v>29</v>
      </c>
      <c r="N1606" s="192">
        <f>Variables!H673</f>
        <v>29</v>
      </c>
      <c r="O1606" s="192">
        <f>Variables!I673</f>
        <v>0</v>
      </c>
      <c r="P1606" s="192">
        <f>Variables!J673</f>
        <v>0</v>
      </c>
      <c r="Q1606" s="274">
        <v>47263000</v>
      </c>
      <c r="R1606" s="192">
        <f>Variables!K673</f>
        <v>0</v>
      </c>
      <c r="S1606" s="192">
        <f>Variables!L673</f>
        <v>0</v>
      </c>
      <c r="T1606" s="274">
        <v>47263000</v>
      </c>
      <c r="U1606" s="192">
        <f>Variables!M673</f>
        <v>0</v>
      </c>
      <c r="V1606" s="192">
        <f>Variables!N673</f>
        <v>0</v>
      </c>
      <c r="W1606" s="274"/>
      <c r="X1606" s="192"/>
      <c r="Y1606" s="192">
        <f>Variables!P673</f>
        <v>0</v>
      </c>
      <c r="Z1606" s="182"/>
      <c r="AA1606" s="192"/>
      <c r="AB1606" s="181"/>
      <c r="AC1606" s="170"/>
      <c r="AD1606" s="170"/>
      <c r="AE1606" s="170"/>
      <c r="AF1606" s="170"/>
      <c r="AG1606" s="170"/>
      <c r="AH1606" s="170"/>
      <c r="AI1606" s="170"/>
      <c r="AJ1606" s="170"/>
      <c r="AK1606" s="206"/>
      <c r="AL1606" s="168"/>
      <c r="AM1606" s="168"/>
      <c r="AN1606" s="168"/>
      <c r="AO1606" s="168"/>
      <c r="AP1606" s="174"/>
      <c r="AQ1606" s="174"/>
      <c r="AR1606" s="174"/>
      <c r="AS1606" s="174"/>
      <c r="AT1606" s="206"/>
      <c r="AU1606" s="207"/>
      <c r="AV1606" s="207"/>
      <c r="AW1606" s="207"/>
      <c r="AX1606" s="207"/>
      <c r="AY1606" s="207"/>
    </row>
    <row r="1607" spans="1:51" ht="16.5" customHeight="1" outlineLevel="4" x14ac:dyDescent="0.25">
      <c r="A1607" s="205" t="s">
        <v>4094</v>
      </c>
      <c r="B1607" s="181" t="s">
        <v>1304</v>
      </c>
      <c r="C1607" s="192" t="s">
        <v>2456</v>
      </c>
      <c r="D1607" s="192"/>
      <c r="E1607" s="192"/>
      <c r="F1607" s="192"/>
      <c r="G1607" s="192"/>
      <c r="H1607" s="192"/>
      <c r="I1607" s="192"/>
      <c r="J1607" s="192"/>
      <c r="K1607" s="192" t="e">
        <f>Variables!E672</f>
        <v>#N/A</v>
      </c>
      <c r="L1607" s="192" t="e">
        <f>Variables!F672</f>
        <v>#N/A</v>
      </c>
      <c r="M1607" s="192">
        <f>Variables!G672</f>
        <v>29</v>
      </c>
      <c r="N1607" s="192">
        <f>Variables!H672</f>
        <v>29</v>
      </c>
      <c r="O1607" s="192">
        <f>Variables!I672</f>
        <v>0</v>
      </c>
      <c r="P1607" s="192">
        <f>Variables!J672</f>
        <v>0</v>
      </c>
      <c r="Q1607" s="274">
        <v>47263000</v>
      </c>
      <c r="R1607" s="192">
        <f>Variables!K672</f>
        <v>0</v>
      </c>
      <c r="S1607" s="192">
        <f>Variables!L672</f>
        <v>0</v>
      </c>
      <c r="T1607" s="274">
        <v>47263000</v>
      </c>
      <c r="U1607" s="192">
        <f>Variables!M672</f>
        <v>0</v>
      </c>
      <c r="V1607" s="192">
        <f>Variables!N672</f>
        <v>0</v>
      </c>
      <c r="W1607" s="274"/>
      <c r="X1607" s="192"/>
      <c r="Y1607" s="192">
        <f>Variables!P672</f>
        <v>0</v>
      </c>
      <c r="Z1607" s="182"/>
      <c r="AA1607" s="192"/>
      <c r="AB1607" s="181"/>
      <c r="AC1607" s="170"/>
      <c r="AD1607" s="170"/>
      <c r="AE1607" s="170"/>
      <c r="AF1607" s="170"/>
      <c r="AG1607" s="170"/>
      <c r="AH1607" s="170"/>
      <c r="AI1607" s="170"/>
      <c r="AJ1607" s="170"/>
      <c r="AK1607" s="206"/>
      <c r="AL1607" s="168"/>
      <c r="AM1607" s="168"/>
      <c r="AN1607" s="168"/>
      <c r="AO1607" s="168"/>
      <c r="AP1607" s="174"/>
      <c r="AQ1607" s="174"/>
      <c r="AR1607" s="174"/>
      <c r="AS1607" s="174"/>
      <c r="AT1607" s="206"/>
      <c r="AU1607" s="207"/>
      <c r="AV1607" s="207"/>
      <c r="AW1607" s="207"/>
      <c r="AX1607" s="207"/>
      <c r="AY1607" s="207"/>
    </row>
    <row r="1608" spans="1:51" ht="16.5" customHeight="1" outlineLevel="3" x14ac:dyDescent="0.25">
      <c r="A1608" s="285" t="s">
        <v>4095</v>
      </c>
      <c r="B1608" s="286" t="s">
        <v>4096</v>
      </c>
      <c r="C1608" s="167"/>
      <c r="D1608" s="167">
        <v>0.2</v>
      </c>
      <c r="E1608" s="167">
        <v>0.3</v>
      </c>
      <c r="F1608" s="167">
        <v>0.4</v>
      </c>
      <c r="G1608" s="167">
        <v>0.5</v>
      </c>
      <c r="H1608" s="167">
        <v>0.6</v>
      </c>
      <c r="I1608" s="167">
        <v>0.7</v>
      </c>
      <c r="J1608" s="167">
        <v>0.9</v>
      </c>
      <c r="K1608" s="167">
        <v>0.26079999999999998</v>
      </c>
      <c r="L1608" s="168">
        <f t="shared" ref="L1608:P1608" si="2117">IF(L1610=0,0,L1609/L1610)</f>
        <v>0.58620689655172409</v>
      </c>
      <c r="M1608" s="168">
        <f t="shared" si="2117"/>
        <v>0.58620689655172409</v>
      </c>
      <c r="N1608" s="168">
        <f t="shared" si="2117"/>
        <v>0.75862068965517238</v>
      </c>
      <c r="O1608" s="168">
        <f t="shared" si="2117"/>
        <v>0</v>
      </c>
      <c r="P1608" s="168">
        <f t="shared" si="2117"/>
        <v>0</v>
      </c>
      <c r="Q1608" s="177"/>
      <c r="R1608" s="168">
        <f t="shared" ref="R1608:S1608" si="2118">IF(R1610=0,0,R1609/R1610)</f>
        <v>0</v>
      </c>
      <c r="S1608" s="168">
        <f t="shared" si="2118"/>
        <v>0</v>
      </c>
      <c r="T1608" s="181"/>
      <c r="U1608" s="168">
        <f t="shared" ref="U1608:V1608" si="2119">IF(U1610=0,0,U1609/U1610)</f>
        <v>0</v>
      </c>
      <c r="V1608" s="168">
        <f t="shared" si="2119"/>
        <v>0</v>
      </c>
      <c r="W1608" s="181"/>
      <c r="X1608" s="167">
        <f>H1608</f>
        <v>0.6</v>
      </c>
      <c r="Y1608" s="168">
        <f>IF(Y1610=0,0,Y1609/Y1610)</f>
        <v>0</v>
      </c>
      <c r="Z1608" s="182"/>
      <c r="AA1608" s="167"/>
      <c r="AB1608" s="286"/>
      <c r="AC1608" s="172" t="e">
        <f>P1608/R1608</f>
        <v>#DIV/0!</v>
      </c>
      <c r="AD1608" s="172" t="e">
        <f>S1608/R1608</f>
        <v>#DIV/0!</v>
      </c>
      <c r="AE1608" s="172" t="e">
        <f>V1608/U1608</f>
        <v>#DIV/0!</v>
      </c>
      <c r="AF1608" s="172">
        <f>Y1608/X1608</f>
        <v>0</v>
      </c>
      <c r="AG1608" s="172">
        <f>P1608/G1608</f>
        <v>0</v>
      </c>
      <c r="AH1608" s="172">
        <f>S1608/G1608</f>
        <v>0</v>
      </c>
      <c r="AI1608" s="172">
        <f>V1608/G1608</f>
        <v>0</v>
      </c>
      <c r="AJ1608" s="172">
        <f>Y1608/G1608</f>
        <v>0</v>
      </c>
      <c r="AK1608" s="173"/>
      <c r="AL1608" s="168">
        <f>IF(H1608=0,0,P1608/H1608)</f>
        <v>0</v>
      </c>
      <c r="AM1608" s="168">
        <f>IF(H1608=0,0,S1608/H1608)</f>
        <v>0</v>
      </c>
      <c r="AN1608" s="168">
        <f>IF(H1608=0,0,V1608/H1608)</f>
        <v>0</v>
      </c>
      <c r="AO1608" s="168">
        <f>IF(H1608=0,0,Y1608/H1608)</f>
        <v>0</v>
      </c>
      <c r="AP1608" s="174">
        <f t="shared" ref="AP1608:AS1608" si="2120">IF(AL1608&lt;=50%,5,IF(AL1608&lt;=65%,4,IF(AL1608&lt;=75%,3,IF(AL1608&lt;=90%,2,1))))</f>
        <v>5</v>
      </c>
      <c r="AQ1608" s="174">
        <f t="shared" si="2120"/>
        <v>5</v>
      </c>
      <c r="AR1608" s="174">
        <f t="shared" si="2120"/>
        <v>5</v>
      </c>
      <c r="AS1608" s="174">
        <f t="shared" si="2120"/>
        <v>5</v>
      </c>
      <c r="AT1608" s="287"/>
      <c r="AU1608" s="288"/>
      <c r="AV1608" s="288"/>
      <c r="AW1608" s="288"/>
      <c r="AX1608" s="288"/>
      <c r="AY1608" s="288"/>
    </row>
    <row r="1609" spans="1:51" ht="16.5" customHeight="1" outlineLevel="4" x14ac:dyDescent="0.25">
      <c r="A1609" s="205" t="s">
        <v>4097</v>
      </c>
      <c r="B1609" s="181" t="s">
        <v>1557</v>
      </c>
      <c r="C1609" s="192" t="s">
        <v>2456</v>
      </c>
      <c r="D1609" s="192"/>
      <c r="E1609" s="192"/>
      <c r="F1609" s="192"/>
      <c r="G1609" s="192"/>
      <c r="H1609" s="192"/>
      <c r="I1609" s="192"/>
      <c r="J1609" s="192"/>
      <c r="K1609" s="192" t="e">
        <f>Variables!E815</f>
        <v>#N/A</v>
      </c>
      <c r="L1609" s="192">
        <f>Variables!F815</f>
        <v>17</v>
      </c>
      <c r="M1609" s="192">
        <f>Variables!G815</f>
        <v>17</v>
      </c>
      <c r="N1609" s="192">
        <f>Variables!H815</f>
        <v>22</v>
      </c>
      <c r="O1609" s="192">
        <f>Variables!I815</f>
        <v>0</v>
      </c>
      <c r="P1609" s="192">
        <f>Variables!J815</f>
        <v>0</v>
      </c>
      <c r="Q1609" s="181"/>
      <c r="R1609" s="192">
        <f>Variables!K815</f>
        <v>0</v>
      </c>
      <c r="S1609" s="192">
        <f>Variables!L815</f>
        <v>0</v>
      </c>
      <c r="T1609" s="181"/>
      <c r="U1609" s="192">
        <f>Variables!M815</f>
        <v>0</v>
      </c>
      <c r="V1609" s="192">
        <f>Variables!N815</f>
        <v>0</v>
      </c>
      <c r="W1609" s="181"/>
      <c r="X1609" s="192"/>
      <c r="Y1609" s="192">
        <f>Variables!P815</f>
        <v>0</v>
      </c>
      <c r="Z1609" s="182"/>
      <c r="AA1609" s="192"/>
      <c r="AB1609" s="181"/>
      <c r="AC1609" s="170"/>
      <c r="AD1609" s="170"/>
      <c r="AE1609" s="170"/>
      <c r="AF1609" s="170"/>
      <c r="AG1609" s="170"/>
      <c r="AH1609" s="170"/>
      <c r="AI1609" s="170"/>
      <c r="AJ1609" s="170"/>
      <c r="AK1609" s="206"/>
      <c r="AL1609" s="168"/>
      <c r="AM1609" s="168"/>
      <c r="AN1609" s="168"/>
      <c r="AO1609" s="168"/>
      <c r="AP1609" s="174"/>
      <c r="AQ1609" s="174"/>
      <c r="AR1609" s="174"/>
      <c r="AS1609" s="174"/>
      <c r="AT1609" s="206"/>
      <c r="AU1609" s="207"/>
      <c r="AV1609" s="207"/>
      <c r="AW1609" s="207"/>
      <c r="AX1609" s="207"/>
      <c r="AY1609" s="207"/>
    </row>
    <row r="1610" spans="1:51" ht="16.5" customHeight="1" outlineLevel="4" x14ac:dyDescent="0.25">
      <c r="A1610" s="205" t="s">
        <v>4098</v>
      </c>
      <c r="B1610" s="181" t="s">
        <v>4099</v>
      </c>
      <c r="C1610" s="192" t="s">
        <v>2456</v>
      </c>
      <c r="D1610" s="192"/>
      <c r="E1610" s="192"/>
      <c r="F1610" s="192"/>
      <c r="G1610" s="192"/>
      <c r="H1610" s="192"/>
      <c r="I1610" s="192"/>
      <c r="J1610" s="192"/>
      <c r="K1610" s="192">
        <f>Variables!E671</f>
        <v>46</v>
      </c>
      <c r="L1610" s="192">
        <f>Variables!F671</f>
        <v>29</v>
      </c>
      <c r="M1610" s="192">
        <f>Variables!G671</f>
        <v>29</v>
      </c>
      <c r="N1610" s="192">
        <f>Variables!H671</f>
        <v>29</v>
      </c>
      <c r="O1610" s="192">
        <f>Variables!I671</f>
        <v>0</v>
      </c>
      <c r="P1610" s="192">
        <f>Variables!J671</f>
        <v>0</v>
      </c>
      <c r="Q1610" s="181"/>
      <c r="R1610" s="192">
        <f>Variables!K671</f>
        <v>0</v>
      </c>
      <c r="S1610" s="192">
        <f>Variables!L671</f>
        <v>0</v>
      </c>
      <c r="T1610" s="181"/>
      <c r="U1610" s="192">
        <f>Variables!M671</f>
        <v>0</v>
      </c>
      <c r="V1610" s="192">
        <f>Variables!N671</f>
        <v>0</v>
      </c>
      <c r="W1610" s="181"/>
      <c r="X1610" s="192"/>
      <c r="Y1610" s="192">
        <f>Variables!P671</f>
        <v>0</v>
      </c>
      <c r="Z1610" s="182"/>
      <c r="AA1610" s="192"/>
      <c r="AB1610" s="181"/>
      <c r="AC1610" s="170"/>
      <c r="AD1610" s="170"/>
      <c r="AE1610" s="170"/>
      <c r="AF1610" s="170"/>
      <c r="AG1610" s="170"/>
      <c r="AH1610" s="170"/>
      <c r="AI1610" s="170"/>
      <c r="AJ1610" s="170"/>
      <c r="AK1610" s="206"/>
      <c r="AL1610" s="168"/>
      <c r="AM1610" s="168"/>
      <c r="AN1610" s="168"/>
      <c r="AO1610" s="168"/>
      <c r="AP1610" s="174"/>
      <c r="AQ1610" s="174"/>
      <c r="AR1610" s="174"/>
      <c r="AS1610" s="174"/>
      <c r="AT1610" s="206"/>
      <c r="AU1610" s="207"/>
      <c r="AV1610" s="207"/>
      <c r="AW1610" s="207"/>
      <c r="AX1610" s="207"/>
      <c r="AY1610" s="207"/>
    </row>
    <row r="1611" spans="1:51" ht="16.5" customHeight="1" outlineLevel="3" x14ac:dyDescent="0.25">
      <c r="A1611" s="366" t="s">
        <v>4100</v>
      </c>
      <c r="B1611" s="367" t="s">
        <v>4101</v>
      </c>
      <c r="C1611" s="368"/>
      <c r="D1611" s="368">
        <f t="shared" ref="D1611:G1611" si="2121">D1612</f>
        <v>5</v>
      </c>
      <c r="E1611" s="368">
        <f t="shared" si="2121"/>
        <v>3</v>
      </c>
      <c r="F1611" s="368">
        <f t="shared" si="2121"/>
        <v>2</v>
      </c>
      <c r="G1611" s="368">
        <f t="shared" si="2121"/>
        <v>1</v>
      </c>
      <c r="H1611" s="368">
        <v>1</v>
      </c>
      <c r="I1611" s="368">
        <v>0</v>
      </c>
      <c r="J1611" s="368">
        <f t="shared" ref="J1611:L1611" si="2122">J1612</f>
        <v>0</v>
      </c>
      <c r="K1611" s="368">
        <f t="shared" si="2122"/>
        <v>4</v>
      </c>
      <c r="L1611" s="368">
        <f t="shared" si="2122"/>
        <v>-2</v>
      </c>
      <c r="M1611" s="368"/>
      <c r="N1611" s="368"/>
      <c r="O1611" s="368">
        <f t="shared" ref="O1611:P1611" si="2123">O1612</f>
        <v>0</v>
      </c>
      <c r="P1611" s="368">
        <f t="shared" si="2123"/>
        <v>0</v>
      </c>
      <c r="Q1611" s="290"/>
      <c r="R1611" s="368">
        <f t="shared" ref="R1611:S1611" si="2124">R1612</f>
        <v>0</v>
      </c>
      <c r="S1611" s="368">
        <f t="shared" si="2124"/>
        <v>0</v>
      </c>
      <c r="T1611" s="291"/>
      <c r="U1611" s="368"/>
      <c r="V1611" s="368"/>
      <c r="W1611" s="291"/>
      <c r="X1611" s="167">
        <f>H1611</f>
        <v>1</v>
      </c>
      <c r="Y1611" s="368"/>
      <c r="Z1611" s="292"/>
      <c r="AA1611" s="247"/>
      <c r="AB1611" s="367"/>
      <c r="AC1611" s="172" t="e">
        <f>P1611/R1611</f>
        <v>#DIV/0!</v>
      </c>
      <c r="AD1611" s="172" t="e">
        <f>S1611/R1611</f>
        <v>#DIV/0!</v>
      </c>
      <c r="AE1611" s="172" t="e">
        <f>V1611/U1611</f>
        <v>#DIV/0!</v>
      </c>
      <c r="AF1611" s="172">
        <f>Y1611/X1611</f>
        <v>0</v>
      </c>
      <c r="AG1611" s="172">
        <f>P1611/G1611</f>
        <v>0</v>
      </c>
      <c r="AH1611" s="172">
        <f>S1611/G1611</f>
        <v>0</v>
      </c>
      <c r="AI1611" s="172">
        <f>V1611/G1611</f>
        <v>0</v>
      </c>
      <c r="AJ1611" s="172">
        <f>Y1611/G1611</f>
        <v>0</v>
      </c>
      <c r="AK1611" s="173"/>
      <c r="AL1611" s="168">
        <f>IF(H1611=0,0,P1611/H1611)</f>
        <v>0</v>
      </c>
      <c r="AM1611" s="168">
        <f>IF(H1611=0,0,S1611/H1611)</f>
        <v>0</v>
      </c>
      <c r="AN1611" s="168">
        <f>IF(H1611=0,0,V1611/H1611)</f>
        <v>0</v>
      </c>
      <c r="AO1611" s="168">
        <f>IF(H1611=0,0,Y1611/H1611)</f>
        <v>0</v>
      </c>
      <c r="AP1611" s="174">
        <f t="shared" ref="AP1611:AS1611" si="2125">IF(AL1611&lt;=50%,5,IF(AL1611&lt;=65%,4,IF(AL1611&lt;=75%,3,IF(AL1611&lt;=90%,2,1))))</f>
        <v>5</v>
      </c>
      <c r="AQ1611" s="174">
        <f t="shared" si="2125"/>
        <v>5</v>
      </c>
      <c r="AR1611" s="174">
        <f t="shared" si="2125"/>
        <v>5</v>
      </c>
      <c r="AS1611" s="174">
        <f t="shared" si="2125"/>
        <v>5</v>
      </c>
      <c r="AT1611" s="369"/>
      <c r="AU1611" s="370"/>
      <c r="AV1611" s="370"/>
      <c r="AW1611" s="370"/>
      <c r="AX1611" s="370"/>
      <c r="AY1611" s="370"/>
    </row>
    <row r="1612" spans="1:51" ht="16.5" customHeight="1" outlineLevel="4" x14ac:dyDescent="0.25">
      <c r="A1612" s="366" t="s">
        <v>4102</v>
      </c>
      <c r="B1612" s="367" t="s">
        <v>1598</v>
      </c>
      <c r="C1612" s="368" t="s">
        <v>3950</v>
      </c>
      <c r="D1612" s="368">
        <v>5</v>
      </c>
      <c r="E1612" s="368">
        <v>3</v>
      </c>
      <c r="F1612" s="368">
        <v>2</v>
      </c>
      <c r="G1612" s="368">
        <v>1</v>
      </c>
      <c r="H1612" s="368"/>
      <c r="I1612" s="368"/>
      <c r="J1612" s="368">
        <v>0</v>
      </c>
      <c r="K1612" s="368">
        <v>4</v>
      </c>
      <c r="L1612" s="368">
        <v>-2</v>
      </c>
      <c r="M1612" s="368"/>
      <c r="N1612" s="368"/>
      <c r="O1612" s="368">
        <f>Variables!I835</f>
        <v>0</v>
      </c>
      <c r="P1612" s="368">
        <f>Variables!J835</f>
        <v>0</v>
      </c>
      <c r="Q1612" s="290"/>
      <c r="R1612" s="368">
        <f>Variables!K835</f>
        <v>0</v>
      </c>
      <c r="S1612" s="368">
        <f>Variables!L835</f>
        <v>0</v>
      </c>
      <c r="T1612" s="291"/>
      <c r="U1612" s="368"/>
      <c r="V1612" s="368"/>
      <c r="W1612" s="291"/>
      <c r="X1612" s="368"/>
      <c r="Y1612" s="368"/>
      <c r="Z1612" s="292"/>
      <c r="AA1612" s="247"/>
      <c r="AB1612" s="367"/>
      <c r="AC1612" s="257"/>
      <c r="AD1612" s="257"/>
      <c r="AE1612" s="257"/>
      <c r="AF1612" s="257"/>
      <c r="AG1612" s="257"/>
      <c r="AH1612" s="257"/>
      <c r="AI1612" s="257"/>
      <c r="AJ1612" s="257"/>
      <c r="AK1612" s="369"/>
      <c r="AL1612" s="248"/>
      <c r="AM1612" s="248"/>
      <c r="AN1612" s="248"/>
      <c r="AO1612" s="248"/>
      <c r="AP1612" s="258"/>
      <c r="AQ1612" s="258"/>
      <c r="AR1612" s="258"/>
      <c r="AS1612" s="258"/>
      <c r="AT1612" s="369"/>
      <c r="AU1612" s="370"/>
      <c r="AV1612" s="370"/>
      <c r="AW1612" s="370"/>
      <c r="AX1612" s="370"/>
      <c r="AY1612" s="370"/>
    </row>
    <row r="1613" spans="1:51" ht="16.5" customHeight="1" outlineLevel="3" x14ac:dyDescent="0.25">
      <c r="A1613" s="285" t="s">
        <v>4103</v>
      </c>
      <c r="B1613" s="286" t="s">
        <v>4104</v>
      </c>
      <c r="C1613" s="167"/>
      <c r="D1613" s="167">
        <v>0.75</v>
      </c>
      <c r="E1613" s="167">
        <v>0.8</v>
      </c>
      <c r="F1613" s="167">
        <v>0.85</v>
      </c>
      <c r="G1613" s="167">
        <v>0.9</v>
      </c>
      <c r="H1613" s="167">
        <v>0.95</v>
      </c>
      <c r="I1613" s="167">
        <v>1</v>
      </c>
      <c r="J1613" s="167">
        <v>1</v>
      </c>
      <c r="K1613" s="168" t="e">
        <f>IF(K1615=0,0,K1614/K1615)</f>
        <v>#N/A</v>
      </c>
      <c r="L1613" s="167">
        <v>0.89649999999999996</v>
      </c>
      <c r="M1613" s="167">
        <f>M1614/M1615</f>
        <v>0.97701149425287359</v>
      </c>
      <c r="N1613" s="168">
        <f t="shared" ref="N1613:P1613" si="2126">IF(N1615=0,0,N1614/N1615)</f>
        <v>0.97701149425287359</v>
      </c>
      <c r="O1613" s="168">
        <f t="shared" si="2126"/>
        <v>0</v>
      </c>
      <c r="P1613" s="168">
        <f t="shared" si="2126"/>
        <v>0</v>
      </c>
      <c r="Q1613" s="177"/>
      <c r="R1613" s="168">
        <f t="shared" ref="R1613:S1613" si="2127">IF(R1615=0,0,R1614/R1615)</f>
        <v>0</v>
      </c>
      <c r="S1613" s="168">
        <f t="shared" si="2127"/>
        <v>0</v>
      </c>
      <c r="T1613" s="181"/>
      <c r="U1613" s="168">
        <f t="shared" ref="U1613:V1613" si="2128">IF(U1615=0,0,U1614/U1615)</f>
        <v>0</v>
      </c>
      <c r="V1613" s="168">
        <f t="shared" si="2128"/>
        <v>0</v>
      </c>
      <c r="W1613" s="181">
        <f>45850684+32197400+42399942</f>
        <v>120448026</v>
      </c>
      <c r="X1613" s="167">
        <f>H1613</f>
        <v>0.95</v>
      </c>
      <c r="Y1613" s="168">
        <f>IF(Y1615=0,0,Y1614/Y1615)</f>
        <v>0</v>
      </c>
      <c r="Z1613" s="182"/>
      <c r="AA1613" s="167">
        <f>Y1613/X1613</f>
        <v>0</v>
      </c>
      <c r="AB1613" s="286"/>
      <c r="AC1613" s="172" t="e">
        <f>P1613/R1613</f>
        <v>#DIV/0!</v>
      </c>
      <c r="AD1613" s="172" t="e">
        <f>S1613/R1613</f>
        <v>#DIV/0!</v>
      </c>
      <c r="AE1613" s="172" t="e">
        <f>V1613/U1613</f>
        <v>#DIV/0!</v>
      </c>
      <c r="AF1613" s="172">
        <f>Y1613/X1613</f>
        <v>0</v>
      </c>
      <c r="AG1613" s="172">
        <f>P1613/G1613</f>
        <v>0</v>
      </c>
      <c r="AH1613" s="172">
        <f>S1613/G1613</f>
        <v>0</v>
      </c>
      <c r="AI1613" s="172">
        <f>V1613/G1613</f>
        <v>0</v>
      </c>
      <c r="AJ1613" s="172">
        <f>Y1613/G1613</f>
        <v>0</v>
      </c>
      <c r="AK1613" s="173"/>
      <c r="AL1613" s="168">
        <f>IF(H1613=0,0,P1613/H1613)</f>
        <v>0</v>
      </c>
      <c r="AM1613" s="168">
        <f>IF(H1613=0,0,S1613/H1613)</f>
        <v>0</v>
      </c>
      <c r="AN1613" s="168">
        <f>IF(H1613=0,0,V1613/H1613)</f>
        <v>0</v>
      </c>
      <c r="AO1613" s="168">
        <f>IF(H1613=0,0,Y1613/H1613)</f>
        <v>0</v>
      </c>
      <c r="AP1613" s="174">
        <f t="shared" ref="AP1613:AS1613" si="2129">IF(AL1613&lt;=50%,5,IF(AL1613&lt;=65%,4,IF(AL1613&lt;=75%,3,IF(AL1613&lt;=90%,2,1))))</f>
        <v>5</v>
      </c>
      <c r="AQ1613" s="174">
        <f t="shared" si="2129"/>
        <v>5</v>
      </c>
      <c r="AR1613" s="174">
        <f t="shared" si="2129"/>
        <v>5</v>
      </c>
      <c r="AS1613" s="174">
        <f t="shared" si="2129"/>
        <v>5</v>
      </c>
      <c r="AT1613" s="287"/>
      <c r="AU1613" s="288"/>
      <c r="AV1613" s="288"/>
      <c r="AW1613" s="288"/>
      <c r="AX1613" s="288"/>
      <c r="AY1613" s="288"/>
    </row>
    <row r="1614" spans="1:51" ht="16.5" customHeight="1" outlineLevel="4" x14ac:dyDescent="0.25">
      <c r="A1614" s="205" t="s">
        <v>4105</v>
      </c>
      <c r="B1614" s="181" t="s">
        <v>1317</v>
      </c>
      <c r="C1614" s="192" t="s">
        <v>3672</v>
      </c>
      <c r="D1614" s="192"/>
      <c r="E1614" s="192"/>
      <c r="F1614" s="192"/>
      <c r="G1614" s="192"/>
      <c r="H1614" s="192"/>
      <c r="I1614" s="192"/>
      <c r="J1614" s="192"/>
      <c r="K1614" s="192" t="e">
        <f>Variables!E679</f>
        <v>#N/A</v>
      </c>
      <c r="L1614" s="192" t="e">
        <f>Variables!F679</f>
        <v>#N/A</v>
      </c>
      <c r="M1614" s="192">
        <v>85</v>
      </c>
      <c r="N1614" s="192">
        <f>Variables!H679</f>
        <v>85</v>
      </c>
      <c r="O1614" s="192">
        <f>Variables!I679</f>
        <v>0</v>
      </c>
      <c r="P1614" s="192">
        <f>Variables!J679</f>
        <v>0</v>
      </c>
      <c r="Q1614" s="181"/>
      <c r="R1614" s="192">
        <f>Variables!K679</f>
        <v>0</v>
      </c>
      <c r="S1614" s="192">
        <f>Variables!L679</f>
        <v>0</v>
      </c>
      <c r="T1614" s="181"/>
      <c r="U1614" s="192">
        <f>Variables!M679</f>
        <v>0</v>
      </c>
      <c r="V1614" s="192">
        <f>Variables!N679</f>
        <v>0</v>
      </c>
      <c r="W1614" s="181"/>
      <c r="X1614" s="192"/>
      <c r="Y1614" s="192">
        <f>Variables!P679</f>
        <v>0</v>
      </c>
      <c r="Z1614" s="182"/>
      <c r="AA1614" s="192"/>
      <c r="AB1614" s="181"/>
      <c r="AC1614" s="170"/>
      <c r="AD1614" s="170"/>
      <c r="AE1614" s="170"/>
      <c r="AF1614" s="170"/>
      <c r="AG1614" s="170"/>
      <c r="AH1614" s="170"/>
      <c r="AI1614" s="170"/>
      <c r="AJ1614" s="170"/>
      <c r="AK1614" s="206"/>
      <c r="AL1614" s="168"/>
      <c r="AM1614" s="168"/>
      <c r="AN1614" s="168"/>
      <c r="AO1614" s="168"/>
      <c r="AP1614" s="174"/>
      <c r="AQ1614" s="174"/>
      <c r="AR1614" s="174"/>
      <c r="AS1614" s="174"/>
      <c r="AT1614" s="206"/>
      <c r="AU1614" s="207"/>
      <c r="AV1614" s="207"/>
      <c r="AW1614" s="207"/>
      <c r="AX1614" s="207"/>
      <c r="AY1614" s="207"/>
    </row>
    <row r="1615" spans="1:51" ht="16.5" customHeight="1" outlineLevel="4" x14ac:dyDescent="0.25">
      <c r="A1615" s="205" t="s">
        <v>4106</v>
      </c>
      <c r="B1615" s="181" t="s">
        <v>1316</v>
      </c>
      <c r="C1615" s="192" t="s">
        <v>3672</v>
      </c>
      <c r="D1615" s="192"/>
      <c r="E1615" s="192"/>
      <c r="F1615" s="192"/>
      <c r="G1615" s="192"/>
      <c r="H1615" s="192"/>
      <c r="I1615" s="192"/>
      <c r="J1615" s="192"/>
      <c r="K1615" s="192">
        <f>Variables!E678</f>
        <v>54</v>
      </c>
      <c r="L1615" s="192">
        <f>Variables!F678</f>
        <v>25</v>
      </c>
      <c r="M1615" s="192">
        <v>87</v>
      </c>
      <c r="N1615" s="192">
        <f>Variables!H678</f>
        <v>87</v>
      </c>
      <c r="O1615" s="192">
        <f>Variables!I678</f>
        <v>0</v>
      </c>
      <c r="P1615" s="192">
        <f>Variables!J678</f>
        <v>0</v>
      </c>
      <c r="Q1615" s="181"/>
      <c r="R1615" s="192">
        <f>Variables!K678</f>
        <v>0</v>
      </c>
      <c r="S1615" s="192">
        <f>Variables!L678</f>
        <v>0</v>
      </c>
      <c r="T1615" s="181"/>
      <c r="U1615" s="192">
        <f>Variables!M678</f>
        <v>0</v>
      </c>
      <c r="V1615" s="192">
        <f>Variables!N678</f>
        <v>0</v>
      </c>
      <c r="W1615" s="181"/>
      <c r="X1615" s="192"/>
      <c r="Y1615" s="192">
        <f>Variables!P678</f>
        <v>0</v>
      </c>
      <c r="Z1615" s="182"/>
      <c r="AA1615" s="192"/>
      <c r="AB1615" s="181"/>
      <c r="AC1615" s="170"/>
      <c r="AD1615" s="170"/>
      <c r="AE1615" s="170"/>
      <c r="AF1615" s="170"/>
      <c r="AG1615" s="170"/>
      <c r="AH1615" s="170"/>
      <c r="AI1615" s="170"/>
      <c r="AJ1615" s="170"/>
      <c r="AK1615" s="206"/>
      <c r="AL1615" s="168"/>
      <c r="AM1615" s="168"/>
      <c r="AN1615" s="168"/>
      <c r="AO1615" s="168"/>
      <c r="AP1615" s="174"/>
      <c r="AQ1615" s="174"/>
      <c r="AR1615" s="174"/>
      <c r="AS1615" s="174"/>
      <c r="AT1615" s="206"/>
      <c r="AU1615" s="207"/>
      <c r="AV1615" s="207"/>
      <c r="AW1615" s="207"/>
      <c r="AX1615" s="207"/>
      <c r="AY1615" s="207"/>
    </row>
    <row r="1616" spans="1:51" ht="16.5" customHeight="1" outlineLevel="3" x14ac:dyDescent="0.25">
      <c r="A1616" s="293" t="s">
        <v>4107</v>
      </c>
      <c r="B1616" s="291" t="s">
        <v>1308</v>
      </c>
      <c r="C1616" s="295"/>
      <c r="D1616" s="295">
        <v>80</v>
      </c>
      <c r="E1616" s="295">
        <v>85</v>
      </c>
      <c r="F1616" s="295">
        <v>90</v>
      </c>
      <c r="G1616" s="295">
        <v>95</v>
      </c>
      <c r="H1616" s="295">
        <v>95</v>
      </c>
      <c r="I1616" s="295">
        <v>95</v>
      </c>
      <c r="J1616" s="295">
        <v>95</v>
      </c>
      <c r="K1616" s="295">
        <f t="shared" ref="K1616:O1616" si="2130">K1617</f>
        <v>0</v>
      </c>
      <c r="L1616" s="295">
        <f t="shared" si="2130"/>
        <v>78.19</v>
      </c>
      <c r="M1616" s="295">
        <f t="shared" si="2130"/>
        <v>79.66</v>
      </c>
      <c r="N1616" s="295">
        <f t="shared" si="2130"/>
        <v>80.819999999999993</v>
      </c>
      <c r="O1616" s="295">
        <f t="shared" si="2130"/>
        <v>0</v>
      </c>
      <c r="P1616" s="295">
        <v>79.66</v>
      </c>
      <c r="Q1616" s="294">
        <v>92837000</v>
      </c>
      <c r="R1616" s="295">
        <f t="shared" ref="R1616:S1616" si="2131">R1617</f>
        <v>0</v>
      </c>
      <c r="S1616" s="295">
        <f t="shared" si="2131"/>
        <v>0</v>
      </c>
      <c r="T1616" s="294">
        <v>92837000</v>
      </c>
      <c r="U1616" s="295">
        <f t="shared" ref="U1616:V1616" si="2132">U1617</f>
        <v>0</v>
      </c>
      <c r="V1616" s="408">
        <f t="shared" si="2132"/>
        <v>0</v>
      </c>
      <c r="W1616" s="294">
        <v>93630000</v>
      </c>
      <c r="X1616" s="192">
        <f>H1616</f>
        <v>95</v>
      </c>
      <c r="Y1616" s="295">
        <f>Y1617</f>
        <v>0</v>
      </c>
      <c r="Z1616" s="292"/>
      <c r="AA1616" s="192">
        <f>Y1616/X1616</f>
        <v>0</v>
      </c>
      <c r="AB1616" s="294" t="s">
        <v>4108</v>
      </c>
      <c r="AC1616" s="170" t="e">
        <f>P1616/R1616</f>
        <v>#DIV/0!</v>
      </c>
      <c r="AD1616" s="170" t="e">
        <f>S1616/R1616</f>
        <v>#DIV/0!</v>
      </c>
      <c r="AE1616" s="170" t="e">
        <f>V1616/U1616</f>
        <v>#DIV/0!</v>
      </c>
      <c r="AF1616" s="170">
        <f>Y1616/X1616</f>
        <v>0</v>
      </c>
      <c r="AG1616" s="170">
        <f>P1616/G1616</f>
        <v>0.83852631578947368</v>
      </c>
      <c r="AH1616" s="170">
        <f>S1616/G1616</f>
        <v>0</v>
      </c>
      <c r="AI1616" s="170">
        <f>V1616/G1616</f>
        <v>0</v>
      </c>
      <c r="AJ1616" s="170">
        <f>Y1616/G1616</f>
        <v>0</v>
      </c>
      <c r="AK1616" s="206"/>
      <c r="AL1616" s="168">
        <f>IF(H1616=0,0,P1616/H1616)</f>
        <v>0.83852631578947368</v>
      </c>
      <c r="AM1616" s="168">
        <f>IF(H1616=0,0,S1616/H1616)</f>
        <v>0</v>
      </c>
      <c r="AN1616" s="168">
        <f>IF(H1616=0,0,V1616/H1616)</f>
        <v>0</v>
      </c>
      <c r="AO1616" s="168">
        <f>IF(H1616=0,0,Y1616/H1616)</f>
        <v>0</v>
      </c>
      <c r="AP1616" s="174">
        <f t="shared" ref="AP1616:AS1616" si="2133">IF(AL1616&lt;=50%,5,IF(AL1616&lt;=65%,4,IF(AL1616&lt;=75%,3,IF(AL1616&lt;=90%,2,1))))</f>
        <v>2</v>
      </c>
      <c r="AQ1616" s="174">
        <f t="shared" si="2133"/>
        <v>5</v>
      </c>
      <c r="AR1616" s="174">
        <f t="shared" si="2133"/>
        <v>5</v>
      </c>
      <c r="AS1616" s="174">
        <f t="shared" si="2133"/>
        <v>5</v>
      </c>
      <c r="AT1616" s="296"/>
      <c r="AU1616" s="297"/>
      <c r="AV1616" s="297"/>
      <c r="AW1616" s="297"/>
      <c r="AX1616" s="297"/>
      <c r="AY1616" s="297"/>
    </row>
    <row r="1617" spans="1:51" ht="16.5" customHeight="1" outlineLevel="4" x14ac:dyDescent="0.25">
      <c r="A1617" s="293" t="s">
        <v>4109</v>
      </c>
      <c r="B1617" s="291" t="str">
        <f>Variables!C674</f>
        <v>Nilai survey kepuasan penggunaan layanan PD</v>
      </c>
      <c r="C1617" s="295" t="s">
        <v>649</v>
      </c>
      <c r="D1617" s="295"/>
      <c r="E1617" s="295"/>
      <c r="F1617" s="295"/>
      <c r="G1617" s="295"/>
      <c r="H1617" s="295"/>
      <c r="I1617" s="295"/>
      <c r="J1617" s="295"/>
      <c r="K1617" s="295">
        <f>Variables!E674</f>
        <v>0</v>
      </c>
      <c r="L1617" s="295">
        <f>Variables!F674</f>
        <v>78.19</v>
      </c>
      <c r="M1617" s="295">
        <f>Variables!G674</f>
        <v>79.66</v>
      </c>
      <c r="N1617" s="295">
        <f>Variables!H674</f>
        <v>80.819999999999993</v>
      </c>
      <c r="O1617" s="295">
        <f>Variables!I674</f>
        <v>0</v>
      </c>
      <c r="P1617" s="295">
        <f>Variables!J674</f>
        <v>0</v>
      </c>
      <c r="Q1617" s="291"/>
      <c r="R1617" s="295">
        <f>Variables!K674</f>
        <v>0</v>
      </c>
      <c r="S1617" s="295">
        <f>Variables!L674</f>
        <v>0</v>
      </c>
      <c r="T1617" s="291"/>
      <c r="U1617" s="295">
        <f>Variables!M674</f>
        <v>0</v>
      </c>
      <c r="V1617" s="295">
        <f>Variables!N674</f>
        <v>0</v>
      </c>
      <c r="W1617" s="291"/>
      <c r="X1617" s="295"/>
      <c r="Y1617" s="295">
        <f>Variables!P674</f>
        <v>0</v>
      </c>
      <c r="Z1617" s="292"/>
      <c r="AA1617" s="295"/>
      <c r="AB1617" s="291"/>
      <c r="AC1617" s="250"/>
      <c r="AD1617" s="250"/>
      <c r="AE1617" s="250"/>
      <c r="AF1617" s="250"/>
      <c r="AG1617" s="250"/>
      <c r="AH1617" s="250"/>
      <c r="AI1617" s="250"/>
      <c r="AJ1617" s="250"/>
      <c r="AK1617" s="296"/>
      <c r="AL1617" s="248"/>
      <c r="AM1617" s="248"/>
      <c r="AN1617" s="248"/>
      <c r="AO1617" s="248"/>
      <c r="AP1617" s="258"/>
      <c r="AQ1617" s="258"/>
      <c r="AR1617" s="258"/>
      <c r="AS1617" s="258"/>
      <c r="AT1617" s="296"/>
      <c r="AU1617" s="297"/>
      <c r="AV1617" s="297"/>
      <c r="AW1617" s="297"/>
      <c r="AX1617" s="297"/>
      <c r="AY1617" s="297"/>
    </row>
    <row r="1618" spans="1:51" ht="16.5" customHeight="1" outlineLevel="2" x14ac:dyDescent="0.25">
      <c r="A1618" s="153" t="s">
        <v>4110</v>
      </c>
      <c r="B1618" s="154" t="s">
        <v>4111</v>
      </c>
      <c r="C1618" s="155"/>
      <c r="D1618" s="155"/>
      <c r="E1618" s="155"/>
      <c r="F1618" s="155"/>
      <c r="G1618" s="155"/>
      <c r="H1618" s="155"/>
      <c r="I1618" s="155"/>
      <c r="J1618" s="155"/>
      <c r="K1618" s="155"/>
      <c r="L1618" s="155"/>
      <c r="M1618" s="155"/>
      <c r="N1618" s="155"/>
      <c r="O1618" s="155"/>
      <c r="P1618" s="155"/>
      <c r="Q1618" s="156"/>
      <c r="R1618" s="155"/>
      <c r="S1618" s="155"/>
      <c r="T1618" s="157"/>
      <c r="U1618" s="155"/>
      <c r="V1618" s="155"/>
      <c r="W1618" s="157"/>
      <c r="X1618" s="155"/>
      <c r="Y1618" s="155"/>
      <c r="Z1618" s="158"/>
      <c r="AA1618" s="159"/>
      <c r="AB1618" s="154"/>
      <c r="AC1618" s="160"/>
      <c r="AD1618" s="160"/>
      <c r="AE1618" s="160"/>
      <c r="AF1618" s="160"/>
      <c r="AG1618" s="160"/>
      <c r="AH1618" s="160"/>
      <c r="AI1618" s="160"/>
      <c r="AJ1618" s="160"/>
      <c r="AK1618" s="161"/>
      <c r="AL1618" s="159"/>
      <c r="AM1618" s="159"/>
      <c r="AN1618" s="159"/>
      <c r="AO1618" s="159"/>
      <c r="AP1618" s="162"/>
      <c r="AQ1618" s="162"/>
      <c r="AR1618" s="162"/>
      <c r="AS1618" s="162"/>
      <c r="AT1618" s="161"/>
      <c r="AU1618" s="163"/>
      <c r="AV1618" s="163"/>
      <c r="AW1618" s="163"/>
      <c r="AX1618" s="163"/>
      <c r="AY1618" s="163"/>
    </row>
    <row r="1619" spans="1:51" ht="16.5" customHeight="1" outlineLevel="3" x14ac:dyDescent="0.25">
      <c r="A1619" s="285" t="s">
        <v>4112</v>
      </c>
      <c r="B1619" s="286" t="s">
        <v>4113</v>
      </c>
      <c r="C1619" s="167"/>
      <c r="D1619" s="167">
        <v>0.9</v>
      </c>
      <c r="E1619" s="167">
        <v>0.85</v>
      </c>
      <c r="F1619" s="167">
        <v>0.8</v>
      </c>
      <c r="G1619" s="167">
        <v>0.75</v>
      </c>
      <c r="H1619" s="167">
        <v>0.7</v>
      </c>
      <c r="I1619" s="167">
        <v>0.65</v>
      </c>
      <c r="J1619" s="167">
        <v>0.55000000000000004</v>
      </c>
      <c r="K1619" s="167">
        <v>0.73460000000000003</v>
      </c>
      <c r="L1619" s="167">
        <v>0.7359550561797753</v>
      </c>
      <c r="M1619" s="168">
        <f t="shared" ref="M1619:P1619" si="2134">IF(M1621=0,0,M1620/M1621)</f>
        <v>0.96564885496183206</v>
      </c>
      <c r="N1619" s="168">
        <f t="shared" si="2134"/>
        <v>0.76644736842105265</v>
      </c>
      <c r="O1619" s="168">
        <f t="shared" si="2134"/>
        <v>0</v>
      </c>
      <c r="P1619" s="168">
        <f t="shared" si="2134"/>
        <v>0</v>
      </c>
      <c r="Q1619" s="177"/>
      <c r="R1619" s="168">
        <f t="shared" ref="R1619:S1619" si="2135">IF(R1621=0,0,R1620/R1621)</f>
        <v>0</v>
      </c>
      <c r="S1619" s="168">
        <f t="shared" si="2135"/>
        <v>0</v>
      </c>
      <c r="T1619" s="181"/>
      <c r="U1619" s="168">
        <f t="shared" ref="U1619:V1619" si="2136">IF(U1621=0,0,U1620/U1621)</f>
        <v>0</v>
      </c>
      <c r="V1619" s="168">
        <f t="shared" si="2136"/>
        <v>0</v>
      </c>
      <c r="W1619" s="181"/>
      <c r="X1619" s="167">
        <f>H1619</f>
        <v>0.7</v>
      </c>
      <c r="Y1619" s="168">
        <f>IF(Y1621=0,0,Y1620/Y1621)</f>
        <v>0</v>
      </c>
      <c r="Z1619" s="182"/>
      <c r="AA1619" s="167">
        <f>Y1619/X1619</f>
        <v>0</v>
      </c>
      <c r="AB1619" s="286"/>
      <c r="AC1619" s="172" t="e">
        <f>P1619/R1619</f>
        <v>#DIV/0!</v>
      </c>
      <c r="AD1619" s="172" t="e">
        <f>S1619/R1619</f>
        <v>#DIV/0!</v>
      </c>
      <c r="AE1619" s="172" t="e">
        <f>V1619/U1619</f>
        <v>#DIV/0!</v>
      </c>
      <c r="AF1619" s="172">
        <f>Y1619/X1619</f>
        <v>0</v>
      </c>
      <c r="AG1619" s="172">
        <f>P1619/G1619</f>
        <v>0</v>
      </c>
      <c r="AH1619" s="172">
        <f>S1619/G1619</f>
        <v>0</v>
      </c>
      <c r="AI1619" s="172">
        <f>V1619/G1619</f>
        <v>0</v>
      </c>
      <c r="AJ1619" s="172">
        <f>Y1619/G1619</f>
        <v>0</v>
      </c>
      <c r="AK1619" s="173"/>
      <c r="AL1619" s="168">
        <f>IF(H1619=0,0,P1619/H1619)</f>
        <v>0</v>
      </c>
      <c r="AM1619" s="168">
        <f>IF(H1619=0,0,S1619/H1619)</f>
        <v>0</v>
      </c>
      <c r="AN1619" s="168">
        <f>IF(H1619=0,0,V1619/H1619)</f>
        <v>0</v>
      </c>
      <c r="AO1619" s="168">
        <f>IF(H1619=0,0,Y1619/H1619)</f>
        <v>0</v>
      </c>
      <c r="AP1619" s="174">
        <f t="shared" ref="AP1619:AS1619" si="2137">IF(AL1619&lt;=50%,5,IF(AL1619&lt;=65%,4,IF(AL1619&lt;=75%,3,IF(AL1619&lt;=90%,2,1))))</f>
        <v>5</v>
      </c>
      <c r="AQ1619" s="174">
        <f t="shared" si="2137"/>
        <v>5</v>
      </c>
      <c r="AR1619" s="174">
        <f t="shared" si="2137"/>
        <v>5</v>
      </c>
      <c r="AS1619" s="174">
        <f t="shared" si="2137"/>
        <v>5</v>
      </c>
      <c r="AT1619" s="287"/>
      <c r="AU1619" s="288"/>
      <c r="AV1619" s="288"/>
      <c r="AW1619" s="288"/>
      <c r="AX1619" s="288"/>
      <c r="AY1619" s="288"/>
    </row>
    <row r="1620" spans="1:51" ht="16.5" customHeight="1" outlineLevel="4" x14ac:dyDescent="0.25">
      <c r="A1620" s="205" t="s">
        <v>4114</v>
      </c>
      <c r="B1620" s="181" t="s">
        <v>1575</v>
      </c>
      <c r="C1620" s="192" t="s">
        <v>3950</v>
      </c>
      <c r="D1620" s="192"/>
      <c r="E1620" s="192"/>
      <c r="F1620" s="192"/>
      <c r="G1620" s="192"/>
      <c r="H1620" s="192"/>
      <c r="I1620" s="192"/>
      <c r="J1620" s="192"/>
      <c r="K1620" s="192">
        <f>Variables!E824</f>
        <v>0.85</v>
      </c>
      <c r="L1620" s="192">
        <f>Variables!F824</f>
        <v>262</v>
      </c>
      <c r="M1620" s="192">
        <f>Variables!G824</f>
        <v>253</v>
      </c>
      <c r="N1620" s="192">
        <f>Variables!H824</f>
        <v>233</v>
      </c>
      <c r="O1620" s="192">
        <f>Variables!I824</f>
        <v>0</v>
      </c>
      <c r="P1620" s="192">
        <f>Variables!J824</f>
        <v>0</v>
      </c>
      <c r="Q1620" s="181"/>
      <c r="R1620" s="192">
        <f>Variables!K824</f>
        <v>0</v>
      </c>
      <c r="S1620" s="192">
        <f>Variables!L824</f>
        <v>0</v>
      </c>
      <c r="T1620" s="181"/>
      <c r="U1620" s="192">
        <f>Variables!M824</f>
        <v>0</v>
      </c>
      <c r="V1620" s="192">
        <f>Variables!N824</f>
        <v>0</v>
      </c>
      <c r="W1620" s="181"/>
      <c r="X1620" s="192"/>
      <c r="Y1620" s="192">
        <f>Variables!P824</f>
        <v>0</v>
      </c>
      <c r="Z1620" s="182"/>
      <c r="AA1620" s="192"/>
      <c r="AB1620" s="181"/>
      <c r="AC1620" s="170"/>
      <c r="AD1620" s="170"/>
      <c r="AE1620" s="170"/>
      <c r="AF1620" s="170"/>
      <c r="AG1620" s="170"/>
      <c r="AH1620" s="170"/>
      <c r="AI1620" s="170"/>
      <c r="AJ1620" s="170"/>
      <c r="AK1620" s="206"/>
      <c r="AL1620" s="168"/>
      <c r="AM1620" s="168"/>
      <c r="AN1620" s="168"/>
      <c r="AO1620" s="168"/>
      <c r="AP1620" s="174"/>
      <c r="AQ1620" s="174"/>
      <c r="AR1620" s="174"/>
      <c r="AS1620" s="174"/>
      <c r="AT1620" s="206"/>
      <c r="AU1620" s="207"/>
      <c r="AV1620" s="207"/>
      <c r="AW1620" s="207"/>
      <c r="AX1620" s="207"/>
      <c r="AY1620" s="207"/>
    </row>
    <row r="1621" spans="1:51" ht="16.5" customHeight="1" outlineLevel="4" x14ac:dyDescent="0.25">
      <c r="A1621" s="205" t="s">
        <v>4115</v>
      </c>
      <c r="B1621" s="181" t="s">
        <v>1571</v>
      </c>
      <c r="C1621" s="192" t="s">
        <v>3208</v>
      </c>
      <c r="D1621" s="192"/>
      <c r="E1621" s="192"/>
      <c r="F1621" s="192"/>
      <c r="G1621" s="192"/>
      <c r="H1621" s="192"/>
      <c r="I1621" s="192"/>
      <c r="J1621" s="192"/>
      <c r="K1621" s="192">
        <f>Variables!E822</f>
        <v>0.9</v>
      </c>
      <c r="L1621" s="192">
        <f>Variables!F822</f>
        <v>262</v>
      </c>
      <c r="M1621" s="192">
        <f>Variables!G822</f>
        <v>262</v>
      </c>
      <c r="N1621" s="192">
        <f>Variables!H822</f>
        <v>304</v>
      </c>
      <c r="O1621" s="192">
        <f>Variables!I822</f>
        <v>0</v>
      </c>
      <c r="P1621" s="192">
        <f>Variables!J822</f>
        <v>0</v>
      </c>
      <c r="Q1621" s="181"/>
      <c r="R1621" s="192">
        <f>Variables!K822</f>
        <v>0</v>
      </c>
      <c r="S1621" s="192">
        <f>Variables!L822</f>
        <v>0</v>
      </c>
      <c r="T1621" s="181"/>
      <c r="U1621" s="192">
        <f>Variables!M822</f>
        <v>0</v>
      </c>
      <c r="V1621" s="192">
        <f>Variables!N822</f>
        <v>0</v>
      </c>
      <c r="W1621" s="181"/>
      <c r="X1621" s="192"/>
      <c r="Y1621" s="192">
        <f>Variables!P822</f>
        <v>0</v>
      </c>
      <c r="Z1621" s="182"/>
      <c r="AA1621" s="192"/>
      <c r="AB1621" s="181"/>
      <c r="AC1621" s="170"/>
      <c r="AD1621" s="170"/>
      <c r="AE1621" s="170"/>
      <c r="AF1621" s="170"/>
      <c r="AG1621" s="170"/>
      <c r="AH1621" s="170"/>
      <c r="AI1621" s="170"/>
      <c r="AJ1621" s="170"/>
      <c r="AK1621" s="206"/>
      <c r="AL1621" s="168"/>
      <c r="AM1621" s="168"/>
      <c r="AN1621" s="168"/>
      <c r="AO1621" s="168"/>
      <c r="AP1621" s="174"/>
      <c r="AQ1621" s="174"/>
      <c r="AR1621" s="174"/>
      <c r="AS1621" s="174"/>
      <c r="AT1621" s="206"/>
      <c r="AU1621" s="207"/>
      <c r="AV1621" s="207"/>
      <c r="AW1621" s="207"/>
      <c r="AX1621" s="207"/>
      <c r="AY1621" s="207"/>
    </row>
    <row r="1622" spans="1:51" ht="16.5" customHeight="1" outlineLevel="3" x14ac:dyDescent="0.25">
      <c r="A1622" s="285" t="s">
        <v>4116</v>
      </c>
      <c r="B1622" s="286" t="s">
        <v>4117</v>
      </c>
      <c r="C1622" s="167"/>
      <c r="D1622" s="167">
        <v>0.8</v>
      </c>
      <c r="E1622" s="167">
        <v>0.7</v>
      </c>
      <c r="F1622" s="167">
        <v>0.6</v>
      </c>
      <c r="G1622" s="167">
        <v>0.5</v>
      </c>
      <c r="H1622" s="167">
        <v>0.4</v>
      </c>
      <c r="I1622" s="167">
        <v>0.3</v>
      </c>
      <c r="J1622" s="167">
        <v>0.05</v>
      </c>
      <c r="K1622" s="167">
        <v>0.62350000000000005</v>
      </c>
      <c r="L1622" s="167">
        <v>1.985182101697455E-4</v>
      </c>
      <c r="M1622" s="168">
        <f t="shared" ref="M1622:P1622" si="2138">IF(M1624=0,0,M1623/M1624)</f>
        <v>1.0074764664796936E-2</v>
      </c>
      <c r="N1622" s="168">
        <f t="shared" si="2138"/>
        <v>5.4147409910138412E-4</v>
      </c>
      <c r="O1622" s="168">
        <f t="shared" si="2138"/>
        <v>0</v>
      </c>
      <c r="P1622" s="168">
        <f t="shared" si="2138"/>
        <v>0</v>
      </c>
      <c r="Q1622" s="177"/>
      <c r="R1622" s="168">
        <f t="shared" ref="R1622:S1622" si="2139">IF(R1624=0,0,R1623/R1624)</f>
        <v>0</v>
      </c>
      <c r="S1622" s="168">
        <f t="shared" si="2139"/>
        <v>0</v>
      </c>
      <c r="T1622" s="181"/>
      <c r="U1622" s="168">
        <f t="shared" ref="U1622:V1622" si="2140">IF(U1624=0,0,U1623/U1624)</f>
        <v>0</v>
      </c>
      <c r="V1622" s="168">
        <f t="shared" si="2140"/>
        <v>0</v>
      </c>
      <c r="W1622" s="181"/>
      <c r="X1622" s="167">
        <f>H1622</f>
        <v>0.4</v>
      </c>
      <c r="Y1622" s="168">
        <f>IF(Y1624=0,0,Y1623/Y1624)</f>
        <v>0</v>
      </c>
      <c r="Z1622" s="182"/>
      <c r="AA1622" s="167">
        <f>Y1622/X1622</f>
        <v>0</v>
      </c>
      <c r="AB1622" s="409"/>
      <c r="AC1622" s="172" t="e">
        <f>P1622/R1622</f>
        <v>#DIV/0!</v>
      </c>
      <c r="AD1622" s="172" t="e">
        <f>S1622/R1622</f>
        <v>#DIV/0!</v>
      </c>
      <c r="AE1622" s="172" t="e">
        <f>V1622/U1622</f>
        <v>#DIV/0!</v>
      </c>
      <c r="AF1622" s="172">
        <f>Y1622/X1622</f>
        <v>0</v>
      </c>
      <c r="AG1622" s="172">
        <f>P1622/G1622</f>
        <v>0</v>
      </c>
      <c r="AH1622" s="172">
        <f>S1622/G1622</f>
        <v>0</v>
      </c>
      <c r="AI1622" s="172">
        <f>V1622/G1622</f>
        <v>0</v>
      </c>
      <c r="AJ1622" s="172">
        <f>Y1622/G1622</f>
        <v>0</v>
      </c>
      <c r="AK1622" s="173"/>
      <c r="AL1622" s="168">
        <f>IF(H1622=0,0,P1622/H1622)</f>
        <v>0</v>
      </c>
      <c r="AM1622" s="168">
        <f>IF(H1622=0,0,S1622/H1622)</f>
        <v>0</v>
      </c>
      <c r="AN1622" s="168">
        <f>IF(H1622=0,0,V1622/H1622)</f>
        <v>0</v>
      </c>
      <c r="AO1622" s="168">
        <f>IF(H1622=0,0,Y1622/H1622)</f>
        <v>0</v>
      </c>
      <c r="AP1622" s="174">
        <f t="shared" ref="AP1622:AS1622" si="2141">IF(AL1622&lt;=50%,5,IF(AL1622&lt;=65%,4,IF(AL1622&lt;=75%,3,IF(AL1622&lt;=90%,2,1))))</f>
        <v>5</v>
      </c>
      <c r="AQ1622" s="174">
        <f t="shared" si="2141"/>
        <v>5</v>
      </c>
      <c r="AR1622" s="174">
        <f t="shared" si="2141"/>
        <v>5</v>
      </c>
      <c r="AS1622" s="174">
        <f t="shared" si="2141"/>
        <v>5</v>
      </c>
      <c r="AT1622" s="287"/>
      <c r="AU1622" s="288"/>
      <c r="AV1622" s="288"/>
      <c r="AW1622" s="288"/>
      <c r="AX1622" s="288"/>
      <c r="AY1622" s="288"/>
    </row>
    <row r="1623" spans="1:51" ht="16.5" customHeight="1" outlineLevel="4" x14ac:dyDescent="0.25">
      <c r="A1623" s="205" t="s">
        <v>4118</v>
      </c>
      <c r="B1623" s="181" t="s">
        <v>1579</v>
      </c>
      <c r="C1623" s="192" t="s">
        <v>3950</v>
      </c>
      <c r="D1623" s="192"/>
      <c r="E1623" s="192"/>
      <c r="F1623" s="192"/>
      <c r="G1623" s="192"/>
      <c r="H1623" s="192"/>
      <c r="I1623" s="192"/>
      <c r="J1623" s="192"/>
      <c r="K1623" s="192">
        <f>Variables!E826</f>
        <v>0.7</v>
      </c>
      <c r="L1623" s="192">
        <f>Variables!F826</f>
        <v>8</v>
      </c>
      <c r="M1623" s="192">
        <f>Variables!G826</f>
        <v>139593300</v>
      </c>
      <c r="N1623" s="192">
        <f>Variables!H826</f>
        <v>227233508.03</v>
      </c>
      <c r="O1623" s="192">
        <f>Variables!I826</f>
        <v>0</v>
      </c>
      <c r="P1623" s="192">
        <f>Variables!J826</f>
        <v>0</v>
      </c>
      <c r="Q1623" s="181"/>
      <c r="R1623" s="192">
        <f>Variables!K826</f>
        <v>0</v>
      </c>
      <c r="S1623" s="192">
        <f>Variables!L826</f>
        <v>0</v>
      </c>
      <c r="T1623" s="181"/>
      <c r="U1623" s="192">
        <f>Variables!M826</f>
        <v>0</v>
      </c>
      <c r="V1623" s="192">
        <f>Variables!N826</f>
        <v>0</v>
      </c>
      <c r="W1623" s="181"/>
      <c r="X1623" s="192"/>
      <c r="Y1623" s="192">
        <f>Variables!P826</f>
        <v>0</v>
      </c>
      <c r="Z1623" s="182"/>
      <c r="AA1623" s="192"/>
      <c r="AB1623" s="181"/>
      <c r="AC1623" s="170"/>
      <c r="AD1623" s="170"/>
      <c r="AE1623" s="170"/>
      <c r="AF1623" s="170"/>
      <c r="AG1623" s="170"/>
      <c r="AH1623" s="170"/>
      <c r="AI1623" s="170"/>
      <c r="AJ1623" s="170"/>
      <c r="AK1623" s="206"/>
      <c r="AL1623" s="168"/>
      <c r="AM1623" s="168"/>
      <c r="AN1623" s="168"/>
      <c r="AO1623" s="168"/>
      <c r="AP1623" s="174"/>
      <c r="AQ1623" s="174"/>
      <c r="AR1623" s="174"/>
      <c r="AS1623" s="174"/>
      <c r="AT1623" s="206"/>
      <c r="AU1623" s="207"/>
      <c r="AV1623" s="207"/>
      <c r="AW1623" s="207"/>
      <c r="AX1623" s="207"/>
      <c r="AY1623" s="207"/>
    </row>
    <row r="1624" spans="1:51" ht="16.5" customHeight="1" outlineLevel="4" x14ac:dyDescent="0.25">
      <c r="A1624" s="205" t="s">
        <v>4119</v>
      </c>
      <c r="B1624" s="181" t="s">
        <v>1541</v>
      </c>
      <c r="C1624" s="192" t="s">
        <v>1620</v>
      </c>
      <c r="D1624" s="192"/>
      <c r="E1624" s="192"/>
      <c r="F1624" s="192"/>
      <c r="G1624" s="192"/>
      <c r="H1624" s="192"/>
      <c r="I1624" s="192"/>
      <c r="J1624" s="192"/>
      <c r="K1624" s="192" t="e">
        <f>Variables!E807</f>
        <v>#N/A</v>
      </c>
      <c r="L1624" s="192">
        <f>Variables!F807</f>
        <v>1017467369000</v>
      </c>
      <c r="M1624" s="192">
        <f>Variables!G807</f>
        <v>13855738039</v>
      </c>
      <c r="N1624" s="192">
        <f>Variables!H807</f>
        <v>419657206886</v>
      </c>
      <c r="O1624" s="192">
        <f>Variables!I807</f>
        <v>0</v>
      </c>
      <c r="P1624" s="192">
        <f>Variables!J807</f>
        <v>0</v>
      </c>
      <c r="Q1624" s="181"/>
      <c r="R1624" s="192">
        <f>Variables!K807</f>
        <v>0</v>
      </c>
      <c r="S1624" s="192">
        <f>Variables!L807</f>
        <v>0</v>
      </c>
      <c r="T1624" s="181"/>
      <c r="U1624" s="192">
        <f>Variables!M807</f>
        <v>0</v>
      </c>
      <c r="V1624" s="192">
        <f>Variables!N807</f>
        <v>0</v>
      </c>
      <c r="W1624" s="181"/>
      <c r="X1624" s="192"/>
      <c r="Y1624" s="192">
        <f>Variables!P807</f>
        <v>0</v>
      </c>
      <c r="Z1624" s="182"/>
      <c r="AA1624" s="192"/>
      <c r="AB1624" s="181"/>
      <c r="AC1624" s="170"/>
      <c r="AD1624" s="170"/>
      <c r="AE1624" s="170"/>
      <c r="AF1624" s="170"/>
      <c r="AG1624" s="170"/>
      <c r="AH1624" s="170"/>
      <c r="AI1624" s="170"/>
      <c r="AJ1624" s="170"/>
      <c r="AK1624" s="206"/>
      <c r="AL1624" s="168"/>
      <c r="AM1624" s="168"/>
      <c r="AN1624" s="168"/>
      <c r="AO1624" s="168"/>
      <c r="AP1624" s="174"/>
      <c r="AQ1624" s="174"/>
      <c r="AR1624" s="174"/>
      <c r="AS1624" s="174"/>
      <c r="AT1624" s="206"/>
      <c r="AU1624" s="207"/>
      <c r="AV1624" s="207"/>
      <c r="AW1624" s="207"/>
      <c r="AX1624" s="207"/>
      <c r="AY1624" s="207"/>
    </row>
    <row r="1625" spans="1:51" ht="16.5" customHeight="1" outlineLevel="3" x14ac:dyDescent="0.25">
      <c r="A1625" s="285" t="s">
        <v>4120</v>
      </c>
      <c r="B1625" s="286" t="s">
        <v>4121</v>
      </c>
      <c r="C1625" s="167"/>
      <c r="D1625" s="167">
        <v>0.6</v>
      </c>
      <c r="E1625" s="167">
        <v>0.66</v>
      </c>
      <c r="F1625" s="167">
        <v>0.72</v>
      </c>
      <c r="G1625" s="167">
        <v>0.78</v>
      </c>
      <c r="H1625" s="167">
        <v>0.84</v>
      </c>
      <c r="I1625" s="167">
        <v>0.9</v>
      </c>
      <c r="J1625" s="167">
        <v>1</v>
      </c>
      <c r="K1625" s="168">
        <f t="shared" ref="K1625:P1625" si="2142">IF(K1627=0,0,K1626/K1627)</f>
        <v>1.1956521739130435E-2</v>
      </c>
      <c r="L1625" s="168">
        <f t="shared" si="2142"/>
        <v>0.51724137931034486</v>
      </c>
      <c r="M1625" s="168">
        <f t="shared" si="2142"/>
        <v>0.55172413793103448</v>
      </c>
      <c r="N1625" s="168">
        <f t="shared" si="2142"/>
        <v>0.75862068965517238</v>
      </c>
      <c r="O1625" s="168">
        <f t="shared" si="2142"/>
        <v>0</v>
      </c>
      <c r="P1625" s="168">
        <f t="shared" si="2142"/>
        <v>0</v>
      </c>
      <c r="Q1625" s="177"/>
      <c r="R1625" s="168">
        <f t="shared" ref="R1625:S1625" si="2143">IF(R1627=0,0,R1626/R1627)</f>
        <v>0</v>
      </c>
      <c r="S1625" s="168">
        <f t="shared" si="2143"/>
        <v>0</v>
      </c>
      <c r="T1625" s="181"/>
      <c r="U1625" s="168">
        <f t="shared" ref="U1625:V1625" si="2144">IF(U1627=0,0,U1626/U1627)</f>
        <v>0</v>
      </c>
      <c r="V1625" s="168">
        <f t="shared" si="2144"/>
        <v>0</v>
      </c>
      <c r="W1625" s="181"/>
      <c r="X1625" s="167">
        <f>H1625</f>
        <v>0.84</v>
      </c>
      <c r="Y1625" s="168">
        <f>IF(Y1627=0,0,Y1626/Y1627)</f>
        <v>0</v>
      </c>
      <c r="Z1625" s="182"/>
      <c r="AA1625" s="167">
        <f>Y1625/X1625</f>
        <v>0</v>
      </c>
      <c r="AB1625" s="286"/>
      <c r="AC1625" s="172" t="e">
        <f>P1625/R1625</f>
        <v>#DIV/0!</v>
      </c>
      <c r="AD1625" s="172" t="e">
        <f>S1625/R1625</f>
        <v>#DIV/0!</v>
      </c>
      <c r="AE1625" s="172" t="e">
        <f>V1625/U1625</f>
        <v>#DIV/0!</v>
      </c>
      <c r="AF1625" s="172">
        <f>Y1625/X1625</f>
        <v>0</v>
      </c>
      <c r="AG1625" s="172">
        <f>P1625/G1625</f>
        <v>0</v>
      </c>
      <c r="AH1625" s="172">
        <f>S1625/G1625</f>
        <v>0</v>
      </c>
      <c r="AI1625" s="172">
        <f>V1625/G1625</f>
        <v>0</v>
      </c>
      <c r="AJ1625" s="172">
        <f>Y1625/G1625</f>
        <v>0</v>
      </c>
      <c r="AK1625" s="173"/>
      <c r="AL1625" s="168">
        <f>IF(H1625=0,0,P1625/H1625)</f>
        <v>0</v>
      </c>
      <c r="AM1625" s="168">
        <f>IF(H1625=0,0,S1625/H1625)</f>
        <v>0</v>
      </c>
      <c r="AN1625" s="168">
        <f>IF(H1625=0,0,V1625/H1625)</f>
        <v>0</v>
      </c>
      <c r="AO1625" s="168">
        <f>IF(H1625=0,0,Y1625/H1625)</f>
        <v>0</v>
      </c>
      <c r="AP1625" s="174">
        <f t="shared" ref="AP1625:AS1625" si="2145">IF(AL1625&lt;=50%,5,IF(AL1625&lt;=65%,4,IF(AL1625&lt;=75%,3,IF(AL1625&lt;=90%,2,1))))</f>
        <v>5</v>
      </c>
      <c r="AQ1625" s="174">
        <f t="shared" si="2145"/>
        <v>5</v>
      </c>
      <c r="AR1625" s="174">
        <f t="shared" si="2145"/>
        <v>5</v>
      </c>
      <c r="AS1625" s="174">
        <f t="shared" si="2145"/>
        <v>5</v>
      </c>
      <c r="AT1625" s="287"/>
      <c r="AU1625" s="288"/>
      <c r="AV1625" s="288"/>
      <c r="AW1625" s="288"/>
      <c r="AX1625" s="288"/>
      <c r="AY1625" s="288"/>
    </row>
    <row r="1626" spans="1:51" ht="16.5" customHeight="1" outlineLevel="4" x14ac:dyDescent="0.25">
      <c r="A1626" s="371" t="s">
        <v>4122</v>
      </c>
      <c r="B1626" s="372" t="s">
        <v>1559</v>
      </c>
      <c r="C1626" s="187" t="s">
        <v>2456</v>
      </c>
      <c r="D1626" s="187"/>
      <c r="E1626" s="187"/>
      <c r="F1626" s="187"/>
      <c r="G1626" s="187"/>
      <c r="H1626" s="187"/>
      <c r="I1626" s="187"/>
      <c r="J1626" s="187"/>
      <c r="K1626" s="187">
        <f>Variables!E816</f>
        <v>0.55000000000000004</v>
      </c>
      <c r="L1626" s="187">
        <f>Variables!F816</f>
        <v>15</v>
      </c>
      <c r="M1626" s="187">
        <f>Variables!G816</f>
        <v>16</v>
      </c>
      <c r="N1626" s="187">
        <f>Variables!H816</f>
        <v>22</v>
      </c>
      <c r="O1626" s="187">
        <f>Variables!I816</f>
        <v>0</v>
      </c>
      <c r="P1626" s="187">
        <f>Variables!J816</f>
        <v>0</v>
      </c>
      <c r="Q1626" s="177"/>
      <c r="R1626" s="187">
        <f>Variables!K816</f>
        <v>0</v>
      </c>
      <c r="S1626" s="187">
        <f>Variables!L816</f>
        <v>0</v>
      </c>
      <c r="T1626" s="181"/>
      <c r="U1626" s="187">
        <f>Variables!M816</f>
        <v>0</v>
      </c>
      <c r="V1626" s="187">
        <f>Variables!N816</f>
        <v>0</v>
      </c>
      <c r="W1626" s="181"/>
      <c r="X1626" s="187"/>
      <c r="Y1626" s="187">
        <f>Variables!P816</f>
        <v>0</v>
      </c>
      <c r="Z1626" s="182"/>
      <c r="AA1626" s="167"/>
      <c r="AB1626" s="372"/>
      <c r="AC1626" s="172"/>
      <c r="AD1626" s="172"/>
      <c r="AE1626" s="172"/>
      <c r="AF1626" s="172"/>
      <c r="AG1626" s="172"/>
      <c r="AH1626" s="172"/>
      <c r="AI1626" s="172"/>
      <c r="AJ1626" s="172"/>
      <c r="AK1626" s="373"/>
      <c r="AL1626" s="168"/>
      <c r="AM1626" s="168"/>
      <c r="AN1626" s="168"/>
      <c r="AO1626" s="168"/>
      <c r="AP1626" s="174"/>
      <c r="AQ1626" s="174"/>
      <c r="AR1626" s="174"/>
      <c r="AS1626" s="174"/>
      <c r="AT1626" s="373"/>
      <c r="AU1626" s="374"/>
      <c r="AV1626" s="374"/>
      <c r="AW1626" s="374"/>
      <c r="AX1626" s="374"/>
      <c r="AY1626" s="374"/>
    </row>
    <row r="1627" spans="1:51" ht="16.5" customHeight="1" outlineLevel="4" x14ac:dyDescent="0.25">
      <c r="A1627" s="371" t="s">
        <v>4123</v>
      </c>
      <c r="B1627" s="372" t="s">
        <v>4099</v>
      </c>
      <c r="C1627" s="187" t="s">
        <v>2456</v>
      </c>
      <c r="D1627" s="187"/>
      <c r="E1627" s="187"/>
      <c r="F1627" s="187"/>
      <c r="G1627" s="187"/>
      <c r="H1627" s="187"/>
      <c r="I1627" s="187"/>
      <c r="J1627" s="187"/>
      <c r="K1627" s="187">
        <f>Variables!E671</f>
        <v>46</v>
      </c>
      <c r="L1627" s="187">
        <f>Variables!F671</f>
        <v>29</v>
      </c>
      <c r="M1627" s="187">
        <f>Variables!G671</f>
        <v>29</v>
      </c>
      <c r="N1627" s="187">
        <f>Variables!H671</f>
        <v>29</v>
      </c>
      <c r="O1627" s="187">
        <f>Variables!I671</f>
        <v>0</v>
      </c>
      <c r="P1627" s="187">
        <f>Variables!J671</f>
        <v>0</v>
      </c>
      <c r="Q1627" s="177"/>
      <c r="R1627" s="187">
        <f>Variables!K671</f>
        <v>0</v>
      </c>
      <c r="S1627" s="187">
        <f>Variables!L671</f>
        <v>0</v>
      </c>
      <c r="T1627" s="181"/>
      <c r="U1627" s="187">
        <f>Variables!M671</f>
        <v>0</v>
      </c>
      <c r="V1627" s="187">
        <f>Variables!N671</f>
        <v>0</v>
      </c>
      <c r="W1627" s="181"/>
      <c r="X1627" s="187"/>
      <c r="Y1627" s="187">
        <f>Variables!P671</f>
        <v>0</v>
      </c>
      <c r="Z1627" s="182"/>
      <c r="AA1627" s="167"/>
      <c r="AB1627" s="372"/>
      <c r="AC1627" s="172"/>
      <c r="AD1627" s="172"/>
      <c r="AE1627" s="172"/>
      <c r="AF1627" s="172"/>
      <c r="AG1627" s="172"/>
      <c r="AH1627" s="172"/>
      <c r="AI1627" s="172"/>
      <c r="AJ1627" s="172"/>
      <c r="AK1627" s="373"/>
      <c r="AL1627" s="168"/>
      <c r="AM1627" s="168"/>
      <c r="AN1627" s="168"/>
      <c r="AO1627" s="168"/>
      <c r="AP1627" s="174"/>
      <c r="AQ1627" s="174"/>
      <c r="AR1627" s="174"/>
      <c r="AS1627" s="174"/>
      <c r="AT1627" s="373"/>
      <c r="AU1627" s="374"/>
      <c r="AV1627" s="374"/>
      <c r="AW1627" s="374"/>
      <c r="AX1627" s="374"/>
      <c r="AY1627" s="374"/>
    </row>
    <row r="1628" spans="1:51" ht="16.5" customHeight="1" outlineLevel="1" x14ac:dyDescent="0.25">
      <c r="A1628" s="140" t="s">
        <v>4124</v>
      </c>
      <c r="B1628" s="146" t="s">
        <v>3620</v>
      </c>
      <c r="C1628" s="142"/>
      <c r="D1628" s="142"/>
      <c r="E1628" s="142"/>
      <c r="F1628" s="142"/>
      <c r="G1628" s="142"/>
      <c r="H1628" s="142"/>
      <c r="I1628" s="142"/>
      <c r="J1628" s="142"/>
      <c r="K1628" s="142"/>
      <c r="L1628" s="142"/>
      <c r="M1628" s="142"/>
      <c r="N1628" s="142"/>
      <c r="O1628" s="142"/>
      <c r="P1628" s="142"/>
      <c r="Q1628" s="142">
        <f>SUBTOTAL(9,Q1629:Q1635)</f>
        <v>0</v>
      </c>
      <c r="R1628" s="142"/>
      <c r="S1628" s="142"/>
      <c r="T1628" s="410" t="s">
        <v>4053</v>
      </c>
      <c r="U1628" s="142"/>
      <c r="V1628" s="142"/>
      <c r="W1628" s="143">
        <f>SUBTOTAL(9,W1629:W1635)</f>
        <v>0</v>
      </c>
      <c r="X1628" s="142"/>
      <c r="Y1628" s="142"/>
      <c r="Z1628" s="143">
        <f>SUBTOTAL(9,Z1629:Z1635)</f>
        <v>0</v>
      </c>
      <c r="AA1628" s="145"/>
      <c r="AB1628" s="146"/>
      <c r="AC1628" s="147"/>
      <c r="AD1628" s="147"/>
      <c r="AE1628" s="147"/>
      <c r="AF1628" s="147"/>
      <c r="AG1628" s="147"/>
      <c r="AH1628" s="147"/>
      <c r="AI1628" s="147"/>
      <c r="AJ1628" s="147"/>
      <c r="AK1628" s="148"/>
      <c r="AL1628" s="149"/>
      <c r="AM1628" s="149"/>
      <c r="AN1628" s="149"/>
      <c r="AO1628" s="149"/>
      <c r="AP1628" s="150"/>
      <c r="AQ1628" s="150"/>
      <c r="AR1628" s="150"/>
      <c r="AS1628" s="150"/>
      <c r="AT1628" s="151"/>
      <c r="AU1628" s="152">
        <f>COUNTIF(AS1629:AS1635,5)</f>
        <v>1</v>
      </c>
      <c r="AV1628" s="152">
        <f>COUNTIF(AS1629:AS1635,4)</f>
        <v>0</v>
      </c>
      <c r="AW1628" s="152">
        <f>COUNTIF(AS1629:AS1635,3)</f>
        <v>0</v>
      </c>
      <c r="AX1628" s="152">
        <f>COUNTIF(AS1629:AS1635,2)</f>
        <v>0</v>
      </c>
      <c r="AY1628" s="152">
        <f>COUNTIF(AS1629:AS1635,1)</f>
        <v>0</v>
      </c>
    </row>
    <row r="1629" spans="1:51" ht="16.5" customHeight="1" outlineLevel="2" x14ac:dyDescent="0.25">
      <c r="A1629" s="164" t="s">
        <v>4125</v>
      </c>
      <c r="B1629" s="195" t="s">
        <v>4126</v>
      </c>
      <c r="C1629" s="196"/>
      <c r="D1629" s="196"/>
      <c r="E1629" s="196"/>
      <c r="F1629" s="196"/>
      <c r="G1629" s="196"/>
      <c r="H1629" s="196"/>
      <c r="I1629" s="196"/>
      <c r="J1629" s="196"/>
      <c r="K1629" s="196"/>
      <c r="L1629" s="196"/>
      <c r="M1629" s="196"/>
      <c r="N1629" s="196"/>
      <c r="O1629" s="196"/>
      <c r="P1629" s="196"/>
      <c r="Q1629" s="406"/>
      <c r="R1629" s="196"/>
      <c r="S1629" s="196"/>
      <c r="T1629" s="243" t="s">
        <v>4056</v>
      </c>
      <c r="U1629" s="196"/>
      <c r="V1629" s="196"/>
      <c r="W1629" s="170"/>
      <c r="X1629" s="196"/>
      <c r="Y1629" s="196"/>
      <c r="Z1629" s="171"/>
      <c r="AA1629" s="168"/>
      <c r="AB1629" s="195"/>
      <c r="AC1629" s="172"/>
      <c r="AD1629" s="172"/>
      <c r="AE1629" s="172"/>
      <c r="AF1629" s="172"/>
      <c r="AG1629" s="172"/>
      <c r="AH1629" s="172"/>
      <c r="AI1629" s="172"/>
      <c r="AJ1629" s="172"/>
      <c r="AK1629" s="173"/>
      <c r="AL1629" s="168"/>
      <c r="AM1629" s="168"/>
      <c r="AN1629" s="168"/>
      <c r="AO1629" s="168"/>
      <c r="AP1629" s="174"/>
      <c r="AQ1629" s="174"/>
      <c r="AR1629" s="174"/>
      <c r="AS1629" s="174"/>
      <c r="AT1629" s="173"/>
      <c r="AU1629" s="175"/>
      <c r="AV1629" s="175"/>
      <c r="AW1629" s="175"/>
      <c r="AX1629" s="175"/>
      <c r="AY1629" s="175"/>
    </row>
    <row r="1630" spans="1:51" ht="16.5" customHeight="1" outlineLevel="2" x14ac:dyDescent="0.25">
      <c r="A1630" s="164" t="s">
        <v>4127</v>
      </c>
      <c r="B1630" s="195" t="s">
        <v>4128</v>
      </c>
      <c r="C1630" s="196"/>
      <c r="D1630" s="196"/>
      <c r="E1630" s="196"/>
      <c r="F1630" s="196"/>
      <c r="G1630" s="196"/>
      <c r="H1630" s="196"/>
      <c r="I1630" s="196"/>
      <c r="J1630" s="196"/>
      <c r="K1630" s="196"/>
      <c r="L1630" s="196"/>
      <c r="M1630" s="196"/>
      <c r="N1630" s="196"/>
      <c r="O1630" s="196"/>
      <c r="P1630" s="196"/>
      <c r="Q1630" s="406"/>
      <c r="R1630" s="196"/>
      <c r="S1630" s="196"/>
      <c r="T1630" s="243">
        <v>0</v>
      </c>
      <c r="U1630" s="196"/>
      <c r="V1630" s="196"/>
      <c r="W1630" s="170"/>
      <c r="X1630" s="196"/>
      <c r="Y1630" s="196"/>
      <c r="Z1630" s="171"/>
      <c r="AA1630" s="168"/>
      <c r="AB1630" s="195"/>
      <c r="AC1630" s="172"/>
      <c r="AD1630" s="172"/>
      <c r="AE1630" s="172"/>
      <c r="AF1630" s="172"/>
      <c r="AG1630" s="172"/>
      <c r="AH1630" s="172"/>
      <c r="AI1630" s="172"/>
      <c r="AJ1630" s="172"/>
      <c r="AK1630" s="173"/>
      <c r="AL1630" s="168"/>
      <c r="AM1630" s="168"/>
      <c r="AN1630" s="168"/>
      <c r="AO1630" s="168"/>
      <c r="AP1630" s="174"/>
      <c r="AQ1630" s="174"/>
      <c r="AR1630" s="174"/>
      <c r="AS1630" s="174"/>
      <c r="AT1630" s="173"/>
      <c r="AU1630" s="175"/>
      <c r="AV1630" s="175"/>
      <c r="AW1630" s="175"/>
      <c r="AX1630" s="175"/>
      <c r="AY1630" s="175"/>
    </row>
    <row r="1631" spans="1:51" ht="16.5" customHeight="1" outlineLevel="2" x14ac:dyDescent="0.25">
      <c r="A1631" s="164" t="s">
        <v>4129</v>
      </c>
      <c r="B1631" s="195" t="s">
        <v>4130</v>
      </c>
      <c r="C1631" s="196"/>
      <c r="D1631" s="196"/>
      <c r="E1631" s="196"/>
      <c r="F1631" s="196"/>
      <c r="G1631" s="196"/>
      <c r="H1631" s="196"/>
      <c r="I1631" s="196"/>
      <c r="J1631" s="196"/>
      <c r="K1631" s="196"/>
      <c r="L1631" s="196"/>
      <c r="M1631" s="196"/>
      <c r="N1631" s="196"/>
      <c r="O1631" s="196"/>
      <c r="P1631" s="196"/>
      <c r="Q1631" s="406"/>
      <c r="R1631" s="196"/>
      <c r="S1631" s="196"/>
      <c r="T1631" s="243">
        <v>0</v>
      </c>
      <c r="U1631" s="196"/>
      <c r="V1631" s="196"/>
      <c r="W1631" s="170"/>
      <c r="X1631" s="196"/>
      <c r="Y1631" s="196"/>
      <c r="Z1631" s="171"/>
      <c r="AA1631" s="168"/>
      <c r="AB1631" s="195"/>
      <c r="AC1631" s="172"/>
      <c r="AD1631" s="172"/>
      <c r="AE1631" s="172"/>
      <c r="AF1631" s="172"/>
      <c r="AG1631" s="172"/>
      <c r="AH1631" s="172"/>
      <c r="AI1631" s="172"/>
      <c r="AJ1631" s="172"/>
      <c r="AK1631" s="173"/>
      <c r="AL1631" s="168"/>
      <c r="AM1631" s="168"/>
      <c r="AN1631" s="168"/>
      <c r="AO1631" s="168"/>
      <c r="AP1631" s="174"/>
      <c r="AQ1631" s="174"/>
      <c r="AR1631" s="174"/>
      <c r="AS1631" s="174"/>
      <c r="AT1631" s="173"/>
      <c r="AU1631" s="175"/>
      <c r="AV1631" s="175"/>
      <c r="AW1631" s="175"/>
      <c r="AX1631" s="175"/>
      <c r="AY1631" s="175"/>
    </row>
    <row r="1632" spans="1:51" ht="16.5" customHeight="1" outlineLevel="2" x14ac:dyDescent="0.25">
      <c r="A1632" s="164" t="s">
        <v>4131</v>
      </c>
      <c r="B1632" s="195" t="s">
        <v>4132</v>
      </c>
      <c r="C1632" s="196"/>
      <c r="D1632" s="196"/>
      <c r="E1632" s="196"/>
      <c r="F1632" s="196"/>
      <c r="G1632" s="196"/>
      <c r="H1632" s="196"/>
      <c r="I1632" s="196"/>
      <c r="J1632" s="196"/>
      <c r="K1632" s="196"/>
      <c r="L1632" s="196"/>
      <c r="M1632" s="196"/>
      <c r="N1632" s="196"/>
      <c r="O1632" s="196"/>
      <c r="P1632" s="196"/>
      <c r="Q1632" s="406"/>
      <c r="R1632" s="196"/>
      <c r="S1632" s="196"/>
      <c r="T1632" s="243" t="s">
        <v>4063</v>
      </c>
      <c r="U1632" s="196"/>
      <c r="V1632" s="196"/>
      <c r="W1632" s="170"/>
      <c r="X1632" s="196"/>
      <c r="Y1632" s="196"/>
      <c r="Z1632" s="171"/>
      <c r="AA1632" s="168"/>
      <c r="AB1632" s="195"/>
      <c r="AC1632" s="172"/>
      <c r="AD1632" s="172"/>
      <c r="AE1632" s="172"/>
      <c r="AF1632" s="172"/>
      <c r="AG1632" s="172"/>
      <c r="AH1632" s="172"/>
      <c r="AI1632" s="172"/>
      <c r="AJ1632" s="172"/>
      <c r="AK1632" s="173"/>
      <c r="AL1632" s="168"/>
      <c r="AM1632" s="168"/>
      <c r="AN1632" s="168"/>
      <c r="AO1632" s="168"/>
      <c r="AP1632" s="174"/>
      <c r="AQ1632" s="174"/>
      <c r="AR1632" s="174"/>
      <c r="AS1632" s="174"/>
      <c r="AT1632" s="173"/>
      <c r="AU1632" s="175"/>
      <c r="AV1632" s="175"/>
      <c r="AW1632" s="175"/>
      <c r="AX1632" s="175"/>
      <c r="AY1632" s="175"/>
    </row>
    <row r="1633" spans="1:51" ht="16.5" customHeight="1" outlineLevel="2" x14ac:dyDescent="0.25">
      <c r="A1633" s="153" t="s">
        <v>4133</v>
      </c>
      <c r="B1633" s="154" t="s">
        <v>3928</v>
      </c>
      <c r="C1633" s="155"/>
      <c r="D1633" s="155"/>
      <c r="E1633" s="155"/>
      <c r="F1633" s="155"/>
      <c r="G1633" s="155"/>
      <c r="H1633" s="155"/>
      <c r="I1633" s="155"/>
      <c r="J1633" s="155"/>
      <c r="K1633" s="155"/>
      <c r="L1633" s="155"/>
      <c r="M1633" s="155"/>
      <c r="N1633" s="155"/>
      <c r="O1633" s="155"/>
      <c r="P1633" s="155"/>
      <c r="Q1633" s="411"/>
      <c r="R1633" s="155"/>
      <c r="S1633" s="155"/>
      <c r="T1633" s="378" t="s">
        <v>4065</v>
      </c>
      <c r="U1633" s="155"/>
      <c r="V1633" s="155"/>
      <c r="W1633" s="157"/>
      <c r="X1633" s="155"/>
      <c r="Y1633" s="155"/>
      <c r="Z1633" s="158"/>
      <c r="AA1633" s="159"/>
      <c r="AB1633" s="154"/>
      <c r="AC1633" s="160"/>
      <c r="AD1633" s="160"/>
      <c r="AE1633" s="160"/>
      <c r="AF1633" s="160"/>
      <c r="AG1633" s="160"/>
      <c r="AH1633" s="160"/>
      <c r="AI1633" s="160"/>
      <c r="AJ1633" s="160"/>
      <c r="AK1633" s="161"/>
      <c r="AL1633" s="159"/>
      <c r="AM1633" s="159"/>
      <c r="AN1633" s="159"/>
      <c r="AO1633" s="159"/>
      <c r="AP1633" s="162"/>
      <c r="AQ1633" s="162"/>
      <c r="AR1633" s="162"/>
      <c r="AS1633" s="162"/>
      <c r="AT1633" s="161"/>
      <c r="AU1633" s="163"/>
      <c r="AV1633" s="163"/>
      <c r="AW1633" s="163"/>
      <c r="AX1633" s="163"/>
      <c r="AY1633" s="163"/>
    </row>
    <row r="1634" spans="1:51" ht="16.5" customHeight="1" outlineLevel="3" x14ac:dyDescent="0.25">
      <c r="A1634" s="244" t="s">
        <v>4134</v>
      </c>
      <c r="B1634" s="245" t="s">
        <v>1320</v>
      </c>
      <c r="C1634" s="246"/>
      <c r="D1634" s="246"/>
      <c r="E1634" s="246"/>
      <c r="F1634" s="246"/>
      <c r="G1634" s="246"/>
      <c r="H1634" s="246"/>
      <c r="I1634" s="246"/>
      <c r="J1634" s="246"/>
      <c r="K1634" s="246"/>
      <c r="L1634" s="246"/>
      <c r="M1634" s="246"/>
      <c r="N1634" s="246"/>
      <c r="O1634" s="246"/>
      <c r="P1634" s="246"/>
      <c r="Q1634" s="290"/>
      <c r="R1634" s="246"/>
      <c r="S1634" s="246"/>
      <c r="T1634" s="291"/>
      <c r="U1634" s="246"/>
      <c r="V1634" s="246"/>
      <c r="W1634" s="291"/>
      <c r="X1634" s="167">
        <f>H1634</f>
        <v>0</v>
      </c>
      <c r="Y1634" s="246"/>
      <c r="Z1634" s="292"/>
      <c r="AA1634" s="247"/>
      <c r="AB1634" s="245"/>
      <c r="AC1634" s="172" t="e">
        <f>P1634/R1634</f>
        <v>#DIV/0!</v>
      </c>
      <c r="AD1634" s="172" t="e">
        <f>S1634/R1634</f>
        <v>#DIV/0!</v>
      </c>
      <c r="AE1634" s="172" t="e">
        <f>V1634/U1634</f>
        <v>#DIV/0!</v>
      </c>
      <c r="AF1634" s="172" t="e">
        <f>Y1634/X1634</f>
        <v>#DIV/0!</v>
      </c>
      <c r="AG1634" s="172" t="e">
        <f>P1634/G1634</f>
        <v>#DIV/0!</v>
      </c>
      <c r="AH1634" s="172" t="e">
        <f>S1634/G1634</f>
        <v>#DIV/0!</v>
      </c>
      <c r="AI1634" s="172" t="e">
        <f>V1634/G1634</f>
        <v>#DIV/0!</v>
      </c>
      <c r="AJ1634" s="172" t="e">
        <f>Y1634/G1634</f>
        <v>#DIV/0!</v>
      </c>
      <c r="AK1634" s="173"/>
      <c r="AL1634" s="168">
        <f>IF(H1634=0,0,P1634/H1634)</f>
        <v>0</v>
      </c>
      <c r="AM1634" s="168">
        <f>IF(H1634=0,0,S1634/H1634)</f>
        <v>0</v>
      </c>
      <c r="AN1634" s="168">
        <f>IF(H1634=0,0,V1634/H1634)</f>
        <v>0</v>
      </c>
      <c r="AO1634" s="168">
        <f>IF(H1634=0,0,Y1634/H1634)</f>
        <v>0</v>
      </c>
      <c r="AP1634" s="174">
        <f t="shared" ref="AP1634:AS1634" si="2146">IF(AL1634&lt;=50%,5,IF(AL1634&lt;=65%,4,IF(AL1634&lt;=75%,3,IF(AL1634&lt;=90%,2,1))))</f>
        <v>5</v>
      </c>
      <c r="AQ1634" s="174">
        <f t="shared" si="2146"/>
        <v>5</v>
      </c>
      <c r="AR1634" s="174">
        <f t="shared" si="2146"/>
        <v>5</v>
      </c>
      <c r="AS1634" s="174">
        <f t="shared" si="2146"/>
        <v>5</v>
      </c>
      <c r="AT1634" s="252"/>
      <c r="AU1634" s="253"/>
      <c r="AV1634" s="253"/>
      <c r="AW1634" s="253"/>
      <c r="AX1634" s="253"/>
      <c r="AY1634" s="253"/>
    </row>
    <row r="1635" spans="1:51" ht="16.5" customHeight="1" outlineLevel="4" x14ac:dyDescent="0.25">
      <c r="A1635" s="244" t="s">
        <v>4135</v>
      </c>
      <c r="B1635" s="245" t="s">
        <v>649</v>
      </c>
      <c r="C1635" s="246" t="s">
        <v>649</v>
      </c>
      <c r="D1635" s="246"/>
      <c r="E1635" s="246"/>
      <c r="F1635" s="246"/>
      <c r="G1635" s="246"/>
      <c r="H1635" s="246"/>
      <c r="I1635" s="246"/>
      <c r="J1635" s="246"/>
      <c r="K1635" s="246"/>
      <c r="L1635" s="246"/>
      <c r="M1635" s="246"/>
      <c r="N1635" s="246"/>
      <c r="O1635" s="246"/>
      <c r="P1635" s="246"/>
      <c r="Q1635" s="290"/>
      <c r="R1635" s="246"/>
      <c r="S1635" s="246"/>
      <c r="T1635" s="291"/>
      <c r="U1635" s="246"/>
      <c r="V1635" s="246"/>
      <c r="W1635" s="291"/>
      <c r="X1635" s="246"/>
      <c r="Y1635" s="246"/>
      <c r="Z1635" s="292"/>
      <c r="AA1635" s="247"/>
      <c r="AB1635" s="245"/>
      <c r="AC1635" s="257"/>
      <c r="AD1635" s="257"/>
      <c r="AE1635" s="257"/>
      <c r="AF1635" s="257"/>
      <c r="AG1635" s="257"/>
      <c r="AH1635" s="257"/>
      <c r="AI1635" s="257"/>
      <c r="AJ1635" s="257"/>
      <c r="AK1635" s="252"/>
      <c r="AL1635" s="248"/>
      <c r="AM1635" s="248"/>
      <c r="AN1635" s="248"/>
      <c r="AO1635" s="248"/>
      <c r="AP1635" s="258"/>
      <c r="AQ1635" s="258"/>
      <c r="AR1635" s="258"/>
      <c r="AS1635" s="258"/>
      <c r="AT1635" s="252"/>
      <c r="AU1635" s="253"/>
      <c r="AV1635" s="253"/>
      <c r="AW1635" s="253"/>
      <c r="AX1635" s="253"/>
      <c r="AY1635" s="253"/>
    </row>
    <row r="1636" spans="1:51" ht="16.5" customHeight="1" x14ac:dyDescent="0.25">
      <c r="A1636" s="206"/>
      <c r="B1636" s="206"/>
      <c r="C1636" s="206"/>
      <c r="D1636" s="206"/>
      <c r="E1636" s="206"/>
      <c r="F1636" s="206"/>
      <c r="G1636" s="206"/>
      <c r="H1636" s="206"/>
      <c r="I1636" s="206"/>
      <c r="J1636" s="206"/>
      <c r="K1636" s="206"/>
      <c r="L1636" s="206"/>
      <c r="M1636" s="206"/>
      <c r="N1636" s="206"/>
      <c r="O1636" s="206"/>
      <c r="P1636" s="206"/>
      <c r="Q1636" s="206"/>
      <c r="R1636" s="206"/>
      <c r="S1636" s="206"/>
      <c r="T1636" s="206"/>
      <c r="U1636" s="206"/>
      <c r="V1636" s="206"/>
      <c r="W1636" s="227"/>
      <c r="X1636" s="206"/>
      <c r="Y1636" s="206"/>
      <c r="Z1636" s="412"/>
      <c r="AA1636" s="207"/>
      <c r="AB1636" s="206"/>
      <c r="AC1636" s="206"/>
      <c r="AD1636" s="206"/>
      <c r="AE1636" s="206"/>
      <c r="AF1636" s="206"/>
      <c r="AG1636" s="206"/>
      <c r="AH1636" s="206"/>
      <c r="AI1636" s="206"/>
      <c r="AJ1636" s="206"/>
      <c r="AK1636" s="206"/>
      <c r="AL1636" s="288"/>
      <c r="AM1636" s="288"/>
      <c r="AN1636" s="288"/>
      <c r="AO1636" s="288"/>
      <c r="AP1636" s="180"/>
      <c r="AQ1636" s="180"/>
      <c r="AR1636" s="180"/>
      <c r="AS1636" s="180"/>
      <c r="AT1636" s="206"/>
      <c r="AU1636" s="207"/>
      <c r="AV1636" s="207"/>
      <c r="AW1636" s="207"/>
      <c r="AX1636" s="207"/>
      <c r="AY1636" s="207"/>
    </row>
    <row r="1637" spans="1:51" ht="16.5" customHeight="1" x14ac:dyDescent="0.25">
      <c r="A1637" s="206"/>
      <c r="B1637" s="206"/>
      <c r="C1637" s="206"/>
      <c r="D1637" s="206"/>
      <c r="E1637" s="206"/>
      <c r="F1637" s="206"/>
      <c r="G1637" s="206"/>
      <c r="H1637" s="206"/>
      <c r="I1637" s="206"/>
      <c r="J1637" s="206"/>
      <c r="K1637" s="206"/>
      <c r="L1637" s="206" t="s">
        <v>4136</v>
      </c>
      <c r="M1637" s="206"/>
      <c r="N1637" s="206"/>
      <c r="O1637" s="206"/>
      <c r="P1637" s="206"/>
      <c r="Q1637" s="206"/>
      <c r="R1637" s="206"/>
      <c r="S1637" s="206"/>
      <c r="T1637" s="206"/>
      <c r="U1637" s="206"/>
      <c r="V1637" s="206"/>
      <c r="W1637" s="227"/>
      <c r="X1637" s="206"/>
      <c r="Y1637" s="206"/>
      <c r="Z1637" s="412"/>
      <c r="AA1637" s="207"/>
      <c r="AB1637" s="413" t="s">
        <v>4137</v>
      </c>
      <c r="AC1637" s="206"/>
      <c r="AD1637" s="206"/>
      <c r="AE1637" s="206"/>
      <c r="AF1637" s="206"/>
      <c r="AG1637" s="206"/>
      <c r="AH1637" s="206"/>
      <c r="AI1637" s="206"/>
      <c r="AJ1637" s="206"/>
      <c r="AK1637" s="414">
        <v>1</v>
      </c>
      <c r="AL1637" s="288"/>
      <c r="AM1637" s="288"/>
      <c r="AN1637" s="288"/>
      <c r="AO1637" s="288"/>
      <c r="AP1637" s="180">
        <f t="shared" ref="AP1637:AS1637" si="2147">COUNTIF(AP5:AP1635,1)</f>
        <v>133</v>
      </c>
      <c r="AQ1637" s="180">
        <f t="shared" si="2147"/>
        <v>56</v>
      </c>
      <c r="AR1637" s="180">
        <f t="shared" si="2147"/>
        <v>45</v>
      </c>
      <c r="AS1637" s="180">
        <f t="shared" si="2147"/>
        <v>47</v>
      </c>
      <c r="AT1637" s="206"/>
      <c r="AU1637" s="207"/>
      <c r="AV1637" s="207"/>
      <c r="AW1637" s="207"/>
      <c r="AX1637" s="207"/>
      <c r="AY1637" s="207"/>
    </row>
    <row r="1638" spans="1:51" ht="16.5" customHeight="1" x14ac:dyDescent="0.25">
      <c r="A1638" s="206"/>
      <c r="B1638" s="206"/>
      <c r="C1638" s="206"/>
      <c r="D1638" s="206"/>
      <c r="E1638" s="206"/>
      <c r="F1638" s="206"/>
      <c r="G1638" s="206"/>
      <c r="H1638" s="206"/>
      <c r="I1638" s="206"/>
      <c r="J1638" s="206"/>
      <c r="K1638" s="206"/>
      <c r="L1638" s="206" t="s">
        <v>4138</v>
      </c>
      <c r="M1638" s="206"/>
      <c r="N1638" s="206"/>
      <c r="O1638" s="206"/>
      <c r="P1638" s="206"/>
      <c r="Q1638" s="206"/>
      <c r="R1638" s="206"/>
      <c r="S1638" s="206"/>
      <c r="T1638" s="206"/>
      <c r="U1638" s="206"/>
      <c r="V1638" s="206"/>
      <c r="W1638" s="227"/>
      <c r="X1638" s="206"/>
      <c r="Y1638" s="206"/>
      <c r="Z1638" s="412"/>
      <c r="AA1638" s="207"/>
      <c r="AB1638" s="413" t="s">
        <v>4139</v>
      </c>
      <c r="AC1638" s="206"/>
      <c r="AD1638" s="206"/>
      <c r="AE1638" s="206"/>
      <c r="AF1638" s="206"/>
      <c r="AG1638" s="206"/>
      <c r="AH1638" s="206"/>
      <c r="AI1638" s="206"/>
      <c r="AJ1638" s="206"/>
      <c r="AK1638" s="414">
        <v>2</v>
      </c>
      <c r="AL1638" s="288"/>
      <c r="AM1638" s="288"/>
      <c r="AN1638" s="288"/>
      <c r="AO1638" s="288"/>
      <c r="AP1638" s="180">
        <f t="shared" ref="AP1638:AS1638" si="2148">COUNTIF(AP5:AP1635,2)</f>
        <v>11</v>
      </c>
      <c r="AQ1638" s="180">
        <f t="shared" si="2148"/>
        <v>9</v>
      </c>
      <c r="AR1638" s="180">
        <f t="shared" si="2148"/>
        <v>0</v>
      </c>
      <c r="AS1638" s="180">
        <f t="shared" si="2148"/>
        <v>2</v>
      </c>
      <c r="AT1638" s="206"/>
      <c r="AU1638" s="207"/>
      <c r="AV1638" s="207"/>
      <c r="AW1638" s="207"/>
      <c r="AX1638" s="207"/>
      <c r="AY1638" s="207"/>
    </row>
    <row r="1639" spans="1:51" ht="16.5" customHeight="1" x14ac:dyDescent="0.25">
      <c r="A1639" s="206"/>
      <c r="B1639" s="206"/>
      <c r="C1639" s="206"/>
      <c r="D1639" s="206"/>
      <c r="E1639" s="206"/>
      <c r="F1639" s="206"/>
      <c r="G1639" s="206"/>
      <c r="H1639" s="206"/>
      <c r="I1639" s="206"/>
      <c r="J1639" s="206"/>
      <c r="K1639" s="206"/>
      <c r="L1639" s="206" t="s">
        <v>4140</v>
      </c>
      <c r="M1639" s="206"/>
      <c r="N1639" s="206"/>
      <c r="O1639" s="206"/>
      <c r="P1639" s="206"/>
      <c r="Q1639" s="206"/>
      <c r="R1639" s="206"/>
      <c r="S1639" s="206"/>
      <c r="T1639" s="206"/>
      <c r="U1639" s="206"/>
      <c r="V1639" s="206"/>
      <c r="W1639" s="227"/>
      <c r="X1639" s="206"/>
      <c r="Y1639" s="206"/>
      <c r="Z1639" s="412"/>
      <c r="AA1639" s="207"/>
      <c r="AB1639" s="413" t="s">
        <v>4141</v>
      </c>
      <c r="AC1639" s="206"/>
      <c r="AD1639" s="206"/>
      <c r="AE1639" s="206"/>
      <c r="AF1639" s="206"/>
      <c r="AG1639" s="206"/>
      <c r="AH1639" s="206"/>
      <c r="AI1639" s="206"/>
      <c r="AJ1639" s="206"/>
      <c r="AK1639" s="414">
        <v>3</v>
      </c>
      <c r="AL1639" s="288"/>
      <c r="AM1639" s="288"/>
      <c r="AN1639" s="288"/>
      <c r="AO1639" s="288"/>
      <c r="AP1639" s="180">
        <f t="shared" ref="AP1639:AS1639" si="2149">COUNTIF(AP5:AP1635,3)</f>
        <v>5</v>
      </c>
      <c r="AQ1639" s="180">
        <f t="shared" si="2149"/>
        <v>1</v>
      </c>
      <c r="AR1639" s="180">
        <f t="shared" si="2149"/>
        <v>1</v>
      </c>
      <c r="AS1639" s="180">
        <f t="shared" si="2149"/>
        <v>0</v>
      </c>
      <c r="AT1639" s="206"/>
      <c r="AU1639" s="207"/>
      <c r="AV1639" s="207"/>
      <c r="AW1639" s="207"/>
      <c r="AX1639" s="207"/>
      <c r="AY1639" s="207"/>
    </row>
    <row r="1640" spans="1:51" ht="16.5" customHeight="1" x14ac:dyDescent="0.25">
      <c r="A1640" s="206"/>
      <c r="B1640" s="206"/>
      <c r="C1640" s="206"/>
      <c r="D1640" s="206"/>
      <c r="E1640" s="206"/>
      <c r="F1640" s="206"/>
      <c r="G1640" s="206"/>
      <c r="H1640" s="206"/>
      <c r="I1640" s="206"/>
      <c r="J1640" s="206"/>
      <c r="K1640" s="206"/>
      <c r="L1640" s="206" t="s">
        <v>4142</v>
      </c>
      <c r="M1640" s="206"/>
      <c r="N1640" s="206"/>
      <c r="O1640" s="206"/>
      <c r="P1640" s="206"/>
      <c r="Q1640" s="206"/>
      <c r="R1640" s="206"/>
      <c r="S1640" s="206"/>
      <c r="T1640" s="206"/>
      <c r="U1640" s="206"/>
      <c r="V1640" s="206"/>
      <c r="W1640" s="227"/>
      <c r="X1640" s="206"/>
      <c r="Y1640" s="206"/>
      <c r="Z1640" s="412"/>
      <c r="AA1640" s="207"/>
      <c r="AB1640" s="413" t="s">
        <v>4143</v>
      </c>
      <c r="AC1640" s="206"/>
      <c r="AD1640" s="206"/>
      <c r="AE1640" s="206"/>
      <c r="AF1640" s="206"/>
      <c r="AG1640" s="206"/>
      <c r="AH1640" s="206"/>
      <c r="AI1640" s="206"/>
      <c r="AJ1640" s="206"/>
      <c r="AK1640" s="414">
        <v>4</v>
      </c>
      <c r="AL1640" s="288"/>
      <c r="AM1640" s="288"/>
      <c r="AN1640" s="288"/>
      <c r="AO1640" s="288"/>
      <c r="AP1640" s="180">
        <f t="shared" ref="AP1640:AS1640" si="2150">COUNTIF(AP5:AP1635,4)</f>
        <v>2</v>
      </c>
      <c r="AQ1640" s="180">
        <f t="shared" si="2150"/>
        <v>2</v>
      </c>
      <c r="AR1640" s="180">
        <f t="shared" si="2150"/>
        <v>0</v>
      </c>
      <c r="AS1640" s="180">
        <f t="shared" si="2150"/>
        <v>0</v>
      </c>
      <c r="AT1640" s="206"/>
      <c r="AU1640" s="207"/>
      <c r="AV1640" s="207"/>
      <c r="AW1640" s="207"/>
      <c r="AX1640" s="207"/>
      <c r="AY1640" s="207"/>
    </row>
    <row r="1641" spans="1:51" ht="16.5" customHeight="1" x14ac:dyDescent="0.25">
      <c r="A1641" s="206"/>
      <c r="B1641" s="206"/>
      <c r="C1641" s="206"/>
      <c r="D1641" s="206"/>
      <c r="E1641" s="206"/>
      <c r="F1641" s="206"/>
      <c r="G1641" s="206"/>
      <c r="H1641" s="206"/>
      <c r="I1641" s="206"/>
      <c r="J1641" s="206"/>
      <c r="K1641" s="206"/>
      <c r="L1641" s="206"/>
      <c r="M1641" s="206"/>
      <c r="N1641" s="206"/>
      <c r="O1641" s="206"/>
      <c r="P1641" s="206"/>
      <c r="Q1641" s="206"/>
      <c r="R1641" s="206"/>
      <c r="S1641" s="206"/>
      <c r="T1641" s="206"/>
      <c r="U1641" s="206"/>
      <c r="V1641" s="206"/>
      <c r="W1641" s="227"/>
      <c r="X1641" s="206"/>
      <c r="Y1641" s="206"/>
      <c r="Z1641" s="412"/>
      <c r="AA1641" s="207"/>
      <c r="AB1641" s="413" t="s">
        <v>4144</v>
      </c>
      <c r="AC1641" s="206"/>
      <c r="AD1641" s="206"/>
      <c r="AE1641" s="206"/>
      <c r="AF1641" s="206"/>
      <c r="AG1641" s="206"/>
      <c r="AH1641" s="206"/>
      <c r="AI1641" s="206"/>
      <c r="AJ1641" s="206"/>
      <c r="AK1641" s="414">
        <v>5</v>
      </c>
      <c r="AL1641" s="288"/>
      <c r="AM1641" s="288"/>
      <c r="AN1641" s="288"/>
      <c r="AO1641" s="288"/>
      <c r="AP1641" s="180">
        <f t="shared" ref="AP1641:AS1641" si="2151">COUNTIF(AP5:AP1635,5)</f>
        <v>339</v>
      </c>
      <c r="AQ1641" s="180">
        <f t="shared" si="2151"/>
        <v>418</v>
      </c>
      <c r="AR1641" s="180">
        <f t="shared" si="2151"/>
        <v>442</v>
      </c>
      <c r="AS1641" s="180">
        <f t="shared" si="2151"/>
        <v>438</v>
      </c>
      <c r="AT1641" s="206"/>
      <c r="AU1641" s="207"/>
      <c r="AV1641" s="207"/>
      <c r="AW1641" s="207"/>
      <c r="AX1641" s="207"/>
      <c r="AY1641" s="207"/>
    </row>
    <row r="1642" spans="1:51" ht="16.5" customHeight="1" x14ac:dyDescent="0.25">
      <c r="A1642" s="415"/>
      <c r="B1642" s="415"/>
      <c r="C1642" s="415"/>
      <c r="D1642" s="415"/>
      <c r="E1642" s="415"/>
      <c r="F1642" s="415"/>
      <c r="G1642" s="415"/>
      <c r="H1642" s="415"/>
      <c r="I1642" s="415"/>
      <c r="J1642" s="415"/>
      <c r="K1642" s="415"/>
      <c r="L1642" s="415"/>
      <c r="M1642" s="415"/>
      <c r="N1642" s="415"/>
      <c r="O1642" s="415"/>
      <c r="P1642" s="415"/>
      <c r="Q1642" s="415"/>
      <c r="R1642" s="415"/>
      <c r="S1642" s="415"/>
      <c r="T1642" s="415"/>
      <c r="U1642" s="415"/>
      <c r="V1642" s="415"/>
      <c r="W1642" s="416"/>
      <c r="X1642" s="415"/>
      <c r="Y1642" s="415"/>
      <c r="Z1642" s="417"/>
      <c r="AA1642" s="418"/>
      <c r="AB1642" s="419" t="s">
        <v>4142</v>
      </c>
      <c r="AC1642" s="415"/>
      <c r="AD1642" s="415"/>
      <c r="AE1642" s="415"/>
      <c r="AF1642" s="415"/>
      <c r="AG1642" s="415"/>
      <c r="AH1642" s="415"/>
      <c r="AI1642" s="415"/>
      <c r="AJ1642" s="415"/>
      <c r="AK1642" s="415"/>
      <c r="AL1642" s="420"/>
      <c r="AM1642" s="420"/>
      <c r="AN1642" s="420"/>
      <c r="AO1642" s="420"/>
      <c r="AP1642" s="421">
        <f t="shared" ref="AP1642:AS1642" si="2152">SUM(AP1637:AP1641)</f>
        <v>490</v>
      </c>
      <c r="AQ1642" s="421">
        <f t="shared" si="2152"/>
        <v>486</v>
      </c>
      <c r="AR1642" s="421">
        <f t="shared" si="2152"/>
        <v>488</v>
      </c>
      <c r="AS1642" s="421">
        <f t="shared" si="2152"/>
        <v>487</v>
      </c>
      <c r="AT1642" s="415"/>
      <c r="AU1642" s="418"/>
      <c r="AV1642" s="418"/>
      <c r="AW1642" s="418"/>
      <c r="AX1642" s="418"/>
      <c r="AY1642" s="418"/>
    </row>
  </sheetData>
  <mergeCells count="18">
    <mergeCell ref="K1:N2"/>
    <mergeCell ref="O1:AA1"/>
    <mergeCell ref="A1:A3"/>
    <mergeCell ref="B1:B3"/>
    <mergeCell ref="C1:C3"/>
    <mergeCell ref="D1:D3"/>
    <mergeCell ref="E1:J2"/>
    <mergeCell ref="O2:Q2"/>
    <mergeCell ref="R2:T2"/>
    <mergeCell ref="U2:W2"/>
    <mergeCell ref="X2:AA2"/>
    <mergeCell ref="AB1279:AB1281"/>
    <mergeCell ref="AB1:AB3"/>
    <mergeCell ref="AC1:AF2"/>
    <mergeCell ref="AG1:AJ2"/>
    <mergeCell ref="AL1:AS1"/>
    <mergeCell ref="AL2:AO2"/>
    <mergeCell ref="AP2:AS2"/>
  </mergeCells>
  <pageMargins left="0.39370078740157483" right="0.39370078740157477" top="1.4848484848484849" bottom="0.39370078740157483" header="0" footer="0"/>
  <pageSetup paperSize="5"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BW997"/>
  <sheetViews>
    <sheetView workbookViewId="0">
      <pane xSplit="8" ySplit="3" topLeftCell="I4" activePane="bottomRight" state="frozen"/>
      <selection pane="topRight" activeCell="I1" sqref="I1"/>
      <selection pane="bottomLeft" activeCell="A4" sqref="A4"/>
      <selection pane="bottomRight" activeCell="I4" sqref="I4"/>
    </sheetView>
  </sheetViews>
  <sheetFormatPr defaultColWidth="14.42578125" defaultRowHeight="15" customHeight="1" outlineLevelRow="1" x14ac:dyDescent="0.25"/>
  <cols>
    <col min="1" max="1" width="3.42578125" customWidth="1"/>
    <col min="2" max="2" width="4.42578125" customWidth="1"/>
    <col min="3" max="3" width="15.42578125" customWidth="1"/>
    <col min="4" max="4" width="15.28515625" customWidth="1"/>
    <col min="5" max="5" width="4.42578125" customWidth="1"/>
    <col min="6" max="6" width="20.42578125" customWidth="1"/>
    <col min="7" max="7" width="4.140625" customWidth="1"/>
    <col min="8" max="8" width="27.5703125" customWidth="1"/>
    <col min="9" max="12" width="9.140625" hidden="1" customWidth="1"/>
    <col min="13" max="14" width="9.140625" customWidth="1"/>
    <col min="15" max="15" width="10.5703125" customWidth="1"/>
    <col min="16" max="20" width="9.7109375" customWidth="1"/>
    <col min="21" max="21" width="10.5703125" customWidth="1"/>
    <col min="22" max="22" width="9" customWidth="1"/>
    <col min="23" max="24" width="11.42578125" customWidth="1"/>
    <col min="25" max="25" width="10.5703125" customWidth="1"/>
    <col min="26" max="26" width="9.42578125" customWidth="1"/>
    <col min="27" max="28" width="11.42578125" customWidth="1"/>
    <col min="29" max="29" width="9" customWidth="1"/>
    <col min="30" max="30" width="8.7109375" customWidth="1"/>
    <col min="31" max="31" width="9" customWidth="1"/>
    <col min="32" max="34" width="11.28515625" customWidth="1"/>
    <col min="35" max="35" width="10.5703125" customWidth="1"/>
    <col min="36" max="36" width="11.85546875" customWidth="1"/>
    <col min="37" max="37" width="10.28515625" customWidth="1"/>
    <col min="38" max="38" width="11.42578125" hidden="1" customWidth="1"/>
    <col min="39" max="39" width="11.42578125" customWidth="1"/>
    <col min="40" max="40" width="9" customWidth="1"/>
    <col min="41" max="41" width="11.85546875" customWidth="1"/>
    <col min="42" max="42" width="32.85546875" customWidth="1"/>
    <col min="43" max="45" width="8.7109375" hidden="1" customWidth="1"/>
    <col min="46" max="46" width="6.140625" hidden="1" customWidth="1"/>
    <col min="47" max="48" width="6.42578125" hidden="1" customWidth="1"/>
    <col min="49" max="49" width="13.85546875" customWidth="1"/>
    <col min="50" max="50" width="8.7109375" customWidth="1"/>
    <col min="51" max="51" width="8.42578125" customWidth="1"/>
    <col min="52" max="52" width="9.5703125" customWidth="1"/>
    <col min="53" max="54" width="8.7109375" customWidth="1"/>
    <col min="55" max="57" width="8.42578125" customWidth="1"/>
    <col min="58" max="58" width="9.5703125" customWidth="1"/>
    <col min="59" max="59" width="8.7109375" customWidth="1"/>
    <col min="60" max="60" width="8.42578125" customWidth="1"/>
    <col min="61" max="61" width="8.7109375" customWidth="1"/>
    <col min="62" max="62" width="14.85546875" customWidth="1"/>
    <col min="63" max="63" width="12.5703125" customWidth="1"/>
    <col min="64" max="64" width="8.28515625" customWidth="1"/>
    <col min="65" max="66" width="6.42578125" customWidth="1"/>
    <col min="67" max="67" width="5.28515625" customWidth="1"/>
    <col min="68" max="69" width="6.42578125" customWidth="1"/>
    <col min="70" max="70" width="5.28515625" customWidth="1"/>
    <col min="71" max="72" width="6.42578125" customWidth="1"/>
    <col min="73" max="73" width="5.28515625" customWidth="1"/>
    <col min="74" max="75" width="6.42578125" customWidth="1"/>
  </cols>
  <sheetData>
    <row r="1" spans="1:75" ht="21" x14ac:dyDescent="0.35">
      <c r="A1" s="422" t="s">
        <v>4145</v>
      </c>
      <c r="B1" s="711" t="s">
        <v>4146</v>
      </c>
      <c r="C1" s="701"/>
      <c r="D1" s="714" t="s">
        <v>4147</v>
      </c>
      <c r="E1" s="711" t="s">
        <v>4148</v>
      </c>
      <c r="F1" s="701"/>
      <c r="G1" s="711" t="s">
        <v>4149</v>
      </c>
      <c r="H1" s="700"/>
      <c r="I1" s="423"/>
      <c r="J1" s="423"/>
      <c r="K1" s="423"/>
      <c r="L1" s="423"/>
      <c r="M1" s="711" t="s">
        <v>1619</v>
      </c>
      <c r="N1" s="700"/>
      <c r="O1" s="700"/>
      <c r="P1" s="700"/>
      <c r="Q1" s="700"/>
      <c r="R1" s="716" t="s">
        <v>1618</v>
      </c>
      <c r="S1" s="700"/>
      <c r="T1" s="701"/>
      <c r="U1" s="717" t="s">
        <v>4150</v>
      </c>
      <c r="V1" s="692"/>
      <c r="W1" s="692"/>
      <c r="X1" s="692"/>
      <c r="Y1" s="692"/>
      <c r="Z1" s="692"/>
      <c r="AA1" s="692"/>
      <c r="AB1" s="692"/>
      <c r="AC1" s="692"/>
      <c r="AD1" s="692"/>
      <c r="AE1" s="692"/>
      <c r="AF1" s="692"/>
      <c r="AG1" s="692"/>
      <c r="AH1" s="692"/>
      <c r="AI1" s="692"/>
      <c r="AJ1" s="692"/>
      <c r="AK1" s="692"/>
      <c r="AL1" s="716" t="s">
        <v>4151</v>
      </c>
      <c r="AM1" s="701"/>
      <c r="AN1" s="719"/>
      <c r="AO1" s="714" t="s">
        <v>2456</v>
      </c>
      <c r="AP1" s="697" t="s">
        <v>4152</v>
      </c>
      <c r="AQ1" s="709" t="s">
        <v>1621</v>
      </c>
      <c r="AR1" s="700"/>
      <c r="AS1" s="701"/>
      <c r="AT1" s="718" t="s">
        <v>4153</v>
      </c>
      <c r="AU1" s="700"/>
      <c r="AV1" s="701"/>
      <c r="AW1" s="705" t="s">
        <v>1616</v>
      </c>
      <c r="AX1" s="692"/>
      <c r="AY1" s="692"/>
      <c r="AZ1" s="692"/>
      <c r="BA1" s="692"/>
      <c r="BB1" s="692"/>
      <c r="BC1" s="692"/>
      <c r="BD1" s="692"/>
      <c r="BE1" s="692"/>
      <c r="BF1" s="692"/>
      <c r="BG1" s="692"/>
      <c r="BH1" s="692"/>
      <c r="BI1" s="692"/>
      <c r="BJ1" s="693"/>
      <c r="BK1" s="102"/>
      <c r="BL1" s="691" t="s">
        <v>4154</v>
      </c>
      <c r="BM1" s="692"/>
      <c r="BN1" s="692"/>
      <c r="BO1" s="692"/>
      <c r="BP1" s="692"/>
      <c r="BQ1" s="692"/>
      <c r="BR1" s="692"/>
      <c r="BS1" s="692"/>
      <c r="BT1" s="692"/>
      <c r="BU1" s="692"/>
      <c r="BV1" s="692"/>
      <c r="BW1" s="693"/>
    </row>
    <row r="2" spans="1:75" ht="16.5" x14ac:dyDescent="0.25">
      <c r="A2" s="425"/>
      <c r="B2" s="712"/>
      <c r="C2" s="713"/>
      <c r="D2" s="695"/>
      <c r="E2" s="712"/>
      <c r="F2" s="713"/>
      <c r="G2" s="712"/>
      <c r="H2" s="715"/>
      <c r="I2" s="423"/>
      <c r="J2" s="423"/>
      <c r="K2" s="423"/>
      <c r="L2" s="423"/>
      <c r="M2" s="702"/>
      <c r="N2" s="703"/>
      <c r="O2" s="703"/>
      <c r="P2" s="703"/>
      <c r="Q2" s="703"/>
      <c r="R2" s="702"/>
      <c r="S2" s="703"/>
      <c r="T2" s="704"/>
      <c r="U2" s="717" t="s">
        <v>1343</v>
      </c>
      <c r="V2" s="692"/>
      <c r="W2" s="692"/>
      <c r="X2" s="426"/>
      <c r="Y2" s="710" t="s">
        <v>4155</v>
      </c>
      <c r="Z2" s="692"/>
      <c r="AA2" s="692"/>
      <c r="AB2" s="692"/>
      <c r="AC2" s="693"/>
      <c r="AD2" s="710" t="s">
        <v>4156</v>
      </c>
      <c r="AE2" s="692"/>
      <c r="AF2" s="692"/>
      <c r="AG2" s="692"/>
      <c r="AH2" s="693"/>
      <c r="AI2" s="710" t="s">
        <v>4157</v>
      </c>
      <c r="AJ2" s="692"/>
      <c r="AK2" s="692"/>
      <c r="AL2" s="702"/>
      <c r="AM2" s="704"/>
      <c r="AN2" s="713"/>
      <c r="AO2" s="695"/>
      <c r="AP2" s="695"/>
      <c r="AQ2" s="702"/>
      <c r="AR2" s="703"/>
      <c r="AS2" s="704"/>
      <c r="AT2" s="702"/>
      <c r="AU2" s="703"/>
      <c r="AV2" s="704"/>
      <c r="AW2" s="705" t="s">
        <v>3</v>
      </c>
      <c r="AX2" s="692"/>
      <c r="AY2" s="693"/>
      <c r="AZ2" s="705" t="s">
        <v>4</v>
      </c>
      <c r="BA2" s="692"/>
      <c r="BB2" s="692"/>
      <c r="BC2" s="692"/>
      <c r="BD2" s="692"/>
      <c r="BE2" s="693"/>
      <c r="BF2" s="705" t="s">
        <v>5</v>
      </c>
      <c r="BG2" s="692"/>
      <c r="BH2" s="693"/>
      <c r="BI2" s="705" t="s">
        <v>6</v>
      </c>
      <c r="BJ2" s="693"/>
      <c r="BK2" s="102"/>
      <c r="BL2" s="691" t="s">
        <v>4158</v>
      </c>
      <c r="BM2" s="692"/>
      <c r="BN2" s="693"/>
      <c r="BO2" s="691" t="s">
        <v>4159</v>
      </c>
      <c r="BP2" s="692"/>
      <c r="BQ2" s="693"/>
      <c r="BR2" s="691" t="s">
        <v>4160</v>
      </c>
      <c r="BS2" s="692"/>
      <c r="BT2" s="693"/>
      <c r="BU2" s="691" t="s">
        <v>4161</v>
      </c>
      <c r="BV2" s="692"/>
      <c r="BW2" s="693"/>
    </row>
    <row r="3" spans="1:75" ht="33" x14ac:dyDescent="0.25">
      <c r="A3" s="427"/>
      <c r="B3" s="702"/>
      <c r="C3" s="704"/>
      <c r="D3" s="696"/>
      <c r="E3" s="702"/>
      <c r="F3" s="704"/>
      <c r="G3" s="702"/>
      <c r="H3" s="703"/>
      <c r="I3" s="428"/>
      <c r="J3" s="428"/>
      <c r="K3" s="428"/>
      <c r="L3" s="428"/>
      <c r="M3" s="425">
        <v>2015</v>
      </c>
      <c r="N3" s="425">
        <v>2016</v>
      </c>
      <c r="O3" s="425">
        <v>2017</v>
      </c>
      <c r="P3" s="429">
        <v>2018</v>
      </c>
      <c r="Q3" s="429">
        <v>2019</v>
      </c>
      <c r="R3" s="430">
        <v>2019</v>
      </c>
      <c r="S3" s="430">
        <v>2020</v>
      </c>
      <c r="T3" s="430">
        <v>2021</v>
      </c>
      <c r="U3" s="431" t="s">
        <v>1618</v>
      </c>
      <c r="V3" s="431" t="s">
        <v>4162</v>
      </c>
      <c r="W3" s="431" t="s">
        <v>1621</v>
      </c>
      <c r="X3" s="432" t="s">
        <v>4163</v>
      </c>
      <c r="Y3" s="431" t="s">
        <v>1618</v>
      </c>
      <c r="Z3" s="431" t="s">
        <v>4162</v>
      </c>
      <c r="AA3" s="431" t="s">
        <v>1621</v>
      </c>
      <c r="AB3" s="432" t="s">
        <v>4163</v>
      </c>
      <c r="AC3" s="431" t="s">
        <v>4162</v>
      </c>
      <c r="AD3" s="431" t="s">
        <v>1618</v>
      </c>
      <c r="AE3" s="431" t="s">
        <v>4162</v>
      </c>
      <c r="AF3" s="431" t="s">
        <v>1621</v>
      </c>
      <c r="AG3" s="432" t="s">
        <v>4163</v>
      </c>
      <c r="AH3" s="432" t="s">
        <v>4164</v>
      </c>
      <c r="AI3" s="431" t="s">
        <v>1618</v>
      </c>
      <c r="AJ3" s="432" t="s">
        <v>1621</v>
      </c>
      <c r="AK3" s="424" t="s">
        <v>4162</v>
      </c>
      <c r="AL3" s="432" t="s">
        <v>1621</v>
      </c>
      <c r="AM3" s="433" t="s">
        <v>4162</v>
      </c>
      <c r="AN3" s="704"/>
      <c r="AO3" s="696"/>
      <c r="AP3" s="696"/>
      <c r="AQ3" s="120" t="s">
        <v>4165</v>
      </c>
      <c r="AR3" s="120" t="s">
        <v>4166</v>
      </c>
      <c r="AS3" s="120" t="s">
        <v>4167</v>
      </c>
      <c r="AT3" s="434" t="s">
        <v>4165</v>
      </c>
      <c r="AU3" s="434" t="s">
        <v>4166</v>
      </c>
      <c r="AV3" s="434" t="s">
        <v>4167</v>
      </c>
      <c r="AW3" s="123" t="s">
        <v>4168</v>
      </c>
      <c r="AX3" s="435" t="s">
        <v>4169</v>
      </c>
      <c r="AY3" s="123" t="s">
        <v>4170</v>
      </c>
      <c r="AZ3" s="435" t="s">
        <v>4171</v>
      </c>
      <c r="BA3" s="125" t="s">
        <v>4172</v>
      </c>
      <c r="BB3" s="435" t="s">
        <v>4169</v>
      </c>
      <c r="BC3" s="435" t="s">
        <v>4173</v>
      </c>
      <c r="BD3" s="123" t="s">
        <v>4170</v>
      </c>
      <c r="BE3" s="123"/>
      <c r="BF3" s="123" t="s">
        <v>4168</v>
      </c>
      <c r="BG3" s="435" t="s">
        <v>4169</v>
      </c>
      <c r="BH3" s="123" t="s">
        <v>4170</v>
      </c>
      <c r="BI3" s="435" t="s">
        <v>4169</v>
      </c>
      <c r="BJ3" s="123" t="s">
        <v>4170</v>
      </c>
      <c r="BK3" s="436"/>
      <c r="BL3" s="435" t="s">
        <v>4171</v>
      </c>
      <c r="BM3" s="435" t="s">
        <v>4169</v>
      </c>
      <c r="BN3" s="435" t="s">
        <v>4174</v>
      </c>
      <c r="BO3" s="435" t="s">
        <v>4171</v>
      </c>
      <c r="BP3" s="435" t="s">
        <v>4169</v>
      </c>
      <c r="BQ3" s="435" t="s">
        <v>4174</v>
      </c>
      <c r="BR3" s="435" t="s">
        <v>4171</v>
      </c>
      <c r="BS3" s="435" t="s">
        <v>4169</v>
      </c>
      <c r="BT3" s="435" t="s">
        <v>4174</v>
      </c>
      <c r="BU3" s="435" t="s">
        <v>4171</v>
      </c>
      <c r="BV3" s="435" t="s">
        <v>4169</v>
      </c>
      <c r="BW3" s="435" t="s">
        <v>4174</v>
      </c>
    </row>
    <row r="4" spans="1:75" ht="16.5" x14ac:dyDescent="0.3">
      <c r="A4" s="726">
        <v>1</v>
      </c>
      <c r="B4" s="437" t="s">
        <v>4175</v>
      </c>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9"/>
      <c r="AQ4" s="440"/>
      <c r="AR4" s="440"/>
      <c r="AS4" s="440"/>
      <c r="AT4" s="441"/>
      <c r="AU4" s="441"/>
      <c r="AV4" s="441"/>
      <c r="AW4" s="442"/>
      <c r="AX4" s="442"/>
      <c r="AY4" s="442"/>
      <c r="AZ4" s="442"/>
      <c r="BA4" s="443"/>
      <c r="BB4" s="442"/>
      <c r="BC4" s="442"/>
      <c r="BD4" s="442"/>
      <c r="BE4" s="442"/>
      <c r="BF4" s="442"/>
      <c r="BG4" s="442"/>
      <c r="BH4" s="442"/>
      <c r="BI4" s="442"/>
      <c r="BJ4" s="442"/>
      <c r="BK4" s="444"/>
      <c r="BL4" s="445"/>
      <c r="BM4" s="445"/>
      <c r="BN4" s="446"/>
      <c r="BO4" s="446"/>
      <c r="BP4" s="446"/>
      <c r="BQ4" s="446"/>
      <c r="BR4" s="446"/>
      <c r="BS4" s="446"/>
      <c r="BT4" s="446"/>
      <c r="BU4" s="446"/>
      <c r="BV4" s="446"/>
      <c r="BW4" s="446"/>
    </row>
    <row r="5" spans="1:75" ht="33" outlineLevel="1" x14ac:dyDescent="0.25">
      <c r="A5" s="695"/>
      <c r="B5" s="720">
        <v>1</v>
      </c>
      <c r="C5" s="721" t="s">
        <v>4176</v>
      </c>
      <c r="D5" s="721" t="s">
        <v>4177</v>
      </c>
      <c r="E5" s="720">
        <v>1</v>
      </c>
      <c r="F5" s="721" t="s">
        <v>4178</v>
      </c>
      <c r="G5" s="447">
        <v>1</v>
      </c>
      <c r="H5" s="448" t="s">
        <v>4179</v>
      </c>
      <c r="I5" s="449"/>
      <c r="J5" s="449"/>
      <c r="K5" s="449"/>
      <c r="L5" s="449"/>
      <c r="M5" s="449">
        <v>0.96</v>
      </c>
      <c r="N5" s="450"/>
      <c r="O5" s="450">
        <v>0.82630000000000003</v>
      </c>
      <c r="P5" s="450">
        <v>0.83520000000000005</v>
      </c>
      <c r="Q5" s="451">
        <v>0.84519999999999995</v>
      </c>
      <c r="R5" s="449">
        <v>0.97499999999999998</v>
      </c>
      <c r="S5" s="449">
        <v>0.97899999999999998</v>
      </c>
      <c r="T5" s="449">
        <v>0.98</v>
      </c>
      <c r="U5" s="451">
        <v>0.97899999999999998</v>
      </c>
      <c r="V5" s="451">
        <v>0.84519999999999995</v>
      </c>
      <c r="W5" s="452">
        <f t="shared" ref="W5:W7" si="0">IF(U5=0,0,V5/U5)</f>
        <v>0.86332992849846779</v>
      </c>
      <c r="X5" s="452">
        <f t="shared" ref="X5:X7" si="1">V5/S5</f>
        <v>0.86332992849846779</v>
      </c>
      <c r="Y5" s="451"/>
      <c r="Z5" s="453"/>
      <c r="AA5" s="452">
        <f t="shared" ref="AA5:AA7" si="2">IF(Y5=0,0,Z5/Y5)</f>
        <v>0</v>
      </c>
      <c r="AB5" s="452">
        <f t="shared" ref="AB5:AB7" si="3">Z5/S5</f>
        <v>0</v>
      </c>
      <c r="AC5" s="453"/>
      <c r="AD5" s="451"/>
      <c r="AE5" s="451"/>
      <c r="AF5" s="452">
        <f t="shared" ref="AF5:AF7" si="4">IF(AD5=0,0,AE5/AD5)</f>
        <v>0</v>
      </c>
      <c r="AG5" s="452">
        <f t="shared" ref="AG5:AG7" si="5">IF(P5=0,0,AE5/S5)</f>
        <v>0</v>
      </c>
      <c r="AH5" s="452">
        <f t="shared" ref="AH5:AH7" si="6">IF(T5=0,0,AE5/T5)</f>
        <v>0</v>
      </c>
      <c r="AI5" s="453">
        <f t="shared" ref="AI5:AI11" si="7">S5</f>
        <v>0.97899999999999998</v>
      </c>
      <c r="AJ5" s="451"/>
      <c r="AK5" s="452">
        <f t="shared" ref="AK5:AK6" si="8">IF(AI5=0,0,AJ5/AI5)</f>
        <v>0</v>
      </c>
      <c r="AL5" s="453"/>
      <c r="AM5" s="453">
        <f t="shared" ref="AM5:AM7" si="9">AJ5/T5</f>
        <v>0</v>
      </c>
      <c r="AN5" s="454"/>
      <c r="AO5" s="455" t="s">
        <v>1427</v>
      </c>
      <c r="AP5" s="16" t="s">
        <v>4180</v>
      </c>
      <c r="AQ5" s="456">
        <f t="shared" ref="AQ5:AQ7" si="10">V5/U5</f>
        <v>0.86332992849846779</v>
      </c>
      <c r="AR5" s="456">
        <f t="shared" ref="AR5:AR7" si="11">V5/R5</f>
        <v>0.86687179487179489</v>
      </c>
      <c r="AS5" s="456">
        <f t="shared" ref="AS5:AS7" si="12">V5/T5</f>
        <v>0.86244897959183675</v>
      </c>
      <c r="AT5" s="457">
        <v>2</v>
      </c>
      <c r="AU5" s="457">
        <v>2</v>
      </c>
      <c r="AV5" s="457">
        <v>2</v>
      </c>
      <c r="AW5" s="19">
        <f t="shared" ref="AW5:AW7" si="13">AF5</f>
        <v>0</v>
      </c>
      <c r="AX5" s="75">
        <f t="shared" ref="AX5:AX9" si="14">X5</f>
        <v>0.86332992849846779</v>
      </c>
      <c r="AY5" s="75">
        <f t="shared" ref="AY5:AY7" si="15">V5/T5</f>
        <v>0.86244897959183675</v>
      </c>
      <c r="AZ5" s="19">
        <f t="shared" ref="AZ5:AZ11" si="16">AA5</f>
        <v>0</v>
      </c>
      <c r="BA5" s="458">
        <f t="shared" ref="BA5:BA11" si="17">IF(AZ5&lt;50%,1,IF(AZ5&lt;100%,2,3))</f>
        <v>1</v>
      </c>
      <c r="BB5" s="19">
        <f t="shared" ref="BB5:BB11" si="18">AB5</f>
        <v>0</v>
      </c>
      <c r="BC5" s="458">
        <f t="shared" ref="BC5:BC11" si="19">IF(BB5&lt;50%,1,IF(BB5&lt;100%,2,3))</f>
        <v>1</v>
      </c>
      <c r="BD5" s="75">
        <f t="shared" ref="BD5:BD7" si="20">AC5/T5</f>
        <v>0</v>
      </c>
      <c r="BE5" s="458">
        <f t="shared" ref="BE5:BE11" si="21">IF(BD5&lt;50%,1,IF(BD5&lt;100%,2,3))</f>
        <v>1</v>
      </c>
      <c r="BF5" s="75">
        <f t="shared" ref="BF5:BH5" si="22">AF5</f>
        <v>0</v>
      </c>
      <c r="BG5" s="19">
        <f t="shared" si="22"/>
        <v>0</v>
      </c>
      <c r="BH5" s="19">
        <f t="shared" si="22"/>
        <v>0</v>
      </c>
      <c r="BI5" s="19">
        <f t="shared" ref="BI5:BI11" si="23">AK5</f>
        <v>0</v>
      </c>
      <c r="BJ5" s="19">
        <f t="shared" ref="BJ5:BJ11" si="24">AM5</f>
        <v>0</v>
      </c>
      <c r="BK5" s="15"/>
      <c r="BL5" s="10">
        <f t="shared" ref="BL5:BO5" si="25">IF(AW5&lt;=50%,5,IF(AW5&lt;=65%,4,IF(AW5&lt;=75%,3,IF(AW5&lt;=90%,2,1))))</f>
        <v>5</v>
      </c>
      <c r="BM5" s="10">
        <f t="shared" si="25"/>
        <v>2</v>
      </c>
      <c r="BN5" s="10">
        <f t="shared" si="25"/>
        <v>2</v>
      </c>
      <c r="BO5" s="10">
        <f t="shared" si="25"/>
        <v>5</v>
      </c>
      <c r="BP5" s="10">
        <f t="shared" ref="BP5:BP11" si="26">IF(BB5&lt;=50%,5,IF(BB5&lt;=65%,4,IF(BB5&lt;=75%,3,IF(BB5&lt;=90%,2,1))))</f>
        <v>5</v>
      </c>
      <c r="BQ5" s="10">
        <f t="shared" ref="BQ5:BQ11" si="27">IF(BD5&lt;=50%,5,IF(BD5&lt;=65%,4,IF(BD5&lt;=75%,3,IF(BD5&lt;=90%,2,1))))</f>
        <v>5</v>
      </c>
      <c r="BR5" s="10">
        <f t="shared" ref="BR5:BU5" si="28">IF(BF5&lt;=50%,5,IF(BF5&lt;=65%,4,IF(BF5&lt;=75%,3,IF(BF5&lt;=90%,2,1))))</f>
        <v>5</v>
      </c>
      <c r="BS5" s="10">
        <f t="shared" si="28"/>
        <v>5</v>
      </c>
      <c r="BT5" s="10">
        <f t="shared" si="28"/>
        <v>5</v>
      </c>
      <c r="BU5" s="10">
        <f t="shared" si="28"/>
        <v>5</v>
      </c>
      <c r="BV5" s="10">
        <f t="shared" ref="BV5:BV11" si="29">BU5</f>
        <v>5</v>
      </c>
      <c r="BW5" s="10">
        <f t="shared" ref="BW5:BW11" si="30">IF(BJ5&lt;=50%,5,IF(BJ5&lt;=65%,4,IF(BJ5&lt;=75%,3,IF(BJ5&lt;=90%,2,1))))</f>
        <v>5</v>
      </c>
    </row>
    <row r="6" spans="1:75" ht="16.5" outlineLevel="1" x14ac:dyDescent="0.25">
      <c r="A6" s="695"/>
      <c r="B6" s="695"/>
      <c r="C6" s="695"/>
      <c r="D6" s="695"/>
      <c r="E6" s="695"/>
      <c r="F6" s="695"/>
      <c r="G6" s="447">
        <v>2</v>
      </c>
      <c r="H6" s="448" t="s">
        <v>4181</v>
      </c>
      <c r="I6" s="449"/>
      <c r="J6" s="449"/>
      <c r="K6" s="449"/>
      <c r="L6" s="449"/>
      <c r="M6" s="449">
        <v>0.89090000000000003</v>
      </c>
      <c r="N6" s="450"/>
      <c r="O6" s="450">
        <v>0.8609</v>
      </c>
      <c r="P6" s="450">
        <v>0.8</v>
      </c>
      <c r="Q6" s="451">
        <v>0.75860000000000005</v>
      </c>
      <c r="R6" s="450">
        <v>0.75</v>
      </c>
      <c r="S6" s="450">
        <v>0.8</v>
      </c>
      <c r="T6" s="450">
        <v>0.85</v>
      </c>
      <c r="U6" s="451"/>
      <c r="V6" s="451"/>
      <c r="W6" s="452">
        <f t="shared" si="0"/>
        <v>0</v>
      </c>
      <c r="X6" s="452">
        <f t="shared" si="1"/>
        <v>0</v>
      </c>
      <c r="Y6" s="451"/>
      <c r="Z6" s="451"/>
      <c r="AA6" s="452">
        <f t="shared" si="2"/>
        <v>0</v>
      </c>
      <c r="AB6" s="452">
        <f t="shared" si="3"/>
        <v>0</v>
      </c>
      <c r="AC6" s="459"/>
      <c r="AD6" s="451"/>
      <c r="AE6" s="451"/>
      <c r="AF6" s="452">
        <f t="shared" si="4"/>
        <v>0</v>
      </c>
      <c r="AG6" s="452">
        <f t="shared" si="5"/>
        <v>0</v>
      </c>
      <c r="AH6" s="452">
        <f t="shared" si="6"/>
        <v>0</v>
      </c>
      <c r="AI6" s="453">
        <f t="shared" si="7"/>
        <v>0.8</v>
      </c>
      <c r="AJ6" s="451"/>
      <c r="AK6" s="452">
        <f t="shared" si="8"/>
        <v>0</v>
      </c>
      <c r="AL6" s="453"/>
      <c r="AM6" s="453">
        <f t="shared" si="9"/>
        <v>0</v>
      </c>
      <c r="AN6" s="453"/>
      <c r="AO6" s="455" t="s">
        <v>4182</v>
      </c>
      <c r="AP6" s="16"/>
      <c r="AQ6" s="456" t="e">
        <f t="shared" si="10"/>
        <v>#DIV/0!</v>
      </c>
      <c r="AR6" s="456">
        <f t="shared" si="11"/>
        <v>0</v>
      </c>
      <c r="AS6" s="456">
        <f t="shared" si="12"/>
        <v>0</v>
      </c>
      <c r="AT6" s="457">
        <v>3</v>
      </c>
      <c r="AU6" s="457">
        <v>3</v>
      </c>
      <c r="AV6" s="457">
        <v>2</v>
      </c>
      <c r="AW6" s="19">
        <f t="shared" si="13"/>
        <v>0</v>
      </c>
      <c r="AX6" s="75">
        <f t="shared" si="14"/>
        <v>0</v>
      </c>
      <c r="AY6" s="75">
        <f t="shared" si="15"/>
        <v>0</v>
      </c>
      <c r="AZ6" s="19">
        <f t="shared" si="16"/>
        <v>0</v>
      </c>
      <c r="BA6" s="458">
        <f t="shared" si="17"/>
        <v>1</v>
      </c>
      <c r="BB6" s="19">
        <f t="shared" si="18"/>
        <v>0</v>
      </c>
      <c r="BC6" s="458">
        <f t="shared" si="19"/>
        <v>1</v>
      </c>
      <c r="BD6" s="75">
        <f t="shared" si="20"/>
        <v>0</v>
      </c>
      <c r="BE6" s="458">
        <f t="shared" si="21"/>
        <v>1</v>
      </c>
      <c r="BF6" s="75">
        <f t="shared" ref="BF6:BH6" si="31">AF6</f>
        <v>0</v>
      </c>
      <c r="BG6" s="19">
        <f t="shared" si="31"/>
        <v>0</v>
      </c>
      <c r="BH6" s="19">
        <f t="shared" si="31"/>
        <v>0</v>
      </c>
      <c r="BI6" s="19">
        <f t="shared" si="23"/>
        <v>0</v>
      </c>
      <c r="BJ6" s="19">
        <f t="shared" si="24"/>
        <v>0</v>
      </c>
      <c r="BK6" s="15"/>
      <c r="BL6" s="10">
        <f t="shared" ref="BL6:BO6" si="32">IF(AW6&lt;=50%,5,IF(AW6&lt;=65%,4,IF(AW6&lt;=75%,3,IF(AW6&lt;=90%,2,1))))</f>
        <v>5</v>
      </c>
      <c r="BM6" s="10">
        <f t="shared" si="32"/>
        <v>5</v>
      </c>
      <c r="BN6" s="10">
        <f t="shared" si="32"/>
        <v>5</v>
      </c>
      <c r="BO6" s="10">
        <f t="shared" si="32"/>
        <v>5</v>
      </c>
      <c r="BP6" s="10">
        <f t="shared" si="26"/>
        <v>5</v>
      </c>
      <c r="BQ6" s="10">
        <f t="shared" si="27"/>
        <v>5</v>
      </c>
      <c r="BR6" s="10">
        <f t="shared" ref="BR6:BU6" si="33">IF(BF6&lt;=50%,5,IF(BF6&lt;=65%,4,IF(BF6&lt;=75%,3,IF(BF6&lt;=90%,2,1))))</f>
        <v>5</v>
      </c>
      <c r="BS6" s="10">
        <f t="shared" si="33"/>
        <v>5</v>
      </c>
      <c r="BT6" s="10">
        <f t="shared" si="33"/>
        <v>5</v>
      </c>
      <c r="BU6" s="10">
        <f t="shared" si="33"/>
        <v>5</v>
      </c>
      <c r="BV6" s="10">
        <f t="shared" si="29"/>
        <v>5</v>
      </c>
      <c r="BW6" s="10">
        <f t="shared" si="30"/>
        <v>5</v>
      </c>
    </row>
    <row r="7" spans="1:75" ht="50.25" customHeight="1" outlineLevel="1" x14ac:dyDescent="0.25">
      <c r="A7" s="695"/>
      <c r="B7" s="695"/>
      <c r="C7" s="695"/>
      <c r="D7" s="695"/>
      <c r="E7" s="696"/>
      <c r="F7" s="696"/>
      <c r="G7" s="460">
        <v>3</v>
      </c>
      <c r="H7" s="461" t="s">
        <v>4183</v>
      </c>
      <c r="I7" s="462"/>
      <c r="J7" s="462"/>
      <c r="K7" s="462"/>
      <c r="L7" s="462"/>
      <c r="M7" s="462">
        <v>0.43</v>
      </c>
      <c r="N7" s="463"/>
      <c r="O7" s="463">
        <f>40%+(150/150*100%*7%)</f>
        <v>0.47000000000000003</v>
      </c>
      <c r="P7" s="462">
        <f>(1088+38+45+29+1087+39+43+29)/4500*100%</f>
        <v>0.53288888888888886</v>
      </c>
      <c r="Q7" s="464">
        <v>0.53290000000000004</v>
      </c>
      <c r="R7" s="462">
        <v>0.65</v>
      </c>
      <c r="S7" s="463">
        <v>0.68</v>
      </c>
      <c r="T7" s="462">
        <v>0.72</v>
      </c>
      <c r="U7" s="465">
        <f>2700/4500*100%</f>
        <v>0.6</v>
      </c>
      <c r="V7" s="465">
        <f>2788/4500*100%</f>
        <v>0.61955555555555553</v>
      </c>
      <c r="W7" s="452">
        <f t="shared" si="0"/>
        <v>1.0325925925925925</v>
      </c>
      <c r="X7" s="466">
        <f t="shared" si="1"/>
        <v>0.91111111111111098</v>
      </c>
      <c r="Y7" s="464"/>
      <c r="Z7" s="467"/>
      <c r="AA7" s="452">
        <f t="shared" si="2"/>
        <v>0</v>
      </c>
      <c r="AB7" s="452">
        <f t="shared" si="3"/>
        <v>0</v>
      </c>
      <c r="AC7" s="464">
        <v>0.56689999999999996</v>
      </c>
      <c r="AD7" s="464"/>
      <c r="AE7" s="464"/>
      <c r="AF7" s="452">
        <f t="shared" si="4"/>
        <v>0</v>
      </c>
      <c r="AG7" s="452">
        <f t="shared" si="5"/>
        <v>0</v>
      </c>
      <c r="AH7" s="452">
        <f t="shared" si="6"/>
        <v>0</v>
      </c>
      <c r="AI7" s="453">
        <f t="shared" si="7"/>
        <v>0.68</v>
      </c>
      <c r="AJ7" s="464"/>
      <c r="AK7" s="466">
        <f>IF(AI7&lt;&gt;0,AJ7/AI7,0)</f>
        <v>0</v>
      </c>
      <c r="AL7" s="467"/>
      <c r="AM7" s="453">
        <f t="shared" si="9"/>
        <v>0</v>
      </c>
      <c r="AN7" s="467"/>
      <c r="AO7" s="468" t="s">
        <v>4184</v>
      </c>
      <c r="AP7" s="16" t="s">
        <v>4185</v>
      </c>
      <c r="AQ7" s="456">
        <f t="shared" si="10"/>
        <v>1.0325925925925925</v>
      </c>
      <c r="AR7" s="456">
        <f t="shared" si="11"/>
        <v>0.95316239316239304</v>
      </c>
      <c r="AS7" s="456">
        <f t="shared" si="12"/>
        <v>0.86049382716049383</v>
      </c>
      <c r="AT7" s="457">
        <v>3</v>
      </c>
      <c r="AU7" s="457">
        <v>2</v>
      </c>
      <c r="AV7" s="457">
        <v>2</v>
      </c>
      <c r="AW7" s="19">
        <f t="shared" si="13"/>
        <v>0</v>
      </c>
      <c r="AX7" s="75">
        <f t="shared" si="14"/>
        <v>0.91111111111111098</v>
      </c>
      <c r="AY7" s="75">
        <f t="shared" si="15"/>
        <v>0.86049382716049383</v>
      </c>
      <c r="AZ7" s="19">
        <f t="shared" si="16"/>
        <v>0</v>
      </c>
      <c r="BA7" s="458">
        <f t="shared" si="17"/>
        <v>1</v>
      </c>
      <c r="BB7" s="19">
        <f t="shared" si="18"/>
        <v>0</v>
      </c>
      <c r="BC7" s="458">
        <f t="shared" si="19"/>
        <v>1</v>
      </c>
      <c r="BD7" s="75">
        <f t="shared" si="20"/>
        <v>0.78736111111111107</v>
      </c>
      <c r="BE7" s="458">
        <f t="shared" si="21"/>
        <v>2</v>
      </c>
      <c r="BF7" s="75">
        <f t="shared" ref="BF7:BH7" si="34">AF7</f>
        <v>0</v>
      </c>
      <c r="BG7" s="19">
        <f t="shared" si="34"/>
        <v>0</v>
      </c>
      <c r="BH7" s="19">
        <f t="shared" si="34"/>
        <v>0</v>
      </c>
      <c r="BI7" s="19">
        <f t="shared" si="23"/>
        <v>0</v>
      </c>
      <c r="BJ7" s="19">
        <f t="shared" si="24"/>
        <v>0</v>
      </c>
      <c r="BK7" s="15"/>
      <c r="BL7" s="10">
        <f t="shared" ref="BL7:BO7" si="35">IF(AW7&lt;=50%,5,IF(AW7&lt;=65%,4,IF(AW7&lt;=75%,3,IF(AW7&lt;=90%,2,1))))</f>
        <v>5</v>
      </c>
      <c r="BM7" s="10">
        <f t="shared" si="35"/>
        <v>1</v>
      </c>
      <c r="BN7" s="10">
        <f t="shared" si="35"/>
        <v>2</v>
      </c>
      <c r="BO7" s="10">
        <f t="shared" si="35"/>
        <v>5</v>
      </c>
      <c r="BP7" s="10">
        <f t="shared" si="26"/>
        <v>5</v>
      </c>
      <c r="BQ7" s="10">
        <f t="shared" si="27"/>
        <v>2</v>
      </c>
      <c r="BR7" s="10">
        <f t="shared" ref="BR7:BU7" si="36">IF(BF7&lt;=50%,5,IF(BF7&lt;=65%,4,IF(BF7&lt;=75%,3,IF(BF7&lt;=90%,2,1))))</f>
        <v>5</v>
      </c>
      <c r="BS7" s="10">
        <f t="shared" si="36"/>
        <v>5</v>
      </c>
      <c r="BT7" s="10">
        <f t="shared" si="36"/>
        <v>5</v>
      </c>
      <c r="BU7" s="10">
        <f t="shared" si="36"/>
        <v>5</v>
      </c>
      <c r="BV7" s="10">
        <f t="shared" si="29"/>
        <v>5</v>
      </c>
      <c r="BW7" s="10">
        <f t="shared" si="30"/>
        <v>5</v>
      </c>
    </row>
    <row r="8" spans="1:75" ht="16.5" outlineLevel="1" x14ac:dyDescent="0.25">
      <c r="A8" s="695"/>
      <c r="B8" s="695"/>
      <c r="C8" s="695"/>
      <c r="D8" s="695"/>
      <c r="E8" s="720">
        <v>2</v>
      </c>
      <c r="F8" s="721" t="s">
        <v>4186</v>
      </c>
      <c r="G8" s="469">
        <v>1</v>
      </c>
      <c r="H8" s="470" t="s">
        <v>4187</v>
      </c>
      <c r="I8" s="471"/>
      <c r="J8" s="471"/>
      <c r="K8" s="471"/>
      <c r="L8" s="471"/>
      <c r="M8" s="471" t="s">
        <v>4188</v>
      </c>
      <c r="N8" s="472" t="s">
        <v>4188</v>
      </c>
      <c r="O8" s="472" t="s">
        <v>4188</v>
      </c>
      <c r="P8" s="472" t="s">
        <v>4189</v>
      </c>
      <c r="Q8" s="471" t="s">
        <v>4189</v>
      </c>
      <c r="R8" s="471" t="s">
        <v>4189</v>
      </c>
      <c r="S8" s="471" t="s">
        <v>4189</v>
      </c>
      <c r="T8" s="471" t="s">
        <v>4189</v>
      </c>
      <c r="U8" s="472" t="s">
        <v>798</v>
      </c>
      <c r="V8" s="472" t="s">
        <v>798</v>
      </c>
      <c r="W8" s="473">
        <v>1</v>
      </c>
      <c r="X8" s="473">
        <v>0</v>
      </c>
      <c r="Y8" s="472"/>
      <c r="Z8" s="471"/>
      <c r="AA8" s="473">
        <v>1</v>
      </c>
      <c r="AB8" s="473">
        <v>1</v>
      </c>
      <c r="AC8" s="472" t="s">
        <v>4189</v>
      </c>
      <c r="AD8" s="472"/>
      <c r="AE8" s="471"/>
      <c r="AF8" s="473">
        <v>1</v>
      </c>
      <c r="AG8" s="473">
        <v>1</v>
      </c>
      <c r="AH8" s="104">
        <v>1</v>
      </c>
      <c r="AI8" s="453" t="str">
        <f t="shared" si="7"/>
        <v>WTP</v>
      </c>
      <c r="AJ8" s="471"/>
      <c r="AK8" s="473">
        <v>1</v>
      </c>
      <c r="AL8" s="471"/>
      <c r="AM8" s="474">
        <v>1</v>
      </c>
      <c r="AN8" s="475"/>
      <c r="AO8" s="471" t="s">
        <v>1358</v>
      </c>
      <c r="AP8" s="16"/>
      <c r="AQ8" s="456">
        <v>0</v>
      </c>
      <c r="AR8" s="456">
        <v>0</v>
      </c>
      <c r="AS8" s="456">
        <v>0</v>
      </c>
      <c r="AT8" s="457">
        <v>1</v>
      </c>
      <c r="AU8" s="457">
        <v>1</v>
      </c>
      <c r="AV8" s="457">
        <v>1</v>
      </c>
      <c r="AW8" s="54">
        <v>0</v>
      </c>
      <c r="AX8" s="75">
        <f t="shared" si="14"/>
        <v>0</v>
      </c>
      <c r="AY8" s="75"/>
      <c r="AZ8" s="19">
        <f t="shared" si="16"/>
        <v>1</v>
      </c>
      <c r="BA8" s="458">
        <f t="shared" si="17"/>
        <v>3</v>
      </c>
      <c r="BB8" s="19">
        <f t="shared" si="18"/>
        <v>1</v>
      </c>
      <c r="BC8" s="458">
        <f t="shared" si="19"/>
        <v>3</v>
      </c>
      <c r="BD8" s="476">
        <v>1</v>
      </c>
      <c r="BE8" s="458">
        <f t="shared" si="21"/>
        <v>3</v>
      </c>
      <c r="BF8" s="75">
        <f t="shared" ref="BF8:BH8" si="37">AF8</f>
        <v>1</v>
      </c>
      <c r="BG8" s="19">
        <f t="shared" si="37"/>
        <v>1</v>
      </c>
      <c r="BH8" s="19">
        <f t="shared" si="37"/>
        <v>1</v>
      </c>
      <c r="BI8" s="19">
        <f t="shared" si="23"/>
        <v>1</v>
      </c>
      <c r="BJ8" s="19">
        <f t="shared" si="24"/>
        <v>1</v>
      </c>
      <c r="BK8" s="15"/>
      <c r="BL8" s="10">
        <f t="shared" ref="BL8:BO8" si="38">IF(AW8&lt;=50%,5,IF(AW8&lt;=65%,4,IF(AW8&lt;=75%,3,IF(AW8&lt;=90%,2,1))))</f>
        <v>5</v>
      </c>
      <c r="BM8" s="10">
        <f t="shared" si="38"/>
        <v>5</v>
      </c>
      <c r="BN8" s="10">
        <f t="shared" si="38"/>
        <v>5</v>
      </c>
      <c r="BO8" s="10">
        <f t="shared" si="38"/>
        <v>1</v>
      </c>
      <c r="BP8" s="10">
        <f t="shared" si="26"/>
        <v>1</v>
      </c>
      <c r="BQ8" s="10">
        <f t="shared" si="27"/>
        <v>1</v>
      </c>
      <c r="BR8" s="10">
        <f t="shared" ref="BR8:BU8" si="39">IF(BF8&lt;=50%,5,IF(BF8&lt;=65%,4,IF(BF8&lt;=75%,3,IF(BF8&lt;=90%,2,1))))</f>
        <v>1</v>
      </c>
      <c r="BS8" s="10">
        <f t="shared" si="39"/>
        <v>1</v>
      </c>
      <c r="BT8" s="10">
        <f t="shared" si="39"/>
        <v>1</v>
      </c>
      <c r="BU8" s="10">
        <f t="shared" si="39"/>
        <v>1</v>
      </c>
      <c r="BV8" s="10">
        <f t="shared" si="29"/>
        <v>1</v>
      </c>
      <c r="BW8" s="10">
        <f t="shared" si="30"/>
        <v>1</v>
      </c>
    </row>
    <row r="9" spans="1:75" ht="49.5" outlineLevel="1" x14ac:dyDescent="0.25">
      <c r="A9" s="695"/>
      <c r="B9" s="695"/>
      <c r="C9" s="695"/>
      <c r="D9" s="695"/>
      <c r="E9" s="695"/>
      <c r="F9" s="695"/>
      <c r="G9" s="447">
        <v>2</v>
      </c>
      <c r="H9" s="448" t="s">
        <v>4190</v>
      </c>
      <c r="I9" s="455"/>
      <c r="J9" s="455"/>
      <c r="K9" s="455"/>
      <c r="L9" s="455"/>
      <c r="M9" s="455">
        <v>2.92</v>
      </c>
      <c r="N9" s="477"/>
      <c r="O9" s="477">
        <v>3.2149999999999999</v>
      </c>
      <c r="P9" s="478">
        <v>3.2035999999999998</v>
      </c>
      <c r="Q9" s="479">
        <v>3.3572000000000002</v>
      </c>
      <c r="R9" s="480">
        <v>3.12</v>
      </c>
      <c r="S9" s="480">
        <v>3.13</v>
      </c>
      <c r="T9" s="480">
        <v>3.14</v>
      </c>
      <c r="U9" s="479"/>
      <c r="V9" s="479"/>
      <c r="W9" s="34">
        <f t="shared" ref="W9:W11" si="40">IF(U9=0,0,V9/U9)</f>
        <v>0</v>
      </c>
      <c r="X9" s="34">
        <v>0</v>
      </c>
      <c r="Y9" s="479"/>
      <c r="Z9" s="481"/>
      <c r="AA9" s="452">
        <f t="shared" ref="AA9:AA11" si="41">IF(Y9=0,0,Z9/Y9)</f>
        <v>0</v>
      </c>
      <c r="AB9" s="452">
        <f t="shared" ref="AB9:AB11" si="42">Z9/S9</f>
        <v>0</v>
      </c>
      <c r="AC9" s="481">
        <f>V9</f>
        <v>0</v>
      </c>
      <c r="AD9" s="479"/>
      <c r="AE9" s="479"/>
      <c r="AF9" s="452">
        <f t="shared" ref="AF9:AF11" si="43">IF(AD9=0,0,AE9/AD9)</f>
        <v>0</v>
      </c>
      <c r="AG9" s="452">
        <f t="shared" ref="AG9:AG11" si="44">IF(P9=0,0,AE9/S9)</f>
        <v>0</v>
      </c>
      <c r="AH9" s="452">
        <f t="shared" ref="AH9:AH11" si="45">IF(T9=0,0,AE9/T9)</f>
        <v>0</v>
      </c>
      <c r="AI9" s="482">
        <f t="shared" si="7"/>
        <v>3.13</v>
      </c>
      <c r="AJ9" s="479"/>
      <c r="AK9" s="452">
        <f t="shared" ref="AK9:AK11" si="46">IF(AI9=0,0,AJ9/AI9)</f>
        <v>0</v>
      </c>
      <c r="AL9" s="483"/>
      <c r="AM9" s="453">
        <f t="shared" ref="AM9:AM11" si="47">AJ9/T9</f>
        <v>0</v>
      </c>
      <c r="AN9" s="453"/>
      <c r="AO9" s="455" t="s">
        <v>4182</v>
      </c>
      <c r="AP9" s="16" t="s">
        <v>4191</v>
      </c>
      <c r="AQ9" s="456" t="e">
        <f t="shared" ref="AQ9:AQ11" si="48">V9/U9</f>
        <v>#DIV/0!</v>
      </c>
      <c r="AR9" s="456">
        <f t="shared" ref="AR9:AR11" si="49">V9/R9</f>
        <v>0</v>
      </c>
      <c r="AS9" s="456">
        <f t="shared" ref="AS9:AS11" si="50">V9/T9</f>
        <v>0</v>
      </c>
      <c r="AT9" s="457">
        <v>3</v>
      </c>
      <c r="AU9" s="457">
        <v>3</v>
      </c>
      <c r="AV9" s="457">
        <v>3</v>
      </c>
      <c r="AW9" s="19">
        <f>AF9</f>
        <v>0</v>
      </c>
      <c r="AX9" s="75">
        <f t="shared" si="14"/>
        <v>0</v>
      </c>
      <c r="AY9" s="75">
        <f>V9/T9</f>
        <v>0</v>
      </c>
      <c r="AZ9" s="19">
        <f t="shared" si="16"/>
        <v>0</v>
      </c>
      <c r="BA9" s="458">
        <f t="shared" si="17"/>
        <v>1</v>
      </c>
      <c r="BB9" s="19">
        <f t="shared" si="18"/>
        <v>0</v>
      </c>
      <c r="BC9" s="458">
        <f t="shared" si="19"/>
        <v>1</v>
      </c>
      <c r="BD9" s="75">
        <f t="shared" ref="BD9:BD11" si="51">AC9/T9</f>
        <v>0</v>
      </c>
      <c r="BE9" s="458">
        <f t="shared" si="21"/>
        <v>1</v>
      </c>
      <c r="BF9" s="75">
        <f t="shared" ref="BF9:BH9" si="52">AF9</f>
        <v>0</v>
      </c>
      <c r="BG9" s="19">
        <f t="shared" si="52"/>
        <v>0</v>
      </c>
      <c r="BH9" s="19">
        <f t="shared" si="52"/>
        <v>0</v>
      </c>
      <c r="BI9" s="19">
        <f t="shared" si="23"/>
        <v>0</v>
      </c>
      <c r="BJ9" s="19">
        <f t="shared" si="24"/>
        <v>0</v>
      </c>
      <c r="BK9" s="15"/>
      <c r="BL9" s="10">
        <f t="shared" ref="BL9:BO9" si="53">IF(AW9&lt;=50%,5,IF(AW9&lt;=65%,4,IF(AW9&lt;=75%,3,IF(AW9&lt;=90%,2,1))))</f>
        <v>5</v>
      </c>
      <c r="BM9" s="10">
        <f t="shared" si="53"/>
        <v>5</v>
      </c>
      <c r="BN9" s="10">
        <f t="shared" si="53"/>
        <v>5</v>
      </c>
      <c r="BO9" s="10">
        <f t="shared" si="53"/>
        <v>5</v>
      </c>
      <c r="BP9" s="10">
        <f t="shared" si="26"/>
        <v>5</v>
      </c>
      <c r="BQ9" s="10">
        <f t="shared" si="27"/>
        <v>5</v>
      </c>
      <c r="BR9" s="10">
        <f t="shared" ref="BR9:BU9" si="54">IF(BF9&lt;=50%,5,IF(BF9&lt;=65%,4,IF(BF9&lt;=75%,3,IF(BF9&lt;=90%,2,1))))</f>
        <v>5</v>
      </c>
      <c r="BS9" s="10">
        <f t="shared" si="54"/>
        <v>5</v>
      </c>
      <c r="BT9" s="10">
        <f t="shared" si="54"/>
        <v>5</v>
      </c>
      <c r="BU9" s="10">
        <f t="shared" si="54"/>
        <v>5</v>
      </c>
      <c r="BV9" s="10">
        <f t="shared" si="29"/>
        <v>5</v>
      </c>
      <c r="BW9" s="10">
        <f t="shared" si="30"/>
        <v>5</v>
      </c>
    </row>
    <row r="10" spans="1:75" ht="16.5" outlineLevel="1" x14ac:dyDescent="0.25">
      <c r="A10" s="695"/>
      <c r="B10" s="695"/>
      <c r="C10" s="695"/>
      <c r="D10" s="695"/>
      <c r="E10" s="695"/>
      <c r="F10" s="695"/>
      <c r="G10" s="447">
        <v>3</v>
      </c>
      <c r="H10" s="448" t="s">
        <v>4192</v>
      </c>
      <c r="I10" s="455"/>
      <c r="J10" s="455"/>
      <c r="K10" s="455"/>
      <c r="L10" s="455"/>
      <c r="M10" s="455" t="s">
        <v>1596</v>
      </c>
      <c r="N10" s="477"/>
      <c r="O10" s="477">
        <v>55.78</v>
      </c>
      <c r="P10" s="478">
        <v>60.05</v>
      </c>
      <c r="Q10" s="477">
        <v>65.099999999999994</v>
      </c>
      <c r="R10" s="480">
        <v>58</v>
      </c>
      <c r="S10" s="480">
        <v>59</v>
      </c>
      <c r="T10" s="480">
        <v>60</v>
      </c>
      <c r="U10" s="484"/>
      <c r="V10" s="484"/>
      <c r="W10" s="75">
        <f t="shared" si="40"/>
        <v>0</v>
      </c>
      <c r="X10" s="452">
        <f t="shared" ref="X10:X11" si="55">V10/S10</f>
        <v>0</v>
      </c>
      <c r="Y10" s="484"/>
      <c r="Z10" s="477"/>
      <c r="AA10" s="452">
        <f t="shared" si="41"/>
        <v>0</v>
      </c>
      <c r="AB10" s="452">
        <f t="shared" si="42"/>
        <v>0</v>
      </c>
      <c r="AC10" s="484">
        <v>65.099999999999994</v>
      </c>
      <c r="AD10" s="484"/>
      <c r="AE10" s="484"/>
      <c r="AF10" s="452">
        <f t="shared" si="43"/>
        <v>0</v>
      </c>
      <c r="AG10" s="452">
        <f t="shared" si="44"/>
        <v>0</v>
      </c>
      <c r="AH10" s="452">
        <f t="shared" si="45"/>
        <v>0</v>
      </c>
      <c r="AI10" s="480">
        <f t="shared" si="7"/>
        <v>59</v>
      </c>
      <c r="AJ10" s="477"/>
      <c r="AK10" s="452">
        <f t="shared" si="46"/>
        <v>0</v>
      </c>
      <c r="AL10" s="483"/>
      <c r="AM10" s="453">
        <f t="shared" si="47"/>
        <v>0</v>
      </c>
      <c r="AN10" s="483"/>
      <c r="AO10" s="455" t="s">
        <v>4193</v>
      </c>
      <c r="AP10" s="12"/>
      <c r="AQ10" s="456" t="e">
        <f t="shared" si="48"/>
        <v>#DIV/0!</v>
      </c>
      <c r="AR10" s="456">
        <f t="shared" si="49"/>
        <v>0</v>
      </c>
      <c r="AS10" s="456">
        <f t="shared" si="50"/>
        <v>0</v>
      </c>
      <c r="AT10" s="457">
        <v>3</v>
      </c>
      <c r="AU10" s="457">
        <v>3</v>
      </c>
      <c r="AV10" s="457">
        <v>3</v>
      </c>
      <c r="AW10" s="19"/>
      <c r="AX10" s="75"/>
      <c r="AY10" s="75"/>
      <c r="AZ10" s="19">
        <f t="shared" si="16"/>
        <v>0</v>
      </c>
      <c r="BA10" s="458">
        <f t="shared" si="17"/>
        <v>1</v>
      </c>
      <c r="BB10" s="19">
        <f t="shared" si="18"/>
        <v>0</v>
      </c>
      <c r="BC10" s="458">
        <f t="shared" si="19"/>
        <v>1</v>
      </c>
      <c r="BD10" s="75">
        <f t="shared" si="51"/>
        <v>1.085</v>
      </c>
      <c r="BE10" s="458">
        <f t="shared" si="21"/>
        <v>3</v>
      </c>
      <c r="BF10" s="75">
        <f t="shared" ref="BF10:BH10" si="56">AF10</f>
        <v>0</v>
      </c>
      <c r="BG10" s="19">
        <f t="shared" si="56"/>
        <v>0</v>
      </c>
      <c r="BH10" s="19">
        <f t="shared" si="56"/>
        <v>0</v>
      </c>
      <c r="BI10" s="19">
        <f t="shared" si="23"/>
        <v>0</v>
      </c>
      <c r="BJ10" s="19">
        <f t="shared" si="24"/>
        <v>0</v>
      </c>
      <c r="BK10" s="15"/>
      <c r="BL10" s="10">
        <f t="shared" ref="BL10:BO10" si="57">IF(AW10&lt;=50%,5,IF(AW10&lt;=65%,4,IF(AW10&lt;=75%,3,IF(AW10&lt;=90%,2,1))))</f>
        <v>5</v>
      </c>
      <c r="BM10" s="10">
        <f t="shared" si="57"/>
        <v>5</v>
      </c>
      <c r="BN10" s="10">
        <f t="shared" si="57"/>
        <v>5</v>
      </c>
      <c r="BO10" s="10">
        <f t="shared" si="57"/>
        <v>5</v>
      </c>
      <c r="BP10" s="10">
        <f t="shared" si="26"/>
        <v>5</v>
      </c>
      <c r="BQ10" s="10">
        <f t="shared" si="27"/>
        <v>1</v>
      </c>
      <c r="BR10" s="10">
        <f t="shared" ref="BR10:BU10" si="58">IF(BF10&lt;=50%,5,IF(BF10&lt;=65%,4,IF(BF10&lt;=75%,3,IF(BF10&lt;=90%,2,1))))</f>
        <v>5</v>
      </c>
      <c r="BS10" s="10">
        <f t="shared" si="58"/>
        <v>5</v>
      </c>
      <c r="BT10" s="10">
        <f t="shared" si="58"/>
        <v>5</v>
      </c>
      <c r="BU10" s="10">
        <f t="shared" si="58"/>
        <v>5</v>
      </c>
      <c r="BV10" s="10">
        <f t="shared" si="29"/>
        <v>5</v>
      </c>
      <c r="BW10" s="10">
        <f t="shared" si="30"/>
        <v>5</v>
      </c>
    </row>
    <row r="11" spans="1:75" ht="33" outlineLevel="1" x14ac:dyDescent="0.25">
      <c r="A11" s="695"/>
      <c r="B11" s="695"/>
      <c r="C11" s="695"/>
      <c r="D11" s="695"/>
      <c r="E11" s="695"/>
      <c r="F11" s="695"/>
      <c r="G11" s="447">
        <v>4</v>
      </c>
      <c r="H11" s="448" t="s">
        <v>4194</v>
      </c>
      <c r="I11" s="449"/>
      <c r="J11" s="449"/>
      <c r="K11" s="449"/>
      <c r="L11" s="449"/>
      <c r="M11" s="449" t="e">
        <f>NA()</f>
        <v>#N/A</v>
      </c>
      <c r="N11" s="450"/>
      <c r="O11" s="450">
        <v>0.65075000000000005</v>
      </c>
      <c r="P11" s="449">
        <f>AVERAGE(P12:P14)</f>
        <v>0.63971481481481496</v>
      </c>
      <c r="Q11" s="453">
        <f>AVERAGE(Q12:Q14)</f>
        <v>0.68140000000000001</v>
      </c>
      <c r="R11" s="449">
        <v>0.65</v>
      </c>
      <c r="S11" s="449">
        <v>0.75</v>
      </c>
      <c r="T11" s="449">
        <v>0.85</v>
      </c>
      <c r="U11" s="453"/>
      <c r="V11" s="453"/>
      <c r="W11" s="452">
        <f t="shared" si="40"/>
        <v>0</v>
      </c>
      <c r="X11" s="452">
        <f t="shared" si="55"/>
        <v>0</v>
      </c>
      <c r="Y11" s="453"/>
      <c r="Z11" s="459"/>
      <c r="AA11" s="452">
        <f t="shared" si="41"/>
        <v>0</v>
      </c>
      <c r="AB11" s="452">
        <f t="shared" si="42"/>
        <v>0</v>
      </c>
      <c r="AC11" s="453">
        <f>AVERAGE(AC12:AC14)</f>
        <v>0.69700000000000006</v>
      </c>
      <c r="AD11" s="453"/>
      <c r="AE11" s="453"/>
      <c r="AF11" s="452">
        <f t="shared" si="43"/>
        <v>0</v>
      </c>
      <c r="AG11" s="452">
        <f t="shared" si="44"/>
        <v>0</v>
      </c>
      <c r="AH11" s="452">
        <f t="shared" si="45"/>
        <v>0</v>
      </c>
      <c r="AI11" s="453">
        <f t="shared" si="7"/>
        <v>0.75</v>
      </c>
      <c r="AJ11" s="453"/>
      <c r="AK11" s="452">
        <f t="shared" si="46"/>
        <v>0</v>
      </c>
      <c r="AL11" s="453"/>
      <c r="AM11" s="453">
        <f t="shared" si="47"/>
        <v>0</v>
      </c>
      <c r="AN11" s="453"/>
      <c r="AO11" s="455" t="s">
        <v>4195</v>
      </c>
      <c r="AP11" s="12"/>
      <c r="AQ11" s="456" t="e">
        <f t="shared" si="48"/>
        <v>#DIV/0!</v>
      </c>
      <c r="AR11" s="456">
        <f t="shared" si="49"/>
        <v>0</v>
      </c>
      <c r="AS11" s="456">
        <f t="shared" si="50"/>
        <v>0</v>
      </c>
      <c r="AT11" s="457">
        <v>2</v>
      </c>
      <c r="AU11" s="457">
        <v>3</v>
      </c>
      <c r="AV11" s="457">
        <v>2</v>
      </c>
      <c r="AW11" s="19">
        <f>AF11</f>
        <v>0</v>
      </c>
      <c r="AX11" s="75">
        <f>X11</f>
        <v>0</v>
      </c>
      <c r="AY11" s="75">
        <f>V11/T11</f>
        <v>0</v>
      </c>
      <c r="AZ11" s="19">
        <f t="shared" si="16"/>
        <v>0</v>
      </c>
      <c r="BA11" s="458">
        <f t="shared" si="17"/>
        <v>1</v>
      </c>
      <c r="BB11" s="19">
        <f t="shared" si="18"/>
        <v>0</v>
      </c>
      <c r="BC11" s="458">
        <f t="shared" si="19"/>
        <v>1</v>
      </c>
      <c r="BD11" s="75">
        <f t="shared" si="51"/>
        <v>0.82000000000000006</v>
      </c>
      <c r="BE11" s="458">
        <f t="shared" si="21"/>
        <v>2</v>
      </c>
      <c r="BF11" s="75">
        <f t="shared" ref="BF11:BH11" si="59">AF11</f>
        <v>0</v>
      </c>
      <c r="BG11" s="19">
        <f t="shared" si="59"/>
        <v>0</v>
      </c>
      <c r="BH11" s="19">
        <f t="shared" si="59"/>
        <v>0</v>
      </c>
      <c r="BI11" s="19">
        <f t="shared" si="23"/>
        <v>0</v>
      </c>
      <c r="BJ11" s="19">
        <f t="shared" si="24"/>
        <v>0</v>
      </c>
      <c r="BK11" s="15"/>
      <c r="BL11" s="10">
        <f t="shared" ref="BL11:BO11" si="60">IF(AW11&lt;=50%,5,IF(AW11&lt;=65%,4,IF(AW11&lt;=75%,3,IF(AW11&lt;=90%,2,1))))</f>
        <v>5</v>
      </c>
      <c r="BM11" s="10">
        <f t="shared" si="60"/>
        <v>5</v>
      </c>
      <c r="BN11" s="10">
        <f t="shared" si="60"/>
        <v>5</v>
      </c>
      <c r="BO11" s="10">
        <f t="shared" si="60"/>
        <v>5</v>
      </c>
      <c r="BP11" s="10">
        <f t="shared" si="26"/>
        <v>5</v>
      </c>
      <c r="BQ11" s="10">
        <f t="shared" si="27"/>
        <v>2</v>
      </c>
      <c r="BR11" s="10">
        <f t="shared" ref="BR11:BU11" si="61">IF(BF11&lt;=50%,5,IF(BF11&lt;=65%,4,IF(BF11&lt;=75%,3,IF(BF11&lt;=90%,2,1))))</f>
        <v>5</v>
      </c>
      <c r="BS11" s="10">
        <f t="shared" si="61"/>
        <v>5</v>
      </c>
      <c r="BT11" s="10">
        <f t="shared" si="61"/>
        <v>5</v>
      </c>
      <c r="BU11" s="10">
        <f t="shared" si="61"/>
        <v>5</v>
      </c>
      <c r="BV11" s="10">
        <f t="shared" si="29"/>
        <v>5</v>
      </c>
      <c r="BW11" s="10">
        <f t="shared" si="30"/>
        <v>5</v>
      </c>
    </row>
    <row r="12" spans="1:75" ht="16.5" outlineLevel="1" x14ac:dyDescent="0.25">
      <c r="A12" s="695"/>
      <c r="B12" s="695"/>
      <c r="C12" s="695"/>
      <c r="D12" s="695"/>
      <c r="E12" s="695"/>
      <c r="F12" s="695"/>
      <c r="G12" s="447" t="s">
        <v>4196</v>
      </c>
      <c r="H12" s="448" t="s">
        <v>4197</v>
      </c>
      <c r="I12" s="449"/>
      <c r="J12" s="449"/>
      <c r="K12" s="449"/>
      <c r="L12" s="449"/>
      <c r="M12" s="449"/>
      <c r="N12" s="449"/>
      <c r="O12" s="449"/>
      <c r="P12" s="450">
        <v>0.64479166666666698</v>
      </c>
      <c r="Q12" s="451">
        <v>0.69479999999999997</v>
      </c>
      <c r="R12" s="450">
        <v>0.65</v>
      </c>
      <c r="S12" s="450">
        <v>0.75</v>
      </c>
      <c r="T12" s="449"/>
      <c r="U12" s="451"/>
      <c r="V12" s="453"/>
      <c r="W12" s="452"/>
      <c r="X12" s="452"/>
      <c r="Y12" s="485"/>
      <c r="Z12" s="451"/>
      <c r="AA12" s="452"/>
      <c r="AB12" s="452"/>
      <c r="AC12" s="485">
        <v>0.69269999999999998</v>
      </c>
      <c r="AD12" s="451"/>
      <c r="AE12" s="451"/>
      <c r="AF12" s="452"/>
      <c r="AG12" s="452"/>
      <c r="AH12" s="452"/>
      <c r="AI12" s="451"/>
      <c r="AJ12" s="453"/>
      <c r="AK12" s="452" t="e">
        <f t="shared" ref="AK12:AK14" si="62">AJ12/AI12</f>
        <v>#DIV/0!</v>
      </c>
      <c r="AL12" s="453"/>
      <c r="AM12" s="453"/>
      <c r="AN12" s="453"/>
      <c r="AO12" s="455"/>
      <c r="AP12" s="16" t="s">
        <v>4198</v>
      </c>
      <c r="AQ12" s="12"/>
      <c r="AR12" s="12"/>
      <c r="AS12" s="12"/>
      <c r="AT12" s="486"/>
      <c r="AU12" s="486"/>
      <c r="AV12" s="486"/>
      <c r="AW12" s="19"/>
      <c r="AX12" s="19"/>
      <c r="AY12" s="19"/>
      <c r="AZ12" s="19"/>
      <c r="BA12" s="458"/>
      <c r="BB12" s="19"/>
      <c r="BC12" s="19"/>
      <c r="BD12" s="19"/>
      <c r="BE12" s="19"/>
      <c r="BF12" s="19"/>
      <c r="BG12" s="19"/>
      <c r="BH12" s="19"/>
      <c r="BI12" s="19"/>
      <c r="BJ12" s="19"/>
      <c r="BK12" s="15"/>
      <c r="BL12" s="10"/>
      <c r="BM12" s="10"/>
      <c r="BN12" s="10"/>
      <c r="BO12" s="10"/>
      <c r="BP12" s="10"/>
      <c r="BQ12" s="10"/>
      <c r="BR12" s="10"/>
      <c r="BS12" s="10"/>
      <c r="BT12" s="10"/>
      <c r="BU12" s="10"/>
      <c r="BV12" s="10"/>
      <c r="BW12" s="10"/>
    </row>
    <row r="13" spans="1:75" ht="16.5" outlineLevel="1" x14ac:dyDescent="0.25">
      <c r="A13" s="695"/>
      <c r="B13" s="695"/>
      <c r="C13" s="695"/>
      <c r="D13" s="695"/>
      <c r="E13" s="695"/>
      <c r="F13" s="695"/>
      <c r="G13" s="447" t="s">
        <v>4199</v>
      </c>
      <c r="H13" s="448" t="s">
        <v>4200</v>
      </c>
      <c r="I13" s="487"/>
      <c r="J13" s="487"/>
      <c r="K13" s="487"/>
      <c r="L13" s="487"/>
      <c r="M13" s="449"/>
      <c r="N13" s="449"/>
      <c r="O13" s="449"/>
      <c r="P13" s="450">
        <v>0.63715277777777801</v>
      </c>
      <c r="Q13" s="451">
        <v>0.67469999999999997</v>
      </c>
      <c r="R13" s="450">
        <v>0.65</v>
      </c>
      <c r="S13" s="449"/>
      <c r="T13" s="449"/>
      <c r="U13" s="451"/>
      <c r="V13" s="451"/>
      <c r="W13" s="452"/>
      <c r="X13" s="452"/>
      <c r="Y13" s="485"/>
      <c r="Z13" s="451"/>
      <c r="AA13" s="104"/>
      <c r="AB13" s="452"/>
      <c r="AC13" s="451">
        <v>0.64970000000000006</v>
      </c>
      <c r="AD13" s="451"/>
      <c r="AE13" s="451"/>
      <c r="AF13" s="452"/>
      <c r="AG13" s="452"/>
      <c r="AH13" s="452"/>
      <c r="AI13" s="451"/>
      <c r="AJ13" s="451"/>
      <c r="AK13" s="452" t="e">
        <f t="shared" si="62"/>
        <v>#DIV/0!</v>
      </c>
      <c r="AL13" s="453"/>
      <c r="AM13" s="453"/>
      <c r="AN13" s="453"/>
      <c r="AO13" s="455"/>
      <c r="AP13" s="16"/>
      <c r="AQ13" s="16"/>
      <c r="AR13" s="16"/>
      <c r="AS13" s="16"/>
      <c r="AT13" s="457"/>
      <c r="AU13" s="457"/>
      <c r="AV13" s="457"/>
      <c r="AW13" s="19"/>
      <c r="AX13" s="19"/>
      <c r="AY13" s="19"/>
      <c r="AZ13" s="19"/>
      <c r="BA13" s="458"/>
      <c r="BB13" s="19"/>
      <c r="BC13" s="19"/>
      <c r="BD13" s="19"/>
      <c r="BE13" s="19"/>
      <c r="BF13" s="19"/>
      <c r="BG13" s="19"/>
      <c r="BH13" s="19"/>
      <c r="BI13" s="19"/>
      <c r="BJ13" s="19"/>
      <c r="BK13" s="15"/>
      <c r="BL13" s="10"/>
      <c r="BM13" s="10"/>
      <c r="BN13" s="10"/>
      <c r="BO13" s="10"/>
      <c r="BP13" s="10"/>
      <c r="BQ13" s="10"/>
      <c r="BR13" s="10"/>
      <c r="BS13" s="10"/>
      <c r="BT13" s="10"/>
      <c r="BU13" s="10"/>
      <c r="BV13" s="10"/>
      <c r="BW13" s="10"/>
    </row>
    <row r="14" spans="1:75" ht="16.5" outlineLevel="1" x14ac:dyDescent="0.25">
      <c r="A14" s="695"/>
      <c r="B14" s="695"/>
      <c r="C14" s="695"/>
      <c r="D14" s="695"/>
      <c r="E14" s="695"/>
      <c r="F14" s="695"/>
      <c r="G14" s="447" t="s">
        <v>4201</v>
      </c>
      <c r="H14" s="448" t="s">
        <v>4202</v>
      </c>
      <c r="I14" s="449"/>
      <c r="J14" s="449"/>
      <c r="K14" s="449"/>
      <c r="L14" s="449"/>
      <c r="M14" s="449"/>
      <c r="N14" s="449"/>
      <c r="O14" s="449"/>
      <c r="P14" s="450">
        <v>0.63719999999999999</v>
      </c>
      <c r="Q14" s="451">
        <v>0.67469999999999997</v>
      </c>
      <c r="R14" s="450">
        <v>0.65</v>
      </c>
      <c r="S14" s="450">
        <v>0.75</v>
      </c>
      <c r="T14" s="449"/>
      <c r="U14" s="451">
        <v>0.75</v>
      </c>
      <c r="V14" s="451">
        <v>0.74970000000000003</v>
      </c>
      <c r="W14" s="452"/>
      <c r="X14" s="452"/>
      <c r="Y14" s="485"/>
      <c r="Z14" s="451"/>
      <c r="AA14" s="452"/>
      <c r="AB14" s="452"/>
      <c r="AC14" s="451">
        <v>0.74860000000000004</v>
      </c>
      <c r="AD14" s="451"/>
      <c r="AE14" s="451"/>
      <c r="AF14" s="452"/>
      <c r="AG14" s="452"/>
      <c r="AH14" s="452"/>
      <c r="AI14" s="451"/>
      <c r="AJ14" s="453"/>
      <c r="AK14" s="452" t="e">
        <f t="shared" si="62"/>
        <v>#DIV/0!</v>
      </c>
      <c r="AL14" s="453"/>
      <c r="AM14" s="453"/>
      <c r="AN14" s="453"/>
      <c r="AO14" s="455"/>
      <c r="AP14" s="16" t="s">
        <v>4203</v>
      </c>
      <c r="AQ14" s="12"/>
      <c r="AR14" s="12"/>
      <c r="AS14" s="12"/>
      <c r="AT14" s="486"/>
      <c r="AU14" s="486"/>
      <c r="AV14" s="486"/>
      <c r="AW14" s="19"/>
      <c r="AX14" s="19"/>
      <c r="AY14" s="19"/>
      <c r="AZ14" s="19"/>
      <c r="BA14" s="458"/>
      <c r="BB14" s="19"/>
      <c r="BC14" s="19"/>
      <c r="BD14" s="19"/>
      <c r="BE14" s="19"/>
      <c r="BF14" s="19"/>
      <c r="BG14" s="19"/>
      <c r="BH14" s="19"/>
      <c r="BI14" s="19"/>
      <c r="BJ14" s="19"/>
      <c r="BK14" s="15"/>
      <c r="BL14" s="10"/>
      <c r="BM14" s="10"/>
      <c r="BN14" s="10"/>
      <c r="BO14" s="10"/>
      <c r="BP14" s="10"/>
      <c r="BQ14" s="10"/>
      <c r="BR14" s="10"/>
      <c r="BS14" s="10"/>
      <c r="BT14" s="10"/>
      <c r="BU14" s="10"/>
      <c r="BV14" s="10"/>
      <c r="BW14" s="10"/>
    </row>
    <row r="15" spans="1:75" ht="33" outlineLevel="1" x14ac:dyDescent="0.25">
      <c r="A15" s="695"/>
      <c r="B15" s="696"/>
      <c r="C15" s="696"/>
      <c r="D15" s="696"/>
      <c r="E15" s="696"/>
      <c r="F15" s="696"/>
      <c r="G15" s="447">
        <v>5</v>
      </c>
      <c r="H15" s="448" t="s">
        <v>4204</v>
      </c>
      <c r="I15" s="449"/>
      <c r="J15" s="449"/>
      <c r="K15" s="449"/>
      <c r="L15" s="449"/>
      <c r="M15" s="449">
        <v>1</v>
      </c>
      <c r="N15" s="449"/>
      <c r="O15" s="449">
        <v>1</v>
      </c>
      <c r="P15" s="449">
        <v>1</v>
      </c>
      <c r="Q15" s="453">
        <v>1</v>
      </c>
      <c r="R15" s="449">
        <v>1</v>
      </c>
      <c r="S15" s="449">
        <v>1</v>
      </c>
      <c r="T15" s="449">
        <v>1</v>
      </c>
      <c r="U15" s="451"/>
      <c r="V15" s="451"/>
      <c r="W15" s="452">
        <f t="shared" ref="W15:W21" si="63">IF(U15=0,0,V15/U15)</f>
        <v>0</v>
      </c>
      <c r="X15" s="452">
        <f t="shared" ref="X15:X21" si="64">V15/S15</f>
        <v>0</v>
      </c>
      <c r="Y15" s="451"/>
      <c r="Z15" s="459"/>
      <c r="AA15" s="452">
        <f t="shared" ref="AA15:AA21" si="65">IF(Y15=0,0,Z15/Y15)</f>
        <v>0</v>
      </c>
      <c r="AB15" s="452">
        <f t="shared" ref="AB15:AB21" si="66">Z15/S15</f>
        <v>0</v>
      </c>
      <c r="AC15" s="459">
        <f>V15</f>
        <v>0</v>
      </c>
      <c r="AD15" s="451"/>
      <c r="AE15" s="451"/>
      <c r="AF15" s="452">
        <f t="shared" ref="AF15:AF21" si="67">IF(AD15=0,0,AE15/AD15)</f>
        <v>0</v>
      </c>
      <c r="AG15" s="452">
        <f t="shared" ref="AG15:AG21" si="68">IF(P15=0,0,AE15/S15)</f>
        <v>0</v>
      </c>
      <c r="AH15" s="452">
        <f t="shared" ref="AH15:AH21" si="69">IF(T15=0,0,AE15/T15)</f>
        <v>0</v>
      </c>
      <c r="AI15" s="453">
        <f t="shared" ref="AI15:AI26" si="70">S15</f>
        <v>1</v>
      </c>
      <c r="AJ15" s="453"/>
      <c r="AK15" s="452">
        <f t="shared" ref="AK15:AK21" si="71">IF(AI15=0,0,AJ15/AI15)</f>
        <v>0</v>
      </c>
      <c r="AL15" s="454"/>
      <c r="AM15" s="453">
        <f t="shared" ref="AM15:AM21" si="72">AJ15/T15</f>
        <v>0</v>
      </c>
      <c r="AN15" s="453"/>
      <c r="AO15" s="447" t="s">
        <v>4205</v>
      </c>
      <c r="AP15" s="12"/>
      <c r="AQ15" s="456" t="e">
        <f t="shared" ref="AQ15:AQ21" si="73">V15/U15</f>
        <v>#DIV/0!</v>
      </c>
      <c r="AR15" s="456">
        <f t="shared" ref="AR15:AR21" si="74">V15/R15</f>
        <v>0</v>
      </c>
      <c r="AS15" s="456">
        <f t="shared" ref="AS15:AS21" si="75">V15/T15</f>
        <v>0</v>
      </c>
      <c r="AT15" s="457">
        <v>3</v>
      </c>
      <c r="AU15" s="457">
        <v>3</v>
      </c>
      <c r="AV15" s="457">
        <v>3</v>
      </c>
      <c r="AW15" s="19">
        <f t="shared" ref="AW15:AW26" si="76">AF15</f>
        <v>0</v>
      </c>
      <c r="AX15" s="75">
        <f t="shared" ref="AX15:AX26" si="77">X15</f>
        <v>0</v>
      </c>
      <c r="AY15" s="75">
        <f t="shared" ref="AY15:AY21" si="78">V15/T15</f>
        <v>0</v>
      </c>
      <c r="AZ15" s="19">
        <f t="shared" ref="AZ15:AZ26" si="79">AA15</f>
        <v>0</v>
      </c>
      <c r="BA15" s="458">
        <f t="shared" ref="BA15:BA26" si="80">IF(AZ15&lt;50%,1,IF(AZ15&lt;100%,2,3))</f>
        <v>1</v>
      </c>
      <c r="BB15" s="19">
        <f t="shared" ref="BB15:BB26" si="81">AB15</f>
        <v>0</v>
      </c>
      <c r="BC15" s="458">
        <f t="shared" ref="BC15:BC26" si="82">IF(BB15&lt;50%,1,IF(BB15&lt;100%,2,3))</f>
        <v>1</v>
      </c>
      <c r="BD15" s="75">
        <f t="shared" ref="BD15:BD21" si="83">AC15/T15</f>
        <v>0</v>
      </c>
      <c r="BE15" s="458">
        <f t="shared" ref="BE15:BE26" si="84">IF(BD15&lt;50%,1,IF(BD15&lt;100%,2,3))</f>
        <v>1</v>
      </c>
      <c r="BF15" s="75">
        <f t="shared" ref="BF15:BH15" si="85">AF15</f>
        <v>0</v>
      </c>
      <c r="BG15" s="19">
        <f t="shared" si="85"/>
        <v>0</v>
      </c>
      <c r="BH15" s="19">
        <f t="shared" si="85"/>
        <v>0</v>
      </c>
      <c r="BI15" s="19">
        <f t="shared" ref="BI15:BI26" si="86">AK15</f>
        <v>0</v>
      </c>
      <c r="BJ15" s="19">
        <f t="shared" ref="BJ15:BJ26" si="87">AM15</f>
        <v>0</v>
      </c>
      <c r="BK15" s="15"/>
      <c r="BL15" s="10">
        <f t="shared" ref="BL15:BO15" si="88">IF(AW15&lt;=50%,5,IF(AW15&lt;=65%,4,IF(AW15&lt;=75%,3,IF(AW15&lt;=90%,2,1))))</f>
        <v>5</v>
      </c>
      <c r="BM15" s="10">
        <f t="shared" si="88"/>
        <v>5</v>
      </c>
      <c r="BN15" s="10">
        <f t="shared" si="88"/>
        <v>5</v>
      </c>
      <c r="BO15" s="10">
        <f t="shared" si="88"/>
        <v>5</v>
      </c>
      <c r="BP15" s="10">
        <f t="shared" ref="BP15:BP26" si="89">IF(BB15&lt;=50%,5,IF(BB15&lt;=65%,4,IF(BB15&lt;=75%,3,IF(BB15&lt;=90%,2,1))))</f>
        <v>5</v>
      </c>
      <c r="BQ15" s="10">
        <f t="shared" ref="BQ15:BQ26" si="90">IF(BD15&lt;=50%,5,IF(BD15&lt;=65%,4,IF(BD15&lt;=75%,3,IF(BD15&lt;=90%,2,1))))</f>
        <v>5</v>
      </c>
      <c r="BR15" s="10">
        <f t="shared" ref="BR15:BU15" si="91">IF(BF15&lt;=50%,5,IF(BF15&lt;=65%,4,IF(BF15&lt;=75%,3,IF(BF15&lt;=90%,2,1))))</f>
        <v>5</v>
      </c>
      <c r="BS15" s="10">
        <f t="shared" si="91"/>
        <v>5</v>
      </c>
      <c r="BT15" s="10">
        <f t="shared" si="91"/>
        <v>5</v>
      </c>
      <c r="BU15" s="10">
        <f t="shared" si="91"/>
        <v>5</v>
      </c>
      <c r="BV15" s="10">
        <f t="shared" ref="BV15:BV26" si="92">BU15</f>
        <v>5</v>
      </c>
      <c r="BW15" s="10">
        <f t="shared" ref="BW15:BW26" si="93">IF(BJ15&lt;=50%,5,IF(BJ15&lt;=65%,4,IF(BJ15&lt;=75%,3,IF(BJ15&lt;=90%,2,1))))</f>
        <v>5</v>
      </c>
    </row>
    <row r="16" spans="1:75" ht="66" outlineLevel="1" x14ac:dyDescent="0.25">
      <c r="A16" s="695"/>
      <c r="B16" s="720">
        <v>2</v>
      </c>
      <c r="C16" s="721" t="s">
        <v>4206</v>
      </c>
      <c r="D16" s="721" t="s">
        <v>4207</v>
      </c>
      <c r="E16" s="447">
        <v>1</v>
      </c>
      <c r="F16" s="448" t="s">
        <v>4208</v>
      </c>
      <c r="G16" s="447">
        <v>1</v>
      </c>
      <c r="H16" s="448" t="s">
        <v>4209</v>
      </c>
      <c r="I16" s="449"/>
      <c r="J16" s="449"/>
      <c r="K16" s="449"/>
      <c r="L16" s="449"/>
      <c r="M16" s="449">
        <v>0.2424</v>
      </c>
      <c r="N16" s="450"/>
      <c r="O16" s="450">
        <f>14/29</f>
        <v>0.48275862068965519</v>
      </c>
      <c r="P16" s="450">
        <v>0.62070000000000003</v>
      </c>
      <c r="Q16" s="451">
        <v>0.82</v>
      </c>
      <c r="R16" s="449">
        <v>0.72719999999999996</v>
      </c>
      <c r="S16" s="449">
        <v>0.84840000000000004</v>
      </c>
      <c r="T16" s="449">
        <v>1</v>
      </c>
      <c r="U16" s="451"/>
      <c r="V16" s="451"/>
      <c r="W16" s="452">
        <f t="shared" si="63"/>
        <v>0</v>
      </c>
      <c r="X16" s="452">
        <f t="shared" si="64"/>
        <v>0</v>
      </c>
      <c r="Y16" s="451"/>
      <c r="Z16" s="451"/>
      <c r="AA16" s="452">
        <f t="shared" si="65"/>
        <v>0</v>
      </c>
      <c r="AB16" s="452">
        <f t="shared" si="66"/>
        <v>0</v>
      </c>
      <c r="AC16" s="451">
        <v>0</v>
      </c>
      <c r="AD16" s="451"/>
      <c r="AE16" s="488"/>
      <c r="AF16" s="452">
        <f t="shared" si="67"/>
        <v>0</v>
      </c>
      <c r="AG16" s="452">
        <f t="shared" si="68"/>
        <v>0</v>
      </c>
      <c r="AH16" s="452">
        <f t="shared" si="69"/>
        <v>0</v>
      </c>
      <c r="AI16" s="453">
        <f t="shared" si="70"/>
        <v>0.84840000000000004</v>
      </c>
      <c r="AJ16" s="451"/>
      <c r="AK16" s="452">
        <f t="shared" si="71"/>
        <v>0</v>
      </c>
      <c r="AL16" s="453"/>
      <c r="AM16" s="453">
        <f t="shared" si="72"/>
        <v>0</v>
      </c>
      <c r="AN16" s="453"/>
      <c r="AO16" s="455" t="s">
        <v>4193</v>
      </c>
      <c r="AP16" s="16"/>
      <c r="AQ16" s="456" t="e">
        <f t="shared" si="73"/>
        <v>#DIV/0!</v>
      </c>
      <c r="AR16" s="456">
        <f t="shared" si="74"/>
        <v>0</v>
      </c>
      <c r="AS16" s="456">
        <f t="shared" si="75"/>
        <v>0</v>
      </c>
      <c r="AT16" s="457">
        <v>1</v>
      </c>
      <c r="AU16" s="457">
        <v>1</v>
      </c>
      <c r="AV16" s="457">
        <v>1</v>
      </c>
      <c r="AW16" s="19">
        <f t="shared" si="76"/>
        <v>0</v>
      </c>
      <c r="AX16" s="75">
        <f t="shared" si="77"/>
        <v>0</v>
      </c>
      <c r="AY16" s="75">
        <f t="shared" si="78"/>
        <v>0</v>
      </c>
      <c r="AZ16" s="19">
        <f t="shared" si="79"/>
        <v>0</v>
      </c>
      <c r="BA16" s="458">
        <f t="shared" si="80"/>
        <v>1</v>
      </c>
      <c r="BB16" s="19">
        <f t="shared" si="81"/>
        <v>0</v>
      </c>
      <c r="BC16" s="458">
        <f t="shared" si="82"/>
        <v>1</v>
      </c>
      <c r="BD16" s="75">
        <f t="shared" si="83"/>
        <v>0</v>
      </c>
      <c r="BE16" s="458">
        <f t="shared" si="84"/>
        <v>1</v>
      </c>
      <c r="BF16" s="75">
        <f t="shared" ref="BF16:BH16" si="94">AF16</f>
        <v>0</v>
      </c>
      <c r="BG16" s="19">
        <f t="shared" si="94"/>
        <v>0</v>
      </c>
      <c r="BH16" s="19">
        <f t="shared" si="94"/>
        <v>0</v>
      </c>
      <c r="BI16" s="19">
        <f t="shared" si="86"/>
        <v>0</v>
      </c>
      <c r="BJ16" s="19">
        <f t="shared" si="87"/>
        <v>0</v>
      </c>
      <c r="BK16" s="15"/>
      <c r="BL16" s="10">
        <f t="shared" ref="BL16:BO16" si="95">IF(AW16&lt;=50%,5,IF(AW16&lt;=65%,4,IF(AW16&lt;=75%,3,IF(AW16&lt;=90%,2,1))))</f>
        <v>5</v>
      </c>
      <c r="BM16" s="10">
        <f t="shared" si="95"/>
        <v>5</v>
      </c>
      <c r="BN16" s="10">
        <f t="shared" si="95"/>
        <v>5</v>
      </c>
      <c r="BO16" s="10">
        <f t="shared" si="95"/>
        <v>5</v>
      </c>
      <c r="BP16" s="10">
        <f t="shared" si="89"/>
        <v>5</v>
      </c>
      <c r="BQ16" s="10">
        <f t="shared" si="90"/>
        <v>5</v>
      </c>
      <c r="BR16" s="10">
        <f t="shared" ref="BR16:BU16" si="96">IF(BF16&lt;=50%,5,IF(BF16&lt;=65%,4,IF(BF16&lt;=75%,3,IF(BF16&lt;=90%,2,1))))</f>
        <v>5</v>
      </c>
      <c r="BS16" s="10">
        <f t="shared" si="96"/>
        <v>5</v>
      </c>
      <c r="BT16" s="10">
        <f t="shared" si="96"/>
        <v>5</v>
      </c>
      <c r="BU16" s="10">
        <f t="shared" si="96"/>
        <v>5</v>
      </c>
      <c r="BV16" s="10">
        <f t="shared" si="92"/>
        <v>5</v>
      </c>
      <c r="BW16" s="10">
        <f t="shared" si="93"/>
        <v>5</v>
      </c>
    </row>
    <row r="17" spans="1:75" ht="33" outlineLevel="1" x14ac:dyDescent="0.25">
      <c r="A17" s="695"/>
      <c r="B17" s="695"/>
      <c r="C17" s="695"/>
      <c r="D17" s="695"/>
      <c r="E17" s="720">
        <v>2</v>
      </c>
      <c r="F17" s="721" t="s">
        <v>4210</v>
      </c>
      <c r="G17" s="447">
        <v>1</v>
      </c>
      <c r="H17" s="448" t="s">
        <v>4211</v>
      </c>
      <c r="I17" s="449"/>
      <c r="J17" s="449"/>
      <c r="K17" s="449"/>
      <c r="L17" s="449"/>
      <c r="M17" s="449" t="e">
        <f t="shared" ref="M17:M18" si="97">NA()</f>
        <v>#N/A</v>
      </c>
      <c r="N17" s="450"/>
      <c r="O17" s="450">
        <v>1</v>
      </c>
      <c r="P17" s="450">
        <v>1</v>
      </c>
      <c r="Q17" s="453">
        <v>1</v>
      </c>
      <c r="R17" s="449">
        <v>1</v>
      </c>
      <c r="S17" s="449">
        <v>1</v>
      </c>
      <c r="T17" s="449">
        <v>1</v>
      </c>
      <c r="U17" s="449">
        <v>1</v>
      </c>
      <c r="V17" s="449">
        <v>1</v>
      </c>
      <c r="W17" s="452">
        <f t="shared" si="63"/>
        <v>1</v>
      </c>
      <c r="X17" s="452">
        <f t="shared" si="64"/>
        <v>1</v>
      </c>
      <c r="Y17" s="449">
        <v>1</v>
      </c>
      <c r="Z17" s="449">
        <v>1</v>
      </c>
      <c r="AA17" s="452">
        <f t="shared" si="65"/>
        <v>1</v>
      </c>
      <c r="AB17" s="452">
        <f t="shared" si="66"/>
        <v>1</v>
      </c>
      <c r="AC17" s="451">
        <v>1</v>
      </c>
      <c r="AD17" s="451"/>
      <c r="AE17" s="453"/>
      <c r="AF17" s="452">
        <f t="shared" si="67"/>
        <v>0</v>
      </c>
      <c r="AG17" s="452">
        <f t="shared" si="68"/>
        <v>0</v>
      </c>
      <c r="AH17" s="452">
        <f t="shared" si="69"/>
        <v>0</v>
      </c>
      <c r="AI17" s="453">
        <f t="shared" si="70"/>
        <v>1</v>
      </c>
      <c r="AJ17" s="453"/>
      <c r="AK17" s="452">
        <f t="shared" si="71"/>
        <v>0</v>
      </c>
      <c r="AL17" s="453"/>
      <c r="AM17" s="453">
        <f t="shared" si="72"/>
        <v>0</v>
      </c>
      <c r="AN17" s="453"/>
      <c r="AO17" s="455" t="s">
        <v>4212</v>
      </c>
      <c r="AP17" s="12"/>
      <c r="AQ17" s="456">
        <f t="shared" si="73"/>
        <v>1</v>
      </c>
      <c r="AR17" s="456">
        <f t="shared" si="74"/>
        <v>1</v>
      </c>
      <c r="AS17" s="456">
        <f t="shared" si="75"/>
        <v>1</v>
      </c>
      <c r="AT17" s="457">
        <v>3</v>
      </c>
      <c r="AU17" s="457">
        <v>3</v>
      </c>
      <c r="AV17" s="457">
        <v>3</v>
      </c>
      <c r="AW17" s="19">
        <f t="shared" si="76"/>
        <v>0</v>
      </c>
      <c r="AX17" s="75">
        <f t="shared" si="77"/>
        <v>1</v>
      </c>
      <c r="AY17" s="75">
        <f t="shared" si="78"/>
        <v>1</v>
      </c>
      <c r="AZ17" s="19">
        <f t="shared" si="79"/>
        <v>1</v>
      </c>
      <c r="BA17" s="458">
        <f t="shared" si="80"/>
        <v>3</v>
      </c>
      <c r="BB17" s="19">
        <f t="shared" si="81"/>
        <v>1</v>
      </c>
      <c r="BC17" s="458">
        <f t="shared" si="82"/>
        <v>3</v>
      </c>
      <c r="BD17" s="75">
        <f t="shared" si="83"/>
        <v>1</v>
      </c>
      <c r="BE17" s="458">
        <f t="shared" si="84"/>
        <v>3</v>
      </c>
      <c r="BF17" s="75">
        <f t="shared" ref="BF17:BH17" si="98">AF17</f>
        <v>0</v>
      </c>
      <c r="BG17" s="19">
        <f t="shared" si="98"/>
        <v>0</v>
      </c>
      <c r="BH17" s="19">
        <f t="shared" si="98"/>
        <v>0</v>
      </c>
      <c r="BI17" s="19">
        <f t="shared" si="86"/>
        <v>0</v>
      </c>
      <c r="BJ17" s="19">
        <f t="shared" si="87"/>
        <v>0</v>
      </c>
      <c r="BK17" s="15"/>
      <c r="BL17" s="10">
        <f t="shared" ref="BL17:BO17" si="99">IF(AW17&lt;=50%,5,IF(AW17&lt;=65%,4,IF(AW17&lt;=75%,3,IF(AW17&lt;=90%,2,1))))</f>
        <v>5</v>
      </c>
      <c r="BM17" s="10">
        <f t="shared" si="99"/>
        <v>1</v>
      </c>
      <c r="BN17" s="10">
        <f t="shared" si="99"/>
        <v>1</v>
      </c>
      <c r="BO17" s="10">
        <f t="shared" si="99"/>
        <v>1</v>
      </c>
      <c r="BP17" s="10">
        <f t="shared" si="89"/>
        <v>1</v>
      </c>
      <c r="BQ17" s="10">
        <f t="shared" si="90"/>
        <v>1</v>
      </c>
      <c r="BR17" s="10">
        <f t="shared" ref="BR17:BU17" si="100">IF(BF17&lt;=50%,5,IF(BF17&lt;=65%,4,IF(BF17&lt;=75%,3,IF(BF17&lt;=90%,2,1))))</f>
        <v>5</v>
      </c>
      <c r="BS17" s="10">
        <f t="shared" si="100"/>
        <v>5</v>
      </c>
      <c r="BT17" s="10">
        <f t="shared" si="100"/>
        <v>5</v>
      </c>
      <c r="BU17" s="10">
        <f t="shared" si="100"/>
        <v>5</v>
      </c>
      <c r="BV17" s="10">
        <f t="shared" si="92"/>
        <v>5</v>
      </c>
      <c r="BW17" s="10">
        <f t="shared" si="93"/>
        <v>5</v>
      </c>
    </row>
    <row r="18" spans="1:75" ht="15.75" customHeight="1" outlineLevel="1" x14ac:dyDescent="0.25">
      <c r="A18" s="695"/>
      <c r="B18" s="695"/>
      <c r="C18" s="695"/>
      <c r="D18" s="695"/>
      <c r="E18" s="696"/>
      <c r="F18" s="696"/>
      <c r="G18" s="447">
        <v>2</v>
      </c>
      <c r="H18" s="448" t="s">
        <v>4213</v>
      </c>
      <c r="I18" s="449"/>
      <c r="J18" s="449"/>
      <c r="K18" s="449"/>
      <c r="L18" s="449"/>
      <c r="M18" s="449" t="e">
        <f t="shared" si="97"/>
        <v>#N/A</v>
      </c>
      <c r="N18" s="450"/>
      <c r="O18" s="450">
        <v>1</v>
      </c>
      <c r="P18" s="450">
        <v>1</v>
      </c>
      <c r="Q18" s="453">
        <v>0.80555555555555558</v>
      </c>
      <c r="R18" s="449">
        <v>0.8</v>
      </c>
      <c r="S18" s="449">
        <v>0.9</v>
      </c>
      <c r="T18" s="449">
        <v>1</v>
      </c>
      <c r="U18" s="449">
        <v>1</v>
      </c>
      <c r="V18" s="449">
        <v>1</v>
      </c>
      <c r="W18" s="452">
        <f t="shared" si="63"/>
        <v>1</v>
      </c>
      <c r="X18" s="452">
        <f t="shared" si="64"/>
        <v>1.1111111111111112</v>
      </c>
      <c r="Y18" s="449">
        <v>1</v>
      </c>
      <c r="Z18" s="449">
        <v>1</v>
      </c>
      <c r="AA18" s="452">
        <f t="shared" si="65"/>
        <v>1</v>
      </c>
      <c r="AB18" s="452">
        <f t="shared" si="66"/>
        <v>1.1111111111111112</v>
      </c>
      <c r="AC18" s="451">
        <v>1</v>
      </c>
      <c r="AD18" s="453"/>
      <c r="AE18" s="453"/>
      <c r="AF18" s="452">
        <f t="shared" si="67"/>
        <v>0</v>
      </c>
      <c r="AG18" s="452">
        <f t="shared" si="68"/>
        <v>0</v>
      </c>
      <c r="AH18" s="452">
        <f t="shared" si="69"/>
        <v>0</v>
      </c>
      <c r="AI18" s="453">
        <f t="shared" si="70"/>
        <v>0.9</v>
      </c>
      <c r="AJ18" s="453"/>
      <c r="AK18" s="452">
        <f t="shared" si="71"/>
        <v>0</v>
      </c>
      <c r="AL18" s="453"/>
      <c r="AM18" s="453">
        <f t="shared" si="72"/>
        <v>0</v>
      </c>
      <c r="AN18" s="453"/>
      <c r="AO18" s="455" t="s">
        <v>4212</v>
      </c>
      <c r="AP18" s="12"/>
      <c r="AQ18" s="456">
        <f t="shared" si="73"/>
        <v>1</v>
      </c>
      <c r="AR18" s="456">
        <f t="shared" si="74"/>
        <v>1.25</v>
      </c>
      <c r="AS18" s="456">
        <f t="shared" si="75"/>
        <v>1</v>
      </c>
      <c r="AT18" s="457">
        <v>3</v>
      </c>
      <c r="AU18" s="457">
        <v>3</v>
      </c>
      <c r="AV18" s="457">
        <v>3</v>
      </c>
      <c r="AW18" s="19">
        <f t="shared" si="76"/>
        <v>0</v>
      </c>
      <c r="AX18" s="75">
        <f t="shared" si="77"/>
        <v>1.1111111111111112</v>
      </c>
      <c r="AY18" s="75">
        <f t="shared" si="78"/>
        <v>1</v>
      </c>
      <c r="AZ18" s="19">
        <f t="shared" si="79"/>
        <v>1</v>
      </c>
      <c r="BA18" s="458">
        <f t="shared" si="80"/>
        <v>3</v>
      </c>
      <c r="BB18" s="19">
        <f t="shared" si="81"/>
        <v>1.1111111111111112</v>
      </c>
      <c r="BC18" s="458">
        <f t="shared" si="82"/>
        <v>3</v>
      </c>
      <c r="BD18" s="75">
        <f t="shared" si="83"/>
        <v>1</v>
      </c>
      <c r="BE18" s="458">
        <f t="shared" si="84"/>
        <v>3</v>
      </c>
      <c r="BF18" s="75">
        <f t="shared" ref="BF18:BH18" si="101">AF18</f>
        <v>0</v>
      </c>
      <c r="BG18" s="19">
        <f t="shared" si="101"/>
        <v>0</v>
      </c>
      <c r="BH18" s="19">
        <f t="shared" si="101"/>
        <v>0</v>
      </c>
      <c r="BI18" s="19">
        <f t="shared" si="86"/>
        <v>0</v>
      </c>
      <c r="BJ18" s="19">
        <f t="shared" si="87"/>
        <v>0</v>
      </c>
      <c r="BK18" s="15"/>
      <c r="BL18" s="10">
        <f t="shared" ref="BL18:BO18" si="102">IF(AW18&lt;=50%,5,IF(AW18&lt;=65%,4,IF(AW18&lt;=75%,3,IF(AW18&lt;=90%,2,1))))</f>
        <v>5</v>
      </c>
      <c r="BM18" s="10">
        <f t="shared" si="102"/>
        <v>1</v>
      </c>
      <c r="BN18" s="10">
        <f t="shared" si="102"/>
        <v>1</v>
      </c>
      <c r="BO18" s="10">
        <f t="shared" si="102"/>
        <v>1</v>
      </c>
      <c r="BP18" s="10">
        <f t="shared" si="89"/>
        <v>1</v>
      </c>
      <c r="BQ18" s="10">
        <f t="shared" si="90"/>
        <v>1</v>
      </c>
      <c r="BR18" s="10">
        <f t="shared" ref="BR18:BU18" si="103">IF(BF18&lt;=50%,5,IF(BF18&lt;=65%,4,IF(BF18&lt;=75%,3,IF(BF18&lt;=90%,2,1))))</f>
        <v>5</v>
      </c>
      <c r="BS18" s="10">
        <f t="shared" si="103"/>
        <v>5</v>
      </c>
      <c r="BT18" s="10">
        <f t="shared" si="103"/>
        <v>5</v>
      </c>
      <c r="BU18" s="10">
        <f t="shared" si="103"/>
        <v>5</v>
      </c>
      <c r="BV18" s="10">
        <f t="shared" si="92"/>
        <v>5</v>
      </c>
      <c r="BW18" s="10">
        <f t="shared" si="93"/>
        <v>5</v>
      </c>
    </row>
    <row r="19" spans="1:75" ht="15.75" customHeight="1" outlineLevel="1" x14ac:dyDescent="0.25">
      <c r="A19" s="695"/>
      <c r="B19" s="695"/>
      <c r="C19" s="695"/>
      <c r="D19" s="695"/>
      <c r="E19" s="720">
        <v>3</v>
      </c>
      <c r="F19" s="721" t="s">
        <v>4214</v>
      </c>
      <c r="G19" s="447">
        <v>1</v>
      </c>
      <c r="H19" s="448" t="s">
        <v>4215</v>
      </c>
      <c r="I19" s="449"/>
      <c r="J19" s="449"/>
      <c r="K19" s="449"/>
      <c r="L19" s="449"/>
      <c r="M19" s="449">
        <v>0.85</v>
      </c>
      <c r="N19" s="450"/>
      <c r="O19" s="450">
        <v>0.93181818181818199</v>
      </c>
      <c r="P19" s="450">
        <v>0.75</v>
      </c>
      <c r="Q19" s="453">
        <f>60/83</f>
        <v>0.72289156626506024</v>
      </c>
      <c r="R19" s="449">
        <v>0.95</v>
      </c>
      <c r="S19" s="449">
        <v>0.98</v>
      </c>
      <c r="T19" s="449">
        <v>1</v>
      </c>
      <c r="U19" s="451"/>
      <c r="V19" s="451"/>
      <c r="W19" s="452">
        <f t="shared" si="63"/>
        <v>0</v>
      </c>
      <c r="X19" s="452">
        <f t="shared" si="64"/>
        <v>0</v>
      </c>
      <c r="Y19" s="451"/>
      <c r="Z19" s="459"/>
      <c r="AA19" s="452">
        <f t="shared" si="65"/>
        <v>0</v>
      </c>
      <c r="AB19" s="452">
        <f t="shared" si="66"/>
        <v>0</v>
      </c>
      <c r="AC19" s="459">
        <f>49/83</f>
        <v>0.59036144578313254</v>
      </c>
      <c r="AD19" s="451"/>
      <c r="AE19" s="453"/>
      <c r="AF19" s="452">
        <f t="shared" si="67"/>
        <v>0</v>
      </c>
      <c r="AG19" s="452">
        <f t="shared" si="68"/>
        <v>0</v>
      </c>
      <c r="AH19" s="452">
        <f t="shared" si="69"/>
        <v>0</v>
      </c>
      <c r="AI19" s="453">
        <f t="shared" si="70"/>
        <v>0.98</v>
      </c>
      <c r="AJ19" s="453"/>
      <c r="AK19" s="452">
        <f t="shared" si="71"/>
        <v>0</v>
      </c>
      <c r="AL19" s="453"/>
      <c r="AM19" s="453">
        <f t="shared" si="72"/>
        <v>0</v>
      </c>
      <c r="AN19" s="453"/>
      <c r="AO19" s="455" t="s">
        <v>4216</v>
      </c>
      <c r="AP19" s="12"/>
      <c r="AQ19" s="456" t="e">
        <f t="shared" si="73"/>
        <v>#DIV/0!</v>
      </c>
      <c r="AR19" s="456">
        <f t="shared" si="74"/>
        <v>0</v>
      </c>
      <c r="AS19" s="456">
        <f t="shared" si="75"/>
        <v>0</v>
      </c>
      <c r="AT19" s="457">
        <v>2</v>
      </c>
      <c r="AU19" s="457">
        <v>2</v>
      </c>
      <c r="AV19" s="457">
        <v>2</v>
      </c>
      <c r="AW19" s="19">
        <f t="shared" si="76"/>
        <v>0</v>
      </c>
      <c r="AX19" s="75">
        <f t="shared" si="77"/>
        <v>0</v>
      </c>
      <c r="AY19" s="75">
        <f t="shared" si="78"/>
        <v>0</v>
      </c>
      <c r="AZ19" s="19">
        <f t="shared" si="79"/>
        <v>0</v>
      </c>
      <c r="BA19" s="458">
        <f t="shared" si="80"/>
        <v>1</v>
      </c>
      <c r="BB19" s="19">
        <f t="shared" si="81"/>
        <v>0</v>
      </c>
      <c r="BC19" s="458">
        <f t="shared" si="82"/>
        <v>1</v>
      </c>
      <c r="BD19" s="75">
        <f t="shared" si="83"/>
        <v>0.59036144578313254</v>
      </c>
      <c r="BE19" s="458">
        <f t="shared" si="84"/>
        <v>2</v>
      </c>
      <c r="BF19" s="75">
        <f t="shared" ref="BF19:BH19" si="104">AF19</f>
        <v>0</v>
      </c>
      <c r="BG19" s="19">
        <f t="shared" si="104"/>
        <v>0</v>
      </c>
      <c r="BH19" s="19">
        <f t="shared" si="104"/>
        <v>0</v>
      </c>
      <c r="BI19" s="19">
        <f t="shared" si="86"/>
        <v>0</v>
      </c>
      <c r="BJ19" s="19">
        <f t="shared" si="87"/>
        <v>0</v>
      </c>
      <c r="BK19" s="15"/>
      <c r="BL19" s="10">
        <f t="shared" ref="BL19:BO19" si="105">IF(AW19&lt;=50%,5,IF(AW19&lt;=65%,4,IF(AW19&lt;=75%,3,IF(AW19&lt;=90%,2,1))))</f>
        <v>5</v>
      </c>
      <c r="BM19" s="10">
        <f t="shared" si="105"/>
        <v>5</v>
      </c>
      <c r="BN19" s="10">
        <f t="shared" si="105"/>
        <v>5</v>
      </c>
      <c r="BO19" s="10">
        <f t="shared" si="105"/>
        <v>5</v>
      </c>
      <c r="BP19" s="10">
        <f t="shared" si="89"/>
        <v>5</v>
      </c>
      <c r="BQ19" s="10">
        <f t="shared" si="90"/>
        <v>4</v>
      </c>
      <c r="BR19" s="10">
        <f t="shared" ref="BR19:BU19" si="106">IF(BF19&lt;=50%,5,IF(BF19&lt;=65%,4,IF(BF19&lt;=75%,3,IF(BF19&lt;=90%,2,1))))</f>
        <v>5</v>
      </c>
      <c r="BS19" s="10">
        <f t="shared" si="106"/>
        <v>5</v>
      </c>
      <c r="BT19" s="10">
        <f t="shared" si="106"/>
        <v>5</v>
      </c>
      <c r="BU19" s="10">
        <f t="shared" si="106"/>
        <v>5</v>
      </c>
      <c r="BV19" s="10">
        <f t="shared" si="92"/>
        <v>5</v>
      </c>
      <c r="BW19" s="10">
        <f t="shared" si="93"/>
        <v>5</v>
      </c>
    </row>
    <row r="20" spans="1:75" ht="15.75" customHeight="1" outlineLevel="1" x14ac:dyDescent="0.25">
      <c r="A20" s="695"/>
      <c r="B20" s="696"/>
      <c r="C20" s="696"/>
      <c r="D20" s="696"/>
      <c r="E20" s="696"/>
      <c r="F20" s="696"/>
      <c r="G20" s="447">
        <v>2</v>
      </c>
      <c r="H20" s="489" t="s">
        <v>4217</v>
      </c>
      <c r="I20" s="449"/>
      <c r="J20" s="449"/>
      <c r="K20" s="449"/>
      <c r="L20" s="449"/>
      <c r="M20" s="449">
        <v>0.6</v>
      </c>
      <c r="N20" s="450"/>
      <c r="O20" s="450">
        <v>0.90990000000000004</v>
      </c>
      <c r="P20" s="450">
        <v>0.97809999999999997</v>
      </c>
      <c r="Q20" s="485">
        <v>0.99709999999999999</v>
      </c>
      <c r="R20" s="449">
        <v>0.8</v>
      </c>
      <c r="S20" s="449">
        <v>0.9</v>
      </c>
      <c r="T20" s="449">
        <v>1</v>
      </c>
      <c r="U20" s="449">
        <v>0.9</v>
      </c>
      <c r="V20" s="451">
        <f>344/347</f>
        <v>0.99135446685878958</v>
      </c>
      <c r="W20" s="452">
        <f t="shared" si="63"/>
        <v>1.1015049631764329</v>
      </c>
      <c r="X20" s="452">
        <f t="shared" si="64"/>
        <v>1.1015049631764329</v>
      </c>
      <c r="Y20" s="449">
        <v>0.9</v>
      </c>
      <c r="Z20" s="451">
        <f>344/347</f>
        <v>0.99135446685878958</v>
      </c>
      <c r="AA20" s="452">
        <f t="shared" si="65"/>
        <v>1.1015049631764329</v>
      </c>
      <c r="AB20" s="452">
        <f t="shared" si="66"/>
        <v>1.1015049631764329</v>
      </c>
      <c r="AC20" s="451">
        <v>0.97809999999999997</v>
      </c>
      <c r="AD20" s="453"/>
      <c r="AE20" s="453"/>
      <c r="AF20" s="452">
        <f t="shared" si="67"/>
        <v>0</v>
      </c>
      <c r="AG20" s="452">
        <f t="shared" si="68"/>
        <v>0</v>
      </c>
      <c r="AH20" s="452">
        <f t="shared" si="69"/>
        <v>0</v>
      </c>
      <c r="AI20" s="453">
        <f t="shared" si="70"/>
        <v>0.9</v>
      </c>
      <c r="AJ20" s="485"/>
      <c r="AK20" s="452">
        <f t="shared" si="71"/>
        <v>0</v>
      </c>
      <c r="AL20" s="453"/>
      <c r="AM20" s="453">
        <f t="shared" si="72"/>
        <v>0</v>
      </c>
      <c r="AN20" s="453"/>
      <c r="AO20" s="455" t="s">
        <v>4212</v>
      </c>
      <c r="AP20" s="12"/>
      <c r="AQ20" s="456">
        <f t="shared" si="73"/>
        <v>1.1015049631764329</v>
      </c>
      <c r="AR20" s="456">
        <f t="shared" si="74"/>
        <v>1.239193083573487</v>
      </c>
      <c r="AS20" s="456">
        <f t="shared" si="75"/>
        <v>0.99135446685878958</v>
      </c>
      <c r="AT20" s="457">
        <v>2</v>
      </c>
      <c r="AU20" s="457">
        <v>3</v>
      </c>
      <c r="AV20" s="457">
        <v>2</v>
      </c>
      <c r="AW20" s="19">
        <f t="shared" si="76"/>
        <v>0</v>
      </c>
      <c r="AX20" s="75">
        <f t="shared" si="77"/>
        <v>1.1015049631764329</v>
      </c>
      <c r="AY20" s="75">
        <f t="shared" si="78"/>
        <v>0.99135446685878958</v>
      </c>
      <c r="AZ20" s="19">
        <f t="shared" si="79"/>
        <v>1.1015049631764329</v>
      </c>
      <c r="BA20" s="458">
        <f t="shared" si="80"/>
        <v>3</v>
      </c>
      <c r="BB20" s="19">
        <f t="shared" si="81"/>
        <v>1.1015049631764329</v>
      </c>
      <c r="BC20" s="458">
        <f t="shared" si="82"/>
        <v>3</v>
      </c>
      <c r="BD20" s="75">
        <f t="shared" si="83"/>
        <v>0.97809999999999997</v>
      </c>
      <c r="BE20" s="458">
        <f t="shared" si="84"/>
        <v>2</v>
      </c>
      <c r="BF20" s="75">
        <f t="shared" ref="BF20:BH20" si="107">AF20</f>
        <v>0</v>
      </c>
      <c r="BG20" s="19">
        <f t="shared" si="107"/>
        <v>0</v>
      </c>
      <c r="BH20" s="19">
        <f t="shared" si="107"/>
        <v>0</v>
      </c>
      <c r="BI20" s="19">
        <f t="shared" si="86"/>
        <v>0</v>
      </c>
      <c r="BJ20" s="19">
        <f t="shared" si="87"/>
        <v>0</v>
      </c>
      <c r="BK20" s="15"/>
      <c r="BL20" s="10">
        <f t="shared" ref="BL20:BO20" si="108">IF(AW20&lt;=50%,5,IF(AW20&lt;=65%,4,IF(AW20&lt;=75%,3,IF(AW20&lt;=90%,2,1))))</f>
        <v>5</v>
      </c>
      <c r="BM20" s="10">
        <f t="shared" si="108"/>
        <v>1</v>
      </c>
      <c r="BN20" s="10">
        <f t="shared" si="108"/>
        <v>1</v>
      </c>
      <c r="BO20" s="10">
        <f t="shared" si="108"/>
        <v>1</v>
      </c>
      <c r="BP20" s="10">
        <f t="shared" si="89"/>
        <v>1</v>
      </c>
      <c r="BQ20" s="10">
        <f t="shared" si="90"/>
        <v>1</v>
      </c>
      <c r="BR20" s="10">
        <f t="shared" ref="BR20:BU20" si="109">IF(BF20&lt;=50%,5,IF(BF20&lt;=65%,4,IF(BF20&lt;=75%,3,IF(BF20&lt;=90%,2,1))))</f>
        <v>5</v>
      </c>
      <c r="BS20" s="10">
        <f t="shared" si="109"/>
        <v>5</v>
      </c>
      <c r="BT20" s="10">
        <f t="shared" si="109"/>
        <v>5</v>
      </c>
      <c r="BU20" s="10">
        <f t="shared" si="109"/>
        <v>5</v>
      </c>
      <c r="BV20" s="10">
        <f t="shared" si="92"/>
        <v>5</v>
      </c>
      <c r="BW20" s="10">
        <f t="shared" si="93"/>
        <v>5</v>
      </c>
    </row>
    <row r="21" spans="1:75" ht="15.75" customHeight="1" outlineLevel="1" x14ac:dyDescent="0.25">
      <c r="A21" s="695"/>
      <c r="B21" s="725">
        <v>3</v>
      </c>
      <c r="C21" s="722" t="s">
        <v>4218</v>
      </c>
      <c r="D21" s="722" t="s">
        <v>4219</v>
      </c>
      <c r="E21" s="725">
        <v>1</v>
      </c>
      <c r="F21" s="722" t="s">
        <v>4220</v>
      </c>
      <c r="G21" s="490">
        <v>1</v>
      </c>
      <c r="H21" s="491" t="s">
        <v>4221</v>
      </c>
      <c r="I21" s="492"/>
      <c r="J21" s="492"/>
      <c r="K21" s="492"/>
      <c r="L21" s="492"/>
      <c r="M21" s="492">
        <v>0.2389</v>
      </c>
      <c r="N21" s="493">
        <v>0.35549999999999998</v>
      </c>
      <c r="O21" s="493">
        <v>0.34799999999999998</v>
      </c>
      <c r="P21" s="493">
        <v>0.37959999999999999</v>
      </c>
      <c r="Q21" s="494">
        <v>0.39400000000000002</v>
      </c>
      <c r="R21" s="492">
        <v>0.3196</v>
      </c>
      <c r="S21" s="492">
        <v>0.33879999999999999</v>
      </c>
      <c r="T21" s="492">
        <v>0.35620000000000002</v>
      </c>
      <c r="U21" s="494">
        <v>0.33879999999999999</v>
      </c>
      <c r="V21" s="494">
        <v>0.62450000000000006</v>
      </c>
      <c r="W21" s="495">
        <f t="shared" si="63"/>
        <v>1.843270365997639</v>
      </c>
      <c r="X21" s="495">
        <f t="shared" si="64"/>
        <v>1.843270365997639</v>
      </c>
      <c r="Y21" s="494"/>
      <c r="Z21" s="496"/>
      <c r="AA21" s="495">
        <f t="shared" si="65"/>
        <v>0</v>
      </c>
      <c r="AB21" s="495">
        <f t="shared" si="66"/>
        <v>0</v>
      </c>
      <c r="AC21" s="494">
        <v>0.35610000000000003</v>
      </c>
      <c r="AD21" s="494"/>
      <c r="AE21" s="494"/>
      <c r="AF21" s="495">
        <f t="shared" si="67"/>
        <v>0</v>
      </c>
      <c r="AG21" s="495">
        <f t="shared" si="68"/>
        <v>0</v>
      </c>
      <c r="AH21" s="495">
        <f t="shared" si="69"/>
        <v>0</v>
      </c>
      <c r="AI21" s="496">
        <f t="shared" si="70"/>
        <v>0.33879999999999999</v>
      </c>
      <c r="AJ21" s="494"/>
      <c r="AK21" s="495">
        <f t="shared" si="71"/>
        <v>0</v>
      </c>
      <c r="AL21" s="497"/>
      <c r="AM21" s="453">
        <f t="shared" si="72"/>
        <v>0</v>
      </c>
      <c r="AN21" s="498"/>
      <c r="AO21" s="499" t="s">
        <v>1358</v>
      </c>
      <c r="AP21" s="500"/>
      <c r="AQ21" s="501">
        <f t="shared" si="73"/>
        <v>1.843270365997639</v>
      </c>
      <c r="AR21" s="501">
        <f t="shared" si="74"/>
        <v>1.9540050062578225</v>
      </c>
      <c r="AS21" s="501">
        <f t="shared" si="75"/>
        <v>1.7532285233015161</v>
      </c>
      <c r="AT21" s="502">
        <v>2</v>
      </c>
      <c r="AU21" s="502">
        <v>2</v>
      </c>
      <c r="AV21" s="502">
        <v>2</v>
      </c>
      <c r="AW21" s="19">
        <f t="shared" si="76"/>
        <v>0</v>
      </c>
      <c r="AX21" s="75">
        <f t="shared" si="77"/>
        <v>1.843270365997639</v>
      </c>
      <c r="AY21" s="503">
        <f t="shared" si="78"/>
        <v>1.7532285233015161</v>
      </c>
      <c r="AZ21" s="19">
        <f t="shared" si="79"/>
        <v>0</v>
      </c>
      <c r="BA21" s="458">
        <f t="shared" si="80"/>
        <v>1</v>
      </c>
      <c r="BB21" s="19">
        <f t="shared" si="81"/>
        <v>0</v>
      </c>
      <c r="BC21" s="504">
        <f t="shared" si="82"/>
        <v>1</v>
      </c>
      <c r="BD21" s="503">
        <f t="shared" si="83"/>
        <v>0.99971925884334645</v>
      </c>
      <c r="BE21" s="504">
        <f t="shared" si="84"/>
        <v>2</v>
      </c>
      <c r="BF21" s="75">
        <f t="shared" ref="BF21:BH21" si="110">AF21</f>
        <v>0</v>
      </c>
      <c r="BG21" s="19">
        <f t="shared" si="110"/>
        <v>0</v>
      </c>
      <c r="BH21" s="19">
        <f t="shared" si="110"/>
        <v>0</v>
      </c>
      <c r="BI21" s="19">
        <f t="shared" si="86"/>
        <v>0</v>
      </c>
      <c r="BJ21" s="19">
        <f t="shared" si="87"/>
        <v>0</v>
      </c>
      <c r="BK21" s="505"/>
      <c r="BL21" s="10">
        <f t="shared" ref="BL21:BO21" si="111">IF(AW21&lt;=50%,5,IF(AW21&lt;=65%,4,IF(AW21&lt;=75%,3,IF(AW21&lt;=90%,2,1))))</f>
        <v>5</v>
      </c>
      <c r="BM21" s="10">
        <f t="shared" si="111"/>
        <v>1</v>
      </c>
      <c r="BN21" s="10">
        <f t="shared" si="111"/>
        <v>1</v>
      </c>
      <c r="BO21" s="10">
        <f t="shared" si="111"/>
        <v>5</v>
      </c>
      <c r="BP21" s="10">
        <f t="shared" si="89"/>
        <v>5</v>
      </c>
      <c r="BQ21" s="10">
        <f t="shared" si="90"/>
        <v>1</v>
      </c>
      <c r="BR21" s="10">
        <f t="shared" ref="BR21:BU21" si="112">IF(BF21&lt;=50%,5,IF(BF21&lt;=65%,4,IF(BF21&lt;=75%,3,IF(BF21&lt;=90%,2,1))))</f>
        <v>5</v>
      </c>
      <c r="BS21" s="10">
        <f t="shared" si="112"/>
        <v>5</v>
      </c>
      <c r="BT21" s="10">
        <f t="shared" si="112"/>
        <v>5</v>
      </c>
      <c r="BU21" s="10">
        <f t="shared" si="112"/>
        <v>5</v>
      </c>
      <c r="BV21" s="10">
        <f t="shared" si="92"/>
        <v>5</v>
      </c>
      <c r="BW21" s="10">
        <f t="shared" si="93"/>
        <v>5</v>
      </c>
    </row>
    <row r="22" spans="1:75" ht="15.75" customHeight="1" outlineLevel="1" x14ac:dyDescent="0.25">
      <c r="A22" s="695"/>
      <c r="B22" s="696"/>
      <c r="C22" s="696"/>
      <c r="D22" s="696"/>
      <c r="E22" s="696"/>
      <c r="F22" s="696"/>
      <c r="G22" s="490">
        <v>2</v>
      </c>
      <c r="H22" s="491" t="s">
        <v>4222</v>
      </c>
      <c r="I22" s="492"/>
      <c r="J22" s="492"/>
      <c r="K22" s="492"/>
      <c r="L22" s="492"/>
      <c r="M22" s="492">
        <v>0.83599999999999997</v>
      </c>
      <c r="N22" s="493">
        <v>0.67569999999999997</v>
      </c>
      <c r="O22" s="493">
        <v>0.61180000000000001</v>
      </c>
      <c r="P22" s="493">
        <v>0.62819999999999998</v>
      </c>
      <c r="Q22" s="494">
        <v>0.59319999999999995</v>
      </c>
      <c r="R22" s="492">
        <v>0.67449999999999999</v>
      </c>
      <c r="S22" s="492">
        <v>0.65790000000000004</v>
      </c>
      <c r="T22" s="492">
        <v>0.63649999999999995</v>
      </c>
      <c r="U22" s="494">
        <v>0.59589999999999999</v>
      </c>
      <c r="V22" s="494">
        <v>0.65790000000000004</v>
      </c>
      <c r="W22" s="506">
        <f>IF(U22=0,0,(2*U22-V22)/U22)</f>
        <v>0.89595569726464164</v>
      </c>
      <c r="X22" s="495">
        <f>((2*S22)-V22)/S22</f>
        <v>1</v>
      </c>
      <c r="Y22" s="494"/>
      <c r="Z22" s="496"/>
      <c r="AA22" s="495">
        <f>IF(Y22=0,0,(2*Y22-Z22)/Y22)</f>
        <v>0</v>
      </c>
      <c r="AB22" s="495">
        <f>((2*S22)-Z22)/S22</f>
        <v>2</v>
      </c>
      <c r="AC22" s="494">
        <v>0.62570000000000003</v>
      </c>
      <c r="AD22" s="494"/>
      <c r="AE22" s="494"/>
      <c r="AF22" s="495">
        <f>IF(AD22=0,0,(2*AD22-AE22)/AD22)</f>
        <v>0</v>
      </c>
      <c r="AG22" s="495">
        <f>IF(R22=0,0,(2*S22-AE22)/S22)</f>
        <v>2</v>
      </c>
      <c r="AH22" s="495">
        <f>IF(T22=0,0,(2*R22-AE22)/T22)</f>
        <v>2.1194029850746268</v>
      </c>
      <c r="AI22" s="496">
        <f t="shared" si="70"/>
        <v>0.65790000000000004</v>
      </c>
      <c r="AJ22" s="494"/>
      <c r="AK22" s="495">
        <f>IF(AI22=0,0,(2*AI22-AJ22)/AI22)</f>
        <v>2</v>
      </c>
      <c r="AL22" s="497"/>
      <c r="AM22" s="495">
        <f>IF(AK22=0,0,(2*T22-AJ22)/T22)</f>
        <v>2</v>
      </c>
      <c r="AN22" s="498"/>
      <c r="AO22" s="499" t="s">
        <v>1358</v>
      </c>
      <c r="AP22" s="507" t="s">
        <v>4223</v>
      </c>
      <c r="AQ22" s="501">
        <f>1/(V22/U22)</f>
        <v>0.9057607539139686</v>
      </c>
      <c r="AR22" s="501">
        <f>1/(V22/R22)</f>
        <v>1.0252317981456147</v>
      </c>
      <c r="AS22" s="501">
        <f>1/(V22/T22)</f>
        <v>0.96747226022191823</v>
      </c>
      <c r="AT22" s="502">
        <v>3</v>
      </c>
      <c r="AU22" s="502">
        <v>3</v>
      </c>
      <c r="AV22" s="502">
        <v>2</v>
      </c>
      <c r="AW22" s="19">
        <f t="shared" si="76"/>
        <v>0</v>
      </c>
      <c r="AX22" s="75">
        <f t="shared" si="77"/>
        <v>1</v>
      </c>
      <c r="AY22" s="75">
        <f>IF(V22=0,0,(2*T22-V22)/T22)</f>
        <v>0.96637863315003913</v>
      </c>
      <c r="AZ22" s="19">
        <f t="shared" si="79"/>
        <v>0</v>
      </c>
      <c r="BA22" s="458">
        <f t="shared" si="80"/>
        <v>1</v>
      </c>
      <c r="BB22" s="19">
        <f t="shared" si="81"/>
        <v>2</v>
      </c>
      <c r="BC22" s="504">
        <f t="shared" si="82"/>
        <v>3</v>
      </c>
      <c r="BD22" s="508">
        <f>(2*T22-AC22)/T22</f>
        <v>1.016967792615868</v>
      </c>
      <c r="BE22" s="504">
        <f t="shared" si="84"/>
        <v>3</v>
      </c>
      <c r="BF22" s="75">
        <f t="shared" ref="BF22:BH22" si="113">AF22</f>
        <v>0</v>
      </c>
      <c r="BG22" s="19">
        <f t="shared" si="113"/>
        <v>2</v>
      </c>
      <c r="BH22" s="19">
        <f t="shared" si="113"/>
        <v>2.1194029850746268</v>
      </c>
      <c r="BI22" s="19">
        <f t="shared" si="86"/>
        <v>2</v>
      </c>
      <c r="BJ22" s="19">
        <f t="shared" si="87"/>
        <v>2</v>
      </c>
      <c r="BK22" s="505"/>
      <c r="BL22" s="10">
        <f t="shared" ref="BL22:BO22" si="114">IF(AW22&lt;=50%,5,IF(AW22&lt;=65%,4,IF(AW22&lt;=75%,3,IF(AW22&lt;=90%,2,1))))</f>
        <v>5</v>
      </c>
      <c r="BM22" s="10">
        <f t="shared" si="114"/>
        <v>1</v>
      </c>
      <c r="BN22" s="10">
        <f t="shared" si="114"/>
        <v>1</v>
      </c>
      <c r="BO22" s="10">
        <f t="shared" si="114"/>
        <v>5</v>
      </c>
      <c r="BP22" s="10">
        <f t="shared" si="89"/>
        <v>1</v>
      </c>
      <c r="BQ22" s="10">
        <f t="shared" si="90"/>
        <v>1</v>
      </c>
      <c r="BR22" s="10">
        <f t="shared" ref="BR22:BU22" si="115">IF(BF22&lt;=50%,5,IF(BF22&lt;=65%,4,IF(BF22&lt;=75%,3,IF(BF22&lt;=90%,2,1))))</f>
        <v>5</v>
      </c>
      <c r="BS22" s="10">
        <f t="shared" si="115"/>
        <v>1</v>
      </c>
      <c r="BT22" s="10">
        <f t="shared" si="115"/>
        <v>1</v>
      </c>
      <c r="BU22" s="10">
        <f t="shared" si="115"/>
        <v>1</v>
      </c>
      <c r="BV22" s="10">
        <f t="shared" si="92"/>
        <v>1</v>
      </c>
      <c r="BW22" s="10">
        <f t="shared" si="93"/>
        <v>1</v>
      </c>
    </row>
    <row r="23" spans="1:75" ht="15.75" customHeight="1" outlineLevel="1" x14ac:dyDescent="0.25">
      <c r="A23" s="695"/>
      <c r="B23" s="720">
        <v>4</v>
      </c>
      <c r="C23" s="721" t="s">
        <v>4224</v>
      </c>
      <c r="D23" s="721" t="s">
        <v>4225</v>
      </c>
      <c r="E23" s="720">
        <v>1</v>
      </c>
      <c r="F23" s="721" t="s">
        <v>4226</v>
      </c>
      <c r="G23" s="447">
        <v>1</v>
      </c>
      <c r="H23" s="448" t="s">
        <v>4227</v>
      </c>
      <c r="I23" s="449"/>
      <c r="J23" s="449"/>
      <c r="K23" s="449"/>
      <c r="L23" s="449"/>
      <c r="M23" s="449">
        <v>0.52</v>
      </c>
      <c r="N23" s="450"/>
      <c r="O23" s="449">
        <v>0.6</v>
      </c>
      <c r="P23" s="449">
        <v>0.62</v>
      </c>
      <c r="Q23" s="453">
        <v>0.62</v>
      </c>
      <c r="R23" s="449">
        <v>0.65</v>
      </c>
      <c r="S23" s="449">
        <v>0.68</v>
      </c>
      <c r="T23" s="449">
        <v>0.7</v>
      </c>
      <c r="U23" s="451"/>
      <c r="V23" s="451"/>
      <c r="W23" s="452">
        <f t="shared" ref="W23:W26" si="116">IF(U23=0,0,V23/U23)</f>
        <v>0</v>
      </c>
      <c r="X23" s="452">
        <f t="shared" ref="X23:X26" si="117">V23/S23</f>
        <v>0</v>
      </c>
      <c r="Y23" s="451"/>
      <c r="Z23" s="453"/>
      <c r="AA23" s="509">
        <f t="shared" ref="AA23:AA26" si="118">IF(Y23=0,0,Z23/Y23)</f>
        <v>0</v>
      </c>
      <c r="AB23" s="509">
        <f t="shared" ref="AB23:AB26" si="119">Z23/S23</f>
        <v>0</v>
      </c>
      <c r="AC23" s="451">
        <v>0</v>
      </c>
      <c r="AD23" s="451"/>
      <c r="AE23" s="453"/>
      <c r="AF23" s="452">
        <f t="shared" ref="AF23:AF26" si="120">IF(AD23=0,0,AE23/AD23)</f>
        <v>0</v>
      </c>
      <c r="AG23" s="452">
        <f t="shared" ref="AG23:AG26" si="121">IF(P23=0,0,AE23/S23)</f>
        <v>0</v>
      </c>
      <c r="AH23" s="452">
        <f t="shared" ref="AH23:AH26" si="122">IF(T23=0,0,AE23/T23)</f>
        <v>0</v>
      </c>
      <c r="AI23" s="453">
        <f t="shared" si="70"/>
        <v>0.68</v>
      </c>
      <c r="AJ23" s="453"/>
      <c r="AK23" s="452">
        <f t="shared" ref="AK23:AK26" si="123">IF(AI23&lt;&gt;0,AJ23/AI23,0)</f>
        <v>0</v>
      </c>
      <c r="AL23" s="453"/>
      <c r="AM23" s="453">
        <f t="shared" ref="AM23:AM26" si="124">AJ23/T23</f>
        <v>0</v>
      </c>
      <c r="AN23" s="453"/>
      <c r="AO23" s="455" t="s">
        <v>4216</v>
      </c>
      <c r="AP23" s="16" t="s">
        <v>4228</v>
      </c>
      <c r="AQ23" s="456" t="e">
        <f t="shared" ref="AQ23:AQ26" si="125">V23/U23</f>
        <v>#DIV/0!</v>
      </c>
      <c r="AR23" s="456">
        <f t="shared" ref="AR23:AR26" si="126">V23/R23</f>
        <v>0</v>
      </c>
      <c r="AS23" s="456">
        <f t="shared" ref="AS23:AS26" si="127">V23/T23</f>
        <v>0</v>
      </c>
      <c r="AT23" s="457">
        <v>1</v>
      </c>
      <c r="AU23" s="457">
        <v>1</v>
      </c>
      <c r="AV23" s="457">
        <v>1</v>
      </c>
      <c r="AW23" s="19">
        <f t="shared" si="76"/>
        <v>0</v>
      </c>
      <c r="AX23" s="75">
        <f t="shared" si="77"/>
        <v>0</v>
      </c>
      <c r="AY23" s="75">
        <f t="shared" ref="AY23:AY26" si="128">V23/T23</f>
        <v>0</v>
      </c>
      <c r="AZ23" s="19">
        <f t="shared" si="79"/>
        <v>0</v>
      </c>
      <c r="BA23" s="458">
        <f t="shared" si="80"/>
        <v>1</v>
      </c>
      <c r="BB23" s="19">
        <f t="shared" si="81"/>
        <v>0</v>
      </c>
      <c r="BC23" s="458">
        <f t="shared" si="82"/>
        <v>1</v>
      </c>
      <c r="BD23" s="75">
        <f t="shared" ref="BD23:BD26" si="129">AC23/T23</f>
        <v>0</v>
      </c>
      <c r="BE23" s="458">
        <f t="shared" si="84"/>
        <v>1</v>
      </c>
      <c r="BF23" s="75">
        <f t="shared" ref="BF23:BH23" si="130">AF23</f>
        <v>0</v>
      </c>
      <c r="BG23" s="19">
        <f t="shared" si="130"/>
        <v>0</v>
      </c>
      <c r="BH23" s="19">
        <f t="shared" si="130"/>
        <v>0</v>
      </c>
      <c r="BI23" s="19">
        <f t="shared" si="86"/>
        <v>0</v>
      </c>
      <c r="BJ23" s="19">
        <f t="shared" si="87"/>
        <v>0</v>
      </c>
      <c r="BK23" s="15"/>
      <c r="BL23" s="10">
        <f t="shared" ref="BL23:BO23" si="131">IF(AW23&lt;=50%,5,IF(AW23&lt;=65%,4,IF(AW23&lt;=75%,3,IF(AW23&lt;=90%,2,1))))</f>
        <v>5</v>
      </c>
      <c r="BM23" s="10">
        <f t="shared" si="131"/>
        <v>5</v>
      </c>
      <c r="BN23" s="10">
        <f t="shared" si="131"/>
        <v>5</v>
      </c>
      <c r="BO23" s="10">
        <f t="shared" si="131"/>
        <v>5</v>
      </c>
      <c r="BP23" s="10">
        <f t="shared" si="89"/>
        <v>5</v>
      </c>
      <c r="BQ23" s="10">
        <f t="shared" si="90"/>
        <v>5</v>
      </c>
      <c r="BR23" s="10">
        <f t="shared" ref="BR23:BU23" si="132">IF(BF23&lt;=50%,5,IF(BF23&lt;=65%,4,IF(BF23&lt;=75%,3,IF(BF23&lt;=90%,2,1))))</f>
        <v>5</v>
      </c>
      <c r="BS23" s="10">
        <f t="shared" si="132"/>
        <v>5</v>
      </c>
      <c r="BT23" s="10">
        <f t="shared" si="132"/>
        <v>5</v>
      </c>
      <c r="BU23" s="10">
        <f t="shared" si="132"/>
        <v>5</v>
      </c>
      <c r="BV23" s="10">
        <f t="shared" si="92"/>
        <v>5</v>
      </c>
      <c r="BW23" s="10">
        <f t="shared" si="93"/>
        <v>5</v>
      </c>
    </row>
    <row r="24" spans="1:75" ht="15.75" customHeight="1" outlineLevel="1" x14ac:dyDescent="0.25">
      <c r="A24" s="695"/>
      <c r="B24" s="695"/>
      <c r="C24" s="695"/>
      <c r="D24" s="695"/>
      <c r="E24" s="695"/>
      <c r="F24" s="695"/>
      <c r="G24" s="447">
        <v>2</v>
      </c>
      <c r="H24" s="448" t="s">
        <v>4225</v>
      </c>
      <c r="I24" s="449"/>
      <c r="J24" s="449"/>
      <c r="K24" s="449"/>
      <c r="L24" s="449"/>
      <c r="M24" s="449">
        <v>0.44829999999999998</v>
      </c>
      <c r="N24" s="450"/>
      <c r="O24" s="449">
        <f>17/29</f>
        <v>0.58620689655172409</v>
      </c>
      <c r="P24" s="450">
        <v>0.66</v>
      </c>
      <c r="Q24" s="453">
        <v>0.66</v>
      </c>
      <c r="R24" s="449">
        <v>0.75860000000000005</v>
      </c>
      <c r="S24" s="449">
        <v>0.8276</v>
      </c>
      <c r="T24" s="449">
        <v>0.89659999999999995</v>
      </c>
      <c r="U24" s="453"/>
      <c r="V24" s="451"/>
      <c r="W24" s="452">
        <f t="shared" si="116"/>
        <v>0</v>
      </c>
      <c r="X24" s="452">
        <f t="shared" si="117"/>
        <v>0</v>
      </c>
      <c r="Y24" s="453"/>
      <c r="Z24" s="453"/>
      <c r="AA24" s="509">
        <f t="shared" si="118"/>
        <v>0</v>
      </c>
      <c r="AB24" s="509">
        <f t="shared" si="119"/>
        <v>0</v>
      </c>
      <c r="AC24" s="453">
        <f>V24</f>
        <v>0</v>
      </c>
      <c r="AD24" s="453"/>
      <c r="AE24" s="453"/>
      <c r="AF24" s="452">
        <f t="shared" si="120"/>
        <v>0</v>
      </c>
      <c r="AG24" s="452">
        <f t="shared" si="121"/>
        <v>0</v>
      </c>
      <c r="AH24" s="452">
        <f t="shared" si="122"/>
        <v>0</v>
      </c>
      <c r="AI24" s="453">
        <f t="shared" si="70"/>
        <v>0.8276</v>
      </c>
      <c r="AJ24" s="453"/>
      <c r="AK24" s="452">
        <f t="shared" si="123"/>
        <v>0</v>
      </c>
      <c r="AL24" s="453"/>
      <c r="AM24" s="453">
        <f t="shared" si="124"/>
        <v>0</v>
      </c>
      <c r="AN24" s="453"/>
      <c r="AO24" s="455" t="s">
        <v>4216</v>
      </c>
      <c r="AP24" s="12"/>
      <c r="AQ24" s="456" t="e">
        <f t="shared" si="125"/>
        <v>#DIV/0!</v>
      </c>
      <c r="AR24" s="456">
        <f t="shared" si="126"/>
        <v>0</v>
      </c>
      <c r="AS24" s="456">
        <f t="shared" si="127"/>
        <v>0</v>
      </c>
      <c r="AT24" s="457">
        <v>2</v>
      </c>
      <c r="AU24" s="457">
        <v>2</v>
      </c>
      <c r="AV24" s="457">
        <v>2</v>
      </c>
      <c r="AW24" s="19">
        <f t="shared" si="76"/>
        <v>0</v>
      </c>
      <c r="AX24" s="75">
        <f t="shared" si="77"/>
        <v>0</v>
      </c>
      <c r="AY24" s="75">
        <f t="shared" si="128"/>
        <v>0</v>
      </c>
      <c r="AZ24" s="19">
        <f t="shared" si="79"/>
        <v>0</v>
      </c>
      <c r="BA24" s="458">
        <f t="shared" si="80"/>
        <v>1</v>
      </c>
      <c r="BB24" s="19">
        <f t="shared" si="81"/>
        <v>0</v>
      </c>
      <c r="BC24" s="458">
        <f t="shared" si="82"/>
        <v>1</v>
      </c>
      <c r="BD24" s="75">
        <f t="shared" si="129"/>
        <v>0</v>
      </c>
      <c r="BE24" s="458">
        <f t="shared" si="84"/>
        <v>1</v>
      </c>
      <c r="BF24" s="75">
        <f t="shared" ref="BF24:BH24" si="133">AF24</f>
        <v>0</v>
      </c>
      <c r="BG24" s="19">
        <f t="shared" si="133"/>
        <v>0</v>
      </c>
      <c r="BH24" s="19">
        <f t="shared" si="133"/>
        <v>0</v>
      </c>
      <c r="BI24" s="19">
        <f t="shared" si="86"/>
        <v>0</v>
      </c>
      <c r="BJ24" s="19">
        <f t="shared" si="87"/>
        <v>0</v>
      </c>
      <c r="BK24" s="15"/>
      <c r="BL24" s="10">
        <f t="shared" ref="BL24:BO24" si="134">IF(AW24&lt;=50%,5,IF(AW24&lt;=65%,4,IF(AW24&lt;=75%,3,IF(AW24&lt;=90%,2,1))))</f>
        <v>5</v>
      </c>
      <c r="BM24" s="10">
        <f t="shared" si="134"/>
        <v>5</v>
      </c>
      <c r="BN24" s="10">
        <f t="shared" si="134"/>
        <v>5</v>
      </c>
      <c r="BO24" s="10">
        <f t="shared" si="134"/>
        <v>5</v>
      </c>
      <c r="BP24" s="10">
        <f t="shared" si="89"/>
        <v>5</v>
      </c>
      <c r="BQ24" s="10">
        <f t="shared" si="90"/>
        <v>5</v>
      </c>
      <c r="BR24" s="10">
        <f t="shared" ref="BR24:BU24" si="135">IF(BF24&lt;=50%,5,IF(BF24&lt;=65%,4,IF(BF24&lt;=75%,3,IF(BF24&lt;=90%,2,1))))</f>
        <v>5</v>
      </c>
      <c r="BS24" s="10">
        <f t="shared" si="135"/>
        <v>5</v>
      </c>
      <c r="BT24" s="10">
        <f t="shared" si="135"/>
        <v>5</v>
      </c>
      <c r="BU24" s="10">
        <f t="shared" si="135"/>
        <v>5</v>
      </c>
      <c r="BV24" s="10">
        <f t="shared" si="92"/>
        <v>5</v>
      </c>
      <c r="BW24" s="10">
        <f t="shared" si="93"/>
        <v>5</v>
      </c>
    </row>
    <row r="25" spans="1:75" ht="15.75" customHeight="1" outlineLevel="1" x14ac:dyDescent="0.25">
      <c r="A25" s="695"/>
      <c r="B25" s="695"/>
      <c r="C25" s="695"/>
      <c r="D25" s="696"/>
      <c r="E25" s="696"/>
      <c r="F25" s="696"/>
      <c r="G25" s="447">
        <v>3</v>
      </c>
      <c r="H25" s="448" t="s">
        <v>4229</v>
      </c>
      <c r="I25" s="449"/>
      <c r="J25" s="449"/>
      <c r="K25" s="449"/>
      <c r="L25" s="449"/>
      <c r="M25" s="449">
        <v>1.0500000000000001E-2</v>
      </c>
      <c r="N25" s="450"/>
      <c r="O25" s="450">
        <v>8.8200000000000001E-2</v>
      </c>
      <c r="P25" s="449">
        <f>26/74</f>
        <v>0.35135135135135137</v>
      </c>
      <c r="Q25" s="451">
        <v>0.22</v>
      </c>
      <c r="R25" s="449">
        <v>4.7600000000000003E-2</v>
      </c>
      <c r="S25" s="450">
        <v>5.45E-2</v>
      </c>
      <c r="T25" s="449">
        <v>6.0299999999999999E-2</v>
      </c>
      <c r="U25" s="451"/>
      <c r="V25" s="451"/>
      <c r="W25" s="452">
        <f t="shared" si="116"/>
        <v>0</v>
      </c>
      <c r="X25" s="452">
        <f t="shared" si="117"/>
        <v>0</v>
      </c>
      <c r="Y25" s="451"/>
      <c r="Z25" s="453"/>
      <c r="AA25" s="509">
        <f t="shared" si="118"/>
        <v>0</v>
      </c>
      <c r="AB25" s="509">
        <f t="shared" si="119"/>
        <v>0</v>
      </c>
      <c r="AC25" s="451">
        <v>0</v>
      </c>
      <c r="AD25" s="453"/>
      <c r="AE25" s="453"/>
      <c r="AF25" s="452">
        <f t="shared" si="120"/>
        <v>0</v>
      </c>
      <c r="AG25" s="452">
        <f t="shared" si="121"/>
        <v>0</v>
      </c>
      <c r="AH25" s="452">
        <f t="shared" si="122"/>
        <v>0</v>
      </c>
      <c r="AI25" s="453">
        <f t="shared" si="70"/>
        <v>5.45E-2</v>
      </c>
      <c r="AJ25" s="451"/>
      <c r="AK25" s="452">
        <f t="shared" si="123"/>
        <v>0</v>
      </c>
      <c r="AL25" s="453"/>
      <c r="AM25" s="453">
        <f t="shared" si="124"/>
        <v>0</v>
      </c>
      <c r="AN25" s="453"/>
      <c r="AO25" s="455"/>
      <c r="AP25" s="16" t="s">
        <v>4230</v>
      </c>
      <c r="AQ25" s="456" t="e">
        <f t="shared" si="125"/>
        <v>#DIV/0!</v>
      </c>
      <c r="AR25" s="456">
        <f t="shared" si="126"/>
        <v>0</v>
      </c>
      <c r="AS25" s="456">
        <f t="shared" si="127"/>
        <v>0</v>
      </c>
      <c r="AT25" s="457">
        <v>3</v>
      </c>
      <c r="AU25" s="457">
        <v>3</v>
      </c>
      <c r="AV25" s="457">
        <v>3</v>
      </c>
      <c r="AW25" s="19">
        <f t="shared" si="76"/>
        <v>0</v>
      </c>
      <c r="AX25" s="75">
        <f t="shared" si="77"/>
        <v>0</v>
      </c>
      <c r="AY25" s="75">
        <f t="shared" si="128"/>
        <v>0</v>
      </c>
      <c r="AZ25" s="19">
        <f t="shared" si="79"/>
        <v>0</v>
      </c>
      <c r="BA25" s="458">
        <f t="shared" si="80"/>
        <v>1</v>
      </c>
      <c r="BB25" s="19">
        <f t="shared" si="81"/>
        <v>0</v>
      </c>
      <c r="BC25" s="458">
        <f t="shared" si="82"/>
        <v>1</v>
      </c>
      <c r="BD25" s="75">
        <f t="shared" si="129"/>
        <v>0</v>
      </c>
      <c r="BE25" s="458">
        <f t="shared" si="84"/>
        <v>1</v>
      </c>
      <c r="BF25" s="75">
        <f t="shared" ref="BF25:BH25" si="136">AF25</f>
        <v>0</v>
      </c>
      <c r="BG25" s="19">
        <f t="shared" si="136"/>
        <v>0</v>
      </c>
      <c r="BH25" s="19">
        <f t="shared" si="136"/>
        <v>0</v>
      </c>
      <c r="BI25" s="19">
        <f t="shared" si="86"/>
        <v>0</v>
      </c>
      <c r="BJ25" s="19">
        <f t="shared" si="87"/>
        <v>0</v>
      </c>
      <c r="BK25" s="15"/>
      <c r="BL25" s="10">
        <f t="shared" ref="BL25:BO25" si="137">IF(AW25&lt;=50%,5,IF(AW25&lt;=65%,4,IF(AW25&lt;=75%,3,IF(AW25&lt;=90%,2,1))))</f>
        <v>5</v>
      </c>
      <c r="BM25" s="10">
        <f t="shared" si="137"/>
        <v>5</v>
      </c>
      <c r="BN25" s="10">
        <f t="shared" si="137"/>
        <v>5</v>
      </c>
      <c r="BO25" s="10">
        <f t="shared" si="137"/>
        <v>5</v>
      </c>
      <c r="BP25" s="10">
        <f t="shared" si="89"/>
        <v>5</v>
      </c>
      <c r="BQ25" s="10">
        <f t="shared" si="90"/>
        <v>5</v>
      </c>
      <c r="BR25" s="10">
        <f t="shared" ref="BR25:BU25" si="138">IF(BF25&lt;=50%,5,IF(BF25&lt;=65%,4,IF(BF25&lt;=75%,3,IF(BF25&lt;=90%,2,1))))</f>
        <v>5</v>
      </c>
      <c r="BS25" s="10">
        <f t="shared" si="138"/>
        <v>5</v>
      </c>
      <c r="BT25" s="10">
        <f t="shared" si="138"/>
        <v>5</v>
      </c>
      <c r="BU25" s="10">
        <f t="shared" si="138"/>
        <v>5</v>
      </c>
      <c r="BV25" s="10">
        <f t="shared" si="92"/>
        <v>5</v>
      </c>
      <c r="BW25" s="10">
        <f t="shared" si="93"/>
        <v>5</v>
      </c>
    </row>
    <row r="26" spans="1:75" ht="15.75" customHeight="1" outlineLevel="1" x14ac:dyDescent="0.25">
      <c r="A26" s="695"/>
      <c r="B26" s="695"/>
      <c r="C26" s="695"/>
      <c r="D26" s="721" t="s">
        <v>4231</v>
      </c>
      <c r="E26" s="510">
        <v>1</v>
      </c>
      <c r="F26" s="511" t="s">
        <v>4232</v>
      </c>
      <c r="G26" s="510">
        <v>1</v>
      </c>
      <c r="H26" s="448" t="s">
        <v>4233</v>
      </c>
      <c r="I26" s="449"/>
      <c r="J26" s="449"/>
      <c r="K26" s="449"/>
      <c r="L26" s="449"/>
      <c r="M26" s="449">
        <v>0.45</v>
      </c>
      <c r="N26" s="450"/>
      <c r="O26" s="450">
        <f>645823000/740299000</f>
        <v>0.87238129458502578</v>
      </c>
      <c r="P26" s="450">
        <v>0.74060000000000004</v>
      </c>
      <c r="Q26" s="453">
        <v>0.74060000000000004</v>
      </c>
      <c r="R26" s="449">
        <v>0.48</v>
      </c>
      <c r="S26" s="449">
        <v>0.49</v>
      </c>
      <c r="T26" s="449">
        <v>0.5</v>
      </c>
      <c r="U26" s="451"/>
      <c r="V26" s="451"/>
      <c r="W26" s="452">
        <f t="shared" si="116"/>
        <v>0</v>
      </c>
      <c r="X26" s="452">
        <f t="shared" si="117"/>
        <v>0</v>
      </c>
      <c r="Y26" s="451"/>
      <c r="Z26" s="453"/>
      <c r="AA26" s="509">
        <f t="shared" si="118"/>
        <v>0</v>
      </c>
      <c r="AB26" s="509">
        <f t="shared" si="119"/>
        <v>0</v>
      </c>
      <c r="AC26" s="451">
        <v>0</v>
      </c>
      <c r="AD26" s="451"/>
      <c r="AE26" s="451"/>
      <c r="AF26" s="452">
        <f t="shared" si="120"/>
        <v>0</v>
      </c>
      <c r="AG26" s="452">
        <f t="shared" si="121"/>
        <v>0</v>
      </c>
      <c r="AH26" s="452">
        <f t="shared" si="122"/>
        <v>0</v>
      </c>
      <c r="AI26" s="453">
        <f t="shared" si="70"/>
        <v>0.49</v>
      </c>
      <c r="AJ26" s="453"/>
      <c r="AK26" s="452">
        <f t="shared" si="123"/>
        <v>0</v>
      </c>
      <c r="AL26" s="453"/>
      <c r="AM26" s="453">
        <f t="shared" si="124"/>
        <v>0</v>
      </c>
      <c r="AN26" s="453"/>
      <c r="AO26" s="455" t="s">
        <v>4234</v>
      </c>
      <c r="AP26" s="16" t="s">
        <v>4235</v>
      </c>
      <c r="AQ26" s="456" t="e">
        <f t="shared" si="125"/>
        <v>#DIV/0!</v>
      </c>
      <c r="AR26" s="456">
        <f t="shared" si="126"/>
        <v>0</v>
      </c>
      <c r="AS26" s="456">
        <f t="shared" si="127"/>
        <v>0</v>
      </c>
      <c r="AT26" s="457">
        <v>1</v>
      </c>
      <c r="AU26" s="457">
        <v>1</v>
      </c>
      <c r="AV26" s="457">
        <v>1</v>
      </c>
      <c r="AW26" s="19">
        <f t="shared" si="76"/>
        <v>0</v>
      </c>
      <c r="AX26" s="75">
        <f t="shared" si="77"/>
        <v>0</v>
      </c>
      <c r="AY26" s="75">
        <f t="shared" si="128"/>
        <v>0</v>
      </c>
      <c r="AZ26" s="19">
        <f t="shared" si="79"/>
        <v>0</v>
      </c>
      <c r="BA26" s="458">
        <f t="shared" si="80"/>
        <v>1</v>
      </c>
      <c r="BB26" s="19">
        <f t="shared" si="81"/>
        <v>0</v>
      </c>
      <c r="BC26" s="458">
        <f t="shared" si="82"/>
        <v>1</v>
      </c>
      <c r="BD26" s="75">
        <f t="shared" si="129"/>
        <v>0</v>
      </c>
      <c r="BE26" s="458">
        <f t="shared" si="84"/>
        <v>1</v>
      </c>
      <c r="BF26" s="75">
        <f t="shared" ref="BF26:BH26" si="139">AF26</f>
        <v>0</v>
      </c>
      <c r="BG26" s="19">
        <f t="shared" si="139"/>
        <v>0</v>
      </c>
      <c r="BH26" s="19">
        <f t="shared" si="139"/>
        <v>0</v>
      </c>
      <c r="BI26" s="19">
        <f t="shared" si="86"/>
        <v>0</v>
      </c>
      <c r="BJ26" s="19">
        <f t="shared" si="87"/>
        <v>0</v>
      </c>
      <c r="BK26" s="15"/>
      <c r="BL26" s="10">
        <f t="shared" ref="BL26:BO26" si="140">IF(AW26&lt;=50%,5,IF(AW26&lt;=65%,4,IF(AW26&lt;=75%,3,IF(AW26&lt;=90%,2,1))))</f>
        <v>5</v>
      </c>
      <c r="BM26" s="10">
        <f t="shared" si="140"/>
        <v>5</v>
      </c>
      <c r="BN26" s="10">
        <f t="shared" si="140"/>
        <v>5</v>
      </c>
      <c r="BO26" s="10">
        <f t="shared" si="140"/>
        <v>5</v>
      </c>
      <c r="BP26" s="10">
        <f t="shared" si="89"/>
        <v>5</v>
      </c>
      <c r="BQ26" s="10">
        <f t="shared" si="90"/>
        <v>5</v>
      </c>
      <c r="BR26" s="10">
        <f t="shared" ref="BR26:BU26" si="141">IF(BF26&lt;=50%,5,IF(BF26&lt;=65%,4,IF(BF26&lt;=75%,3,IF(BF26&lt;=90%,2,1))))</f>
        <v>5</v>
      </c>
      <c r="BS26" s="10">
        <f t="shared" si="141"/>
        <v>5</v>
      </c>
      <c r="BT26" s="10">
        <f t="shared" si="141"/>
        <v>5</v>
      </c>
      <c r="BU26" s="10">
        <f t="shared" si="141"/>
        <v>5</v>
      </c>
      <c r="BV26" s="10">
        <f t="shared" si="92"/>
        <v>5</v>
      </c>
      <c r="BW26" s="10">
        <f t="shared" si="93"/>
        <v>5</v>
      </c>
    </row>
    <row r="27" spans="1:75" ht="15.75" customHeight="1" outlineLevel="1" x14ac:dyDescent="0.3">
      <c r="A27" s="695"/>
      <c r="B27" s="695"/>
      <c r="C27" s="695"/>
      <c r="D27" s="695"/>
      <c r="E27" s="720">
        <v>2</v>
      </c>
      <c r="F27" s="721" t="s">
        <v>4236</v>
      </c>
      <c r="G27" s="720">
        <v>1</v>
      </c>
      <c r="I27" s="512"/>
      <c r="J27" s="512"/>
      <c r="K27" s="512"/>
      <c r="L27" s="512"/>
      <c r="M27" s="512"/>
      <c r="N27" s="512"/>
      <c r="O27" s="512"/>
      <c r="P27" s="512"/>
      <c r="Q27" s="512"/>
      <c r="R27" s="512"/>
      <c r="S27" s="512"/>
      <c r="T27" s="512"/>
      <c r="U27" s="513"/>
      <c r="V27" s="513"/>
      <c r="W27" s="514"/>
      <c r="X27" s="514"/>
      <c r="Y27" s="513"/>
      <c r="Z27" s="513"/>
      <c r="AA27" s="515"/>
      <c r="AB27" s="515"/>
      <c r="AC27" s="513"/>
      <c r="AD27" s="513"/>
      <c r="AE27" s="513"/>
      <c r="AF27" s="452"/>
      <c r="AG27" s="452"/>
      <c r="AH27" s="516"/>
      <c r="AI27" s="483"/>
      <c r="AJ27" s="483"/>
      <c r="AK27" s="483"/>
      <c r="AL27" s="483"/>
      <c r="AM27" s="483"/>
      <c r="AN27" s="483"/>
      <c r="AO27" s="455"/>
      <c r="AP27" s="12"/>
      <c r="AQ27" s="12"/>
      <c r="AR27" s="12"/>
      <c r="AS27" s="12"/>
      <c r="AT27" s="486"/>
      <c r="AU27" s="486"/>
      <c r="AV27" s="486"/>
      <c r="AW27" s="19"/>
      <c r="AX27" s="19"/>
      <c r="AY27" s="19"/>
      <c r="AZ27" s="19"/>
      <c r="BA27" s="458"/>
      <c r="BB27" s="19"/>
      <c r="BC27" s="19"/>
      <c r="BD27" s="19"/>
      <c r="BE27" s="19"/>
      <c r="BF27" s="19"/>
      <c r="BG27" s="19"/>
      <c r="BH27" s="19"/>
      <c r="BI27" s="19"/>
      <c r="BJ27" s="19"/>
      <c r="BK27" s="15"/>
      <c r="BL27" s="517"/>
      <c r="BM27" s="517"/>
      <c r="BN27" s="517"/>
      <c r="BO27" s="517"/>
      <c r="BP27" s="517"/>
      <c r="BQ27" s="517"/>
      <c r="BR27" s="517"/>
      <c r="BS27" s="517"/>
      <c r="BT27" s="517"/>
      <c r="BU27" s="517"/>
      <c r="BV27" s="517"/>
      <c r="BW27" s="517"/>
    </row>
    <row r="28" spans="1:75" ht="15.75" customHeight="1" outlineLevel="1" x14ac:dyDescent="0.25">
      <c r="A28" s="695"/>
      <c r="B28" s="695"/>
      <c r="C28" s="695"/>
      <c r="D28" s="695"/>
      <c r="E28" s="695"/>
      <c r="F28" s="695"/>
      <c r="G28" s="695"/>
      <c r="H28" s="448" t="s">
        <v>4237</v>
      </c>
      <c r="I28" s="518"/>
      <c r="J28" s="518"/>
      <c r="K28" s="518"/>
      <c r="L28" s="518"/>
      <c r="M28" s="518">
        <v>4</v>
      </c>
      <c r="N28" s="518"/>
      <c r="O28" s="518">
        <v>6</v>
      </c>
      <c r="P28" s="518">
        <v>21</v>
      </c>
      <c r="Q28" s="512">
        <v>21</v>
      </c>
      <c r="R28" s="518">
        <v>5</v>
      </c>
      <c r="S28" s="518">
        <v>6</v>
      </c>
      <c r="T28" s="518">
        <v>6</v>
      </c>
      <c r="U28" s="519">
        <v>6</v>
      </c>
      <c r="V28" s="519">
        <v>0</v>
      </c>
      <c r="W28" s="452">
        <f t="shared" ref="W28:W30" si="142">IF(U28=0,0,V28/U28)</f>
        <v>0</v>
      </c>
      <c r="X28" s="452">
        <f t="shared" ref="X28:X29" si="143">V28/S28</f>
        <v>0</v>
      </c>
      <c r="Y28" s="519"/>
      <c r="Z28" s="519"/>
      <c r="AA28" s="509">
        <f t="shared" ref="AA28:AA30" si="144">IF(Y28=0,0,Z28/Y28)</f>
        <v>0</v>
      </c>
      <c r="AB28" s="509">
        <f t="shared" ref="AB28:AB29" si="145">Z28/S28</f>
        <v>0</v>
      </c>
      <c r="AC28" s="519">
        <v>65</v>
      </c>
      <c r="AD28" s="519"/>
      <c r="AE28" s="519"/>
      <c r="AF28" s="452">
        <f t="shared" ref="AF28:AF30" si="146">IF(AD28=0,0,AE28/AD28)</f>
        <v>0</v>
      </c>
      <c r="AG28" s="452">
        <f t="shared" ref="AG28:AG29" si="147">IF(P28=0,0,AE28/S28)</f>
        <v>0</v>
      </c>
      <c r="AH28" s="452">
        <f t="shared" ref="AH28:AH30" si="148">IF(T28=0,0,AE28/T28)</f>
        <v>0</v>
      </c>
      <c r="AI28" s="513">
        <f t="shared" ref="AI28:AI30" si="149">S28</f>
        <v>6</v>
      </c>
      <c r="AJ28" s="513"/>
      <c r="AK28" s="452">
        <f t="shared" ref="AK28:AK30" si="150">IF(AI28&lt;&gt;0,AJ28/AI28,0)</f>
        <v>0</v>
      </c>
      <c r="AL28" s="513"/>
      <c r="AM28" s="453">
        <f t="shared" ref="AM28:AM29" si="151">AJ28/T28</f>
        <v>0</v>
      </c>
      <c r="AN28" s="453"/>
      <c r="AO28" s="455" t="s">
        <v>4238</v>
      </c>
      <c r="AP28" s="520"/>
      <c r="AQ28" s="456">
        <f t="shared" ref="AQ28:AQ30" si="152">V28/U28</f>
        <v>0</v>
      </c>
      <c r="AR28" s="456">
        <f t="shared" ref="AR28:AR30" si="153">V28/R28</f>
        <v>0</v>
      </c>
      <c r="AS28" s="456">
        <f t="shared" ref="AS28:AS30" si="154">V28/T28</f>
        <v>0</v>
      </c>
      <c r="AT28" s="457">
        <v>3</v>
      </c>
      <c r="AU28" s="457">
        <v>3</v>
      </c>
      <c r="AV28" s="457">
        <v>3</v>
      </c>
      <c r="AW28" s="19">
        <f t="shared" ref="AW28:AW30" si="155">AF28</f>
        <v>0</v>
      </c>
      <c r="AX28" s="75">
        <f t="shared" ref="AX28:AX30" si="156">X28</f>
        <v>0</v>
      </c>
      <c r="AY28" s="75">
        <f t="shared" ref="AY28:AY29" si="157">V28/T28</f>
        <v>0</v>
      </c>
      <c r="AZ28" s="19">
        <f t="shared" ref="AZ28:AZ30" si="158">AA28</f>
        <v>0</v>
      </c>
      <c r="BA28" s="458">
        <f t="shared" ref="BA28:BA30" si="159">IF(AZ28&lt;50%,1,IF(AZ28&lt;100%,2,3))</f>
        <v>1</v>
      </c>
      <c r="BB28" s="19">
        <f t="shared" ref="BB28:BB30" si="160">AB28</f>
        <v>0</v>
      </c>
      <c r="BC28" s="458">
        <f t="shared" ref="BC28:BC30" si="161">IF(BB28&lt;50%,1,IF(BB28&lt;100%,2,3))</f>
        <v>1</v>
      </c>
      <c r="BD28" s="75">
        <f t="shared" ref="BD28:BD29" si="162">AC28/T28</f>
        <v>10.833333333333334</v>
      </c>
      <c r="BE28" s="458">
        <f t="shared" ref="BE28:BE30" si="163">IF(BD28&lt;50%,1,IF(BD28&lt;100%,2,3))</f>
        <v>3</v>
      </c>
      <c r="BF28" s="75">
        <f t="shared" ref="BF28:BH28" si="164">AF28</f>
        <v>0</v>
      </c>
      <c r="BG28" s="19">
        <f t="shared" si="164"/>
        <v>0</v>
      </c>
      <c r="BH28" s="19">
        <f t="shared" si="164"/>
        <v>0</v>
      </c>
      <c r="BI28" s="19">
        <f t="shared" ref="BI28:BI30" si="165">AK28</f>
        <v>0</v>
      </c>
      <c r="BJ28" s="19">
        <f t="shared" ref="BJ28:BJ30" si="166">AM28</f>
        <v>0</v>
      </c>
      <c r="BK28" s="15"/>
      <c r="BL28" s="10">
        <f t="shared" ref="BL28:BO28" si="167">IF(AW28&lt;=50%,5,IF(AW28&lt;=65%,4,IF(AW28&lt;=75%,3,IF(AW28&lt;=90%,2,1))))</f>
        <v>5</v>
      </c>
      <c r="BM28" s="10">
        <f t="shared" si="167"/>
        <v>5</v>
      </c>
      <c r="BN28" s="10">
        <f t="shared" si="167"/>
        <v>5</v>
      </c>
      <c r="BO28" s="10">
        <f t="shared" si="167"/>
        <v>5</v>
      </c>
      <c r="BP28" s="10">
        <f t="shared" ref="BP28:BP30" si="168">IF(BB28&lt;=50%,5,IF(BB28&lt;=65%,4,IF(BB28&lt;=75%,3,IF(BB28&lt;=90%,2,1))))</f>
        <v>5</v>
      </c>
      <c r="BQ28" s="10">
        <f t="shared" ref="BQ28:BQ30" si="169">IF(BD28&lt;=50%,5,IF(BD28&lt;=65%,4,IF(BD28&lt;=75%,3,IF(BD28&lt;=90%,2,1))))</f>
        <v>1</v>
      </c>
      <c r="BR28" s="10">
        <f t="shared" ref="BR28:BU28" si="170">IF(BF28&lt;=50%,5,IF(BF28&lt;=65%,4,IF(BF28&lt;=75%,3,IF(BF28&lt;=90%,2,1))))</f>
        <v>5</v>
      </c>
      <c r="BS28" s="10">
        <f t="shared" si="170"/>
        <v>5</v>
      </c>
      <c r="BT28" s="10">
        <f t="shared" si="170"/>
        <v>5</v>
      </c>
      <c r="BU28" s="10">
        <f t="shared" si="170"/>
        <v>5</v>
      </c>
      <c r="BV28" s="10">
        <f t="shared" ref="BV28:BV30" si="171">BU28</f>
        <v>5</v>
      </c>
      <c r="BW28" s="10">
        <f t="shared" ref="BW28:BW30" si="172">IF(BJ28&lt;=50%,5,IF(BJ28&lt;=65%,4,IF(BJ28&lt;=75%,3,IF(BJ28&lt;=90%,2,1))))</f>
        <v>5</v>
      </c>
    </row>
    <row r="29" spans="1:75" ht="15.75" customHeight="1" outlineLevel="1" x14ac:dyDescent="0.25">
      <c r="A29" s="695"/>
      <c r="B29" s="695"/>
      <c r="C29" s="695"/>
      <c r="D29" s="695"/>
      <c r="E29" s="695"/>
      <c r="F29" s="695"/>
      <c r="G29" s="695"/>
      <c r="H29" s="448" t="s">
        <v>4239</v>
      </c>
      <c r="I29" s="518"/>
      <c r="J29" s="518"/>
      <c r="K29" s="518"/>
      <c r="L29" s="518"/>
      <c r="M29" s="518">
        <v>1</v>
      </c>
      <c r="N29" s="518"/>
      <c r="O29" s="518">
        <v>0</v>
      </c>
      <c r="P29" s="518">
        <v>0</v>
      </c>
      <c r="Q29" s="512">
        <v>0</v>
      </c>
      <c r="R29" s="518">
        <v>2</v>
      </c>
      <c r="S29" s="518">
        <v>2</v>
      </c>
      <c r="T29" s="518">
        <v>2</v>
      </c>
      <c r="U29" s="519">
        <v>2</v>
      </c>
      <c r="V29" s="519">
        <v>0</v>
      </c>
      <c r="W29" s="452">
        <f t="shared" si="142"/>
        <v>0</v>
      </c>
      <c r="X29" s="452">
        <f t="shared" si="143"/>
        <v>0</v>
      </c>
      <c r="Y29" s="519"/>
      <c r="Z29" s="519"/>
      <c r="AA29" s="509">
        <f t="shared" si="144"/>
        <v>0</v>
      </c>
      <c r="AB29" s="509">
        <f t="shared" si="145"/>
        <v>0</v>
      </c>
      <c r="AC29" s="519">
        <v>1</v>
      </c>
      <c r="AD29" s="519"/>
      <c r="AE29" s="519"/>
      <c r="AF29" s="452">
        <f t="shared" si="146"/>
        <v>0</v>
      </c>
      <c r="AG29" s="452">
        <f t="shared" si="147"/>
        <v>0</v>
      </c>
      <c r="AH29" s="452">
        <f t="shared" si="148"/>
        <v>0</v>
      </c>
      <c r="AI29" s="513">
        <f t="shared" si="149"/>
        <v>2</v>
      </c>
      <c r="AJ29" s="513"/>
      <c r="AK29" s="452">
        <f t="shared" si="150"/>
        <v>0</v>
      </c>
      <c r="AL29" s="513"/>
      <c r="AM29" s="453">
        <f t="shared" si="151"/>
        <v>0</v>
      </c>
      <c r="AN29" s="453"/>
      <c r="AO29" s="455" t="s">
        <v>4238</v>
      </c>
      <c r="AP29" s="16"/>
      <c r="AQ29" s="456">
        <f t="shared" si="152"/>
        <v>0</v>
      </c>
      <c r="AR29" s="456">
        <f t="shared" si="153"/>
        <v>0</v>
      </c>
      <c r="AS29" s="456">
        <f t="shared" si="154"/>
        <v>0</v>
      </c>
      <c r="AT29" s="457">
        <v>1</v>
      </c>
      <c r="AU29" s="457">
        <v>1</v>
      </c>
      <c r="AV29" s="457">
        <v>1</v>
      </c>
      <c r="AW29" s="19">
        <f t="shared" si="155"/>
        <v>0</v>
      </c>
      <c r="AX29" s="75">
        <f t="shared" si="156"/>
        <v>0</v>
      </c>
      <c r="AY29" s="75">
        <f t="shared" si="157"/>
        <v>0</v>
      </c>
      <c r="AZ29" s="19">
        <f t="shared" si="158"/>
        <v>0</v>
      </c>
      <c r="BA29" s="458">
        <f t="shared" si="159"/>
        <v>1</v>
      </c>
      <c r="BB29" s="19">
        <f t="shared" si="160"/>
        <v>0</v>
      </c>
      <c r="BC29" s="458">
        <f t="shared" si="161"/>
        <v>1</v>
      </c>
      <c r="BD29" s="75">
        <f t="shared" si="162"/>
        <v>0.5</v>
      </c>
      <c r="BE29" s="458">
        <f t="shared" si="163"/>
        <v>2</v>
      </c>
      <c r="BF29" s="75">
        <f t="shared" ref="BF29:BH29" si="173">AF29</f>
        <v>0</v>
      </c>
      <c r="BG29" s="19">
        <f t="shared" si="173"/>
        <v>0</v>
      </c>
      <c r="BH29" s="19">
        <f t="shared" si="173"/>
        <v>0</v>
      </c>
      <c r="BI29" s="19">
        <f t="shared" si="165"/>
        <v>0</v>
      </c>
      <c r="BJ29" s="19">
        <f t="shared" si="166"/>
        <v>0</v>
      </c>
      <c r="BK29" s="15"/>
      <c r="BL29" s="10">
        <f t="shared" ref="BL29:BO29" si="174">IF(AW29&lt;=50%,5,IF(AW29&lt;=65%,4,IF(AW29&lt;=75%,3,IF(AW29&lt;=90%,2,1))))</f>
        <v>5</v>
      </c>
      <c r="BM29" s="10">
        <f t="shared" si="174"/>
        <v>5</v>
      </c>
      <c r="BN29" s="10">
        <f t="shared" si="174"/>
        <v>5</v>
      </c>
      <c r="BO29" s="10">
        <f t="shared" si="174"/>
        <v>5</v>
      </c>
      <c r="BP29" s="10">
        <f t="shared" si="168"/>
        <v>5</v>
      </c>
      <c r="BQ29" s="10">
        <f t="shared" si="169"/>
        <v>5</v>
      </c>
      <c r="BR29" s="10">
        <f t="shared" ref="BR29:BU29" si="175">IF(BF29&lt;=50%,5,IF(BF29&lt;=65%,4,IF(BF29&lt;=75%,3,IF(BF29&lt;=90%,2,1))))</f>
        <v>5</v>
      </c>
      <c r="BS29" s="10">
        <f t="shared" si="175"/>
        <v>5</v>
      </c>
      <c r="BT29" s="10">
        <f t="shared" si="175"/>
        <v>5</v>
      </c>
      <c r="BU29" s="10">
        <f t="shared" si="175"/>
        <v>5</v>
      </c>
      <c r="BV29" s="10">
        <f t="shared" si="171"/>
        <v>5</v>
      </c>
      <c r="BW29" s="10">
        <f t="shared" si="172"/>
        <v>5</v>
      </c>
    </row>
    <row r="30" spans="1:75" ht="15.75" customHeight="1" outlineLevel="1" x14ac:dyDescent="0.25">
      <c r="A30" s="695"/>
      <c r="B30" s="695"/>
      <c r="C30" s="695"/>
      <c r="D30" s="695"/>
      <c r="E30" s="695"/>
      <c r="F30" s="695"/>
      <c r="G30" s="696"/>
      <c r="H30" s="448" t="s">
        <v>4240</v>
      </c>
      <c r="I30" s="518"/>
      <c r="J30" s="518"/>
      <c r="K30" s="518"/>
      <c r="L30" s="518"/>
      <c r="M30" s="518" t="s">
        <v>513</v>
      </c>
      <c r="N30" s="518"/>
      <c r="O30" s="518">
        <v>0</v>
      </c>
      <c r="P30" s="518">
        <v>1</v>
      </c>
      <c r="Q30" s="518">
        <v>1</v>
      </c>
      <c r="R30" s="518">
        <v>0</v>
      </c>
      <c r="S30" s="518">
        <v>0</v>
      </c>
      <c r="T30" s="518">
        <v>0</v>
      </c>
      <c r="U30" s="519">
        <v>0</v>
      </c>
      <c r="V30" s="519">
        <v>0</v>
      </c>
      <c r="W30" s="104">
        <f t="shared" si="142"/>
        <v>0</v>
      </c>
      <c r="X30" s="104">
        <v>1</v>
      </c>
      <c r="Y30" s="519"/>
      <c r="Z30" s="519"/>
      <c r="AA30" s="104">
        <f t="shared" si="144"/>
        <v>0</v>
      </c>
      <c r="AB30" s="104">
        <v>1</v>
      </c>
      <c r="AC30" s="519">
        <v>0</v>
      </c>
      <c r="AD30" s="519"/>
      <c r="AE30" s="519"/>
      <c r="AF30" s="452">
        <f t="shared" si="146"/>
        <v>0</v>
      </c>
      <c r="AG30" s="104">
        <v>1</v>
      </c>
      <c r="AH30" s="452">
        <f t="shared" si="148"/>
        <v>0</v>
      </c>
      <c r="AI30" s="519">
        <f t="shared" si="149"/>
        <v>0</v>
      </c>
      <c r="AJ30" s="519"/>
      <c r="AK30" s="452">
        <f t="shared" si="150"/>
        <v>0</v>
      </c>
      <c r="AL30" s="513"/>
      <c r="AM30" s="451">
        <v>1</v>
      </c>
      <c r="AN30" s="453"/>
      <c r="AO30" s="455" t="s">
        <v>4238</v>
      </c>
      <c r="AP30" s="12"/>
      <c r="AQ30" s="456" t="e">
        <f t="shared" si="152"/>
        <v>#DIV/0!</v>
      </c>
      <c r="AR30" s="456" t="e">
        <f t="shared" si="153"/>
        <v>#DIV/0!</v>
      </c>
      <c r="AS30" s="456" t="e">
        <f t="shared" si="154"/>
        <v>#DIV/0!</v>
      </c>
      <c r="AT30" s="457">
        <v>3</v>
      </c>
      <c r="AU30" s="457">
        <v>3</v>
      </c>
      <c r="AV30" s="457">
        <v>3</v>
      </c>
      <c r="AW30" s="19">
        <f t="shared" si="155"/>
        <v>0</v>
      </c>
      <c r="AX30" s="75">
        <f t="shared" si="156"/>
        <v>1</v>
      </c>
      <c r="AY30" s="476">
        <v>1</v>
      </c>
      <c r="AZ30" s="19">
        <f t="shared" si="158"/>
        <v>0</v>
      </c>
      <c r="BA30" s="458">
        <f t="shared" si="159"/>
        <v>1</v>
      </c>
      <c r="BB30" s="19">
        <f t="shared" si="160"/>
        <v>1</v>
      </c>
      <c r="BC30" s="458">
        <f t="shared" si="161"/>
        <v>3</v>
      </c>
      <c r="BD30" s="476">
        <v>1</v>
      </c>
      <c r="BE30" s="458">
        <f t="shared" si="163"/>
        <v>3</v>
      </c>
      <c r="BF30" s="75">
        <f t="shared" ref="BF30:BH30" si="176">AF30</f>
        <v>0</v>
      </c>
      <c r="BG30" s="19">
        <f t="shared" si="176"/>
        <v>1</v>
      </c>
      <c r="BH30" s="19">
        <f t="shared" si="176"/>
        <v>0</v>
      </c>
      <c r="BI30" s="19">
        <f t="shared" si="165"/>
        <v>0</v>
      </c>
      <c r="BJ30" s="19">
        <f t="shared" si="166"/>
        <v>1</v>
      </c>
      <c r="BK30" s="15"/>
      <c r="BL30" s="10">
        <f t="shared" ref="BL30:BO30" si="177">IF(AW30&lt;=50%,5,IF(AW30&lt;=65%,4,IF(AW30&lt;=75%,3,IF(AW30&lt;=90%,2,1))))</f>
        <v>5</v>
      </c>
      <c r="BM30" s="10">
        <f t="shared" si="177"/>
        <v>1</v>
      </c>
      <c r="BN30" s="10">
        <f t="shared" si="177"/>
        <v>1</v>
      </c>
      <c r="BO30" s="10">
        <f t="shared" si="177"/>
        <v>5</v>
      </c>
      <c r="BP30" s="10">
        <f t="shared" si="168"/>
        <v>1</v>
      </c>
      <c r="BQ30" s="10">
        <f t="shared" si="169"/>
        <v>1</v>
      </c>
      <c r="BR30" s="10">
        <f t="shared" ref="BR30:BU30" si="178">IF(BF30&lt;=50%,5,IF(BF30&lt;=65%,4,IF(BF30&lt;=75%,3,IF(BF30&lt;=90%,2,1))))</f>
        <v>5</v>
      </c>
      <c r="BS30" s="10">
        <f t="shared" si="178"/>
        <v>1</v>
      </c>
      <c r="BT30" s="10">
        <f t="shared" si="178"/>
        <v>5</v>
      </c>
      <c r="BU30" s="10">
        <f t="shared" si="178"/>
        <v>5</v>
      </c>
      <c r="BV30" s="10">
        <f t="shared" si="171"/>
        <v>5</v>
      </c>
      <c r="BW30" s="10">
        <f t="shared" si="172"/>
        <v>1</v>
      </c>
    </row>
    <row r="31" spans="1:75" ht="15.75" customHeight="1" outlineLevel="1" x14ac:dyDescent="0.3">
      <c r="A31" s="695"/>
      <c r="B31" s="695"/>
      <c r="C31" s="695"/>
      <c r="D31" s="695"/>
      <c r="E31" s="695"/>
      <c r="F31" s="695"/>
      <c r="G31" s="720">
        <v>2</v>
      </c>
      <c r="H31" s="448" t="s">
        <v>4241</v>
      </c>
      <c r="I31" s="455"/>
      <c r="J31" s="455"/>
      <c r="K31" s="455"/>
      <c r="L31" s="455"/>
      <c r="M31" s="455"/>
      <c r="N31" s="455"/>
      <c r="O31" s="455"/>
      <c r="P31" s="455"/>
      <c r="Q31" s="455"/>
      <c r="R31" s="455"/>
      <c r="S31" s="455"/>
      <c r="T31" s="455"/>
      <c r="U31" s="483"/>
      <c r="V31" s="483"/>
      <c r="W31" s="515"/>
      <c r="X31" s="515"/>
      <c r="Y31" s="483"/>
      <c r="Z31" s="483"/>
      <c r="AA31" s="515"/>
      <c r="AB31" s="515"/>
      <c r="AC31" s="483"/>
      <c r="AD31" s="483"/>
      <c r="AE31" s="483"/>
      <c r="AF31" s="452"/>
      <c r="AG31" s="452"/>
      <c r="AH31" s="452"/>
      <c r="AI31" s="483"/>
      <c r="AJ31" s="483"/>
      <c r="AK31" s="483"/>
      <c r="AL31" s="483"/>
      <c r="AM31" s="483"/>
      <c r="AN31" s="483"/>
      <c r="AO31" s="455"/>
      <c r="AP31" s="12"/>
      <c r="AQ31" s="12"/>
      <c r="AR31" s="12"/>
      <c r="AS31" s="12"/>
      <c r="AT31" s="486"/>
      <c r="AU31" s="486"/>
      <c r="AV31" s="486"/>
      <c r="AW31" s="19"/>
      <c r="AX31" s="75"/>
      <c r="AY31" s="75"/>
      <c r="AZ31" s="19"/>
      <c r="BA31" s="458"/>
      <c r="BB31" s="19"/>
      <c r="BC31" s="75"/>
      <c r="BD31" s="75"/>
      <c r="BE31" s="75"/>
      <c r="BF31" s="75"/>
      <c r="BG31" s="19"/>
      <c r="BH31" s="19"/>
      <c r="BI31" s="19"/>
      <c r="BJ31" s="19"/>
      <c r="BK31" s="15"/>
      <c r="BL31" s="517"/>
      <c r="BM31" s="517"/>
      <c r="BN31" s="517"/>
      <c r="BO31" s="517"/>
      <c r="BP31" s="517"/>
      <c r="BQ31" s="517"/>
      <c r="BR31" s="517"/>
      <c r="BS31" s="517"/>
      <c r="BT31" s="517"/>
      <c r="BU31" s="517"/>
      <c r="BV31" s="517"/>
      <c r="BW31" s="517"/>
    </row>
    <row r="32" spans="1:75" ht="15.75" customHeight="1" outlineLevel="1" x14ac:dyDescent="0.25">
      <c r="A32" s="695"/>
      <c r="B32" s="695"/>
      <c r="C32" s="695"/>
      <c r="D32" s="695"/>
      <c r="E32" s="695"/>
      <c r="F32" s="695"/>
      <c r="G32" s="695"/>
      <c r="H32" s="448" t="s">
        <v>4237</v>
      </c>
      <c r="I32" s="518"/>
      <c r="J32" s="518"/>
      <c r="K32" s="518"/>
      <c r="L32" s="518"/>
      <c r="M32" s="518">
        <v>8</v>
      </c>
      <c r="N32" s="518"/>
      <c r="O32" s="518">
        <v>125</v>
      </c>
      <c r="P32" s="518">
        <v>37</v>
      </c>
      <c r="Q32" s="519">
        <v>37</v>
      </c>
      <c r="R32" s="518">
        <v>10</v>
      </c>
      <c r="S32" s="518">
        <v>10</v>
      </c>
      <c r="T32" s="518">
        <v>11</v>
      </c>
      <c r="U32" s="519">
        <v>11</v>
      </c>
      <c r="V32" s="519">
        <v>0</v>
      </c>
      <c r="W32" s="452">
        <f t="shared" ref="W32:W34" si="179">IF(U32=0,0,V32/U32)</f>
        <v>0</v>
      </c>
      <c r="X32" s="452">
        <f t="shared" ref="X32:X34" si="180">V32/S32</f>
        <v>0</v>
      </c>
      <c r="Y32" s="519"/>
      <c r="Z32" s="519"/>
      <c r="AA32" s="509">
        <f t="shared" ref="AA32:AA34" si="181">IF(Y32=0,0,Z32/Y32)</f>
        <v>0</v>
      </c>
      <c r="AB32" s="509">
        <f t="shared" ref="AB32:AB34" si="182">Z32/S32</f>
        <v>0</v>
      </c>
      <c r="AC32" s="519">
        <v>18</v>
      </c>
      <c r="AD32" s="519"/>
      <c r="AE32" s="519"/>
      <c r="AF32" s="452">
        <f t="shared" ref="AF32:AF34" si="183">IF(AD32=0,0,AE32/AD32)</f>
        <v>0</v>
      </c>
      <c r="AG32" s="452">
        <f t="shared" ref="AG32:AG34" si="184">IF(P32=0,0,AE32/S32)</f>
        <v>0</v>
      </c>
      <c r="AH32" s="452">
        <f t="shared" ref="AH32:AH34" si="185">IF(T32=0,0,AE32/T32)</f>
        <v>0</v>
      </c>
      <c r="AI32" s="513">
        <f t="shared" ref="AI32:AI34" si="186">S32</f>
        <v>10</v>
      </c>
      <c r="AJ32" s="519"/>
      <c r="AK32" s="452">
        <f t="shared" ref="AK32:AK34" si="187">IF(AI32&lt;&gt;0,AJ32/AI32,0)</f>
        <v>0</v>
      </c>
      <c r="AL32" s="513"/>
      <c r="AM32" s="453">
        <f t="shared" ref="AM32:AM34" si="188">AJ32/T32</f>
        <v>0</v>
      </c>
      <c r="AN32" s="453"/>
      <c r="AO32" s="455" t="s">
        <v>4238</v>
      </c>
      <c r="AP32" s="12"/>
      <c r="AQ32" s="456">
        <f t="shared" ref="AQ32:AQ34" si="189">V32/U32</f>
        <v>0</v>
      </c>
      <c r="AR32" s="456">
        <f t="shared" ref="AR32:AR34" si="190">V32/R32</f>
        <v>0</v>
      </c>
      <c r="AS32" s="456">
        <f t="shared" ref="AS32:AS34" si="191">V32/T32</f>
        <v>0</v>
      </c>
      <c r="AT32" s="457">
        <v>3</v>
      </c>
      <c r="AU32" s="457">
        <v>3</v>
      </c>
      <c r="AV32" s="457">
        <v>3</v>
      </c>
      <c r="AW32" s="19">
        <f t="shared" ref="AW32:AW33" si="192">AF32</f>
        <v>0</v>
      </c>
      <c r="AX32" s="75">
        <f t="shared" ref="AX32:AX33" si="193">X32</f>
        <v>0</v>
      </c>
      <c r="AY32" s="75">
        <f t="shared" ref="AY32:AY33" si="194">V32/T32</f>
        <v>0</v>
      </c>
      <c r="AZ32" s="19">
        <f t="shared" ref="AZ32:AZ34" si="195">AA32</f>
        <v>0</v>
      </c>
      <c r="BA32" s="458">
        <f t="shared" ref="BA32:BA34" si="196">IF(AZ32&lt;50%,1,IF(AZ32&lt;100%,2,3))</f>
        <v>1</v>
      </c>
      <c r="BB32" s="19">
        <f t="shared" ref="BB32:BB34" si="197">AB32</f>
        <v>0</v>
      </c>
      <c r="BC32" s="458">
        <f t="shared" ref="BC32:BC34" si="198">IF(BB32&lt;50%,1,IF(BB32&lt;100%,2,3))</f>
        <v>1</v>
      </c>
      <c r="BD32" s="75">
        <f t="shared" ref="BD32:BD34" si="199">AC32/T32</f>
        <v>1.6363636363636365</v>
      </c>
      <c r="BE32" s="458">
        <f t="shared" ref="BE32:BE34" si="200">IF(BD32&lt;50%,1,IF(BD32&lt;100%,2,3))</f>
        <v>3</v>
      </c>
      <c r="BF32" s="75">
        <f t="shared" ref="BF32:BH32" si="201">AF32</f>
        <v>0</v>
      </c>
      <c r="BG32" s="19">
        <f t="shared" si="201"/>
        <v>0</v>
      </c>
      <c r="BH32" s="19">
        <f t="shared" si="201"/>
        <v>0</v>
      </c>
      <c r="BI32" s="19">
        <f t="shared" ref="BI32:BI34" si="202">AK32</f>
        <v>0</v>
      </c>
      <c r="BJ32" s="19">
        <f t="shared" ref="BJ32:BJ34" si="203">AM32</f>
        <v>0</v>
      </c>
      <c r="BK32" s="15"/>
      <c r="BL32" s="10">
        <f t="shared" ref="BL32:BO32" si="204">IF(AW32&lt;=50%,5,IF(AW32&lt;=65%,4,IF(AW32&lt;=75%,3,IF(AW32&lt;=90%,2,1))))</f>
        <v>5</v>
      </c>
      <c r="BM32" s="10">
        <f t="shared" si="204"/>
        <v>5</v>
      </c>
      <c r="BN32" s="10">
        <f t="shared" si="204"/>
        <v>5</v>
      </c>
      <c r="BO32" s="10">
        <f t="shared" si="204"/>
        <v>5</v>
      </c>
      <c r="BP32" s="10">
        <f t="shared" ref="BP32:BP34" si="205">IF(BB32&lt;=50%,5,IF(BB32&lt;=65%,4,IF(BB32&lt;=75%,3,IF(BB32&lt;=90%,2,1))))</f>
        <v>5</v>
      </c>
      <c r="BQ32" s="10">
        <f t="shared" ref="BQ32:BQ34" si="206">IF(BD32&lt;=50%,5,IF(BD32&lt;=65%,4,IF(BD32&lt;=75%,3,IF(BD32&lt;=90%,2,1))))</f>
        <v>1</v>
      </c>
      <c r="BR32" s="10">
        <f t="shared" ref="BR32:BU32" si="207">IF(BF32&lt;=50%,5,IF(BF32&lt;=65%,4,IF(BF32&lt;=75%,3,IF(BF32&lt;=90%,2,1))))</f>
        <v>5</v>
      </c>
      <c r="BS32" s="10">
        <f t="shared" si="207"/>
        <v>5</v>
      </c>
      <c r="BT32" s="10">
        <f t="shared" si="207"/>
        <v>5</v>
      </c>
      <c r="BU32" s="10">
        <f t="shared" si="207"/>
        <v>5</v>
      </c>
      <c r="BV32" s="10">
        <f t="shared" ref="BV32:BV34" si="208">BU32</f>
        <v>5</v>
      </c>
      <c r="BW32" s="10">
        <f t="shared" ref="BW32:BW34" si="209">IF(BJ32&lt;=50%,5,IF(BJ32&lt;=65%,4,IF(BJ32&lt;=75%,3,IF(BJ32&lt;=90%,2,1))))</f>
        <v>5</v>
      </c>
    </row>
    <row r="33" spans="1:75" ht="15.75" customHeight="1" outlineLevel="1" x14ac:dyDescent="0.25">
      <c r="A33" s="695"/>
      <c r="B33" s="695"/>
      <c r="C33" s="695"/>
      <c r="D33" s="695"/>
      <c r="E33" s="695"/>
      <c r="F33" s="695"/>
      <c r="G33" s="695"/>
      <c r="H33" s="448" t="s">
        <v>4239</v>
      </c>
      <c r="I33" s="518"/>
      <c r="J33" s="518"/>
      <c r="K33" s="518"/>
      <c r="L33" s="518"/>
      <c r="M33" s="518">
        <v>4</v>
      </c>
      <c r="N33" s="518"/>
      <c r="O33" s="518">
        <v>19</v>
      </c>
      <c r="P33" s="518">
        <v>12</v>
      </c>
      <c r="Q33" s="519">
        <v>12</v>
      </c>
      <c r="R33" s="518">
        <v>5</v>
      </c>
      <c r="S33" s="518">
        <v>5</v>
      </c>
      <c r="T33" s="518">
        <v>6</v>
      </c>
      <c r="U33" s="519">
        <v>6</v>
      </c>
      <c r="V33" s="519">
        <v>0</v>
      </c>
      <c r="W33" s="452">
        <f t="shared" si="179"/>
        <v>0</v>
      </c>
      <c r="X33" s="452">
        <f t="shared" si="180"/>
        <v>0</v>
      </c>
      <c r="Y33" s="519"/>
      <c r="Z33" s="519"/>
      <c r="AA33" s="509">
        <f t="shared" si="181"/>
        <v>0</v>
      </c>
      <c r="AB33" s="509">
        <f t="shared" si="182"/>
        <v>0</v>
      </c>
      <c r="AC33" s="519">
        <v>0</v>
      </c>
      <c r="AD33" s="519"/>
      <c r="AE33" s="519"/>
      <c r="AF33" s="452">
        <f t="shared" si="183"/>
        <v>0</v>
      </c>
      <c r="AG33" s="452">
        <f t="shared" si="184"/>
        <v>0</v>
      </c>
      <c r="AH33" s="452">
        <f t="shared" si="185"/>
        <v>0</v>
      </c>
      <c r="AI33" s="513">
        <f t="shared" si="186"/>
        <v>5</v>
      </c>
      <c r="AJ33" s="519"/>
      <c r="AK33" s="452">
        <f t="shared" si="187"/>
        <v>0</v>
      </c>
      <c r="AL33" s="513"/>
      <c r="AM33" s="453">
        <f t="shared" si="188"/>
        <v>0</v>
      </c>
      <c r="AN33" s="453"/>
      <c r="AO33" s="455" t="s">
        <v>4238</v>
      </c>
      <c r="AP33" s="16" t="s">
        <v>4242</v>
      </c>
      <c r="AQ33" s="456">
        <f t="shared" si="189"/>
        <v>0</v>
      </c>
      <c r="AR33" s="456">
        <f t="shared" si="190"/>
        <v>0</v>
      </c>
      <c r="AS33" s="456">
        <f t="shared" si="191"/>
        <v>0</v>
      </c>
      <c r="AT33" s="457">
        <v>1</v>
      </c>
      <c r="AU33" s="457">
        <v>1</v>
      </c>
      <c r="AV33" s="457">
        <v>1</v>
      </c>
      <c r="AW33" s="19">
        <f t="shared" si="192"/>
        <v>0</v>
      </c>
      <c r="AX33" s="75">
        <f t="shared" si="193"/>
        <v>0</v>
      </c>
      <c r="AY33" s="75">
        <f t="shared" si="194"/>
        <v>0</v>
      </c>
      <c r="AZ33" s="19">
        <f t="shared" si="195"/>
        <v>0</v>
      </c>
      <c r="BA33" s="458">
        <f t="shared" si="196"/>
        <v>1</v>
      </c>
      <c r="BB33" s="19">
        <f t="shared" si="197"/>
        <v>0</v>
      </c>
      <c r="BC33" s="458">
        <f t="shared" si="198"/>
        <v>1</v>
      </c>
      <c r="BD33" s="75">
        <f t="shared" si="199"/>
        <v>0</v>
      </c>
      <c r="BE33" s="458">
        <f t="shared" si="200"/>
        <v>1</v>
      </c>
      <c r="BF33" s="75">
        <f t="shared" ref="BF33:BH33" si="210">AF33</f>
        <v>0</v>
      </c>
      <c r="BG33" s="19">
        <f t="shared" si="210"/>
        <v>0</v>
      </c>
      <c r="BH33" s="19">
        <f t="shared" si="210"/>
        <v>0</v>
      </c>
      <c r="BI33" s="19">
        <f t="shared" si="202"/>
        <v>0</v>
      </c>
      <c r="BJ33" s="19">
        <f t="shared" si="203"/>
        <v>0</v>
      </c>
      <c r="BK33" s="15"/>
      <c r="BL33" s="10">
        <f t="shared" ref="BL33:BO33" si="211">IF(AW33&lt;=50%,5,IF(AW33&lt;=65%,4,IF(AW33&lt;=75%,3,IF(AW33&lt;=90%,2,1))))</f>
        <v>5</v>
      </c>
      <c r="BM33" s="10">
        <f t="shared" si="211"/>
        <v>5</v>
      </c>
      <c r="BN33" s="10">
        <f t="shared" si="211"/>
        <v>5</v>
      </c>
      <c r="BO33" s="10">
        <f t="shared" si="211"/>
        <v>5</v>
      </c>
      <c r="BP33" s="10">
        <f t="shared" si="205"/>
        <v>5</v>
      </c>
      <c r="BQ33" s="10">
        <f t="shared" si="206"/>
        <v>5</v>
      </c>
      <c r="BR33" s="10">
        <f t="shared" ref="BR33:BU33" si="212">IF(BF33&lt;=50%,5,IF(BF33&lt;=65%,4,IF(BF33&lt;=75%,3,IF(BF33&lt;=90%,2,1))))</f>
        <v>5</v>
      </c>
      <c r="BS33" s="10">
        <f t="shared" si="212"/>
        <v>5</v>
      </c>
      <c r="BT33" s="10">
        <f t="shared" si="212"/>
        <v>5</v>
      </c>
      <c r="BU33" s="10">
        <f t="shared" si="212"/>
        <v>5</v>
      </c>
      <c r="BV33" s="10">
        <f t="shared" si="208"/>
        <v>5</v>
      </c>
      <c r="BW33" s="10">
        <f t="shared" si="209"/>
        <v>5</v>
      </c>
    </row>
    <row r="34" spans="1:75" ht="15.75" customHeight="1" outlineLevel="1" x14ac:dyDescent="0.25">
      <c r="A34" s="696"/>
      <c r="B34" s="696"/>
      <c r="C34" s="696"/>
      <c r="D34" s="696"/>
      <c r="E34" s="696"/>
      <c r="F34" s="696"/>
      <c r="G34" s="696"/>
      <c r="H34" s="448" t="s">
        <v>4240</v>
      </c>
      <c r="I34" s="518"/>
      <c r="J34" s="518"/>
      <c r="K34" s="518"/>
      <c r="L34" s="518"/>
      <c r="M34" s="518">
        <v>2</v>
      </c>
      <c r="N34" s="518"/>
      <c r="O34" s="518">
        <v>19</v>
      </c>
      <c r="P34" s="518">
        <v>1</v>
      </c>
      <c r="Q34" s="519">
        <v>1</v>
      </c>
      <c r="R34" s="518">
        <v>2</v>
      </c>
      <c r="S34" s="518">
        <v>2</v>
      </c>
      <c r="T34" s="518">
        <v>3</v>
      </c>
      <c r="U34" s="519">
        <v>3</v>
      </c>
      <c r="V34" s="519">
        <v>0</v>
      </c>
      <c r="W34" s="452">
        <f t="shared" si="179"/>
        <v>0</v>
      </c>
      <c r="X34" s="452">
        <f t="shared" si="180"/>
        <v>0</v>
      </c>
      <c r="Y34" s="519"/>
      <c r="Z34" s="519"/>
      <c r="AA34" s="509">
        <f t="shared" si="181"/>
        <v>0</v>
      </c>
      <c r="AB34" s="509">
        <f t="shared" si="182"/>
        <v>0</v>
      </c>
      <c r="AC34" s="519">
        <v>0</v>
      </c>
      <c r="AD34" s="519"/>
      <c r="AE34" s="519"/>
      <c r="AF34" s="452">
        <f t="shared" si="183"/>
        <v>0</v>
      </c>
      <c r="AG34" s="452">
        <f t="shared" si="184"/>
        <v>0</v>
      </c>
      <c r="AH34" s="452">
        <f t="shared" si="185"/>
        <v>0</v>
      </c>
      <c r="AI34" s="513">
        <f t="shared" si="186"/>
        <v>2</v>
      </c>
      <c r="AJ34" s="519"/>
      <c r="AK34" s="452">
        <f t="shared" si="187"/>
        <v>0</v>
      </c>
      <c r="AL34" s="513"/>
      <c r="AM34" s="453">
        <f t="shared" si="188"/>
        <v>0</v>
      </c>
      <c r="AN34" s="453"/>
      <c r="AO34" s="455" t="s">
        <v>4238</v>
      </c>
      <c r="AP34" s="16" t="s">
        <v>4243</v>
      </c>
      <c r="AQ34" s="456">
        <f t="shared" si="189"/>
        <v>0</v>
      </c>
      <c r="AR34" s="456">
        <f t="shared" si="190"/>
        <v>0</v>
      </c>
      <c r="AS34" s="456">
        <f t="shared" si="191"/>
        <v>0</v>
      </c>
      <c r="AT34" s="457">
        <v>1</v>
      </c>
      <c r="AU34" s="457">
        <v>1</v>
      </c>
      <c r="AV34" s="457">
        <v>1</v>
      </c>
      <c r="AW34" s="19"/>
      <c r="AX34" s="75"/>
      <c r="AY34" s="75"/>
      <c r="AZ34" s="19">
        <f t="shared" si="195"/>
        <v>0</v>
      </c>
      <c r="BA34" s="458">
        <f t="shared" si="196"/>
        <v>1</v>
      </c>
      <c r="BB34" s="19">
        <f t="shared" si="197"/>
        <v>0</v>
      </c>
      <c r="BC34" s="458">
        <f t="shared" si="198"/>
        <v>1</v>
      </c>
      <c r="BD34" s="75">
        <f t="shared" si="199"/>
        <v>0</v>
      </c>
      <c r="BE34" s="458">
        <f t="shared" si="200"/>
        <v>1</v>
      </c>
      <c r="BF34" s="75">
        <f t="shared" ref="BF34:BH34" si="213">AF34</f>
        <v>0</v>
      </c>
      <c r="BG34" s="19">
        <f t="shared" si="213"/>
        <v>0</v>
      </c>
      <c r="BH34" s="19">
        <f t="shared" si="213"/>
        <v>0</v>
      </c>
      <c r="BI34" s="19">
        <f t="shared" si="202"/>
        <v>0</v>
      </c>
      <c r="BJ34" s="19">
        <f t="shared" si="203"/>
        <v>0</v>
      </c>
      <c r="BK34" s="15"/>
      <c r="BL34" s="10">
        <f t="shared" ref="BL34:BO34" si="214">IF(AW34&lt;=50%,5,IF(AW34&lt;=65%,4,IF(AW34&lt;=75%,3,IF(AW34&lt;=90%,2,1))))</f>
        <v>5</v>
      </c>
      <c r="BM34" s="10">
        <f t="shared" si="214"/>
        <v>5</v>
      </c>
      <c r="BN34" s="10">
        <f t="shared" si="214"/>
        <v>5</v>
      </c>
      <c r="BO34" s="10">
        <f t="shared" si="214"/>
        <v>5</v>
      </c>
      <c r="BP34" s="10">
        <f t="shared" si="205"/>
        <v>5</v>
      </c>
      <c r="BQ34" s="10">
        <f t="shared" si="206"/>
        <v>5</v>
      </c>
      <c r="BR34" s="10">
        <f t="shared" ref="BR34:BU34" si="215">IF(BF34&lt;=50%,5,IF(BF34&lt;=65%,4,IF(BF34&lt;=75%,3,IF(BF34&lt;=90%,2,1))))</f>
        <v>5</v>
      </c>
      <c r="BS34" s="10">
        <f t="shared" si="215"/>
        <v>5</v>
      </c>
      <c r="BT34" s="10">
        <f t="shared" si="215"/>
        <v>5</v>
      </c>
      <c r="BU34" s="10">
        <f t="shared" si="215"/>
        <v>5</v>
      </c>
      <c r="BV34" s="10">
        <f t="shared" si="208"/>
        <v>5</v>
      </c>
      <c r="BW34" s="10">
        <f t="shared" si="209"/>
        <v>5</v>
      </c>
    </row>
    <row r="35" spans="1:75" ht="15.75" customHeight="1" x14ac:dyDescent="0.3">
      <c r="A35" s="727">
        <v>2</v>
      </c>
      <c r="B35" s="521" t="s">
        <v>4244</v>
      </c>
      <c r="C35" s="522"/>
      <c r="D35" s="522"/>
      <c r="E35" s="522"/>
      <c r="F35" s="522"/>
      <c r="G35" s="522"/>
      <c r="H35" s="522"/>
      <c r="I35" s="523"/>
      <c r="J35" s="523"/>
      <c r="K35" s="523"/>
      <c r="L35" s="523"/>
      <c r="M35" s="523"/>
      <c r="N35" s="523"/>
      <c r="O35" s="523"/>
      <c r="P35" s="523"/>
      <c r="Q35" s="523"/>
      <c r="R35" s="523"/>
      <c r="S35" s="523"/>
      <c r="T35" s="523"/>
      <c r="U35" s="522"/>
      <c r="V35" s="522"/>
      <c r="W35" s="524"/>
      <c r="X35" s="524"/>
      <c r="Y35" s="522"/>
      <c r="Z35" s="522"/>
      <c r="AA35" s="524"/>
      <c r="AB35" s="524"/>
      <c r="AC35" s="522"/>
      <c r="AD35" s="522"/>
      <c r="AE35" s="522"/>
      <c r="AF35" s="522"/>
      <c r="AG35" s="522"/>
      <c r="AH35" s="522"/>
      <c r="AI35" s="522"/>
      <c r="AJ35" s="522"/>
      <c r="AK35" s="522"/>
      <c r="AL35" s="522"/>
      <c r="AM35" s="522"/>
      <c r="AN35" s="522"/>
      <c r="AO35" s="525"/>
      <c r="AP35" s="526"/>
      <c r="AQ35" s="526"/>
      <c r="AR35" s="526"/>
      <c r="AS35" s="526"/>
      <c r="AT35" s="527"/>
      <c r="AU35" s="527"/>
      <c r="AV35" s="527"/>
      <c r="AW35" s="528"/>
      <c r="AX35" s="528"/>
      <c r="AY35" s="528"/>
      <c r="AZ35" s="528"/>
      <c r="BA35" s="529"/>
      <c r="BB35" s="528"/>
      <c r="BC35" s="528"/>
      <c r="BD35" s="528"/>
      <c r="BE35" s="528"/>
      <c r="BF35" s="528"/>
      <c r="BG35" s="528"/>
      <c r="BH35" s="528"/>
      <c r="BI35" s="528"/>
      <c r="BJ35" s="528"/>
      <c r="BK35" s="530"/>
      <c r="BL35" s="531"/>
      <c r="BM35" s="531"/>
      <c r="BN35" s="532"/>
      <c r="BO35" s="532"/>
      <c r="BP35" s="532"/>
      <c r="BQ35" s="532"/>
      <c r="BR35" s="532"/>
      <c r="BS35" s="532"/>
      <c r="BT35" s="532"/>
      <c r="BU35" s="532"/>
      <c r="BV35" s="532"/>
      <c r="BW35" s="532"/>
    </row>
    <row r="36" spans="1:75" ht="15.75" customHeight="1" outlineLevel="1" x14ac:dyDescent="0.25">
      <c r="A36" s="712"/>
      <c r="B36" s="720">
        <v>1</v>
      </c>
      <c r="C36" s="721" t="s">
        <v>4245</v>
      </c>
      <c r="D36" s="721" t="s">
        <v>4246</v>
      </c>
      <c r="E36" s="720">
        <v>1</v>
      </c>
      <c r="F36" s="721" t="s">
        <v>4247</v>
      </c>
      <c r="G36" s="447">
        <v>1</v>
      </c>
      <c r="H36" s="448" t="s">
        <v>4248</v>
      </c>
      <c r="I36" s="455"/>
      <c r="J36" s="455"/>
      <c r="K36" s="455"/>
      <c r="L36" s="455"/>
      <c r="M36" s="455">
        <v>10.32</v>
      </c>
      <c r="N36" s="477"/>
      <c r="O36" s="477">
        <v>9.14</v>
      </c>
      <c r="P36" s="477">
        <v>10.29</v>
      </c>
      <c r="Q36" s="483">
        <v>10.29</v>
      </c>
      <c r="R36" s="533">
        <v>10.5</v>
      </c>
      <c r="S36" s="533">
        <v>10.55</v>
      </c>
      <c r="T36" s="533">
        <v>10.59</v>
      </c>
      <c r="U36" s="534"/>
      <c r="V36" s="534"/>
      <c r="W36" s="452">
        <f>IF(U36=0,0,V36/U36)</f>
        <v>0</v>
      </c>
      <c r="X36" s="452">
        <f>V36/S36</f>
        <v>0</v>
      </c>
      <c r="Y36" s="534"/>
      <c r="Z36" s="535"/>
      <c r="AA36" s="509">
        <f>IF(Y36=0,0,Z36/Y36)</f>
        <v>0</v>
      </c>
      <c r="AB36" s="509">
        <f>Z36/S36</f>
        <v>0</v>
      </c>
      <c r="AC36" s="534">
        <v>10.29</v>
      </c>
      <c r="AD36" s="536"/>
      <c r="AE36" s="483"/>
      <c r="AF36" s="452">
        <f>IF(AD36=0,0,AE36/AD36)</f>
        <v>0</v>
      </c>
      <c r="AG36" s="452">
        <f>IF(P36=0,0,AE36/S36)</f>
        <v>0</v>
      </c>
      <c r="AH36" s="452">
        <f>IF(T36=0,0,AE36/T36)</f>
        <v>0</v>
      </c>
      <c r="AI36" s="537">
        <f>S36</f>
        <v>10.55</v>
      </c>
      <c r="AJ36" s="483"/>
      <c r="AK36" s="452">
        <f>IF(AI36&lt;&gt;0,AJ36/AI36,0)</f>
        <v>0</v>
      </c>
      <c r="AL36" s="483">
        <v>10.59</v>
      </c>
      <c r="AM36" s="453">
        <f>AJ36/T36</f>
        <v>0</v>
      </c>
      <c r="AN36" s="453"/>
      <c r="AO36" s="455" t="s">
        <v>4249</v>
      </c>
      <c r="AP36" s="12"/>
      <c r="AQ36" s="456" t="e">
        <f>V36/U36</f>
        <v>#DIV/0!</v>
      </c>
      <c r="AR36" s="456">
        <f>V36/R36</f>
        <v>0</v>
      </c>
      <c r="AS36" s="456">
        <f>V36/T36</f>
        <v>0</v>
      </c>
      <c r="AT36" s="457">
        <v>2</v>
      </c>
      <c r="AU36" s="457">
        <v>2</v>
      </c>
      <c r="AV36" s="457">
        <v>2</v>
      </c>
      <c r="AW36" s="19">
        <f>AF36</f>
        <v>0</v>
      </c>
      <c r="AX36" s="75">
        <f>X36</f>
        <v>0</v>
      </c>
      <c r="AY36" s="75">
        <f>V36/T36</f>
        <v>0</v>
      </c>
      <c r="AZ36" s="19">
        <f>AA36</f>
        <v>0</v>
      </c>
      <c r="BA36" s="458">
        <f>IF(AZ36&lt;50%,1,IF(AZ36&lt;100%,2,3))</f>
        <v>1</v>
      </c>
      <c r="BB36" s="19">
        <f>AB36</f>
        <v>0</v>
      </c>
      <c r="BC36" s="458">
        <f>IF(BB36&lt;50%,1,IF(BB36&lt;100%,2,3))</f>
        <v>1</v>
      </c>
      <c r="BD36" s="75">
        <f>AC36/T36</f>
        <v>0.97167138810198295</v>
      </c>
      <c r="BE36" s="458">
        <f>IF(BD36&lt;50%,1,IF(BD36&lt;100%,2,3))</f>
        <v>2</v>
      </c>
      <c r="BF36" s="75">
        <f t="shared" ref="BF36:BH36" si="216">AF36</f>
        <v>0</v>
      </c>
      <c r="BG36" s="19">
        <f t="shared" si="216"/>
        <v>0</v>
      </c>
      <c r="BH36" s="19">
        <f t="shared" si="216"/>
        <v>0</v>
      </c>
      <c r="BI36" s="19">
        <f>AK36</f>
        <v>0</v>
      </c>
      <c r="BJ36" s="19">
        <f>AM36</f>
        <v>0</v>
      </c>
      <c r="BK36" s="15"/>
      <c r="BL36" s="10">
        <f t="shared" ref="BL36:BO36" si="217">IF(AW36&lt;=50%,5,IF(AW36&lt;=65%,4,IF(AW36&lt;=75%,3,IF(AW36&lt;=90%,2,1))))</f>
        <v>5</v>
      </c>
      <c r="BM36" s="10">
        <f t="shared" si="217"/>
        <v>5</v>
      </c>
      <c r="BN36" s="10">
        <f t="shared" si="217"/>
        <v>5</v>
      </c>
      <c r="BO36" s="10">
        <f t="shared" si="217"/>
        <v>5</v>
      </c>
      <c r="BP36" s="10">
        <f>IF(BB36&lt;=50%,5,IF(BB36&lt;=65%,4,IF(BB36&lt;=75%,3,IF(BB36&lt;=90%,2,1))))</f>
        <v>5</v>
      </c>
      <c r="BQ36" s="10">
        <f>IF(BD36&lt;=50%,5,IF(BD36&lt;=65%,4,IF(BD36&lt;=75%,3,IF(BD36&lt;=90%,2,1))))</f>
        <v>1</v>
      </c>
      <c r="BR36" s="10">
        <f t="shared" ref="BR36:BU36" si="218">IF(BF36&lt;=50%,5,IF(BF36&lt;=65%,4,IF(BF36&lt;=75%,3,IF(BF36&lt;=90%,2,1))))</f>
        <v>5</v>
      </c>
      <c r="BS36" s="10">
        <f t="shared" si="218"/>
        <v>5</v>
      </c>
      <c r="BT36" s="10">
        <f t="shared" si="218"/>
        <v>5</v>
      </c>
      <c r="BU36" s="10">
        <f t="shared" si="218"/>
        <v>5</v>
      </c>
      <c r="BV36" s="10">
        <f>BU36</f>
        <v>5</v>
      </c>
      <c r="BW36" s="10">
        <f>IF(BJ36&lt;=50%,5,IF(BJ36&lt;=65%,4,IF(BJ36&lt;=75%,3,IF(BJ36&lt;=90%,2,1))))</f>
        <v>5</v>
      </c>
    </row>
    <row r="37" spans="1:75" ht="15.75" customHeight="1" outlineLevel="1" x14ac:dyDescent="0.3">
      <c r="A37" s="712"/>
      <c r="B37" s="695"/>
      <c r="C37" s="695"/>
      <c r="D37" s="695"/>
      <c r="E37" s="695"/>
      <c r="F37" s="695"/>
      <c r="G37" s="720">
        <v>2</v>
      </c>
      <c r="H37" s="448" t="s">
        <v>4250</v>
      </c>
      <c r="I37" s="455"/>
      <c r="J37" s="455"/>
      <c r="K37" s="455"/>
      <c r="L37" s="455"/>
      <c r="M37" s="455"/>
      <c r="N37" s="455"/>
      <c r="O37" s="455"/>
      <c r="P37" s="455"/>
      <c r="Q37" s="483"/>
      <c r="R37" s="455"/>
      <c r="S37" s="455"/>
      <c r="T37" s="455"/>
      <c r="U37" s="483"/>
      <c r="V37" s="483"/>
      <c r="W37" s="538"/>
      <c r="X37" s="538"/>
      <c r="Y37" s="483"/>
      <c r="Z37" s="483"/>
      <c r="AA37" s="538"/>
      <c r="AB37" s="538"/>
      <c r="AC37" s="483"/>
      <c r="AD37" s="483"/>
      <c r="AE37" s="483"/>
      <c r="AF37" s="452"/>
      <c r="AG37" s="452"/>
      <c r="AH37" s="452"/>
      <c r="AI37" s="483"/>
      <c r="AJ37" s="483"/>
      <c r="AK37" s="483"/>
      <c r="AL37" s="483"/>
      <c r="AM37" s="483"/>
      <c r="AN37" s="483"/>
      <c r="AO37" s="455"/>
      <c r="AP37" s="12"/>
      <c r="AQ37" s="12"/>
      <c r="AR37" s="12"/>
      <c r="AS37" s="12"/>
      <c r="AT37" s="486"/>
      <c r="AU37" s="486"/>
      <c r="AV37" s="486"/>
      <c r="AW37" s="19"/>
      <c r="AX37" s="19"/>
      <c r="AY37" s="19"/>
      <c r="AZ37" s="19"/>
      <c r="BA37" s="458"/>
      <c r="BB37" s="19"/>
      <c r="BC37" s="19"/>
      <c r="BD37" s="19"/>
      <c r="BE37" s="19"/>
      <c r="BF37" s="19"/>
      <c r="BG37" s="19"/>
      <c r="BH37" s="19"/>
      <c r="BI37" s="19"/>
      <c r="BJ37" s="19"/>
      <c r="BK37" s="15"/>
      <c r="BL37" s="10"/>
      <c r="BM37" s="517"/>
      <c r="BN37" s="517"/>
      <c r="BO37" s="517"/>
      <c r="BP37" s="517"/>
      <c r="BQ37" s="517"/>
      <c r="BR37" s="517"/>
      <c r="BS37" s="517"/>
      <c r="BT37" s="517"/>
      <c r="BU37" s="517"/>
      <c r="BV37" s="517"/>
      <c r="BW37" s="517"/>
    </row>
    <row r="38" spans="1:75" ht="15.75" customHeight="1" outlineLevel="1" x14ac:dyDescent="0.25">
      <c r="A38" s="712"/>
      <c r="B38" s="695"/>
      <c r="C38" s="695"/>
      <c r="D38" s="695"/>
      <c r="E38" s="695"/>
      <c r="F38" s="695"/>
      <c r="G38" s="695"/>
      <c r="H38" s="448" t="s">
        <v>4251</v>
      </c>
      <c r="I38" s="449"/>
      <c r="J38" s="449"/>
      <c r="K38" s="449"/>
      <c r="L38" s="449"/>
      <c r="M38" s="449">
        <v>0.30659999999999998</v>
      </c>
      <c r="N38" s="450"/>
      <c r="O38" s="450">
        <v>0.4133</v>
      </c>
      <c r="P38" s="450">
        <v>0.54139999999999999</v>
      </c>
      <c r="Q38" s="453">
        <v>0.57140000000000002</v>
      </c>
      <c r="R38" s="449">
        <v>0.50660000000000005</v>
      </c>
      <c r="S38" s="449">
        <v>0.55659999999999998</v>
      </c>
      <c r="T38" s="449">
        <v>0.60660000000000003</v>
      </c>
      <c r="U38" s="449"/>
      <c r="V38" s="451"/>
      <c r="W38" s="452">
        <f t="shared" ref="W38:W44" si="219">IF(U38=0,0,V38/U38)</f>
        <v>0</v>
      </c>
      <c r="X38" s="452">
        <f t="shared" ref="X38:X44" si="220">V38/S38</f>
        <v>0</v>
      </c>
      <c r="Y38" s="449"/>
      <c r="Z38" s="453"/>
      <c r="AA38" s="509">
        <f t="shared" ref="AA38:AA44" si="221">IF(Y38=0,0,Z38/Y38)</f>
        <v>0</v>
      </c>
      <c r="AB38" s="509">
        <f t="shared" ref="AB38:AB44" si="222">Z38/S38</f>
        <v>0</v>
      </c>
      <c r="AC38" s="451">
        <v>0.57330000000000003</v>
      </c>
      <c r="AD38" s="449"/>
      <c r="AE38" s="453"/>
      <c r="AF38" s="452">
        <f t="shared" ref="AF38:AF44" si="223">IF(AD38=0,0,AE38/AD38)</f>
        <v>0</v>
      </c>
      <c r="AG38" s="452">
        <f t="shared" ref="AG38:AG44" si="224">IF(P38=0,0,AE38/S38)</f>
        <v>0</v>
      </c>
      <c r="AH38" s="452">
        <f t="shared" ref="AH38:AH44" si="225">IF(T38=0,0,AE38/T38)</f>
        <v>0</v>
      </c>
      <c r="AI38" s="453">
        <f t="shared" ref="AI38:AI60" si="226">S38</f>
        <v>0.55659999999999998</v>
      </c>
      <c r="AJ38" s="453"/>
      <c r="AK38" s="452">
        <f t="shared" ref="AK38:AK44" si="227">IF(AI38&lt;&gt;0,AJ38/AI38,0)</f>
        <v>0</v>
      </c>
      <c r="AL38" s="453">
        <v>0.60660000000000003</v>
      </c>
      <c r="AM38" s="453">
        <f t="shared" ref="AM38:AM44" si="228">AJ38/T38</f>
        <v>0</v>
      </c>
      <c r="AN38" s="536" t="s">
        <v>3347</v>
      </c>
      <c r="AO38" s="455" t="s">
        <v>4249</v>
      </c>
      <c r="AP38" s="16" t="s">
        <v>4252</v>
      </c>
      <c r="AQ38" s="456" t="e">
        <f t="shared" ref="AQ38:AQ44" si="229">V38/U38</f>
        <v>#DIV/0!</v>
      </c>
      <c r="AR38" s="456">
        <f t="shared" ref="AR38:AR44" si="230">V38/R38</f>
        <v>0</v>
      </c>
      <c r="AS38" s="456">
        <f t="shared" ref="AS38:AS44" si="231">V38/T38</f>
        <v>0</v>
      </c>
      <c r="AT38" s="457">
        <v>3</v>
      </c>
      <c r="AU38" s="457">
        <v>3</v>
      </c>
      <c r="AV38" s="457">
        <v>2</v>
      </c>
      <c r="AW38" s="19">
        <f t="shared" ref="AW38:AW51" si="232">AF38</f>
        <v>0</v>
      </c>
      <c r="AX38" s="75">
        <f t="shared" ref="AX38:AX51" si="233">X38</f>
        <v>0</v>
      </c>
      <c r="AY38" s="75">
        <f t="shared" ref="AY38:AY44" si="234">V38/T38</f>
        <v>0</v>
      </c>
      <c r="AZ38" s="19">
        <f t="shared" ref="AZ38:AZ60" si="235">AA38</f>
        <v>0</v>
      </c>
      <c r="BA38" s="458">
        <f t="shared" ref="BA38:BA60" si="236">IF(AZ38&lt;50%,1,IF(AZ38&lt;100%,2,3))</f>
        <v>1</v>
      </c>
      <c r="BB38" s="19">
        <f t="shared" ref="BB38:BB60" si="237">AB38</f>
        <v>0</v>
      </c>
      <c r="BC38" s="458">
        <f t="shared" ref="BC38:BC60" si="238">IF(BB38&lt;50%,1,IF(BB38&lt;100%,2,3))</f>
        <v>1</v>
      </c>
      <c r="BD38" s="75">
        <f t="shared" ref="BD38:BD44" si="239">AC38/T38</f>
        <v>0.94510385756676563</v>
      </c>
      <c r="BE38" s="458">
        <f t="shared" ref="BE38:BE60" si="240">IF(BD38&lt;50%,1,IF(BD38&lt;100%,2,3))</f>
        <v>2</v>
      </c>
      <c r="BF38" s="75">
        <f t="shared" ref="BF38:BH38" si="241">AF38</f>
        <v>0</v>
      </c>
      <c r="BG38" s="19">
        <f t="shared" si="241"/>
        <v>0</v>
      </c>
      <c r="BH38" s="19">
        <f t="shared" si="241"/>
        <v>0</v>
      </c>
      <c r="BI38" s="19">
        <f t="shared" ref="BI38:BI60" si="242">AK38</f>
        <v>0</v>
      </c>
      <c r="BJ38" s="19">
        <f t="shared" ref="BJ38:BJ60" si="243">AM38</f>
        <v>0</v>
      </c>
      <c r="BK38" s="15"/>
      <c r="BL38" s="10">
        <f t="shared" ref="BL38:BO38" si="244">IF(AW38&lt;=50%,5,IF(AW38&lt;=65%,4,IF(AW38&lt;=75%,3,IF(AW38&lt;=90%,2,1))))</f>
        <v>5</v>
      </c>
      <c r="BM38" s="10">
        <f t="shared" si="244"/>
        <v>5</v>
      </c>
      <c r="BN38" s="10">
        <f t="shared" si="244"/>
        <v>5</v>
      </c>
      <c r="BO38" s="10">
        <f t="shared" si="244"/>
        <v>5</v>
      </c>
      <c r="BP38" s="10">
        <f t="shared" ref="BP38:BP60" si="245">IF(BB38&lt;=50%,5,IF(BB38&lt;=65%,4,IF(BB38&lt;=75%,3,IF(BB38&lt;=90%,2,1))))</f>
        <v>5</v>
      </c>
      <c r="BQ38" s="10">
        <f t="shared" ref="BQ38:BQ60" si="246">IF(BD38&lt;=50%,5,IF(BD38&lt;=65%,4,IF(BD38&lt;=75%,3,IF(BD38&lt;=90%,2,1))))</f>
        <v>1</v>
      </c>
      <c r="BR38" s="10">
        <f t="shared" ref="BR38:BU38" si="247">IF(BF38&lt;=50%,5,IF(BF38&lt;=65%,4,IF(BF38&lt;=75%,3,IF(BF38&lt;=90%,2,1))))</f>
        <v>5</v>
      </c>
      <c r="BS38" s="10">
        <f t="shared" si="247"/>
        <v>5</v>
      </c>
      <c r="BT38" s="10">
        <f t="shared" si="247"/>
        <v>5</v>
      </c>
      <c r="BU38" s="10">
        <f t="shared" si="247"/>
        <v>5</v>
      </c>
      <c r="BV38" s="10">
        <f t="shared" ref="BV38:BV60" si="248">BU38</f>
        <v>5</v>
      </c>
      <c r="BW38" s="10">
        <f t="shared" ref="BW38:BW60" si="249">IF(BJ38&lt;=50%,5,IF(BJ38&lt;=65%,4,IF(BJ38&lt;=75%,3,IF(BJ38&lt;=90%,2,1))))</f>
        <v>5</v>
      </c>
    </row>
    <row r="39" spans="1:75" ht="15.75" customHeight="1" outlineLevel="1" x14ac:dyDescent="0.25">
      <c r="A39" s="712"/>
      <c r="B39" s="695"/>
      <c r="C39" s="695"/>
      <c r="D39" s="695"/>
      <c r="E39" s="695"/>
      <c r="F39" s="695"/>
      <c r="G39" s="696"/>
      <c r="H39" s="448" t="s">
        <v>4253</v>
      </c>
      <c r="I39" s="449"/>
      <c r="J39" s="449"/>
      <c r="K39" s="449"/>
      <c r="L39" s="449"/>
      <c r="M39" s="449">
        <v>0.6</v>
      </c>
      <c r="N39" s="450"/>
      <c r="O39" s="450">
        <v>0.72729999999999995</v>
      </c>
      <c r="P39" s="450">
        <v>0.78259999999999996</v>
      </c>
      <c r="Q39" s="453">
        <v>0.78259999999999996</v>
      </c>
      <c r="R39" s="449">
        <v>0.8</v>
      </c>
      <c r="S39" s="449">
        <v>0.85</v>
      </c>
      <c r="T39" s="449">
        <v>0.9</v>
      </c>
      <c r="U39" s="449"/>
      <c r="V39" s="451"/>
      <c r="W39" s="452">
        <f t="shared" si="219"/>
        <v>0</v>
      </c>
      <c r="X39" s="452">
        <f t="shared" si="220"/>
        <v>0</v>
      </c>
      <c r="Y39" s="449"/>
      <c r="Z39" s="453"/>
      <c r="AA39" s="509">
        <f t="shared" si="221"/>
        <v>0</v>
      </c>
      <c r="AB39" s="509">
        <f t="shared" si="222"/>
        <v>0</v>
      </c>
      <c r="AC39" s="451">
        <v>0.78259999999999996</v>
      </c>
      <c r="AD39" s="449"/>
      <c r="AE39" s="453"/>
      <c r="AF39" s="452">
        <f t="shared" si="223"/>
        <v>0</v>
      </c>
      <c r="AG39" s="452">
        <f t="shared" si="224"/>
        <v>0</v>
      </c>
      <c r="AH39" s="452">
        <f t="shared" si="225"/>
        <v>0</v>
      </c>
      <c r="AI39" s="453">
        <f t="shared" si="226"/>
        <v>0.85</v>
      </c>
      <c r="AJ39" s="453"/>
      <c r="AK39" s="452">
        <f t="shared" si="227"/>
        <v>0</v>
      </c>
      <c r="AL39" s="453">
        <v>0.9</v>
      </c>
      <c r="AM39" s="453">
        <f t="shared" si="228"/>
        <v>0</v>
      </c>
      <c r="AN39" s="453"/>
      <c r="AO39" s="455" t="s">
        <v>4249</v>
      </c>
      <c r="AP39" s="16" t="s">
        <v>4254</v>
      </c>
      <c r="AQ39" s="456" t="e">
        <f t="shared" si="229"/>
        <v>#DIV/0!</v>
      </c>
      <c r="AR39" s="456">
        <f t="shared" si="230"/>
        <v>0</v>
      </c>
      <c r="AS39" s="456">
        <f t="shared" si="231"/>
        <v>0</v>
      </c>
      <c r="AT39" s="457">
        <v>2</v>
      </c>
      <c r="AU39" s="457">
        <v>2</v>
      </c>
      <c r="AV39" s="457">
        <v>2</v>
      </c>
      <c r="AW39" s="19">
        <f t="shared" si="232"/>
        <v>0</v>
      </c>
      <c r="AX39" s="75">
        <f t="shared" si="233"/>
        <v>0</v>
      </c>
      <c r="AY39" s="75">
        <f t="shared" si="234"/>
        <v>0</v>
      </c>
      <c r="AZ39" s="19">
        <f t="shared" si="235"/>
        <v>0</v>
      </c>
      <c r="BA39" s="458">
        <f t="shared" si="236"/>
        <v>1</v>
      </c>
      <c r="BB39" s="19">
        <f t="shared" si="237"/>
        <v>0</v>
      </c>
      <c r="BC39" s="458">
        <f t="shared" si="238"/>
        <v>1</v>
      </c>
      <c r="BD39" s="75">
        <f t="shared" si="239"/>
        <v>0.86955555555555553</v>
      </c>
      <c r="BE39" s="458">
        <f t="shared" si="240"/>
        <v>2</v>
      </c>
      <c r="BF39" s="75">
        <f t="shared" ref="BF39:BH39" si="250">AF39</f>
        <v>0</v>
      </c>
      <c r="BG39" s="19">
        <f t="shared" si="250"/>
        <v>0</v>
      </c>
      <c r="BH39" s="19">
        <f t="shared" si="250"/>
        <v>0</v>
      </c>
      <c r="BI39" s="19">
        <f t="shared" si="242"/>
        <v>0</v>
      </c>
      <c r="BJ39" s="19">
        <f t="shared" si="243"/>
        <v>0</v>
      </c>
      <c r="BK39" s="15"/>
      <c r="BL39" s="10">
        <f t="shared" ref="BL39:BO39" si="251">IF(AW39&lt;=50%,5,IF(AW39&lt;=65%,4,IF(AW39&lt;=75%,3,IF(AW39&lt;=90%,2,1))))</f>
        <v>5</v>
      </c>
      <c r="BM39" s="10">
        <f t="shared" si="251"/>
        <v>5</v>
      </c>
      <c r="BN39" s="10">
        <f t="shared" si="251"/>
        <v>5</v>
      </c>
      <c r="BO39" s="10">
        <f t="shared" si="251"/>
        <v>5</v>
      </c>
      <c r="BP39" s="10">
        <f t="shared" si="245"/>
        <v>5</v>
      </c>
      <c r="BQ39" s="10">
        <f t="shared" si="246"/>
        <v>2</v>
      </c>
      <c r="BR39" s="10">
        <f t="shared" ref="BR39:BU39" si="252">IF(BF39&lt;=50%,5,IF(BF39&lt;=65%,4,IF(BF39&lt;=75%,3,IF(BF39&lt;=90%,2,1))))</f>
        <v>5</v>
      </c>
      <c r="BS39" s="10">
        <f t="shared" si="252"/>
        <v>5</v>
      </c>
      <c r="BT39" s="10">
        <f t="shared" si="252"/>
        <v>5</v>
      </c>
      <c r="BU39" s="10">
        <f t="shared" si="252"/>
        <v>5</v>
      </c>
      <c r="BV39" s="10">
        <f t="shared" si="248"/>
        <v>5</v>
      </c>
      <c r="BW39" s="10">
        <f t="shared" si="249"/>
        <v>5</v>
      </c>
    </row>
    <row r="40" spans="1:75" ht="15.75" customHeight="1" outlineLevel="1" x14ac:dyDescent="0.25">
      <c r="A40" s="712"/>
      <c r="B40" s="695"/>
      <c r="C40" s="695"/>
      <c r="D40" s="695"/>
      <c r="E40" s="695"/>
      <c r="F40" s="695"/>
      <c r="G40" s="447">
        <v>3</v>
      </c>
      <c r="H40" s="448" t="s">
        <v>4255</v>
      </c>
      <c r="I40" s="449"/>
      <c r="J40" s="449"/>
      <c r="K40" s="449"/>
      <c r="L40" s="449"/>
      <c r="M40" s="449">
        <v>0.97</v>
      </c>
      <c r="N40" s="450"/>
      <c r="O40" s="450">
        <v>0.98570000000000002</v>
      </c>
      <c r="P40" s="450">
        <v>0.98770000000000002</v>
      </c>
      <c r="Q40" s="453">
        <v>0.98770000000000002</v>
      </c>
      <c r="R40" s="449">
        <v>0.98309999999999997</v>
      </c>
      <c r="S40" s="449">
        <v>0.98629999999999995</v>
      </c>
      <c r="T40" s="449">
        <v>0.98950000000000005</v>
      </c>
      <c r="U40" s="449"/>
      <c r="V40" s="451"/>
      <c r="W40" s="452">
        <f t="shared" si="219"/>
        <v>0</v>
      </c>
      <c r="X40" s="452">
        <f t="shared" si="220"/>
        <v>0</v>
      </c>
      <c r="Y40" s="449"/>
      <c r="Z40" s="453"/>
      <c r="AA40" s="509">
        <f t="shared" si="221"/>
        <v>0</v>
      </c>
      <c r="AB40" s="509">
        <f t="shared" si="222"/>
        <v>0</v>
      </c>
      <c r="AC40" s="451">
        <v>0.98680000000000001</v>
      </c>
      <c r="AD40" s="449"/>
      <c r="AE40" s="453"/>
      <c r="AF40" s="452">
        <f t="shared" si="223"/>
        <v>0</v>
      </c>
      <c r="AG40" s="452">
        <f t="shared" si="224"/>
        <v>0</v>
      </c>
      <c r="AH40" s="452">
        <f t="shared" si="225"/>
        <v>0</v>
      </c>
      <c r="AI40" s="453">
        <f t="shared" si="226"/>
        <v>0.98629999999999995</v>
      </c>
      <c r="AJ40" s="453"/>
      <c r="AK40" s="452">
        <f t="shared" si="227"/>
        <v>0</v>
      </c>
      <c r="AL40" s="453">
        <v>0.98950000000000005</v>
      </c>
      <c r="AM40" s="453">
        <f t="shared" si="228"/>
        <v>0</v>
      </c>
      <c r="AN40" s="453"/>
      <c r="AO40" s="455" t="s">
        <v>4249</v>
      </c>
      <c r="AP40" s="12"/>
      <c r="AQ40" s="456" t="e">
        <f t="shared" si="229"/>
        <v>#DIV/0!</v>
      </c>
      <c r="AR40" s="456">
        <f t="shared" si="230"/>
        <v>0</v>
      </c>
      <c r="AS40" s="456">
        <f t="shared" si="231"/>
        <v>0</v>
      </c>
      <c r="AT40" s="457">
        <v>3</v>
      </c>
      <c r="AU40" s="457">
        <v>3</v>
      </c>
      <c r="AV40" s="457">
        <v>2</v>
      </c>
      <c r="AW40" s="19">
        <f t="shared" si="232"/>
        <v>0</v>
      </c>
      <c r="AX40" s="75">
        <f t="shared" si="233"/>
        <v>0</v>
      </c>
      <c r="AY40" s="75">
        <f t="shared" si="234"/>
        <v>0</v>
      </c>
      <c r="AZ40" s="19">
        <f t="shared" si="235"/>
        <v>0</v>
      </c>
      <c r="BA40" s="458">
        <f t="shared" si="236"/>
        <v>1</v>
      </c>
      <c r="BB40" s="19">
        <f t="shared" si="237"/>
        <v>0</v>
      </c>
      <c r="BC40" s="458">
        <f t="shared" si="238"/>
        <v>1</v>
      </c>
      <c r="BD40" s="75">
        <f t="shared" si="239"/>
        <v>0.99727134916624549</v>
      </c>
      <c r="BE40" s="458">
        <f t="shared" si="240"/>
        <v>2</v>
      </c>
      <c r="BF40" s="75">
        <f t="shared" ref="BF40:BH40" si="253">AF40</f>
        <v>0</v>
      </c>
      <c r="BG40" s="19">
        <f t="shared" si="253"/>
        <v>0</v>
      </c>
      <c r="BH40" s="19">
        <f t="shared" si="253"/>
        <v>0</v>
      </c>
      <c r="BI40" s="19">
        <f t="shared" si="242"/>
        <v>0</v>
      </c>
      <c r="BJ40" s="19">
        <f t="shared" si="243"/>
        <v>0</v>
      </c>
      <c r="BK40" s="15"/>
      <c r="BL40" s="10">
        <f t="shared" ref="BL40:BO40" si="254">IF(AW40&lt;=50%,5,IF(AW40&lt;=65%,4,IF(AW40&lt;=75%,3,IF(AW40&lt;=90%,2,1))))</f>
        <v>5</v>
      </c>
      <c r="BM40" s="10">
        <f t="shared" si="254"/>
        <v>5</v>
      </c>
      <c r="BN40" s="10">
        <f t="shared" si="254"/>
        <v>5</v>
      </c>
      <c r="BO40" s="10">
        <f t="shared" si="254"/>
        <v>5</v>
      </c>
      <c r="BP40" s="10">
        <f t="shared" si="245"/>
        <v>5</v>
      </c>
      <c r="BQ40" s="10">
        <f t="shared" si="246"/>
        <v>1</v>
      </c>
      <c r="BR40" s="10">
        <f t="shared" ref="BR40:BU40" si="255">IF(BF40&lt;=50%,5,IF(BF40&lt;=65%,4,IF(BF40&lt;=75%,3,IF(BF40&lt;=90%,2,1))))</f>
        <v>5</v>
      </c>
      <c r="BS40" s="10">
        <f t="shared" si="255"/>
        <v>5</v>
      </c>
      <c r="BT40" s="10">
        <f t="shared" si="255"/>
        <v>5</v>
      </c>
      <c r="BU40" s="10">
        <f t="shared" si="255"/>
        <v>5</v>
      </c>
      <c r="BV40" s="10">
        <f t="shared" si="248"/>
        <v>5</v>
      </c>
      <c r="BW40" s="10">
        <f t="shared" si="249"/>
        <v>5</v>
      </c>
    </row>
    <row r="41" spans="1:75" ht="15.75" customHeight="1" outlineLevel="1" x14ac:dyDescent="0.25">
      <c r="A41" s="712"/>
      <c r="B41" s="695"/>
      <c r="C41" s="695"/>
      <c r="D41" s="695"/>
      <c r="E41" s="695"/>
      <c r="F41" s="695"/>
      <c r="G41" s="447">
        <v>4</v>
      </c>
      <c r="H41" s="461" t="s">
        <v>4256</v>
      </c>
      <c r="I41" s="462"/>
      <c r="J41" s="462"/>
      <c r="K41" s="462"/>
      <c r="L41" s="462"/>
      <c r="M41" s="462">
        <v>0.69369999999999998</v>
      </c>
      <c r="N41" s="463"/>
      <c r="O41" s="463">
        <v>0.81100000000000005</v>
      </c>
      <c r="P41" s="462">
        <f>(29606+21277+22402+38945)/132261</f>
        <v>0.84854945902420209</v>
      </c>
      <c r="Q41" s="464">
        <v>0.88060000000000005</v>
      </c>
      <c r="R41" s="462">
        <v>0.75470000000000004</v>
      </c>
      <c r="S41" s="462">
        <v>0.77070000000000005</v>
      </c>
      <c r="T41" s="462">
        <v>0.7863</v>
      </c>
      <c r="U41" s="465"/>
      <c r="V41" s="462">
        <f>(24826)/132261</f>
        <v>0.18770461436099833</v>
      </c>
      <c r="W41" s="466">
        <f t="shared" si="219"/>
        <v>0</v>
      </c>
      <c r="X41" s="466">
        <f t="shared" si="220"/>
        <v>0.24355081660957353</v>
      </c>
      <c r="Y41" s="462"/>
      <c r="Z41" s="467"/>
      <c r="AA41" s="509">
        <f t="shared" si="221"/>
        <v>0</v>
      </c>
      <c r="AB41" s="509">
        <f t="shared" si="222"/>
        <v>0</v>
      </c>
      <c r="AC41" s="464">
        <v>0.38519999999999999</v>
      </c>
      <c r="AD41" s="462"/>
      <c r="AE41" s="467"/>
      <c r="AF41" s="452">
        <f t="shared" si="223"/>
        <v>0</v>
      </c>
      <c r="AG41" s="452">
        <f t="shared" si="224"/>
        <v>0</v>
      </c>
      <c r="AH41" s="452">
        <f t="shared" si="225"/>
        <v>0</v>
      </c>
      <c r="AI41" s="467">
        <f t="shared" si="226"/>
        <v>0.77070000000000005</v>
      </c>
      <c r="AJ41" s="464"/>
      <c r="AK41" s="466">
        <f t="shared" si="227"/>
        <v>0</v>
      </c>
      <c r="AL41" s="467">
        <v>0.7863</v>
      </c>
      <c r="AM41" s="453">
        <f t="shared" si="228"/>
        <v>0</v>
      </c>
      <c r="AN41" s="467"/>
      <c r="AO41" s="468" t="s">
        <v>4184</v>
      </c>
      <c r="AP41" s="539"/>
      <c r="AQ41" s="456" t="e">
        <f t="shared" si="229"/>
        <v>#DIV/0!</v>
      </c>
      <c r="AR41" s="456">
        <f t="shared" si="230"/>
        <v>0.24871421009804998</v>
      </c>
      <c r="AS41" s="456">
        <f t="shared" si="231"/>
        <v>0.23871882787867013</v>
      </c>
      <c r="AT41" s="457">
        <v>3</v>
      </c>
      <c r="AU41" s="457">
        <v>1</v>
      </c>
      <c r="AV41" s="457">
        <v>1</v>
      </c>
      <c r="AW41" s="19">
        <f t="shared" si="232"/>
        <v>0</v>
      </c>
      <c r="AX41" s="75">
        <f t="shared" si="233"/>
        <v>0.24355081660957353</v>
      </c>
      <c r="AY41" s="75">
        <f t="shared" si="234"/>
        <v>0.23871882787867013</v>
      </c>
      <c r="AZ41" s="19">
        <f t="shared" si="235"/>
        <v>0</v>
      </c>
      <c r="BA41" s="458">
        <f t="shared" si="236"/>
        <v>1</v>
      </c>
      <c r="BB41" s="19">
        <f t="shared" si="237"/>
        <v>0</v>
      </c>
      <c r="BC41" s="458">
        <f t="shared" si="238"/>
        <v>1</v>
      </c>
      <c r="BD41" s="75">
        <f t="shared" si="239"/>
        <v>0.48988935520793586</v>
      </c>
      <c r="BE41" s="458">
        <f t="shared" si="240"/>
        <v>1</v>
      </c>
      <c r="BF41" s="75">
        <f t="shared" ref="BF41:BH41" si="256">AF41</f>
        <v>0</v>
      </c>
      <c r="BG41" s="19">
        <f t="shared" si="256"/>
        <v>0</v>
      </c>
      <c r="BH41" s="19">
        <f t="shared" si="256"/>
        <v>0</v>
      </c>
      <c r="BI41" s="19">
        <f t="shared" si="242"/>
        <v>0</v>
      </c>
      <c r="BJ41" s="19">
        <f t="shared" si="243"/>
        <v>0</v>
      </c>
      <c r="BK41" s="15"/>
      <c r="BL41" s="10">
        <f t="shared" ref="BL41:BO41" si="257">IF(AW41&lt;=50%,5,IF(AW41&lt;=65%,4,IF(AW41&lt;=75%,3,IF(AW41&lt;=90%,2,1))))</f>
        <v>5</v>
      </c>
      <c r="BM41" s="10">
        <f t="shared" si="257"/>
        <v>5</v>
      </c>
      <c r="BN41" s="10">
        <f t="shared" si="257"/>
        <v>5</v>
      </c>
      <c r="BO41" s="10">
        <f t="shared" si="257"/>
        <v>5</v>
      </c>
      <c r="BP41" s="10">
        <f t="shared" si="245"/>
        <v>5</v>
      </c>
      <c r="BQ41" s="10">
        <f t="shared" si="246"/>
        <v>5</v>
      </c>
      <c r="BR41" s="10">
        <f t="shared" ref="BR41:BU41" si="258">IF(BF41&lt;=50%,5,IF(BF41&lt;=65%,4,IF(BF41&lt;=75%,3,IF(BF41&lt;=90%,2,1))))</f>
        <v>5</v>
      </c>
      <c r="BS41" s="10">
        <f t="shared" si="258"/>
        <v>5</v>
      </c>
      <c r="BT41" s="10">
        <f t="shared" si="258"/>
        <v>5</v>
      </c>
      <c r="BU41" s="10">
        <f t="shared" si="258"/>
        <v>5</v>
      </c>
      <c r="BV41" s="10">
        <f t="shared" si="248"/>
        <v>5</v>
      </c>
      <c r="BW41" s="10">
        <f t="shared" si="249"/>
        <v>5</v>
      </c>
    </row>
    <row r="42" spans="1:75" ht="15.75" customHeight="1" outlineLevel="1" x14ac:dyDescent="0.25">
      <c r="A42" s="712"/>
      <c r="B42" s="695"/>
      <c r="C42" s="695"/>
      <c r="D42" s="695"/>
      <c r="E42" s="696"/>
      <c r="F42" s="696"/>
      <c r="G42" s="447">
        <v>5</v>
      </c>
      <c r="H42" s="461" t="s">
        <v>3319</v>
      </c>
      <c r="I42" s="540"/>
      <c r="J42" s="540"/>
      <c r="K42" s="540"/>
      <c r="L42" s="540"/>
      <c r="M42" s="540">
        <v>92021</v>
      </c>
      <c r="N42" s="540"/>
      <c r="O42" s="541">
        <v>107260</v>
      </c>
      <c r="P42" s="541">
        <v>112230</v>
      </c>
      <c r="Q42" s="542">
        <v>116467</v>
      </c>
      <c r="R42" s="543">
        <v>100113</v>
      </c>
      <c r="S42" s="543">
        <v>102230</v>
      </c>
      <c r="T42" s="543">
        <v>104305</v>
      </c>
      <c r="U42" s="544"/>
      <c r="V42" s="544">
        <v>24826</v>
      </c>
      <c r="W42" s="466">
        <f t="shared" si="219"/>
        <v>0</v>
      </c>
      <c r="X42" s="466">
        <f t="shared" si="220"/>
        <v>0.24284456617431283</v>
      </c>
      <c r="Y42" s="542"/>
      <c r="Z42" s="545"/>
      <c r="AA42" s="509">
        <f t="shared" si="221"/>
        <v>0</v>
      </c>
      <c r="AB42" s="509">
        <f t="shared" si="222"/>
        <v>0</v>
      </c>
      <c r="AC42" s="542">
        <v>50949</v>
      </c>
      <c r="AD42" s="542"/>
      <c r="AE42" s="542"/>
      <c r="AF42" s="452">
        <f t="shared" si="223"/>
        <v>0</v>
      </c>
      <c r="AG42" s="452">
        <f t="shared" si="224"/>
        <v>0</v>
      </c>
      <c r="AH42" s="452">
        <f t="shared" si="225"/>
        <v>0</v>
      </c>
      <c r="AI42" s="545">
        <f t="shared" si="226"/>
        <v>102230</v>
      </c>
      <c r="AJ42" s="542"/>
      <c r="AK42" s="466">
        <f t="shared" si="227"/>
        <v>0</v>
      </c>
      <c r="AL42" s="542">
        <v>104305</v>
      </c>
      <c r="AM42" s="453">
        <f t="shared" si="228"/>
        <v>0</v>
      </c>
      <c r="AN42" s="467"/>
      <c r="AO42" s="468" t="s">
        <v>4184</v>
      </c>
      <c r="AP42" s="546"/>
      <c r="AQ42" s="456" t="e">
        <f t="shared" si="229"/>
        <v>#DIV/0!</v>
      </c>
      <c r="AR42" s="456">
        <f t="shared" si="230"/>
        <v>0.24797978284538472</v>
      </c>
      <c r="AS42" s="456">
        <f t="shared" si="231"/>
        <v>0.23801351804803222</v>
      </c>
      <c r="AT42" s="457">
        <v>3</v>
      </c>
      <c r="AU42" s="457">
        <v>1</v>
      </c>
      <c r="AV42" s="457">
        <v>1</v>
      </c>
      <c r="AW42" s="19">
        <f t="shared" si="232"/>
        <v>0</v>
      </c>
      <c r="AX42" s="75">
        <f t="shared" si="233"/>
        <v>0.24284456617431283</v>
      </c>
      <c r="AY42" s="75">
        <f t="shared" si="234"/>
        <v>0.23801351804803222</v>
      </c>
      <c r="AZ42" s="19">
        <f t="shared" si="235"/>
        <v>0</v>
      </c>
      <c r="BA42" s="458">
        <f t="shared" si="236"/>
        <v>1</v>
      </c>
      <c r="BB42" s="19">
        <f t="shared" si="237"/>
        <v>0</v>
      </c>
      <c r="BC42" s="458">
        <f t="shared" si="238"/>
        <v>1</v>
      </c>
      <c r="BD42" s="75">
        <f t="shared" si="239"/>
        <v>0.488461722832079</v>
      </c>
      <c r="BE42" s="458">
        <f t="shared" si="240"/>
        <v>1</v>
      </c>
      <c r="BF42" s="75">
        <f t="shared" ref="BF42:BH42" si="259">AF42</f>
        <v>0</v>
      </c>
      <c r="BG42" s="19">
        <f t="shared" si="259"/>
        <v>0</v>
      </c>
      <c r="BH42" s="19">
        <f t="shared" si="259"/>
        <v>0</v>
      </c>
      <c r="BI42" s="19">
        <f t="shared" si="242"/>
        <v>0</v>
      </c>
      <c r="BJ42" s="19">
        <f t="shared" si="243"/>
        <v>0</v>
      </c>
      <c r="BK42" s="15"/>
      <c r="BL42" s="10">
        <f t="shared" ref="BL42:BO42" si="260">IF(AW42&lt;=50%,5,IF(AW42&lt;=65%,4,IF(AW42&lt;=75%,3,IF(AW42&lt;=90%,2,1))))</f>
        <v>5</v>
      </c>
      <c r="BM42" s="10">
        <f t="shared" si="260"/>
        <v>5</v>
      </c>
      <c r="BN42" s="10">
        <f t="shared" si="260"/>
        <v>5</v>
      </c>
      <c r="BO42" s="10">
        <f t="shared" si="260"/>
        <v>5</v>
      </c>
      <c r="BP42" s="10">
        <f t="shared" si="245"/>
        <v>5</v>
      </c>
      <c r="BQ42" s="10">
        <f t="shared" si="246"/>
        <v>5</v>
      </c>
      <c r="BR42" s="10">
        <f t="shared" ref="BR42:BU42" si="261">IF(BF42&lt;=50%,5,IF(BF42&lt;=65%,4,IF(BF42&lt;=75%,3,IF(BF42&lt;=90%,2,1))))</f>
        <v>5</v>
      </c>
      <c r="BS42" s="10">
        <f t="shared" si="261"/>
        <v>5</v>
      </c>
      <c r="BT42" s="10">
        <f t="shared" si="261"/>
        <v>5</v>
      </c>
      <c r="BU42" s="10">
        <f t="shared" si="261"/>
        <v>5</v>
      </c>
      <c r="BV42" s="10">
        <f t="shared" si="248"/>
        <v>5</v>
      </c>
      <c r="BW42" s="10">
        <f t="shared" si="249"/>
        <v>5</v>
      </c>
    </row>
    <row r="43" spans="1:75" ht="15.75" customHeight="1" outlineLevel="1" x14ac:dyDescent="0.25">
      <c r="A43" s="712"/>
      <c r="B43" s="695"/>
      <c r="C43" s="695"/>
      <c r="D43" s="695"/>
      <c r="E43" s="720">
        <v>2</v>
      </c>
      <c r="F43" s="721" t="s">
        <v>4257</v>
      </c>
      <c r="G43" s="447">
        <v>1</v>
      </c>
      <c r="H43" s="489" t="s">
        <v>4258</v>
      </c>
      <c r="I43" s="449"/>
      <c r="J43" s="449"/>
      <c r="K43" s="449"/>
      <c r="L43" s="449"/>
      <c r="M43" s="449">
        <v>0.23</v>
      </c>
      <c r="N43" s="450">
        <v>0.15379999999999999</v>
      </c>
      <c r="O43" s="450">
        <v>1</v>
      </c>
      <c r="P43" s="450">
        <v>1</v>
      </c>
      <c r="Q43" s="453">
        <v>1</v>
      </c>
      <c r="R43" s="449">
        <v>1</v>
      </c>
      <c r="S43" s="449">
        <v>1</v>
      </c>
      <c r="T43" s="449">
        <v>1</v>
      </c>
      <c r="U43" s="451"/>
      <c r="V43" s="451"/>
      <c r="W43" s="452">
        <f t="shared" si="219"/>
        <v>0</v>
      </c>
      <c r="X43" s="452">
        <f t="shared" si="220"/>
        <v>0</v>
      </c>
      <c r="Y43" s="451"/>
      <c r="Z43" s="453"/>
      <c r="AA43" s="509">
        <f t="shared" si="221"/>
        <v>0</v>
      </c>
      <c r="AB43" s="509">
        <f t="shared" si="222"/>
        <v>0</v>
      </c>
      <c r="AC43" s="451">
        <v>1</v>
      </c>
      <c r="AD43" s="451"/>
      <c r="AE43" s="453"/>
      <c r="AF43" s="452">
        <f t="shared" si="223"/>
        <v>0</v>
      </c>
      <c r="AG43" s="452">
        <f t="shared" si="224"/>
        <v>0</v>
      </c>
      <c r="AH43" s="452">
        <f t="shared" si="225"/>
        <v>0</v>
      </c>
      <c r="AI43" s="453">
        <f t="shared" si="226"/>
        <v>1</v>
      </c>
      <c r="AJ43" s="453"/>
      <c r="AK43" s="452">
        <f t="shared" si="227"/>
        <v>0</v>
      </c>
      <c r="AL43" s="453">
        <v>1</v>
      </c>
      <c r="AM43" s="453">
        <f t="shared" si="228"/>
        <v>0</v>
      </c>
      <c r="AN43" s="453"/>
      <c r="AO43" s="455" t="s">
        <v>4259</v>
      </c>
      <c r="AP43" s="12"/>
      <c r="AQ43" s="456" t="e">
        <f t="shared" si="229"/>
        <v>#DIV/0!</v>
      </c>
      <c r="AR43" s="456">
        <f t="shared" si="230"/>
        <v>0</v>
      </c>
      <c r="AS43" s="456">
        <f t="shared" si="231"/>
        <v>0</v>
      </c>
      <c r="AT43" s="457">
        <v>3</v>
      </c>
      <c r="AU43" s="457">
        <v>3</v>
      </c>
      <c r="AV43" s="457">
        <v>3</v>
      </c>
      <c r="AW43" s="19">
        <f t="shared" si="232"/>
        <v>0</v>
      </c>
      <c r="AX43" s="75">
        <f t="shared" si="233"/>
        <v>0</v>
      </c>
      <c r="AY43" s="75">
        <f t="shared" si="234"/>
        <v>0</v>
      </c>
      <c r="AZ43" s="19">
        <f t="shared" si="235"/>
        <v>0</v>
      </c>
      <c r="BA43" s="458">
        <f t="shared" si="236"/>
        <v>1</v>
      </c>
      <c r="BB43" s="19">
        <f t="shared" si="237"/>
        <v>0</v>
      </c>
      <c r="BC43" s="458">
        <f t="shared" si="238"/>
        <v>1</v>
      </c>
      <c r="BD43" s="75">
        <f t="shared" si="239"/>
        <v>1</v>
      </c>
      <c r="BE43" s="458">
        <f t="shared" si="240"/>
        <v>3</v>
      </c>
      <c r="BF43" s="75">
        <f t="shared" ref="BF43:BH43" si="262">AF43</f>
        <v>0</v>
      </c>
      <c r="BG43" s="19">
        <f t="shared" si="262"/>
        <v>0</v>
      </c>
      <c r="BH43" s="19">
        <f t="shared" si="262"/>
        <v>0</v>
      </c>
      <c r="BI43" s="19">
        <f t="shared" si="242"/>
        <v>0</v>
      </c>
      <c r="BJ43" s="19">
        <f t="shared" si="243"/>
        <v>0</v>
      </c>
      <c r="BK43" s="15"/>
      <c r="BL43" s="10">
        <f t="shared" ref="BL43:BO43" si="263">IF(AW43&lt;=50%,5,IF(AW43&lt;=65%,4,IF(AW43&lt;=75%,3,IF(AW43&lt;=90%,2,1))))</f>
        <v>5</v>
      </c>
      <c r="BM43" s="10">
        <f t="shared" si="263"/>
        <v>5</v>
      </c>
      <c r="BN43" s="10">
        <f t="shared" si="263"/>
        <v>5</v>
      </c>
      <c r="BO43" s="10">
        <f t="shared" si="263"/>
        <v>5</v>
      </c>
      <c r="BP43" s="10">
        <f t="shared" si="245"/>
        <v>5</v>
      </c>
      <c r="BQ43" s="10">
        <f t="shared" si="246"/>
        <v>1</v>
      </c>
      <c r="BR43" s="10">
        <f t="shared" ref="BR43:BU43" si="264">IF(BF43&lt;=50%,5,IF(BF43&lt;=65%,4,IF(BF43&lt;=75%,3,IF(BF43&lt;=90%,2,1))))</f>
        <v>5</v>
      </c>
      <c r="BS43" s="10">
        <f t="shared" si="264"/>
        <v>5</v>
      </c>
      <c r="BT43" s="10">
        <f t="shared" si="264"/>
        <v>5</v>
      </c>
      <c r="BU43" s="10">
        <f t="shared" si="264"/>
        <v>5</v>
      </c>
      <c r="BV43" s="10">
        <f t="shared" si="248"/>
        <v>5</v>
      </c>
      <c r="BW43" s="10">
        <f t="shared" si="249"/>
        <v>5</v>
      </c>
    </row>
    <row r="44" spans="1:75" ht="15.75" customHeight="1" outlineLevel="1" x14ac:dyDescent="0.25">
      <c r="A44" s="712"/>
      <c r="B44" s="695"/>
      <c r="C44" s="695"/>
      <c r="D44" s="695"/>
      <c r="E44" s="695"/>
      <c r="F44" s="695"/>
      <c r="G44" s="447">
        <v>2</v>
      </c>
      <c r="H44" s="448" t="s">
        <v>4260</v>
      </c>
      <c r="I44" s="455"/>
      <c r="J44" s="455"/>
      <c r="K44" s="455"/>
      <c r="L44" s="455"/>
      <c r="M44" s="455">
        <v>76.58</v>
      </c>
      <c r="N44" s="477">
        <v>76.62</v>
      </c>
      <c r="O44" s="477">
        <v>76.66</v>
      </c>
      <c r="P44" s="478">
        <v>76.72</v>
      </c>
      <c r="Q44" s="534">
        <v>76.72</v>
      </c>
      <c r="R44" s="480">
        <v>76.8</v>
      </c>
      <c r="S44" s="480">
        <v>76.849999999999994</v>
      </c>
      <c r="T44" s="480">
        <v>76.900000000000006</v>
      </c>
      <c r="U44" s="482"/>
      <c r="V44" s="479"/>
      <c r="W44" s="452">
        <f t="shared" si="219"/>
        <v>0</v>
      </c>
      <c r="X44" s="452">
        <f t="shared" si="220"/>
        <v>0</v>
      </c>
      <c r="Y44" s="479"/>
      <c r="Z44" s="483"/>
      <c r="AA44" s="509">
        <f t="shared" si="221"/>
        <v>0</v>
      </c>
      <c r="AB44" s="509">
        <f t="shared" si="222"/>
        <v>0</v>
      </c>
      <c r="AC44" s="482">
        <f>V44</f>
        <v>0</v>
      </c>
      <c r="AD44" s="534"/>
      <c r="AE44" s="535"/>
      <c r="AF44" s="452">
        <f t="shared" si="223"/>
        <v>0</v>
      </c>
      <c r="AG44" s="452">
        <f t="shared" si="224"/>
        <v>0</v>
      </c>
      <c r="AH44" s="452">
        <f t="shared" si="225"/>
        <v>0</v>
      </c>
      <c r="AI44" s="482">
        <f t="shared" si="226"/>
        <v>76.849999999999994</v>
      </c>
      <c r="AJ44" s="534"/>
      <c r="AK44" s="452">
        <f t="shared" si="227"/>
        <v>0</v>
      </c>
      <c r="AL44" s="483">
        <v>76.94</v>
      </c>
      <c r="AM44" s="453">
        <f t="shared" si="228"/>
        <v>0</v>
      </c>
      <c r="AN44" s="483"/>
      <c r="AO44" s="455" t="s">
        <v>4259</v>
      </c>
      <c r="AP44" s="16" t="s">
        <v>4261</v>
      </c>
      <c r="AQ44" s="456" t="e">
        <f t="shared" si="229"/>
        <v>#DIV/0!</v>
      </c>
      <c r="AR44" s="456">
        <f t="shared" si="230"/>
        <v>0</v>
      </c>
      <c r="AS44" s="456">
        <f t="shared" si="231"/>
        <v>0</v>
      </c>
      <c r="AT44" s="457">
        <v>2</v>
      </c>
      <c r="AU44" s="457">
        <v>2</v>
      </c>
      <c r="AV44" s="457">
        <v>2</v>
      </c>
      <c r="AW44" s="19">
        <f t="shared" si="232"/>
        <v>0</v>
      </c>
      <c r="AX44" s="75">
        <f t="shared" si="233"/>
        <v>0</v>
      </c>
      <c r="AY44" s="75">
        <f t="shared" si="234"/>
        <v>0</v>
      </c>
      <c r="AZ44" s="19">
        <f t="shared" si="235"/>
        <v>0</v>
      </c>
      <c r="BA44" s="458">
        <f t="shared" si="236"/>
        <v>1</v>
      </c>
      <c r="BB44" s="19">
        <f t="shared" si="237"/>
        <v>0</v>
      </c>
      <c r="BC44" s="458">
        <f t="shared" si="238"/>
        <v>1</v>
      </c>
      <c r="BD44" s="75">
        <f t="shared" si="239"/>
        <v>0</v>
      </c>
      <c r="BE44" s="458">
        <f t="shared" si="240"/>
        <v>1</v>
      </c>
      <c r="BF44" s="75">
        <f t="shared" ref="BF44:BH44" si="265">AF44</f>
        <v>0</v>
      </c>
      <c r="BG44" s="19">
        <f t="shared" si="265"/>
        <v>0</v>
      </c>
      <c r="BH44" s="19">
        <f t="shared" si="265"/>
        <v>0</v>
      </c>
      <c r="BI44" s="19">
        <f t="shared" si="242"/>
        <v>0</v>
      </c>
      <c r="BJ44" s="19">
        <f t="shared" si="243"/>
        <v>0</v>
      </c>
      <c r="BK44" s="15"/>
      <c r="BL44" s="10">
        <f t="shared" ref="BL44:BO44" si="266">IF(AW44&lt;=50%,5,IF(AW44&lt;=65%,4,IF(AW44&lt;=75%,3,IF(AW44&lt;=90%,2,1))))</f>
        <v>5</v>
      </c>
      <c r="BM44" s="10">
        <f t="shared" si="266"/>
        <v>5</v>
      </c>
      <c r="BN44" s="10">
        <f t="shared" si="266"/>
        <v>5</v>
      </c>
      <c r="BO44" s="10">
        <f t="shared" si="266"/>
        <v>5</v>
      </c>
      <c r="BP44" s="10">
        <f t="shared" si="245"/>
        <v>5</v>
      </c>
      <c r="BQ44" s="10">
        <f t="shared" si="246"/>
        <v>5</v>
      </c>
      <c r="BR44" s="10">
        <f t="shared" ref="BR44:BU44" si="267">IF(BF44&lt;=50%,5,IF(BF44&lt;=65%,4,IF(BF44&lt;=75%,3,IF(BF44&lt;=90%,2,1))))</f>
        <v>5</v>
      </c>
      <c r="BS44" s="10">
        <f t="shared" si="267"/>
        <v>5</v>
      </c>
      <c r="BT44" s="10">
        <f t="shared" si="267"/>
        <v>5</v>
      </c>
      <c r="BU44" s="10">
        <f t="shared" si="267"/>
        <v>5</v>
      </c>
      <c r="BV44" s="10">
        <f t="shared" si="248"/>
        <v>5</v>
      </c>
      <c r="BW44" s="10">
        <f t="shared" si="249"/>
        <v>5</v>
      </c>
    </row>
    <row r="45" spans="1:75" ht="15.75" customHeight="1" outlineLevel="1" x14ac:dyDescent="0.25">
      <c r="A45" s="712"/>
      <c r="B45" s="695"/>
      <c r="C45" s="695"/>
      <c r="D45" s="695"/>
      <c r="E45" s="695"/>
      <c r="F45" s="695"/>
      <c r="G45" s="447">
        <v>3</v>
      </c>
      <c r="H45" s="489" t="s">
        <v>4262</v>
      </c>
      <c r="I45" s="455"/>
      <c r="J45" s="455"/>
      <c r="K45" s="455"/>
      <c r="L45" s="455"/>
      <c r="M45" s="455">
        <v>187.5</v>
      </c>
      <c r="N45" s="477">
        <v>0</v>
      </c>
      <c r="O45" s="478">
        <v>192.43</v>
      </c>
      <c r="P45" s="480">
        <f>2/1527*100000</f>
        <v>130.97576948264572</v>
      </c>
      <c r="Q45" s="482">
        <f>2/1532*100000</f>
        <v>130.54830287206266</v>
      </c>
      <c r="R45" s="480">
        <v>110</v>
      </c>
      <c r="S45" s="480">
        <v>95</v>
      </c>
      <c r="T45" s="480">
        <v>70</v>
      </c>
      <c r="U45" s="479"/>
      <c r="V45" s="479"/>
      <c r="W45" s="452">
        <f t="shared" ref="W45:W51" si="268">IF(U45=0,0,(2*U45-V45)/U45)</f>
        <v>0</v>
      </c>
      <c r="X45" s="452">
        <f t="shared" ref="X45:X51" si="269">((2*S45)-V45)/S45</f>
        <v>2</v>
      </c>
      <c r="Y45" s="479"/>
      <c r="Z45" s="479"/>
      <c r="AA45" s="509">
        <f t="shared" ref="AA45:AA51" si="270">IF(Y45=0,0,(2*Y45-Z45)/Y45)</f>
        <v>0</v>
      </c>
      <c r="AB45" s="509">
        <f t="shared" ref="AB45:AB51" si="271">((2*S45)-Z45)/S45</f>
        <v>2</v>
      </c>
      <c r="AC45" s="534">
        <v>245.39</v>
      </c>
      <c r="AD45" s="534"/>
      <c r="AE45" s="534"/>
      <c r="AF45" s="452">
        <f t="shared" ref="AF45:AF51" si="272">IF(AD45=0,0,(2*AD45-AE45)/AD45)</f>
        <v>0</v>
      </c>
      <c r="AG45" s="452">
        <f t="shared" ref="AG45:AG51" si="273">IF(R45=0,0,(2*S45-AE45)/S45)</f>
        <v>2</v>
      </c>
      <c r="AH45" s="473">
        <f t="shared" ref="AH45:AH51" si="274">IF(T45=0,0,(2*R45-AE45)/T45)</f>
        <v>3.1428571428571428</v>
      </c>
      <c r="AI45" s="479">
        <f t="shared" si="226"/>
        <v>95</v>
      </c>
      <c r="AJ45" s="482"/>
      <c r="AK45" s="452">
        <f t="shared" ref="AK45:AK51" si="275">IF(AI45=0,0,(2*AI45-AJ45)/AI45)</f>
        <v>2</v>
      </c>
      <c r="AL45" s="483">
        <v>70</v>
      </c>
      <c r="AM45" s="509">
        <f t="shared" ref="AM45:AM51" si="276">IF(AK45=0,0,(2*T45-AJ45)/T45)</f>
        <v>2</v>
      </c>
      <c r="AN45" s="453"/>
      <c r="AO45" s="455" t="s">
        <v>4259</v>
      </c>
      <c r="AP45" s="12"/>
      <c r="AQ45" s="456" t="e">
        <f t="shared" ref="AQ45:AQ46" si="277">1/(V45/U45)</f>
        <v>#DIV/0!</v>
      </c>
      <c r="AR45" s="456" t="e">
        <f t="shared" ref="AR45:AR46" si="278">1/(V45/R45)</f>
        <v>#DIV/0!</v>
      </c>
      <c r="AS45" s="456" t="e">
        <f t="shared" ref="AS45:AS46" si="279">1/(V45/T45)</f>
        <v>#DIV/0!</v>
      </c>
      <c r="AT45" s="457">
        <v>1</v>
      </c>
      <c r="AU45" s="457">
        <v>1</v>
      </c>
      <c r="AV45" s="457">
        <v>1</v>
      </c>
      <c r="AW45" s="19">
        <f t="shared" si="232"/>
        <v>0</v>
      </c>
      <c r="AX45" s="75">
        <f t="shared" si="233"/>
        <v>2</v>
      </c>
      <c r="AY45" s="75">
        <f t="shared" ref="AY45:AY51" si="280">IF(V45=0,0,(2*T45-V45)/T45)</f>
        <v>0</v>
      </c>
      <c r="AZ45" s="19">
        <f t="shared" si="235"/>
        <v>0</v>
      </c>
      <c r="BA45" s="458">
        <f t="shared" si="236"/>
        <v>1</v>
      </c>
      <c r="BB45" s="19">
        <f t="shared" si="237"/>
        <v>2</v>
      </c>
      <c r="BC45" s="458">
        <f t="shared" si="238"/>
        <v>3</v>
      </c>
      <c r="BD45" s="19">
        <f t="shared" ref="BD45:BD51" si="281">(2*T45-AC45)/T45</f>
        <v>-1.5055714285714283</v>
      </c>
      <c r="BE45" s="458">
        <f t="shared" si="240"/>
        <v>1</v>
      </c>
      <c r="BF45" s="75">
        <f t="shared" ref="BF45:BH45" si="282">AF45</f>
        <v>0</v>
      </c>
      <c r="BG45" s="19">
        <f t="shared" si="282"/>
        <v>2</v>
      </c>
      <c r="BH45" s="19">
        <f t="shared" si="282"/>
        <v>3.1428571428571428</v>
      </c>
      <c r="BI45" s="19">
        <f t="shared" si="242"/>
        <v>2</v>
      </c>
      <c r="BJ45" s="19">
        <f t="shared" si="243"/>
        <v>2</v>
      </c>
      <c r="BK45" s="15"/>
      <c r="BL45" s="10">
        <f t="shared" ref="BL45:BO45" si="283">IF(AW45&lt;=50%,5,IF(AW45&lt;=65%,4,IF(AW45&lt;=75%,3,IF(AW45&lt;=90%,2,1))))</f>
        <v>5</v>
      </c>
      <c r="BM45" s="10">
        <f t="shared" si="283"/>
        <v>1</v>
      </c>
      <c r="BN45" s="10">
        <f t="shared" si="283"/>
        <v>5</v>
      </c>
      <c r="BO45" s="10">
        <f t="shared" si="283"/>
        <v>5</v>
      </c>
      <c r="BP45" s="10">
        <f t="shared" si="245"/>
        <v>1</v>
      </c>
      <c r="BQ45" s="10">
        <f t="shared" si="246"/>
        <v>5</v>
      </c>
      <c r="BR45" s="10">
        <f t="shared" ref="BR45:BU45" si="284">IF(BF45&lt;=50%,5,IF(BF45&lt;=65%,4,IF(BF45&lt;=75%,3,IF(BF45&lt;=90%,2,1))))</f>
        <v>5</v>
      </c>
      <c r="BS45" s="10">
        <f t="shared" si="284"/>
        <v>1</v>
      </c>
      <c r="BT45" s="10">
        <f t="shared" si="284"/>
        <v>1</v>
      </c>
      <c r="BU45" s="10">
        <f t="shared" si="284"/>
        <v>1</v>
      </c>
      <c r="BV45" s="10">
        <f t="shared" si="248"/>
        <v>1</v>
      </c>
      <c r="BW45" s="10">
        <f t="shared" si="249"/>
        <v>1</v>
      </c>
    </row>
    <row r="46" spans="1:75" ht="15.75" customHeight="1" outlineLevel="1" x14ac:dyDescent="0.25">
      <c r="A46" s="712"/>
      <c r="B46" s="695"/>
      <c r="C46" s="695"/>
      <c r="D46" s="695"/>
      <c r="E46" s="695"/>
      <c r="F46" s="695"/>
      <c r="G46" s="447">
        <v>4</v>
      </c>
      <c r="H46" s="448" t="s">
        <v>4263</v>
      </c>
      <c r="I46" s="455"/>
      <c r="J46" s="455"/>
      <c r="K46" s="455"/>
      <c r="L46" s="455"/>
      <c r="M46" s="455">
        <v>15.63</v>
      </c>
      <c r="N46" s="477">
        <v>10.66</v>
      </c>
      <c r="O46" s="478">
        <v>12.19</v>
      </c>
      <c r="P46" s="480">
        <f>20/1527*1000</f>
        <v>13.097576948264571</v>
      </c>
      <c r="Q46" s="482">
        <f>16/1532*1000</f>
        <v>10.443864229765014</v>
      </c>
      <c r="R46" s="480">
        <v>13.5</v>
      </c>
      <c r="S46" s="480">
        <v>13</v>
      </c>
      <c r="T46" s="480">
        <v>12.5</v>
      </c>
      <c r="U46" s="479"/>
      <c r="V46" s="479"/>
      <c r="W46" s="452">
        <f t="shared" si="268"/>
        <v>0</v>
      </c>
      <c r="X46" s="452">
        <f t="shared" si="269"/>
        <v>2</v>
      </c>
      <c r="Y46" s="479"/>
      <c r="Z46" s="482"/>
      <c r="AA46" s="509">
        <f t="shared" si="270"/>
        <v>0</v>
      </c>
      <c r="AB46" s="509">
        <f t="shared" si="271"/>
        <v>2</v>
      </c>
      <c r="AC46" s="534">
        <v>8.59</v>
      </c>
      <c r="AD46" s="534"/>
      <c r="AE46" s="535"/>
      <c r="AF46" s="452">
        <f t="shared" si="272"/>
        <v>0</v>
      </c>
      <c r="AG46" s="452">
        <f t="shared" si="273"/>
        <v>2</v>
      </c>
      <c r="AH46" s="473">
        <f t="shared" si="274"/>
        <v>2.16</v>
      </c>
      <c r="AI46" s="479">
        <f t="shared" si="226"/>
        <v>13</v>
      </c>
      <c r="AJ46" s="482"/>
      <c r="AK46" s="452">
        <f t="shared" si="275"/>
        <v>2</v>
      </c>
      <c r="AL46" s="483">
        <v>12.5</v>
      </c>
      <c r="AM46" s="509">
        <f t="shared" si="276"/>
        <v>2</v>
      </c>
      <c r="AN46" s="454"/>
      <c r="AO46" s="455" t="s">
        <v>4259</v>
      </c>
      <c r="AP46" s="12"/>
      <c r="AQ46" s="456" t="e">
        <f t="shared" si="277"/>
        <v>#DIV/0!</v>
      </c>
      <c r="AR46" s="456" t="e">
        <f t="shared" si="278"/>
        <v>#DIV/0!</v>
      </c>
      <c r="AS46" s="456" t="e">
        <f t="shared" si="279"/>
        <v>#DIV/0!</v>
      </c>
      <c r="AT46" s="457">
        <v>3</v>
      </c>
      <c r="AU46" s="457">
        <v>3</v>
      </c>
      <c r="AV46" s="457">
        <v>3</v>
      </c>
      <c r="AW46" s="19">
        <f t="shared" si="232"/>
        <v>0</v>
      </c>
      <c r="AX46" s="75">
        <f t="shared" si="233"/>
        <v>2</v>
      </c>
      <c r="AY46" s="75">
        <f t="shared" si="280"/>
        <v>0</v>
      </c>
      <c r="AZ46" s="19">
        <f t="shared" si="235"/>
        <v>0</v>
      </c>
      <c r="BA46" s="458">
        <f t="shared" si="236"/>
        <v>1</v>
      </c>
      <c r="BB46" s="19">
        <f t="shared" si="237"/>
        <v>2</v>
      </c>
      <c r="BC46" s="458">
        <f t="shared" si="238"/>
        <v>3</v>
      </c>
      <c r="BD46" s="19">
        <f t="shared" si="281"/>
        <v>1.3128</v>
      </c>
      <c r="BE46" s="458">
        <f t="shared" si="240"/>
        <v>3</v>
      </c>
      <c r="BF46" s="75">
        <f t="shared" ref="BF46:BH46" si="285">AF46</f>
        <v>0</v>
      </c>
      <c r="BG46" s="19">
        <f t="shared" si="285"/>
        <v>2</v>
      </c>
      <c r="BH46" s="19">
        <f t="shared" si="285"/>
        <v>2.16</v>
      </c>
      <c r="BI46" s="19">
        <f t="shared" si="242"/>
        <v>2</v>
      </c>
      <c r="BJ46" s="19">
        <f t="shared" si="243"/>
        <v>2</v>
      </c>
      <c r="BK46" s="15"/>
      <c r="BL46" s="10">
        <f t="shared" ref="BL46:BO46" si="286">IF(AW46&lt;=50%,5,IF(AW46&lt;=65%,4,IF(AW46&lt;=75%,3,IF(AW46&lt;=90%,2,1))))</f>
        <v>5</v>
      </c>
      <c r="BM46" s="10">
        <f t="shared" si="286"/>
        <v>1</v>
      </c>
      <c r="BN46" s="10">
        <f t="shared" si="286"/>
        <v>5</v>
      </c>
      <c r="BO46" s="10">
        <f t="shared" si="286"/>
        <v>5</v>
      </c>
      <c r="BP46" s="10">
        <f t="shared" si="245"/>
        <v>1</v>
      </c>
      <c r="BQ46" s="10">
        <f t="shared" si="246"/>
        <v>1</v>
      </c>
      <c r="BR46" s="10">
        <f t="shared" ref="BR46:BU46" si="287">IF(BF46&lt;=50%,5,IF(BF46&lt;=65%,4,IF(BF46&lt;=75%,3,IF(BF46&lt;=90%,2,1))))</f>
        <v>5</v>
      </c>
      <c r="BS46" s="10">
        <f t="shared" si="287"/>
        <v>1</v>
      </c>
      <c r="BT46" s="10">
        <f t="shared" si="287"/>
        <v>1</v>
      </c>
      <c r="BU46" s="10">
        <f t="shared" si="287"/>
        <v>1</v>
      </c>
      <c r="BV46" s="10">
        <f t="shared" si="248"/>
        <v>1</v>
      </c>
      <c r="BW46" s="10">
        <f t="shared" si="249"/>
        <v>1</v>
      </c>
    </row>
    <row r="47" spans="1:75" ht="15.75" customHeight="1" outlineLevel="1" x14ac:dyDescent="0.25">
      <c r="A47" s="712"/>
      <c r="B47" s="695"/>
      <c r="C47" s="695"/>
      <c r="D47" s="695"/>
      <c r="E47" s="695"/>
      <c r="F47" s="695"/>
      <c r="G47" s="447">
        <v>5</v>
      </c>
      <c r="H47" s="448" t="s">
        <v>4264</v>
      </c>
      <c r="I47" s="547"/>
      <c r="J47" s="547"/>
      <c r="K47" s="547"/>
      <c r="L47" s="547"/>
      <c r="M47" s="548">
        <v>0.16300000000000001</v>
      </c>
      <c r="N47" s="548">
        <v>0.127</v>
      </c>
      <c r="O47" s="548">
        <v>0.14099999999999999</v>
      </c>
      <c r="P47" s="549">
        <f>23/1527*10</f>
        <v>0.15062213490504256</v>
      </c>
      <c r="Q47" s="550">
        <f>18/1532*10</f>
        <v>0.1174934725848564</v>
      </c>
      <c r="R47" s="549">
        <v>0.14499999999999999</v>
      </c>
      <c r="S47" s="549">
        <v>0.14000000000000001</v>
      </c>
      <c r="T47" s="549">
        <v>0.13500000000000001</v>
      </c>
      <c r="U47" s="479"/>
      <c r="V47" s="479"/>
      <c r="W47" s="452">
        <f t="shared" si="268"/>
        <v>0</v>
      </c>
      <c r="X47" s="452">
        <f t="shared" si="269"/>
        <v>2</v>
      </c>
      <c r="Y47" s="479"/>
      <c r="Z47" s="479"/>
      <c r="AA47" s="509">
        <f t="shared" si="270"/>
        <v>0</v>
      </c>
      <c r="AB47" s="509">
        <f t="shared" si="271"/>
        <v>2</v>
      </c>
      <c r="AC47" s="551">
        <v>8.5900000000000004E-2</v>
      </c>
      <c r="AD47" s="551"/>
      <c r="AE47" s="551"/>
      <c r="AF47" s="452">
        <f t="shared" si="272"/>
        <v>0</v>
      </c>
      <c r="AG47" s="452">
        <f t="shared" si="273"/>
        <v>2</v>
      </c>
      <c r="AH47" s="473">
        <f t="shared" si="274"/>
        <v>2.1481481481481479</v>
      </c>
      <c r="AI47" s="552">
        <f t="shared" si="226"/>
        <v>0.14000000000000001</v>
      </c>
      <c r="AJ47" s="550"/>
      <c r="AK47" s="452">
        <f t="shared" si="275"/>
        <v>2</v>
      </c>
      <c r="AL47" s="535">
        <v>0.13500000000000001</v>
      </c>
      <c r="AM47" s="509">
        <f t="shared" si="276"/>
        <v>2</v>
      </c>
      <c r="AN47" s="483"/>
      <c r="AO47" s="455" t="s">
        <v>4259</v>
      </c>
      <c r="AP47" s="12"/>
      <c r="AQ47" s="456">
        <v>1</v>
      </c>
      <c r="AR47" s="456">
        <v>1</v>
      </c>
      <c r="AS47" s="456">
        <v>1</v>
      </c>
      <c r="AT47" s="457">
        <v>3</v>
      </c>
      <c r="AU47" s="457">
        <v>3</v>
      </c>
      <c r="AV47" s="457">
        <v>3</v>
      </c>
      <c r="AW47" s="19">
        <f t="shared" si="232"/>
        <v>0</v>
      </c>
      <c r="AX47" s="75">
        <f t="shared" si="233"/>
        <v>2</v>
      </c>
      <c r="AY47" s="75">
        <f t="shared" si="280"/>
        <v>0</v>
      </c>
      <c r="AZ47" s="19">
        <f t="shared" si="235"/>
        <v>0</v>
      </c>
      <c r="BA47" s="458">
        <f t="shared" si="236"/>
        <v>1</v>
      </c>
      <c r="BB47" s="19">
        <f t="shared" si="237"/>
        <v>2</v>
      </c>
      <c r="BC47" s="458">
        <f t="shared" si="238"/>
        <v>3</v>
      </c>
      <c r="BD47" s="19">
        <f t="shared" si="281"/>
        <v>1.3637037037037036</v>
      </c>
      <c r="BE47" s="458">
        <f t="shared" si="240"/>
        <v>3</v>
      </c>
      <c r="BF47" s="75">
        <f t="shared" ref="BF47:BH47" si="288">AF47</f>
        <v>0</v>
      </c>
      <c r="BG47" s="19">
        <f t="shared" si="288"/>
        <v>2</v>
      </c>
      <c r="BH47" s="19">
        <f t="shared" si="288"/>
        <v>2.1481481481481479</v>
      </c>
      <c r="BI47" s="19">
        <f t="shared" si="242"/>
        <v>2</v>
      </c>
      <c r="BJ47" s="19">
        <f t="shared" si="243"/>
        <v>2</v>
      </c>
      <c r="BK47" s="15"/>
      <c r="BL47" s="10">
        <f t="shared" ref="BL47:BO47" si="289">IF(AW47&lt;=50%,5,IF(AW47&lt;=65%,4,IF(AW47&lt;=75%,3,IF(AW47&lt;=90%,2,1))))</f>
        <v>5</v>
      </c>
      <c r="BM47" s="10">
        <f t="shared" si="289"/>
        <v>1</v>
      </c>
      <c r="BN47" s="10">
        <f t="shared" si="289"/>
        <v>5</v>
      </c>
      <c r="BO47" s="10">
        <f t="shared" si="289"/>
        <v>5</v>
      </c>
      <c r="BP47" s="10">
        <f t="shared" si="245"/>
        <v>1</v>
      </c>
      <c r="BQ47" s="10">
        <f t="shared" si="246"/>
        <v>1</v>
      </c>
      <c r="BR47" s="10">
        <f t="shared" ref="BR47:BU47" si="290">IF(BF47&lt;=50%,5,IF(BF47&lt;=65%,4,IF(BF47&lt;=75%,3,IF(BF47&lt;=90%,2,1))))</f>
        <v>5</v>
      </c>
      <c r="BS47" s="10">
        <f t="shared" si="290"/>
        <v>1</v>
      </c>
      <c r="BT47" s="10">
        <f t="shared" si="290"/>
        <v>1</v>
      </c>
      <c r="BU47" s="10">
        <f t="shared" si="290"/>
        <v>1</v>
      </c>
      <c r="BV47" s="10">
        <f t="shared" si="248"/>
        <v>1</v>
      </c>
      <c r="BW47" s="10">
        <f t="shared" si="249"/>
        <v>1</v>
      </c>
    </row>
    <row r="48" spans="1:75" ht="15.75" customHeight="1" outlineLevel="1" x14ac:dyDescent="0.25">
      <c r="A48" s="712"/>
      <c r="B48" s="695"/>
      <c r="C48" s="695"/>
      <c r="D48" s="695"/>
      <c r="E48" s="695"/>
      <c r="F48" s="695"/>
      <c r="G48" s="447">
        <v>6</v>
      </c>
      <c r="H48" s="448" t="s">
        <v>1880</v>
      </c>
      <c r="I48" s="455"/>
      <c r="J48" s="455"/>
      <c r="K48" s="455"/>
      <c r="L48" s="455"/>
      <c r="M48" s="455">
        <v>0.31</v>
      </c>
      <c r="N48" s="477">
        <v>0.22</v>
      </c>
      <c r="O48" s="477">
        <v>0.308</v>
      </c>
      <c r="P48" s="478">
        <v>0.24</v>
      </c>
      <c r="Q48" s="479">
        <v>0.19</v>
      </c>
      <c r="R48" s="480">
        <v>0.31</v>
      </c>
      <c r="S48" s="480">
        <v>0.31</v>
      </c>
      <c r="T48" s="480">
        <v>0.31</v>
      </c>
      <c r="U48" s="479"/>
      <c r="V48" s="479"/>
      <c r="W48" s="452">
        <f t="shared" si="268"/>
        <v>0</v>
      </c>
      <c r="X48" s="452">
        <f t="shared" si="269"/>
        <v>2</v>
      </c>
      <c r="Y48" s="479"/>
      <c r="Z48" s="479"/>
      <c r="AA48" s="509">
        <f t="shared" si="270"/>
        <v>0</v>
      </c>
      <c r="AB48" s="509">
        <f t="shared" si="271"/>
        <v>2</v>
      </c>
      <c r="AC48" s="534">
        <v>0.06</v>
      </c>
      <c r="AD48" s="534"/>
      <c r="AE48" s="534"/>
      <c r="AF48" s="452">
        <f t="shared" si="272"/>
        <v>0</v>
      </c>
      <c r="AG48" s="452">
        <f t="shared" si="273"/>
        <v>2</v>
      </c>
      <c r="AH48" s="473">
        <f t="shared" si="274"/>
        <v>2</v>
      </c>
      <c r="AI48" s="482">
        <f t="shared" si="226"/>
        <v>0.31</v>
      </c>
      <c r="AJ48" s="479"/>
      <c r="AK48" s="452">
        <f t="shared" si="275"/>
        <v>2</v>
      </c>
      <c r="AL48" s="483">
        <v>0.31</v>
      </c>
      <c r="AM48" s="509">
        <f t="shared" si="276"/>
        <v>2</v>
      </c>
      <c r="AN48" s="454"/>
      <c r="AO48" s="455" t="s">
        <v>4259</v>
      </c>
      <c r="AP48" s="12"/>
      <c r="AQ48" s="456" t="e">
        <f t="shared" ref="AQ48:AQ51" si="291">1/(V48/U48)</f>
        <v>#DIV/0!</v>
      </c>
      <c r="AR48" s="456" t="e">
        <f t="shared" ref="AR48:AR51" si="292">1/(V48/R48)</f>
        <v>#DIV/0!</v>
      </c>
      <c r="AS48" s="456" t="e">
        <f t="shared" ref="AS48:AS51" si="293">1/(V48/T48)</f>
        <v>#DIV/0!</v>
      </c>
      <c r="AT48" s="457">
        <v>3</v>
      </c>
      <c r="AU48" s="457">
        <v>3</v>
      </c>
      <c r="AV48" s="457">
        <v>3</v>
      </c>
      <c r="AW48" s="19">
        <f t="shared" si="232"/>
        <v>0</v>
      </c>
      <c r="AX48" s="75">
        <f t="shared" si="233"/>
        <v>2</v>
      </c>
      <c r="AY48" s="75">
        <f t="shared" si="280"/>
        <v>0</v>
      </c>
      <c r="AZ48" s="19">
        <f t="shared" si="235"/>
        <v>0</v>
      </c>
      <c r="BA48" s="458">
        <f t="shared" si="236"/>
        <v>1</v>
      </c>
      <c r="BB48" s="19">
        <f t="shared" si="237"/>
        <v>2</v>
      </c>
      <c r="BC48" s="458">
        <f t="shared" si="238"/>
        <v>3</v>
      </c>
      <c r="BD48" s="19">
        <f t="shared" si="281"/>
        <v>1.806451612903226</v>
      </c>
      <c r="BE48" s="458">
        <f t="shared" si="240"/>
        <v>3</v>
      </c>
      <c r="BF48" s="75">
        <f t="shared" ref="BF48:BH48" si="294">AF48</f>
        <v>0</v>
      </c>
      <c r="BG48" s="19">
        <f t="shared" si="294"/>
        <v>2</v>
      </c>
      <c r="BH48" s="19">
        <f t="shared" si="294"/>
        <v>2</v>
      </c>
      <c r="BI48" s="19">
        <f t="shared" si="242"/>
        <v>2</v>
      </c>
      <c r="BJ48" s="19">
        <f t="shared" si="243"/>
        <v>2</v>
      </c>
      <c r="BK48" s="15"/>
      <c r="BL48" s="10">
        <f t="shared" ref="BL48:BO48" si="295">IF(AW48&lt;=50%,5,IF(AW48&lt;=65%,4,IF(AW48&lt;=75%,3,IF(AW48&lt;=90%,2,1))))</f>
        <v>5</v>
      </c>
      <c r="BM48" s="10">
        <f t="shared" si="295"/>
        <v>1</v>
      </c>
      <c r="BN48" s="10">
        <f t="shared" si="295"/>
        <v>5</v>
      </c>
      <c r="BO48" s="10">
        <f t="shared" si="295"/>
        <v>5</v>
      </c>
      <c r="BP48" s="10">
        <f t="shared" si="245"/>
        <v>1</v>
      </c>
      <c r="BQ48" s="10">
        <f t="shared" si="246"/>
        <v>1</v>
      </c>
      <c r="BR48" s="10">
        <f t="shared" ref="BR48:BU48" si="296">IF(BF48&lt;=50%,5,IF(BF48&lt;=65%,4,IF(BF48&lt;=75%,3,IF(BF48&lt;=90%,2,1))))</f>
        <v>5</v>
      </c>
      <c r="BS48" s="10">
        <f t="shared" si="296"/>
        <v>1</v>
      </c>
      <c r="BT48" s="10">
        <f t="shared" si="296"/>
        <v>1</v>
      </c>
      <c r="BU48" s="10">
        <f t="shared" si="296"/>
        <v>1</v>
      </c>
      <c r="BV48" s="10">
        <f t="shared" si="248"/>
        <v>1</v>
      </c>
      <c r="BW48" s="10">
        <f t="shared" si="249"/>
        <v>1</v>
      </c>
    </row>
    <row r="49" spans="1:75" ht="15.75" customHeight="1" outlineLevel="1" x14ac:dyDescent="0.25">
      <c r="A49" s="712"/>
      <c r="B49" s="695"/>
      <c r="C49" s="695"/>
      <c r="D49" s="695"/>
      <c r="E49" s="695"/>
      <c r="F49" s="695"/>
      <c r="G49" s="447">
        <v>7</v>
      </c>
      <c r="H49" s="448" t="s">
        <v>1903</v>
      </c>
      <c r="I49" s="455"/>
      <c r="J49" s="455"/>
      <c r="K49" s="455"/>
      <c r="L49" s="455"/>
      <c r="M49" s="455">
        <v>130.93</v>
      </c>
      <c r="N49" s="477">
        <v>72.03</v>
      </c>
      <c r="O49" s="477">
        <v>49.66</v>
      </c>
      <c r="P49" s="478">
        <v>40</v>
      </c>
      <c r="Q49" s="479">
        <v>58.33</v>
      </c>
      <c r="R49" s="480">
        <v>50</v>
      </c>
      <c r="S49" s="480">
        <v>50</v>
      </c>
      <c r="T49" s="480">
        <v>50</v>
      </c>
      <c r="U49" s="479"/>
      <c r="V49" s="479"/>
      <c r="W49" s="452">
        <f t="shared" si="268"/>
        <v>0</v>
      </c>
      <c r="X49" s="452">
        <f t="shared" si="269"/>
        <v>2</v>
      </c>
      <c r="Y49" s="479"/>
      <c r="Z49" s="479"/>
      <c r="AA49" s="509">
        <f t="shared" si="270"/>
        <v>0</v>
      </c>
      <c r="AB49" s="509">
        <f t="shared" si="271"/>
        <v>2</v>
      </c>
      <c r="AC49" s="534">
        <v>55.38</v>
      </c>
      <c r="AD49" s="534"/>
      <c r="AE49" s="534"/>
      <c r="AF49" s="452">
        <f t="shared" si="272"/>
        <v>0</v>
      </c>
      <c r="AG49" s="452">
        <f t="shared" si="273"/>
        <v>2</v>
      </c>
      <c r="AH49" s="473">
        <f t="shared" si="274"/>
        <v>2</v>
      </c>
      <c r="AI49" s="482">
        <f t="shared" si="226"/>
        <v>50</v>
      </c>
      <c r="AJ49" s="479"/>
      <c r="AK49" s="452">
        <f t="shared" si="275"/>
        <v>2</v>
      </c>
      <c r="AL49" s="483">
        <v>50</v>
      </c>
      <c r="AM49" s="509">
        <f t="shared" si="276"/>
        <v>2</v>
      </c>
      <c r="AN49" s="454"/>
      <c r="AO49" s="455" t="s">
        <v>4259</v>
      </c>
      <c r="AP49" s="12"/>
      <c r="AQ49" s="456" t="e">
        <f t="shared" si="291"/>
        <v>#DIV/0!</v>
      </c>
      <c r="AR49" s="456" t="e">
        <f t="shared" si="292"/>
        <v>#DIV/0!</v>
      </c>
      <c r="AS49" s="456" t="e">
        <f t="shared" si="293"/>
        <v>#DIV/0!</v>
      </c>
      <c r="AT49" s="457">
        <v>3</v>
      </c>
      <c r="AU49" s="457">
        <v>3</v>
      </c>
      <c r="AV49" s="457">
        <v>3</v>
      </c>
      <c r="AW49" s="19">
        <f t="shared" si="232"/>
        <v>0</v>
      </c>
      <c r="AX49" s="75">
        <f t="shared" si="233"/>
        <v>2</v>
      </c>
      <c r="AY49" s="75">
        <f t="shared" si="280"/>
        <v>0</v>
      </c>
      <c r="AZ49" s="19">
        <f t="shared" si="235"/>
        <v>0</v>
      </c>
      <c r="BA49" s="458">
        <f t="shared" si="236"/>
        <v>1</v>
      </c>
      <c r="BB49" s="19">
        <f t="shared" si="237"/>
        <v>2</v>
      </c>
      <c r="BC49" s="458">
        <f t="shared" si="238"/>
        <v>3</v>
      </c>
      <c r="BD49" s="19">
        <f t="shared" si="281"/>
        <v>0.89239999999999997</v>
      </c>
      <c r="BE49" s="458">
        <f t="shared" si="240"/>
        <v>2</v>
      </c>
      <c r="BF49" s="75">
        <f t="shared" ref="BF49:BH49" si="297">AF49</f>
        <v>0</v>
      </c>
      <c r="BG49" s="19">
        <f t="shared" si="297"/>
        <v>2</v>
      </c>
      <c r="BH49" s="19">
        <f t="shared" si="297"/>
        <v>2</v>
      </c>
      <c r="BI49" s="19">
        <f t="shared" si="242"/>
        <v>2</v>
      </c>
      <c r="BJ49" s="19">
        <f t="shared" si="243"/>
        <v>2</v>
      </c>
      <c r="BK49" s="15"/>
      <c r="BL49" s="10">
        <f t="shared" ref="BL49:BO49" si="298">IF(AW49&lt;=50%,5,IF(AW49&lt;=65%,4,IF(AW49&lt;=75%,3,IF(AW49&lt;=90%,2,1))))</f>
        <v>5</v>
      </c>
      <c r="BM49" s="10">
        <f t="shared" si="298"/>
        <v>1</v>
      </c>
      <c r="BN49" s="10">
        <f t="shared" si="298"/>
        <v>5</v>
      </c>
      <c r="BO49" s="10">
        <f t="shared" si="298"/>
        <v>5</v>
      </c>
      <c r="BP49" s="10">
        <f t="shared" si="245"/>
        <v>1</v>
      </c>
      <c r="BQ49" s="10">
        <f t="shared" si="246"/>
        <v>2</v>
      </c>
      <c r="BR49" s="10">
        <f t="shared" ref="BR49:BU49" si="299">IF(BF49&lt;=50%,5,IF(BF49&lt;=65%,4,IF(BF49&lt;=75%,3,IF(BF49&lt;=90%,2,1))))</f>
        <v>5</v>
      </c>
      <c r="BS49" s="10">
        <f t="shared" si="299"/>
        <v>1</v>
      </c>
      <c r="BT49" s="10">
        <f t="shared" si="299"/>
        <v>1</v>
      </c>
      <c r="BU49" s="10">
        <f t="shared" si="299"/>
        <v>1</v>
      </c>
      <c r="BV49" s="10">
        <f t="shared" si="248"/>
        <v>1</v>
      </c>
      <c r="BW49" s="10">
        <f t="shared" si="249"/>
        <v>1</v>
      </c>
    </row>
    <row r="50" spans="1:75" ht="15.75" customHeight="1" outlineLevel="1" x14ac:dyDescent="0.25">
      <c r="A50" s="712"/>
      <c r="B50" s="695"/>
      <c r="C50" s="695"/>
      <c r="D50" s="695"/>
      <c r="E50" s="695"/>
      <c r="F50" s="695"/>
      <c r="G50" s="447">
        <v>8</v>
      </c>
      <c r="H50" s="448" t="s">
        <v>4265</v>
      </c>
      <c r="I50" s="533"/>
      <c r="J50" s="533"/>
      <c r="K50" s="533"/>
      <c r="L50" s="533"/>
      <c r="M50" s="533">
        <v>128.33000000000001</v>
      </c>
      <c r="N50" s="484">
        <v>122.54</v>
      </c>
      <c r="O50" s="484">
        <v>153.49</v>
      </c>
      <c r="P50" s="484">
        <v>154.61000000000001</v>
      </c>
      <c r="Q50" s="534">
        <v>174.23</v>
      </c>
      <c r="R50" s="480">
        <v>103</v>
      </c>
      <c r="S50" s="480">
        <v>102</v>
      </c>
      <c r="T50" s="480">
        <v>101</v>
      </c>
      <c r="U50" s="479"/>
      <c r="V50" s="479"/>
      <c r="W50" s="452">
        <f t="shared" si="268"/>
        <v>0</v>
      </c>
      <c r="X50" s="452">
        <f t="shared" si="269"/>
        <v>2</v>
      </c>
      <c r="Y50" s="479"/>
      <c r="Z50" s="479"/>
      <c r="AA50" s="509">
        <f t="shared" si="270"/>
        <v>0</v>
      </c>
      <c r="AB50" s="509">
        <f t="shared" si="271"/>
        <v>2</v>
      </c>
      <c r="AC50" s="534">
        <v>38.46</v>
      </c>
      <c r="AD50" s="534"/>
      <c r="AE50" s="534"/>
      <c r="AF50" s="452">
        <f t="shared" si="272"/>
        <v>0</v>
      </c>
      <c r="AG50" s="452">
        <f t="shared" si="273"/>
        <v>2</v>
      </c>
      <c r="AH50" s="473">
        <f t="shared" si="274"/>
        <v>2.0396039603960396</v>
      </c>
      <c r="AI50" s="535">
        <f t="shared" si="226"/>
        <v>102</v>
      </c>
      <c r="AJ50" s="534"/>
      <c r="AK50" s="452">
        <f t="shared" si="275"/>
        <v>2</v>
      </c>
      <c r="AL50" s="483">
        <v>101</v>
      </c>
      <c r="AM50" s="509">
        <f t="shared" si="276"/>
        <v>2</v>
      </c>
      <c r="AN50" s="483"/>
      <c r="AO50" s="455" t="s">
        <v>4259</v>
      </c>
      <c r="AP50" s="12"/>
      <c r="AQ50" s="456" t="e">
        <f t="shared" si="291"/>
        <v>#DIV/0!</v>
      </c>
      <c r="AR50" s="456" t="e">
        <f t="shared" si="292"/>
        <v>#DIV/0!</v>
      </c>
      <c r="AS50" s="456" t="e">
        <f t="shared" si="293"/>
        <v>#DIV/0!</v>
      </c>
      <c r="AT50" s="457">
        <v>3</v>
      </c>
      <c r="AU50" s="457">
        <v>3</v>
      </c>
      <c r="AV50" s="457">
        <v>3</v>
      </c>
      <c r="AW50" s="19">
        <f t="shared" si="232"/>
        <v>0</v>
      </c>
      <c r="AX50" s="75">
        <f t="shared" si="233"/>
        <v>2</v>
      </c>
      <c r="AY50" s="75">
        <f t="shared" si="280"/>
        <v>0</v>
      </c>
      <c r="AZ50" s="19">
        <f t="shared" si="235"/>
        <v>0</v>
      </c>
      <c r="BA50" s="458">
        <f t="shared" si="236"/>
        <v>1</v>
      </c>
      <c r="BB50" s="19">
        <f t="shared" si="237"/>
        <v>2</v>
      </c>
      <c r="BC50" s="458">
        <f t="shared" si="238"/>
        <v>3</v>
      </c>
      <c r="BD50" s="19">
        <f t="shared" si="281"/>
        <v>1.6192079207920791</v>
      </c>
      <c r="BE50" s="458">
        <f t="shared" si="240"/>
        <v>3</v>
      </c>
      <c r="BF50" s="75">
        <f t="shared" ref="BF50:BH50" si="300">AF50</f>
        <v>0</v>
      </c>
      <c r="BG50" s="19">
        <f t="shared" si="300"/>
        <v>2</v>
      </c>
      <c r="BH50" s="19">
        <f t="shared" si="300"/>
        <v>2.0396039603960396</v>
      </c>
      <c r="BI50" s="19">
        <f t="shared" si="242"/>
        <v>2</v>
      </c>
      <c r="BJ50" s="19">
        <f t="shared" si="243"/>
        <v>2</v>
      </c>
      <c r="BK50" s="15"/>
      <c r="BL50" s="10">
        <f t="shared" ref="BL50:BO50" si="301">IF(AW50&lt;=50%,5,IF(AW50&lt;=65%,4,IF(AW50&lt;=75%,3,IF(AW50&lt;=90%,2,1))))</f>
        <v>5</v>
      </c>
      <c r="BM50" s="10">
        <f t="shared" si="301"/>
        <v>1</v>
      </c>
      <c r="BN50" s="10">
        <f t="shared" si="301"/>
        <v>5</v>
      </c>
      <c r="BO50" s="10">
        <f t="shared" si="301"/>
        <v>5</v>
      </c>
      <c r="BP50" s="10">
        <f t="shared" si="245"/>
        <v>1</v>
      </c>
      <c r="BQ50" s="10">
        <f t="shared" si="246"/>
        <v>1</v>
      </c>
      <c r="BR50" s="10">
        <f t="shared" ref="BR50:BU50" si="302">IF(BF50&lt;=50%,5,IF(BF50&lt;=65%,4,IF(BF50&lt;=75%,3,IF(BF50&lt;=90%,2,1))))</f>
        <v>5</v>
      </c>
      <c r="BS50" s="10">
        <f t="shared" si="302"/>
        <v>1</v>
      </c>
      <c r="BT50" s="10">
        <f t="shared" si="302"/>
        <v>1</v>
      </c>
      <c r="BU50" s="10">
        <f t="shared" si="302"/>
        <v>1</v>
      </c>
      <c r="BV50" s="10">
        <f t="shared" si="248"/>
        <v>1</v>
      </c>
      <c r="BW50" s="10">
        <f t="shared" si="249"/>
        <v>1</v>
      </c>
    </row>
    <row r="51" spans="1:75" ht="15.75" customHeight="1" outlineLevel="1" x14ac:dyDescent="0.25">
      <c r="A51" s="712"/>
      <c r="B51" s="695"/>
      <c r="C51" s="695"/>
      <c r="D51" s="695"/>
      <c r="E51" s="695"/>
      <c r="F51" s="695"/>
      <c r="G51" s="447">
        <v>9</v>
      </c>
      <c r="H51" s="448" t="s">
        <v>4266</v>
      </c>
      <c r="I51" s="449"/>
      <c r="J51" s="449"/>
      <c r="K51" s="449"/>
      <c r="L51" s="449"/>
      <c r="M51" s="449">
        <v>4.0000000000000002E-4</v>
      </c>
      <c r="N51" s="450">
        <v>2.0000000000000001E-4</v>
      </c>
      <c r="O51" s="450">
        <v>2.9999999999999997E-4</v>
      </c>
      <c r="P51" s="450">
        <v>2.0000000000000001E-4</v>
      </c>
      <c r="Q51" s="451">
        <v>1E-4</v>
      </c>
      <c r="R51" s="449">
        <v>5.0000000000000001E-4</v>
      </c>
      <c r="S51" s="449">
        <v>5.0000000000000001E-4</v>
      </c>
      <c r="T51" s="449">
        <v>5.0000000000000001E-4</v>
      </c>
      <c r="U51" s="451"/>
      <c r="V51" s="451"/>
      <c r="W51" s="452">
        <f t="shared" si="268"/>
        <v>0</v>
      </c>
      <c r="X51" s="452">
        <f t="shared" si="269"/>
        <v>2</v>
      </c>
      <c r="Y51" s="451"/>
      <c r="Z51" s="451"/>
      <c r="AA51" s="509">
        <f t="shared" si="270"/>
        <v>0</v>
      </c>
      <c r="AB51" s="509">
        <f t="shared" si="271"/>
        <v>2</v>
      </c>
      <c r="AC51" s="451">
        <v>1E-4</v>
      </c>
      <c r="AD51" s="451"/>
      <c r="AE51" s="453"/>
      <c r="AF51" s="452">
        <f t="shared" si="272"/>
        <v>0</v>
      </c>
      <c r="AG51" s="452">
        <f t="shared" si="273"/>
        <v>2</v>
      </c>
      <c r="AH51" s="473">
        <f t="shared" si="274"/>
        <v>2</v>
      </c>
      <c r="AI51" s="453">
        <f t="shared" si="226"/>
        <v>5.0000000000000001E-4</v>
      </c>
      <c r="AJ51" s="451"/>
      <c r="AK51" s="452">
        <f t="shared" si="275"/>
        <v>2</v>
      </c>
      <c r="AL51" s="453">
        <v>5.0000000000000001E-4</v>
      </c>
      <c r="AM51" s="509">
        <f t="shared" si="276"/>
        <v>2</v>
      </c>
      <c r="AN51" s="483"/>
      <c r="AO51" s="455" t="s">
        <v>4259</v>
      </c>
      <c r="AP51" s="12"/>
      <c r="AQ51" s="456" t="e">
        <f t="shared" si="291"/>
        <v>#DIV/0!</v>
      </c>
      <c r="AR51" s="456" t="e">
        <f t="shared" si="292"/>
        <v>#DIV/0!</v>
      </c>
      <c r="AS51" s="456" t="e">
        <f t="shared" si="293"/>
        <v>#DIV/0!</v>
      </c>
      <c r="AT51" s="457">
        <v>3</v>
      </c>
      <c r="AU51" s="457">
        <v>3</v>
      </c>
      <c r="AV51" s="457">
        <v>3</v>
      </c>
      <c r="AW51" s="19">
        <f t="shared" si="232"/>
        <v>0</v>
      </c>
      <c r="AX51" s="75">
        <f t="shared" si="233"/>
        <v>2</v>
      </c>
      <c r="AY51" s="75">
        <f t="shared" si="280"/>
        <v>0</v>
      </c>
      <c r="AZ51" s="19">
        <f t="shared" si="235"/>
        <v>0</v>
      </c>
      <c r="BA51" s="458">
        <f t="shared" si="236"/>
        <v>1</v>
      </c>
      <c r="BB51" s="19">
        <f t="shared" si="237"/>
        <v>2</v>
      </c>
      <c r="BC51" s="458">
        <f t="shared" si="238"/>
        <v>3</v>
      </c>
      <c r="BD51" s="19">
        <f t="shared" si="281"/>
        <v>1.7999999999999998</v>
      </c>
      <c r="BE51" s="458">
        <f t="shared" si="240"/>
        <v>3</v>
      </c>
      <c r="BF51" s="75">
        <f t="shared" ref="BF51:BH51" si="303">AF51</f>
        <v>0</v>
      </c>
      <c r="BG51" s="19">
        <f t="shared" si="303"/>
        <v>2</v>
      </c>
      <c r="BH51" s="19">
        <f t="shared" si="303"/>
        <v>2</v>
      </c>
      <c r="BI51" s="19">
        <f t="shared" si="242"/>
        <v>2</v>
      </c>
      <c r="BJ51" s="19">
        <f t="shared" si="243"/>
        <v>2</v>
      </c>
      <c r="BK51" s="15"/>
      <c r="BL51" s="10">
        <f t="shared" ref="BL51:BO51" si="304">IF(AW51&lt;=50%,5,IF(AW51&lt;=65%,4,IF(AW51&lt;=75%,3,IF(AW51&lt;=90%,2,1))))</f>
        <v>5</v>
      </c>
      <c r="BM51" s="10">
        <f t="shared" si="304"/>
        <v>1</v>
      </c>
      <c r="BN51" s="10">
        <f t="shared" si="304"/>
        <v>5</v>
      </c>
      <c r="BO51" s="10">
        <f t="shared" si="304"/>
        <v>5</v>
      </c>
      <c r="BP51" s="10">
        <f t="shared" si="245"/>
        <v>1</v>
      </c>
      <c r="BQ51" s="10">
        <f t="shared" si="246"/>
        <v>1</v>
      </c>
      <c r="BR51" s="10">
        <f t="shared" ref="BR51:BU51" si="305">IF(BF51&lt;=50%,5,IF(BF51&lt;=65%,4,IF(BF51&lt;=75%,3,IF(BF51&lt;=90%,2,1))))</f>
        <v>5</v>
      </c>
      <c r="BS51" s="10">
        <f t="shared" si="305"/>
        <v>1</v>
      </c>
      <c r="BT51" s="10">
        <f t="shared" si="305"/>
        <v>1</v>
      </c>
      <c r="BU51" s="10">
        <f t="shared" si="305"/>
        <v>1</v>
      </c>
      <c r="BV51" s="10">
        <f t="shared" si="248"/>
        <v>1</v>
      </c>
      <c r="BW51" s="10">
        <f t="shared" si="249"/>
        <v>1</v>
      </c>
    </row>
    <row r="52" spans="1:75" ht="15.75" customHeight="1" outlineLevel="1" x14ac:dyDescent="0.25">
      <c r="A52" s="712"/>
      <c r="B52" s="695"/>
      <c r="C52" s="695"/>
      <c r="D52" s="695"/>
      <c r="E52" s="696"/>
      <c r="F52" s="696"/>
      <c r="G52" s="447">
        <v>10</v>
      </c>
      <c r="H52" s="448" t="s">
        <v>4267</v>
      </c>
      <c r="I52" s="449"/>
      <c r="J52" s="449"/>
      <c r="K52" s="449"/>
      <c r="L52" s="449"/>
      <c r="M52" s="449">
        <v>0.96</v>
      </c>
      <c r="N52" s="450">
        <v>0.97250000000000003</v>
      </c>
      <c r="O52" s="450">
        <v>0.95960000000000001</v>
      </c>
      <c r="P52" s="450">
        <v>0.97989999999999999</v>
      </c>
      <c r="Q52" s="451">
        <v>0.99150000000000005</v>
      </c>
      <c r="R52" s="553">
        <v>0.98</v>
      </c>
      <c r="S52" s="553">
        <v>0.98</v>
      </c>
      <c r="T52" s="553">
        <v>0.98</v>
      </c>
      <c r="U52" s="451"/>
      <c r="V52" s="451"/>
      <c r="W52" s="452">
        <f>IF(U52=0,0,V52/U52)</f>
        <v>0</v>
      </c>
      <c r="X52" s="452">
        <f t="shared" ref="X52:X56" si="306">V52/S52</f>
        <v>0</v>
      </c>
      <c r="Y52" s="451"/>
      <c r="Z52" s="553"/>
      <c r="AA52" s="509">
        <f>IF(Y52=0,0,Z52/Y52)</f>
        <v>0</v>
      </c>
      <c r="AB52" s="509">
        <f>Z52/S52</f>
        <v>0</v>
      </c>
      <c r="AC52" s="451">
        <v>0</v>
      </c>
      <c r="AD52" s="554"/>
      <c r="AE52" s="553"/>
      <c r="AF52" s="452">
        <f>IF(AD52=0,0,AE52/AD52)</f>
        <v>0</v>
      </c>
      <c r="AG52" s="452">
        <f>IF(P52=0,0,AE52/S52)</f>
        <v>0</v>
      </c>
      <c r="AH52" s="452">
        <f>IF(T52=0,0,AE52/T52)</f>
        <v>0</v>
      </c>
      <c r="AI52" s="453">
        <f t="shared" si="226"/>
        <v>0.98</v>
      </c>
      <c r="AJ52" s="451"/>
      <c r="AK52" s="452">
        <f t="shared" ref="AK52:AK59" si="307">IF(AI52&lt;&gt;0,AJ52/AI52,0)</f>
        <v>0</v>
      </c>
      <c r="AL52" s="454">
        <v>0.98</v>
      </c>
      <c r="AM52" s="453">
        <f t="shared" ref="AM52:AM59" si="308">AJ52/T52</f>
        <v>0</v>
      </c>
      <c r="AN52" s="483"/>
      <c r="AO52" s="455" t="s">
        <v>4259</v>
      </c>
      <c r="AP52" s="16" t="s">
        <v>4268</v>
      </c>
      <c r="AQ52" s="456">
        <v>0</v>
      </c>
      <c r="AR52" s="456">
        <f t="shared" ref="AR52:AR59" si="309">V52/R52</f>
        <v>0</v>
      </c>
      <c r="AS52" s="456">
        <f t="shared" ref="AS52:AS59" si="310">V52/T52</f>
        <v>0</v>
      </c>
      <c r="AT52" s="457">
        <v>1</v>
      </c>
      <c r="AU52" s="457">
        <v>1</v>
      </c>
      <c r="AV52" s="457">
        <v>1</v>
      </c>
      <c r="AW52" s="19" t="e">
        <f>V52/U52</f>
        <v>#DIV/0!</v>
      </c>
      <c r="AX52" s="75">
        <f>V52/P52</f>
        <v>0</v>
      </c>
      <c r="AY52" s="75">
        <f>V52/T52</f>
        <v>0</v>
      </c>
      <c r="AZ52" s="19">
        <f t="shared" si="235"/>
        <v>0</v>
      </c>
      <c r="BA52" s="458">
        <f t="shared" si="236"/>
        <v>1</v>
      </c>
      <c r="BB52" s="19">
        <f t="shared" si="237"/>
        <v>0</v>
      </c>
      <c r="BC52" s="458">
        <f t="shared" si="238"/>
        <v>1</v>
      </c>
      <c r="BD52" s="75">
        <f>Z52/T52</f>
        <v>0</v>
      </c>
      <c r="BE52" s="458">
        <f t="shared" si="240"/>
        <v>1</v>
      </c>
      <c r="BF52" s="75">
        <f t="shared" ref="BF52:BH52" si="311">AF52</f>
        <v>0</v>
      </c>
      <c r="BG52" s="19">
        <f t="shared" si="311"/>
        <v>0</v>
      </c>
      <c r="BH52" s="19">
        <f t="shared" si="311"/>
        <v>0</v>
      </c>
      <c r="BI52" s="19">
        <f t="shared" si="242"/>
        <v>0</v>
      </c>
      <c r="BJ52" s="19">
        <f t="shared" si="243"/>
        <v>0</v>
      </c>
      <c r="BK52" s="15"/>
      <c r="BL52" s="10" t="e">
        <f t="shared" ref="BL52:BO52" si="312">IF(AW52&lt;=50%,5,IF(AW52&lt;=65%,4,IF(AW52&lt;=75%,3,IF(AW52&lt;=90%,2,1))))</f>
        <v>#DIV/0!</v>
      </c>
      <c r="BM52" s="10">
        <f t="shared" si="312"/>
        <v>5</v>
      </c>
      <c r="BN52" s="10">
        <f t="shared" si="312"/>
        <v>5</v>
      </c>
      <c r="BO52" s="10">
        <f t="shared" si="312"/>
        <v>5</v>
      </c>
      <c r="BP52" s="10">
        <f t="shared" si="245"/>
        <v>5</v>
      </c>
      <c r="BQ52" s="10">
        <f t="shared" si="246"/>
        <v>5</v>
      </c>
      <c r="BR52" s="10">
        <f t="shared" ref="BR52:BU52" si="313">IF(BF52&lt;=50%,5,IF(BF52&lt;=65%,4,IF(BF52&lt;=75%,3,IF(BF52&lt;=90%,2,1))))</f>
        <v>5</v>
      </c>
      <c r="BS52" s="10">
        <f t="shared" si="313"/>
        <v>5</v>
      </c>
      <c r="BT52" s="10">
        <f t="shared" si="313"/>
        <v>5</v>
      </c>
      <c r="BU52" s="10">
        <f t="shared" si="313"/>
        <v>5</v>
      </c>
      <c r="BV52" s="10">
        <f t="shared" si="248"/>
        <v>5</v>
      </c>
      <c r="BW52" s="10">
        <f t="shared" si="249"/>
        <v>5</v>
      </c>
    </row>
    <row r="53" spans="1:75" ht="15.75" customHeight="1" outlineLevel="1" x14ac:dyDescent="0.25">
      <c r="A53" s="712"/>
      <c r="B53" s="695"/>
      <c r="C53" s="695"/>
      <c r="D53" s="695"/>
      <c r="E53" s="447">
        <v>3</v>
      </c>
      <c r="F53" s="448" t="s">
        <v>4269</v>
      </c>
      <c r="G53" s="447">
        <v>1</v>
      </c>
      <c r="H53" s="555" t="s">
        <v>4270</v>
      </c>
      <c r="I53" s="449"/>
      <c r="J53" s="449"/>
      <c r="K53" s="449"/>
      <c r="L53" s="449"/>
      <c r="M53" s="449">
        <v>0.157</v>
      </c>
      <c r="N53" s="450"/>
      <c r="O53" s="450"/>
      <c r="P53" s="450">
        <v>0.1711</v>
      </c>
      <c r="Q53" s="453">
        <v>0.1711</v>
      </c>
      <c r="R53" s="449">
        <v>0.16650000000000001</v>
      </c>
      <c r="S53" s="449">
        <v>0.16850000000000001</v>
      </c>
      <c r="T53" s="449">
        <v>0.1711</v>
      </c>
      <c r="U53" s="477"/>
      <c r="V53" s="477"/>
      <c r="W53" s="452">
        <v>0</v>
      </c>
      <c r="X53" s="452">
        <f t="shared" si="306"/>
        <v>0</v>
      </c>
      <c r="Y53" s="477"/>
      <c r="Z53" s="477"/>
      <c r="AA53" s="452">
        <v>0</v>
      </c>
      <c r="AB53" s="452">
        <v>0</v>
      </c>
      <c r="AC53" s="477">
        <v>0</v>
      </c>
      <c r="AD53" s="477"/>
      <c r="AE53" s="477"/>
      <c r="AF53" s="452">
        <v>0</v>
      </c>
      <c r="AG53" s="452">
        <v>0</v>
      </c>
      <c r="AH53" s="104">
        <v>0</v>
      </c>
      <c r="AI53" s="453">
        <f t="shared" si="226"/>
        <v>0.16850000000000001</v>
      </c>
      <c r="AJ53" s="453"/>
      <c r="AK53" s="452">
        <f t="shared" si="307"/>
        <v>0</v>
      </c>
      <c r="AL53" s="453">
        <v>0.1711</v>
      </c>
      <c r="AM53" s="453">
        <f t="shared" si="308"/>
        <v>0</v>
      </c>
      <c r="AN53" s="453"/>
      <c r="AO53" s="455" t="s">
        <v>4271</v>
      </c>
      <c r="AP53" s="16" t="s">
        <v>4272</v>
      </c>
      <c r="AQ53" s="456" t="e">
        <f t="shared" ref="AQ53:AQ59" si="314">V53/U53</f>
        <v>#DIV/0!</v>
      </c>
      <c r="AR53" s="456">
        <f t="shared" si="309"/>
        <v>0</v>
      </c>
      <c r="AS53" s="456">
        <f t="shared" si="310"/>
        <v>0</v>
      </c>
      <c r="AT53" s="457">
        <v>1</v>
      </c>
      <c r="AU53" s="457">
        <v>1</v>
      </c>
      <c r="AV53" s="457">
        <v>1</v>
      </c>
      <c r="AW53" s="54">
        <v>0</v>
      </c>
      <c r="AX53" s="476">
        <v>0</v>
      </c>
      <c r="AY53" s="476">
        <v>0</v>
      </c>
      <c r="AZ53" s="19">
        <f t="shared" si="235"/>
        <v>0</v>
      </c>
      <c r="BA53" s="458">
        <f t="shared" si="236"/>
        <v>1</v>
      </c>
      <c r="BB53" s="19">
        <f t="shared" si="237"/>
        <v>0</v>
      </c>
      <c r="BC53" s="458">
        <f t="shared" si="238"/>
        <v>1</v>
      </c>
      <c r="BD53" s="476">
        <v>0</v>
      </c>
      <c r="BE53" s="458">
        <f t="shared" si="240"/>
        <v>1</v>
      </c>
      <c r="BF53" s="75">
        <f t="shared" ref="BF53:BH53" si="315">AF53</f>
        <v>0</v>
      </c>
      <c r="BG53" s="19">
        <f t="shared" si="315"/>
        <v>0</v>
      </c>
      <c r="BH53" s="19">
        <f t="shared" si="315"/>
        <v>0</v>
      </c>
      <c r="BI53" s="19">
        <f t="shared" si="242"/>
        <v>0</v>
      </c>
      <c r="BJ53" s="19">
        <f t="shared" si="243"/>
        <v>0</v>
      </c>
      <c r="BK53" s="15"/>
      <c r="BL53" s="10">
        <f t="shared" ref="BL53:BO53" si="316">IF(AW53&lt;=50%,5,IF(AW53&lt;=65%,4,IF(AW53&lt;=75%,3,IF(AW53&lt;=90%,2,1))))</f>
        <v>5</v>
      </c>
      <c r="BM53" s="10">
        <f t="shared" si="316"/>
        <v>5</v>
      </c>
      <c r="BN53" s="10">
        <f t="shared" si="316"/>
        <v>5</v>
      </c>
      <c r="BO53" s="10">
        <f t="shared" si="316"/>
        <v>5</v>
      </c>
      <c r="BP53" s="10">
        <f t="shared" si="245"/>
        <v>5</v>
      </c>
      <c r="BQ53" s="10">
        <f t="shared" si="246"/>
        <v>5</v>
      </c>
      <c r="BR53" s="10">
        <f t="shared" ref="BR53:BU53" si="317">IF(BF53&lt;=50%,5,IF(BF53&lt;=65%,4,IF(BF53&lt;=75%,3,IF(BF53&lt;=90%,2,1))))</f>
        <v>5</v>
      </c>
      <c r="BS53" s="10">
        <f t="shared" si="317"/>
        <v>5</v>
      </c>
      <c r="BT53" s="10">
        <f t="shared" si="317"/>
        <v>5</v>
      </c>
      <c r="BU53" s="10">
        <f t="shared" si="317"/>
        <v>5</v>
      </c>
      <c r="BV53" s="10">
        <f t="shared" si="248"/>
        <v>5</v>
      </c>
      <c r="BW53" s="10">
        <f t="shared" si="249"/>
        <v>5</v>
      </c>
    </row>
    <row r="54" spans="1:75" ht="15.75" customHeight="1" outlineLevel="1" x14ac:dyDescent="0.25">
      <c r="A54" s="712"/>
      <c r="B54" s="695"/>
      <c r="C54" s="695"/>
      <c r="D54" s="695"/>
      <c r="E54" s="720">
        <v>4</v>
      </c>
      <c r="F54" s="721" t="s">
        <v>4273</v>
      </c>
      <c r="G54" s="447">
        <v>1</v>
      </c>
      <c r="H54" s="448" t="s">
        <v>4274</v>
      </c>
      <c r="I54" s="449"/>
      <c r="J54" s="449"/>
      <c r="K54" s="449"/>
      <c r="L54" s="449"/>
      <c r="M54" s="449" t="e">
        <f t="shared" ref="M54:M56" si="318">NA()</f>
        <v>#N/A</v>
      </c>
      <c r="N54" s="450"/>
      <c r="O54" s="450">
        <v>0.5</v>
      </c>
      <c r="P54" s="450">
        <v>0.5</v>
      </c>
      <c r="Q54" s="453">
        <v>0.5</v>
      </c>
      <c r="R54" s="449">
        <v>0.4</v>
      </c>
      <c r="S54" s="449">
        <v>0.5</v>
      </c>
      <c r="T54" s="449">
        <v>0.6</v>
      </c>
      <c r="U54" s="449"/>
      <c r="V54" s="451"/>
      <c r="W54" s="452">
        <f t="shared" ref="W54:W59" si="319">IF(U54=0,0,V54/U54)</f>
        <v>0</v>
      </c>
      <c r="X54" s="452">
        <f t="shared" si="306"/>
        <v>0</v>
      </c>
      <c r="Y54" s="449"/>
      <c r="Z54" s="453"/>
      <c r="AA54" s="452">
        <f t="shared" ref="AA54:AA59" si="320">IF(Y54=0,0,Z54/Y54)</f>
        <v>0</v>
      </c>
      <c r="AB54" s="452">
        <f t="shared" ref="AB54:AB56" si="321">Z54/S54</f>
        <v>0</v>
      </c>
      <c r="AC54" s="450">
        <v>0.72</v>
      </c>
      <c r="AD54" s="449"/>
      <c r="AE54" s="453"/>
      <c r="AF54" s="452">
        <f t="shared" ref="AF54:AF59" si="322">IF(AD54=0,0,AE54/AD54)</f>
        <v>0</v>
      </c>
      <c r="AG54" s="452">
        <f t="shared" ref="AG54:AG59" si="323">IF(P54=0,0,AE54/S54)</f>
        <v>0</v>
      </c>
      <c r="AH54" s="452">
        <f t="shared" ref="AH54:AH59" si="324">IF(T54=0,0,AE54/T54)</f>
        <v>0</v>
      </c>
      <c r="AI54" s="453">
        <f t="shared" si="226"/>
        <v>0.5</v>
      </c>
      <c r="AJ54" s="453"/>
      <c r="AK54" s="452">
        <f t="shared" si="307"/>
        <v>0</v>
      </c>
      <c r="AL54" s="454">
        <v>0.6</v>
      </c>
      <c r="AM54" s="453">
        <f t="shared" si="308"/>
        <v>0</v>
      </c>
      <c r="AN54" s="453"/>
      <c r="AO54" s="455" t="s">
        <v>4249</v>
      </c>
      <c r="AP54" s="16"/>
      <c r="AQ54" s="456" t="e">
        <f t="shared" si="314"/>
        <v>#DIV/0!</v>
      </c>
      <c r="AR54" s="456">
        <f t="shared" si="309"/>
        <v>0</v>
      </c>
      <c r="AS54" s="456">
        <f t="shared" si="310"/>
        <v>0</v>
      </c>
      <c r="AT54" s="457">
        <v>3</v>
      </c>
      <c r="AU54" s="457">
        <v>3</v>
      </c>
      <c r="AV54" s="457">
        <v>3</v>
      </c>
      <c r="AW54" s="19">
        <f t="shared" ref="AW54:AW60" si="325">AF54</f>
        <v>0</v>
      </c>
      <c r="AX54" s="75">
        <f t="shared" ref="AX54:AX60" si="326">X54</f>
        <v>0</v>
      </c>
      <c r="AY54" s="75">
        <f t="shared" ref="AY54:AY59" si="327">V54/T54</f>
        <v>0</v>
      </c>
      <c r="AZ54" s="19">
        <f t="shared" si="235"/>
        <v>0</v>
      </c>
      <c r="BA54" s="458">
        <f t="shared" si="236"/>
        <v>1</v>
      </c>
      <c r="BB54" s="19">
        <f t="shared" si="237"/>
        <v>0</v>
      </c>
      <c r="BC54" s="458">
        <f t="shared" si="238"/>
        <v>1</v>
      </c>
      <c r="BD54" s="75">
        <f t="shared" ref="BD54:BD59" si="328">AC54/T54</f>
        <v>1.2</v>
      </c>
      <c r="BE54" s="458">
        <f t="shared" si="240"/>
        <v>3</v>
      </c>
      <c r="BF54" s="75">
        <f t="shared" ref="BF54:BH54" si="329">AF54</f>
        <v>0</v>
      </c>
      <c r="BG54" s="19">
        <f t="shared" si="329"/>
        <v>0</v>
      </c>
      <c r="BH54" s="19">
        <f t="shared" si="329"/>
        <v>0</v>
      </c>
      <c r="BI54" s="19">
        <f t="shared" si="242"/>
        <v>0</v>
      </c>
      <c r="BJ54" s="19">
        <f t="shared" si="243"/>
        <v>0</v>
      </c>
      <c r="BK54" s="15"/>
      <c r="BL54" s="10">
        <f t="shared" ref="BL54:BO54" si="330">IF(AW54&lt;=50%,5,IF(AW54&lt;=65%,4,IF(AW54&lt;=75%,3,IF(AW54&lt;=90%,2,1))))</f>
        <v>5</v>
      </c>
      <c r="BM54" s="10">
        <f t="shared" si="330"/>
        <v>5</v>
      </c>
      <c r="BN54" s="10">
        <f t="shared" si="330"/>
        <v>5</v>
      </c>
      <c r="BO54" s="10">
        <f t="shared" si="330"/>
        <v>5</v>
      </c>
      <c r="BP54" s="10">
        <f t="shared" si="245"/>
        <v>5</v>
      </c>
      <c r="BQ54" s="10">
        <f t="shared" si="246"/>
        <v>1</v>
      </c>
      <c r="BR54" s="10">
        <f t="shared" ref="BR54:BU54" si="331">IF(BF54&lt;=50%,5,IF(BF54&lt;=65%,4,IF(BF54&lt;=75%,3,IF(BF54&lt;=90%,2,1))))</f>
        <v>5</v>
      </c>
      <c r="BS54" s="10">
        <f t="shared" si="331"/>
        <v>5</v>
      </c>
      <c r="BT54" s="10">
        <f t="shared" si="331"/>
        <v>5</v>
      </c>
      <c r="BU54" s="10">
        <f t="shared" si="331"/>
        <v>5</v>
      </c>
      <c r="BV54" s="10">
        <f t="shared" si="248"/>
        <v>5</v>
      </c>
      <c r="BW54" s="10">
        <f t="shared" si="249"/>
        <v>5</v>
      </c>
    </row>
    <row r="55" spans="1:75" ht="15.75" customHeight="1" outlineLevel="1" x14ac:dyDescent="0.25">
      <c r="A55" s="712"/>
      <c r="B55" s="695"/>
      <c r="C55" s="695"/>
      <c r="D55" s="695"/>
      <c r="E55" s="695"/>
      <c r="F55" s="695"/>
      <c r="G55" s="447">
        <v>2</v>
      </c>
      <c r="H55" s="448" t="s">
        <v>4275</v>
      </c>
      <c r="I55" s="556"/>
      <c r="J55" s="556"/>
      <c r="K55" s="556"/>
      <c r="L55" s="556"/>
      <c r="M55" s="556" t="e">
        <f t="shared" si="318"/>
        <v>#N/A</v>
      </c>
      <c r="N55" s="450"/>
      <c r="O55" s="449">
        <v>0.1</v>
      </c>
      <c r="P55" s="450">
        <v>0.5</v>
      </c>
      <c r="Q55" s="451">
        <v>0.98670000000000002</v>
      </c>
      <c r="R55" s="449">
        <v>0.3</v>
      </c>
      <c r="S55" s="449">
        <v>0.4</v>
      </c>
      <c r="T55" s="449">
        <v>0.5</v>
      </c>
      <c r="U55" s="451"/>
      <c r="V55" s="451"/>
      <c r="W55" s="452">
        <f t="shared" si="319"/>
        <v>0</v>
      </c>
      <c r="X55" s="452">
        <f t="shared" si="306"/>
        <v>0</v>
      </c>
      <c r="Y55" s="451"/>
      <c r="Z55" s="451"/>
      <c r="AA55" s="452">
        <f t="shared" si="320"/>
        <v>0</v>
      </c>
      <c r="AB55" s="452">
        <f t="shared" si="321"/>
        <v>0</v>
      </c>
      <c r="AC55" s="451">
        <v>0.43080000000000002</v>
      </c>
      <c r="AD55" s="451"/>
      <c r="AE55" s="451"/>
      <c r="AF55" s="452">
        <f t="shared" si="322"/>
        <v>0</v>
      </c>
      <c r="AG55" s="452">
        <f t="shared" si="323"/>
        <v>0</v>
      </c>
      <c r="AH55" s="452">
        <f t="shared" si="324"/>
        <v>0</v>
      </c>
      <c r="AI55" s="453">
        <f t="shared" si="226"/>
        <v>0.4</v>
      </c>
      <c r="AJ55" s="451"/>
      <c r="AK55" s="452">
        <f t="shared" si="307"/>
        <v>0</v>
      </c>
      <c r="AL55" s="454">
        <v>0.5</v>
      </c>
      <c r="AM55" s="453">
        <f t="shared" si="308"/>
        <v>0</v>
      </c>
      <c r="AN55" s="453"/>
      <c r="AO55" s="455" t="s">
        <v>4259</v>
      </c>
      <c r="AP55" s="12"/>
      <c r="AQ55" s="456" t="e">
        <f t="shared" si="314"/>
        <v>#DIV/0!</v>
      </c>
      <c r="AR55" s="456">
        <f t="shared" si="309"/>
        <v>0</v>
      </c>
      <c r="AS55" s="456">
        <f t="shared" si="310"/>
        <v>0</v>
      </c>
      <c r="AT55" s="457">
        <v>3</v>
      </c>
      <c r="AU55" s="457">
        <v>3</v>
      </c>
      <c r="AV55" s="457">
        <v>2</v>
      </c>
      <c r="AW55" s="19">
        <f t="shared" si="325"/>
        <v>0</v>
      </c>
      <c r="AX55" s="75">
        <f t="shared" si="326"/>
        <v>0</v>
      </c>
      <c r="AY55" s="75">
        <f t="shared" si="327"/>
        <v>0</v>
      </c>
      <c r="AZ55" s="19">
        <f t="shared" si="235"/>
        <v>0</v>
      </c>
      <c r="BA55" s="458">
        <f t="shared" si="236"/>
        <v>1</v>
      </c>
      <c r="BB55" s="19">
        <f t="shared" si="237"/>
        <v>0</v>
      </c>
      <c r="BC55" s="458">
        <f t="shared" si="238"/>
        <v>1</v>
      </c>
      <c r="BD55" s="75">
        <f t="shared" si="328"/>
        <v>0.86160000000000003</v>
      </c>
      <c r="BE55" s="458">
        <f t="shared" si="240"/>
        <v>2</v>
      </c>
      <c r="BF55" s="75">
        <f t="shared" ref="BF55:BH55" si="332">AF55</f>
        <v>0</v>
      </c>
      <c r="BG55" s="19">
        <f t="shared" si="332"/>
        <v>0</v>
      </c>
      <c r="BH55" s="19">
        <f t="shared" si="332"/>
        <v>0</v>
      </c>
      <c r="BI55" s="19">
        <f t="shared" si="242"/>
        <v>0</v>
      </c>
      <c r="BJ55" s="19">
        <f t="shared" si="243"/>
        <v>0</v>
      </c>
      <c r="BK55" s="15"/>
      <c r="BL55" s="10">
        <f t="shared" ref="BL55:BO55" si="333">IF(AW55&lt;=50%,5,IF(AW55&lt;=65%,4,IF(AW55&lt;=75%,3,IF(AW55&lt;=90%,2,1))))</f>
        <v>5</v>
      </c>
      <c r="BM55" s="10">
        <f t="shared" si="333"/>
        <v>5</v>
      </c>
      <c r="BN55" s="10">
        <f t="shared" si="333"/>
        <v>5</v>
      </c>
      <c r="BO55" s="10">
        <f t="shared" si="333"/>
        <v>5</v>
      </c>
      <c r="BP55" s="10">
        <f t="shared" si="245"/>
        <v>5</v>
      </c>
      <c r="BQ55" s="10">
        <f t="shared" si="246"/>
        <v>2</v>
      </c>
      <c r="BR55" s="10">
        <f t="shared" ref="BR55:BU55" si="334">IF(BF55&lt;=50%,5,IF(BF55&lt;=65%,4,IF(BF55&lt;=75%,3,IF(BF55&lt;=90%,2,1))))</f>
        <v>5</v>
      </c>
      <c r="BS55" s="10">
        <f t="shared" si="334"/>
        <v>5</v>
      </c>
      <c r="BT55" s="10">
        <f t="shared" si="334"/>
        <v>5</v>
      </c>
      <c r="BU55" s="10">
        <f t="shared" si="334"/>
        <v>5</v>
      </c>
      <c r="BV55" s="10">
        <f t="shared" si="248"/>
        <v>5</v>
      </c>
      <c r="BW55" s="10">
        <f t="shared" si="249"/>
        <v>5</v>
      </c>
    </row>
    <row r="56" spans="1:75" ht="15.75" customHeight="1" outlineLevel="1" x14ac:dyDescent="0.25">
      <c r="A56" s="712"/>
      <c r="B56" s="696"/>
      <c r="C56" s="696"/>
      <c r="D56" s="696"/>
      <c r="E56" s="696"/>
      <c r="F56" s="696"/>
      <c r="G56" s="447">
        <v>3</v>
      </c>
      <c r="H56" s="448" t="s">
        <v>4276</v>
      </c>
      <c r="I56" s="556"/>
      <c r="J56" s="556"/>
      <c r="K56" s="556"/>
      <c r="L56" s="556"/>
      <c r="M56" s="556" t="e">
        <f t="shared" si="318"/>
        <v>#N/A</v>
      </c>
      <c r="N56" s="450"/>
      <c r="O56" s="449">
        <v>0.2</v>
      </c>
      <c r="P56" s="450">
        <v>0.6</v>
      </c>
      <c r="Q56" s="453">
        <v>0.6</v>
      </c>
      <c r="R56" s="449">
        <v>0.4</v>
      </c>
      <c r="S56" s="449">
        <v>0.6</v>
      </c>
      <c r="T56" s="449">
        <v>0.6</v>
      </c>
      <c r="U56" s="451">
        <v>0</v>
      </c>
      <c r="V56" s="451">
        <v>0</v>
      </c>
      <c r="W56" s="452">
        <f t="shared" si="319"/>
        <v>0</v>
      </c>
      <c r="X56" s="452">
        <f t="shared" si="306"/>
        <v>0</v>
      </c>
      <c r="Y56" s="451"/>
      <c r="Z56" s="453"/>
      <c r="AA56" s="452">
        <f t="shared" si="320"/>
        <v>0</v>
      </c>
      <c r="AB56" s="452">
        <f t="shared" si="321"/>
        <v>0</v>
      </c>
      <c r="AC56" s="451">
        <v>0.2</v>
      </c>
      <c r="AD56" s="451"/>
      <c r="AE56" s="453"/>
      <c r="AF56" s="452">
        <f t="shared" si="322"/>
        <v>0</v>
      </c>
      <c r="AG56" s="452">
        <f t="shared" si="323"/>
        <v>0</v>
      </c>
      <c r="AH56" s="452">
        <f t="shared" si="324"/>
        <v>0</v>
      </c>
      <c r="AI56" s="453">
        <f t="shared" si="226"/>
        <v>0.6</v>
      </c>
      <c r="AJ56" s="453"/>
      <c r="AK56" s="452">
        <f t="shared" si="307"/>
        <v>0</v>
      </c>
      <c r="AL56" s="454">
        <v>0.6</v>
      </c>
      <c r="AM56" s="453">
        <f t="shared" si="308"/>
        <v>0</v>
      </c>
      <c r="AN56" s="453"/>
      <c r="AO56" s="455" t="s">
        <v>4271</v>
      </c>
      <c r="AP56" s="16"/>
      <c r="AQ56" s="456" t="e">
        <f t="shared" si="314"/>
        <v>#DIV/0!</v>
      </c>
      <c r="AR56" s="456">
        <f t="shared" si="309"/>
        <v>0</v>
      </c>
      <c r="AS56" s="456">
        <f t="shared" si="310"/>
        <v>0</v>
      </c>
      <c r="AT56" s="457">
        <v>1</v>
      </c>
      <c r="AU56" s="457">
        <v>1</v>
      </c>
      <c r="AV56" s="457">
        <v>1</v>
      </c>
      <c r="AW56" s="19">
        <f t="shared" si="325"/>
        <v>0</v>
      </c>
      <c r="AX56" s="75">
        <f t="shared" si="326"/>
        <v>0</v>
      </c>
      <c r="AY56" s="75">
        <f t="shared" si="327"/>
        <v>0</v>
      </c>
      <c r="AZ56" s="19">
        <f t="shared" si="235"/>
        <v>0</v>
      </c>
      <c r="BA56" s="458">
        <f t="shared" si="236"/>
        <v>1</v>
      </c>
      <c r="BB56" s="19">
        <f t="shared" si="237"/>
        <v>0</v>
      </c>
      <c r="BC56" s="458">
        <f t="shared" si="238"/>
        <v>1</v>
      </c>
      <c r="BD56" s="75">
        <f t="shared" si="328"/>
        <v>0.33333333333333337</v>
      </c>
      <c r="BE56" s="458">
        <f t="shared" si="240"/>
        <v>1</v>
      </c>
      <c r="BF56" s="75">
        <f t="shared" ref="BF56:BH56" si="335">AF56</f>
        <v>0</v>
      </c>
      <c r="BG56" s="19">
        <f t="shared" si="335"/>
        <v>0</v>
      </c>
      <c r="BH56" s="19">
        <f t="shared" si="335"/>
        <v>0</v>
      </c>
      <c r="BI56" s="19">
        <f t="shared" si="242"/>
        <v>0</v>
      </c>
      <c r="BJ56" s="19">
        <f t="shared" si="243"/>
        <v>0</v>
      </c>
      <c r="BK56" s="15"/>
      <c r="BL56" s="10">
        <f t="shared" ref="BL56:BO56" si="336">IF(AW56&lt;=50%,5,IF(AW56&lt;=65%,4,IF(AW56&lt;=75%,3,IF(AW56&lt;=90%,2,1))))</f>
        <v>5</v>
      </c>
      <c r="BM56" s="10">
        <f t="shared" si="336"/>
        <v>5</v>
      </c>
      <c r="BN56" s="10">
        <f t="shared" si="336"/>
        <v>5</v>
      </c>
      <c r="BO56" s="10">
        <f t="shared" si="336"/>
        <v>5</v>
      </c>
      <c r="BP56" s="10">
        <f t="shared" si="245"/>
        <v>5</v>
      </c>
      <c r="BQ56" s="10">
        <f t="shared" si="246"/>
        <v>5</v>
      </c>
      <c r="BR56" s="10">
        <f t="shared" ref="BR56:BU56" si="337">IF(BF56&lt;=50%,5,IF(BF56&lt;=65%,4,IF(BF56&lt;=75%,3,IF(BF56&lt;=90%,2,1))))</f>
        <v>5</v>
      </c>
      <c r="BS56" s="10">
        <f t="shared" si="337"/>
        <v>5</v>
      </c>
      <c r="BT56" s="10">
        <f t="shared" si="337"/>
        <v>5</v>
      </c>
      <c r="BU56" s="10">
        <f t="shared" si="337"/>
        <v>5</v>
      </c>
      <c r="BV56" s="10">
        <f t="shared" si="248"/>
        <v>5</v>
      </c>
      <c r="BW56" s="10">
        <f t="shared" si="249"/>
        <v>5</v>
      </c>
    </row>
    <row r="57" spans="1:75" ht="15.75" customHeight="1" outlineLevel="1" x14ac:dyDescent="0.25">
      <c r="A57" s="712"/>
      <c r="B57" s="720">
        <v>2</v>
      </c>
      <c r="C57" s="721" t="s">
        <v>4277</v>
      </c>
      <c r="D57" s="721" t="s">
        <v>4278</v>
      </c>
      <c r="E57" s="720">
        <v>1</v>
      </c>
      <c r="F57" s="721" t="s">
        <v>4279</v>
      </c>
      <c r="G57" s="447">
        <v>1</v>
      </c>
      <c r="H57" s="448" t="s">
        <v>4280</v>
      </c>
      <c r="I57" s="480"/>
      <c r="J57" s="480"/>
      <c r="K57" s="480"/>
      <c r="L57" s="480"/>
      <c r="M57" s="480">
        <v>68.900000000000006</v>
      </c>
      <c r="N57" s="478"/>
      <c r="O57" s="478">
        <v>46.47</v>
      </c>
      <c r="P57" s="478">
        <v>52</v>
      </c>
      <c r="Q57" s="482">
        <v>52</v>
      </c>
      <c r="R57" s="480">
        <v>75.8</v>
      </c>
      <c r="S57" s="480">
        <v>76.790000000000006</v>
      </c>
      <c r="T57" s="480">
        <v>76.84</v>
      </c>
      <c r="U57" s="479"/>
      <c r="V57" s="479"/>
      <c r="W57" s="34">
        <f t="shared" si="319"/>
        <v>0</v>
      </c>
      <c r="X57" s="34">
        <v>0</v>
      </c>
      <c r="Y57" s="479"/>
      <c r="Z57" s="482"/>
      <c r="AA57" s="34">
        <f t="shared" si="320"/>
        <v>0</v>
      </c>
      <c r="AB57" s="34">
        <v>0</v>
      </c>
      <c r="AC57" s="479">
        <v>0</v>
      </c>
      <c r="AD57" s="479"/>
      <c r="AE57" s="482"/>
      <c r="AF57" s="452">
        <f t="shared" si="322"/>
        <v>0</v>
      </c>
      <c r="AG57" s="452">
        <f t="shared" si="323"/>
        <v>0</v>
      </c>
      <c r="AH57" s="452">
        <f t="shared" si="324"/>
        <v>0</v>
      </c>
      <c r="AI57" s="482">
        <f t="shared" si="226"/>
        <v>76.790000000000006</v>
      </c>
      <c r="AJ57" s="482"/>
      <c r="AK57" s="452">
        <f t="shared" si="307"/>
        <v>0</v>
      </c>
      <c r="AL57" s="483">
        <v>76.84</v>
      </c>
      <c r="AM57" s="453">
        <f t="shared" si="308"/>
        <v>0</v>
      </c>
      <c r="AN57" s="453"/>
      <c r="AO57" s="455" t="s">
        <v>4281</v>
      </c>
      <c r="AP57" s="16" t="s">
        <v>4282</v>
      </c>
      <c r="AQ57" s="456" t="e">
        <f t="shared" si="314"/>
        <v>#DIV/0!</v>
      </c>
      <c r="AR57" s="456">
        <f t="shared" si="309"/>
        <v>0</v>
      </c>
      <c r="AS57" s="456">
        <f t="shared" si="310"/>
        <v>0</v>
      </c>
      <c r="AT57" s="457">
        <v>1</v>
      </c>
      <c r="AU57" s="457">
        <v>1</v>
      </c>
      <c r="AV57" s="457">
        <v>1</v>
      </c>
      <c r="AW57" s="19">
        <f t="shared" si="325"/>
        <v>0</v>
      </c>
      <c r="AX57" s="75">
        <f t="shared" si="326"/>
        <v>0</v>
      </c>
      <c r="AY57" s="75">
        <f t="shared" si="327"/>
        <v>0</v>
      </c>
      <c r="AZ57" s="19">
        <f t="shared" si="235"/>
        <v>0</v>
      </c>
      <c r="BA57" s="458">
        <f t="shared" si="236"/>
        <v>1</v>
      </c>
      <c r="BB57" s="19">
        <f t="shared" si="237"/>
        <v>0</v>
      </c>
      <c r="BC57" s="458">
        <f t="shared" si="238"/>
        <v>1</v>
      </c>
      <c r="BD57" s="75">
        <f t="shared" si="328"/>
        <v>0</v>
      </c>
      <c r="BE57" s="458">
        <f t="shared" si="240"/>
        <v>1</v>
      </c>
      <c r="BF57" s="75">
        <f t="shared" ref="BF57:BH57" si="338">AF57</f>
        <v>0</v>
      </c>
      <c r="BG57" s="19">
        <f t="shared" si="338"/>
        <v>0</v>
      </c>
      <c r="BH57" s="19">
        <f t="shared" si="338"/>
        <v>0</v>
      </c>
      <c r="BI57" s="19">
        <f t="shared" si="242"/>
        <v>0</v>
      </c>
      <c r="BJ57" s="19">
        <f t="shared" si="243"/>
        <v>0</v>
      </c>
      <c r="BK57" s="15"/>
      <c r="BL57" s="10">
        <f t="shared" ref="BL57:BO57" si="339">IF(AW57&lt;=50%,5,IF(AW57&lt;=65%,4,IF(AW57&lt;=75%,3,IF(AW57&lt;=90%,2,1))))</f>
        <v>5</v>
      </c>
      <c r="BM57" s="10">
        <f t="shared" si="339"/>
        <v>5</v>
      </c>
      <c r="BN57" s="10">
        <f t="shared" si="339"/>
        <v>5</v>
      </c>
      <c r="BO57" s="10">
        <f t="shared" si="339"/>
        <v>5</v>
      </c>
      <c r="BP57" s="10">
        <f t="shared" si="245"/>
        <v>5</v>
      </c>
      <c r="BQ57" s="10">
        <f t="shared" si="246"/>
        <v>5</v>
      </c>
      <c r="BR57" s="10">
        <f t="shared" ref="BR57:BU57" si="340">IF(BF57&lt;=50%,5,IF(BF57&lt;=65%,4,IF(BF57&lt;=75%,3,IF(BF57&lt;=90%,2,1))))</f>
        <v>5</v>
      </c>
      <c r="BS57" s="10">
        <f t="shared" si="340"/>
        <v>5</v>
      </c>
      <c r="BT57" s="10">
        <f t="shared" si="340"/>
        <v>5</v>
      </c>
      <c r="BU57" s="10">
        <f t="shared" si="340"/>
        <v>5</v>
      </c>
      <c r="BV57" s="10">
        <f t="shared" si="248"/>
        <v>5</v>
      </c>
      <c r="BW57" s="10">
        <f t="shared" si="249"/>
        <v>5</v>
      </c>
    </row>
    <row r="58" spans="1:75" ht="15.75" customHeight="1" outlineLevel="1" x14ac:dyDescent="0.25">
      <c r="A58" s="712"/>
      <c r="B58" s="695"/>
      <c r="C58" s="695"/>
      <c r="D58" s="695"/>
      <c r="E58" s="695"/>
      <c r="F58" s="695"/>
      <c r="G58" s="447">
        <v>2</v>
      </c>
      <c r="H58" s="448" t="s">
        <v>4283</v>
      </c>
      <c r="I58" s="480"/>
      <c r="J58" s="480"/>
      <c r="K58" s="480"/>
      <c r="L58" s="480"/>
      <c r="M58" s="480">
        <v>45.3</v>
      </c>
      <c r="N58" s="478"/>
      <c r="O58" s="478">
        <v>85.67</v>
      </c>
      <c r="P58" s="478">
        <v>84.91</v>
      </c>
      <c r="Q58" s="482">
        <v>84.914000000000001</v>
      </c>
      <c r="R58" s="480">
        <v>77.7</v>
      </c>
      <c r="S58" s="480">
        <v>77.900000000000006</v>
      </c>
      <c r="T58" s="480">
        <v>79.099999999999994</v>
      </c>
      <c r="U58" s="479"/>
      <c r="V58" s="479"/>
      <c r="W58" s="34">
        <f t="shared" si="319"/>
        <v>0</v>
      </c>
      <c r="X58" s="34">
        <v>0</v>
      </c>
      <c r="Y58" s="479"/>
      <c r="Z58" s="482"/>
      <c r="AA58" s="34">
        <f t="shared" si="320"/>
        <v>0</v>
      </c>
      <c r="AB58" s="34">
        <v>0</v>
      </c>
      <c r="AC58" s="479">
        <v>0</v>
      </c>
      <c r="AD58" s="479"/>
      <c r="AE58" s="482"/>
      <c r="AF58" s="452">
        <f t="shared" si="322"/>
        <v>0</v>
      </c>
      <c r="AG58" s="452">
        <f t="shared" si="323"/>
        <v>0</v>
      </c>
      <c r="AH58" s="452">
        <f t="shared" si="324"/>
        <v>0</v>
      </c>
      <c r="AI58" s="482">
        <f t="shared" si="226"/>
        <v>77.900000000000006</v>
      </c>
      <c r="AJ58" s="482"/>
      <c r="AK58" s="452">
        <f t="shared" si="307"/>
        <v>0</v>
      </c>
      <c r="AL58" s="483">
        <v>79.099999999999994</v>
      </c>
      <c r="AM58" s="453">
        <f t="shared" si="308"/>
        <v>0</v>
      </c>
      <c r="AN58" s="453"/>
      <c r="AO58" s="455" t="s">
        <v>4281</v>
      </c>
      <c r="AP58" s="16" t="s">
        <v>4282</v>
      </c>
      <c r="AQ58" s="456" t="e">
        <f t="shared" si="314"/>
        <v>#DIV/0!</v>
      </c>
      <c r="AR58" s="456">
        <f t="shared" si="309"/>
        <v>0</v>
      </c>
      <c r="AS58" s="456">
        <f t="shared" si="310"/>
        <v>0</v>
      </c>
      <c r="AT58" s="457">
        <v>1</v>
      </c>
      <c r="AU58" s="457">
        <v>1</v>
      </c>
      <c r="AV58" s="457">
        <v>1</v>
      </c>
      <c r="AW58" s="19">
        <f t="shared" si="325"/>
        <v>0</v>
      </c>
      <c r="AX58" s="75">
        <f t="shared" si="326"/>
        <v>0</v>
      </c>
      <c r="AY58" s="75">
        <f t="shared" si="327"/>
        <v>0</v>
      </c>
      <c r="AZ58" s="19">
        <f t="shared" si="235"/>
        <v>0</v>
      </c>
      <c r="BA58" s="458">
        <f t="shared" si="236"/>
        <v>1</v>
      </c>
      <c r="BB58" s="19">
        <f t="shared" si="237"/>
        <v>0</v>
      </c>
      <c r="BC58" s="458">
        <f t="shared" si="238"/>
        <v>1</v>
      </c>
      <c r="BD58" s="75">
        <f t="shared" si="328"/>
        <v>0</v>
      </c>
      <c r="BE58" s="458">
        <f t="shared" si="240"/>
        <v>1</v>
      </c>
      <c r="BF58" s="75">
        <f t="shared" ref="BF58:BH58" si="341">AF58</f>
        <v>0</v>
      </c>
      <c r="BG58" s="19">
        <f t="shared" si="341"/>
        <v>0</v>
      </c>
      <c r="BH58" s="19">
        <f t="shared" si="341"/>
        <v>0</v>
      </c>
      <c r="BI58" s="19">
        <f t="shared" si="242"/>
        <v>0</v>
      </c>
      <c r="BJ58" s="19">
        <f t="shared" si="243"/>
        <v>0</v>
      </c>
      <c r="BK58" s="15"/>
      <c r="BL58" s="10">
        <f t="shared" ref="BL58:BO58" si="342">IF(AW58&lt;=50%,5,IF(AW58&lt;=65%,4,IF(AW58&lt;=75%,3,IF(AW58&lt;=90%,2,1))))</f>
        <v>5</v>
      </c>
      <c r="BM58" s="10">
        <f t="shared" si="342"/>
        <v>5</v>
      </c>
      <c r="BN58" s="10">
        <f t="shared" si="342"/>
        <v>5</v>
      </c>
      <c r="BO58" s="10">
        <f t="shared" si="342"/>
        <v>5</v>
      </c>
      <c r="BP58" s="10">
        <f t="shared" si="245"/>
        <v>5</v>
      </c>
      <c r="BQ58" s="10">
        <f t="shared" si="246"/>
        <v>5</v>
      </c>
      <c r="BR58" s="10">
        <f t="shared" ref="BR58:BU58" si="343">IF(BF58&lt;=50%,5,IF(BF58&lt;=65%,4,IF(BF58&lt;=75%,3,IF(BF58&lt;=90%,2,1))))</f>
        <v>5</v>
      </c>
      <c r="BS58" s="10">
        <f t="shared" si="343"/>
        <v>5</v>
      </c>
      <c r="BT58" s="10">
        <f t="shared" si="343"/>
        <v>5</v>
      </c>
      <c r="BU58" s="10">
        <f t="shared" si="343"/>
        <v>5</v>
      </c>
      <c r="BV58" s="10">
        <f t="shared" si="248"/>
        <v>5</v>
      </c>
      <c r="BW58" s="10">
        <f t="shared" si="249"/>
        <v>5</v>
      </c>
    </row>
    <row r="59" spans="1:75" ht="15.75" customHeight="1" outlineLevel="1" x14ac:dyDescent="0.25">
      <c r="A59" s="712"/>
      <c r="B59" s="695"/>
      <c r="C59" s="695"/>
      <c r="D59" s="695"/>
      <c r="E59" s="695"/>
      <c r="F59" s="695"/>
      <c r="G59" s="447">
        <v>3</v>
      </c>
      <c r="H59" s="448" t="s">
        <v>4284</v>
      </c>
      <c r="I59" s="480"/>
      <c r="J59" s="480"/>
      <c r="K59" s="480"/>
      <c r="L59" s="480"/>
      <c r="M59" s="480">
        <v>48.16</v>
      </c>
      <c r="N59" s="478"/>
      <c r="O59" s="478">
        <v>57.24</v>
      </c>
      <c r="P59" s="478">
        <v>38.22</v>
      </c>
      <c r="Q59" s="482">
        <v>38.22</v>
      </c>
      <c r="R59" s="480">
        <v>49.05</v>
      </c>
      <c r="S59" s="480">
        <v>49.31</v>
      </c>
      <c r="T59" s="480">
        <v>49.56</v>
      </c>
      <c r="U59" s="479"/>
      <c r="V59" s="479"/>
      <c r="W59" s="34">
        <f t="shared" si="319"/>
        <v>0</v>
      </c>
      <c r="X59" s="34">
        <v>0</v>
      </c>
      <c r="Y59" s="479"/>
      <c r="Z59" s="482"/>
      <c r="AA59" s="34">
        <f t="shared" si="320"/>
        <v>0</v>
      </c>
      <c r="AB59" s="34">
        <v>0</v>
      </c>
      <c r="AC59" s="479">
        <v>0</v>
      </c>
      <c r="AD59" s="479"/>
      <c r="AE59" s="482"/>
      <c r="AF59" s="452">
        <f t="shared" si="322"/>
        <v>0</v>
      </c>
      <c r="AG59" s="452">
        <f t="shared" si="323"/>
        <v>0</v>
      </c>
      <c r="AH59" s="452">
        <f t="shared" si="324"/>
        <v>0</v>
      </c>
      <c r="AI59" s="482">
        <f t="shared" si="226"/>
        <v>49.31</v>
      </c>
      <c r="AJ59" s="482"/>
      <c r="AK59" s="452">
        <f t="shared" si="307"/>
        <v>0</v>
      </c>
      <c r="AL59" s="483">
        <v>49.56</v>
      </c>
      <c r="AM59" s="453">
        <f t="shared" si="308"/>
        <v>0</v>
      </c>
      <c r="AN59" s="453"/>
      <c r="AO59" s="455" t="s">
        <v>4281</v>
      </c>
      <c r="AP59" s="16" t="s">
        <v>4282</v>
      </c>
      <c r="AQ59" s="456" t="e">
        <f t="shared" si="314"/>
        <v>#DIV/0!</v>
      </c>
      <c r="AR59" s="456">
        <f t="shared" si="309"/>
        <v>0</v>
      </c>
      <c r="AS59" s="456">
        <f t="shared" si="310"/>
        <v>0</v>
      </c>
      <c r="AT59" s="457">
        <v>1</v>
      </c>
      <c r="AU59" s="457">
        <v>1</v>
      </c>
      <c r="AV59" s="457">
        <v>1</v>
      </c>
      <c r="AW59" s="19">
        <f t="shared" si="325"/>
        <v>0</v>
      </c>
      <c r="AX59" s="75">
        <f t="shared" si="326"/>
        <v>0</v>
      </c>
      <c r="AY59" s="75">
        <f t="shared" si="327"/>
        <v>0</v>
      </c>
      <c r="AZ59" s="19">
        <f t="shared" si="235"/>
        <v>0</v>
      </c>
      <c r="BA59" s="458">
        <f t="shared" si="236"/>
        <v>1</v>
      </c>
      <c r="BB59" s="19">
        <f t="shared" si="237"/>
        <v>0</v>
      </c>
      <c r="BC59" s="458">
        <f t="shared" si="238"/>
        <v>1</v>
      </c>
      <c r="BD59" s="75">
        <f t="shared" si="328"/>
        <v>0</v>
      </c>
      <c r="BE59" s="458">
        <f t="shared" si="240"/>
        <v>1</v>
      </c>
      <c r="BF59" s="75">
        <f t="shared" ref="BF59:BH59" si="344">AF59</f>
        <v>0</v>
      </c>
      <c r="BG59" s="19">
        <f t="shared" si="344"/>
        <v>0</v>
      </c>
      <c r="BH59" s="19">
        <f t="shared" si="344"/>
        <v>0</v>
      </c>
      <c r="BI59" s="19">
        <f t="shared" si="242"/>
        <v>0</v>
      </c>
      <c r="BJ59" s="19">
        <f t="shared" si="243"/>
        <v>0</v>
      </c>
      <c r="BK59" s="15"/>
      <c r="BL59" s="10">
        <f t="shared" ref="BL59:BO59" si="345">IF(AW59&lt;=50%,5,IF(AW59&lt;=65%,4,IF(AW59&lt;=75%,3,IF(AW59&lt;=90%,2,1))))</f>
        <v>5</v>
      </c>
      <c r="BM59" s="10">
        <f t="shared" si="345"/>
        <v>5</v>
      </c>
      <c r="BN59" s="10">
        <f t="shared" si="345"/>
        <v>5</v>
      </c>
      <c r="BO59" s="10">
        <f t="shared" si="345"/>
        <v>5</v>
      </c>
      <c r="BP59" s="10">
        <f t="shared" si="245"/>
        <v>5</v>
      </c>
      <c r="BQ59" s="10">
        <f t="shared" si="246"/>
        <v>5</v>
      </c>
      <c r="BR59" s="10">
        <f t="shared" ref="BR59:BU59" si="346">IF(BF59&lt;=50%,5,IF(BF59&lt;=65%,4,IF(BF59&lt;=75%,3,IF(BF59&lt;=90%,2,1))))</f>
        <v>5</v>
      </c>
      <c r="BS59" s="10">
        <f t="shared" si="346"/>
        <v>5</v>
      </c>
      <c r="BT59" s="10">
        <f t="shared" si="346"/>
        <v>5</v>
      </c>
      <c r="BU59" s="10">
        <f t="shared" si="346"/>
        <v>5</v>
      </c>
      <c r="BV59" s="10">
        <f t="shared" si="248"/>
        <v>5</v>
      </c>
      <c r="BW59" s="10">
        <f t="shared" si="249"/>
        <v>5</v>
      </c>
    </row>
    <row r="60" spans="1:75" ht="15.75" customHeight="1" outlineLevel="1" x14ac:dyDescent="0.25">
      <c r="A60" s="712"/>
      <c r="B60" s="695"/>
      <c r="C60" s="695"/>
      <c r="D60" s="695"/>
      <c r="E60" s="696"/>
      <c r="F60" s="696"/>
      <c r="G60" s="447">
        <v>4</v>
      </c>
      <c r="H60" s="448" t="s">
        <v>4285</v>
      </c>
      <c r="I60" s="480"/>
      <c r="J60" s="480"/>
      <c r="K60" s="480"/>
      <c r="L60" s="480"/>
      <c r="M60" s="480">
        <v>160.58000000000001</v>
      </c>
      <c r="N60" s="480"/>
      <c r="O60" s="478">
        <v>249.66</v>
      </c>
      <c r="P60" s="478">
        <v>287.7</v>
      </c>
      <c r="Q60" s="482">
        <v>287.7</v>
      </c>
      <c r="R60" s="480">
        <v>153.69999999999999</v>
      </c>
      <c r="S60" s="480">
        <v>151.69999999999999</v>
      </c>
      <c r="T60" s="480">
        <v>136.69999999999999</v>
      </c>
      <c r="U60" s="479"/>
      <c r="V60" s="479"/>
      <c r="W60" s="452">
        <f>IF(U60=0,0,(2*U60-V60)/U60)</f>
        <v>0</v>
      </c>
      <c r="X60" s="452">
        <f>((2*S60)-V60)/S60</f>
        <v>2</v>
      </c>
      <c r="Y60" s="479"/>
      <c r="Z60" s="482"/>
      <c r="AA60" s="509">
        <f>IF(Y60=0,0,(2*Y60-Z60)/Y60)</f>
        <v>0</v>
      </c>
      <c r="AB60" s="509">
        <f>((2*S60)-Z60)/S60</f>
        <v>2</v>
      </c>
      <c r="AC60" s="479">
        <f>V60+ 270.33</f>
        <v>270.33</v>
      </c>
      <c r="AD60" s="479"/>
      <c r="AE60" s="482"/>
      <c r="AF60" s="452">
        <f>IF(AD60=0,0,(2*AD60-AE60)/AD60)</f>
        <v>0</v>
      </c>
      <c r="AG60" s="452">
        <f>IF(R60=0,0,(2*S60-AE60)/S60)</f>
        <v>2</v>
      </c>
      <c r="AH60" s="473">
        <f>IF(T60=0,0,(2*R60-AE60)/T60)</f>
        <v>2.2487198244330653</v>
      </c>
      <c r="AI60" s="482">
        <f t="shared" si="226"/>
        <v>151.69999999999999</v>
      </c>
      <c r="AJ60" s="482"/>
      <c r="AK60" s="452">
        <f>IF(AI60=0,0,(2*AI60-AJ60)/AI60)</f>
        <v>2</v>
      </c>
      <c r="AL60" s="483">
        <v>136.69999999999999</v>
      </c>
      <c r="AM60" s="509">
        <f>IF(AK60=0,0,(2*T60-AJ60)/T60)</f>
        <v>2</v>
      </c>
      <c r="AN60" s="453"/>
      <c r="AO60" s="455" t="s">
        <v>4281</v>
      </c>
      <c r="AP60" s="16" t="s">
        <v>4286</v>
      </c>
      <c r="AQ60" s="456" t="e">
        <f>1/(V60/U60)</f>
        <v>#DIV/0!</v>
      </c>
      <c r="AR60" s="456" t="e">
        <f>1/(V60/R60)</f>
        <v>#DIV/0!</v>
      </c>
      <c r="AS60" s="456" t="e">
        <f>1/(V60/T60)</f>
        <v>#DIV/0!</v>
      </c>
      <c r="AT60" s="457">
        <v>1</v>
      </c>
      <c r="AU60" s="457">
        <v>1</v>
      </c>
      <c r="AV60" s="457">
        <v>1</v>
      </c>
      <c r="AW60" s="19">
        <f t="shared" si="325"/>
        <v>0</v>
      </c>
      <c r="AX60" s="75">
        <f t="shared" si="326"/>
        <v>2</v>
      </c>
      <c r="AY60" s="75">
        <f>IF(V60=0,0,(2*T60-V60)/T60)</f>
        <v>0</v>
      </c>
      <c r="AZ60" s="19">
        <f t="shared" si="235"/>
        <v>0</v>
      </c>
      <c r="BA60" s="458">
        <f t="shared" si="236"/>
        <v>1</v>
      </c>
      <c r="BB60" s="19">
        <f t="shared" si="237"/>
        <v>2</v>
      </c>
      <c r="BC60" s="458">
        <f t="shared" si="238"/>
        <v>3</v>
      </c>
      <c r="BD60" s="19">
        <f>(2*T60-AC60)/T60</f>
        <v>2.245793708851495E-2</v>
      </c>
      <c r="BE60" s="458">
        <f t="shared" si="240"/>
        <v>1</v>
      </c>
      <c r="BF60" s="75">
        <f t="shared" ref="BF60:BH60" si="347">AF60</f>
        <v>0</v>
      </c>
      <c r="BG60" s="19">
        <f t="shared" si="347"/>
        <v>2</v>
      </c>
      <c r="BH60" s="19">
        <f t="shared" si="347"/>
        <v>2.2487198244330653</v>
      </c>
      <c r="BI60" s="19">
        <f t="shared" si="242"/>
        <v>2</v>
      </c>
      <c r="BJ60" s="19">
        <f t="shared" si="243"/>
        <v>2</v>
      </c>
      <c r="BK60" s="15"/>
      <c r="BL60" s="10">
        <f t="shared" ref="BL60:BO60" si="348">IF(AW60&lt;=50%,5,IF(AW60&lt;=65%,4,IF(AW60&lt;=75%,3,IF(AW60&lt;=90%,2,1))))</f>
        <v>5</v>
      </c>
      <c r="BM60" s="10">
        <f t="shared" si="348"/>
        <v>1</v>
      </c>
      <c r="BN60" s="10">
        <f t="shared" si="348"/>
        <v>5</v>
      </c>
      <c r="BO60" s="10">
        <f t="shared" si="348"/>
        <v>5</v>
      </c>
      <c r="BP60" s="10">
        <f t="shared" si="245"/>
        <v>1</v>
      </c>
      <c r="BQ60" s="10">
        <f t="shared" si="246"/>
        <v>5</v>
      </c>
      <c r="BR60" s="10">
        <f t="shared" ref="BR60:BU60" si="349">IF(BF60&lt;=50%,5,IF(BF60&lt;=65%,4,IF(BF60&lt;=75%,3,IF(BF60&lt;=90%,2,1))))</f>
        <v>5</v>
      </c>
      <c r="BS60" s="10">
        <f t="shared" si="349"/>
        <v>1</v>
      </c>
      <c r="BT60" s="10">
        <f t="shared" si="349"/>
        <v>1</v>
      </c>
      <c r="BU60" s="10">
        <f t="shared" si="349"/>
        <v>1</v>
      </c>
      <c r="BV60" s="10">
        <f t="shared" si="248"/>
        <v>1</v>
      </c>
      <c r="BW60" s="10">
        <f t="shared" si="249"/>
        <v>1</v>
      </c>
    </row>
    <row r="61" spans="1:75" ht="15.75" customHeight="1" outlineLevel="1" x14ac:dyDescent="0.3">
      <c r="A61" s="712"/>
      <c r="B61" s="695"/>
      <c r="C61" s="695"/>
      <c r="D61" s="695"/>
      <c r="E61" s="720">
        <v>2</v>
      </c>
      <c r="F61" s="721" t="s">
        <v>4287</v>
      </c>
      <c r="G61" s="720">
        <v>1</v>
      </c>
      <c r="H61" s="448" t="s">
        <v>4288</v>
      </c>
      <c r="I61" s="455"/>
      <c r="J61" s="455"/>
      <c r="K61" s="455"/>
      <c r="L61" s="455"/>
      <c r="M61" s="455"/>
      <c r="N61" s="455"/>
      <c r="O61" s="455"/>
      <c r="P61" s="455"/>
      <c r="Q61" s="483"/>
      <c r="R61" s="449"/>
      <c r="S61" s="455"/>
      <c r="T61" s="455"/>
      <c r="U61" s="483"/>
      <c r="V61" s="483"/>
      <c r="W61" s="515"/>
      <c r="X61" s="515"/>
      <c r="Y61" s="483"/>
      <c r="Z61" s="483"/>
      <c r="AA61" s="515"/>
      <c r="AB61" s="515"/>
      <c r="AC61" s="483"/>
      <c r="AD61" s="483"/>
      <c r="AE61" s="483"/>
      <c r="AF61" s="452"/>
      <c r="AG61" s="452"/>
      <c r="AH61" s="452"/>
      <c r="AI61" s="483"/>
      <c r="AJ61" s="483"/>
      <c r="AK61" s="483"/>
      <c r="AL61" s="483"/>
      <c r="AM61" s="483"/>
      <c r="AN61" s="483"/>
      <c r="AO61" s="455"/>
      <c r="AP61" s="12"/>
      <c r="AQ61" s="12"/>
      <c r="AR61" s="12"/>
      <c r="AS61" s="12"/>
      <c r="AT61" s="486"/>
      <c r="AU61" s="486"/>
      <c r="AV61" s="486"/>
      <c r="AW61" s="19"/>
      <c r="AX61" s="19"/>
      <c r="AY61" s="19"/>
      <c r="AZ61" s="19"/>
      <c r="BA61" s="458"/>
      <c r="BB61" s="19"/>
      <c r="BC61" s="19"/>
      <c r="BD61" s="19"/>
      <c r="BE61" s="19"/>
      <c r="BF61" s="19"/>
      <c r="BG61" s="19"/>
      <c r="BH61" s="19"/>
      <c r="BI61" s="19"/>
      <c r="BJ61" s="19"/>
      <c r="BK61" s="15"/>
      <c r="BL61" s="10"/>
      <c r="BM61" s="517"/>
      <c r="BN61" s="517"/>
      <c r="BO61" s="517"/>
      <c r="BP61" s="517"/>
      <c r="BQ61" s="517"/>
      <c r="BR61" s="517"/>
      <c r="BS61" s="517"/>
      <c r="BT61" s="517"/>
      <c r="BU61" s="517"/>
      <c r="BV61" s="517"/>
      <c r="BW61" s="517"/>
    </row>
    <row r="62" spans="1:75" ht="15.75" customHeight="1" outlineLevel="1" x14ac:dyDescent="0.25">
      <c r="A62" s="712"/>
      <c r="B62" s="695"/>
      <c r="C62" s="695"/>
      <c r="D62" s="695"/>
      <c r="E62" s="695"/>
      <c r="F62" s="695"/>
      <c r="G62" s="695"/>
      <c r="H62" s="448" t="s">
        <v>4289</v>
      </c>
      <c r="I62" s="449"/>
      <c r="J62" s="449"/>
      <c r="K62" s="449"/>
      <c r="L62" s="449"/>
      <c r="M62" s="449">
        <v>0.1</v>
      </c>
      <c r="N62" s="449"/>
      <c r="O62" s="450">
        <v>0.19109999999999999</v>
      </c>
      <c r="P62" s="450">
        <v>0.191</v>
      </c>
      <c r="Q62" s="453">
        <v>0.191</v>
      </c>
      <c r="R62" s="449">
        <v>0.1</v>
      </c>
      <c r="S62" s="449">
        <v>0.1</v>
      </c>
      <c r="T62" s="449">
        <v>0.1</v>
      </c>
      <c r="U62" s="104"/>
      <c r="V62" s="104"/>
      <c r="W62" s="452">
        <f t="shared" ref="W62:W66" si="350">IF(U62=0,0,V62/U62)</f>
        <v>0</v>
      </c>
      <c r="X62" s="452">
        <f t="shared" ref="X62:X66" si="351">V62/S62</f>
        <v>0</v>
      </c>
      <c r="Y62" s="451"/>
      <c r="Z62" s="453"/>
      <c r="AA62" s="452">
        <f t="shared" ref="AA62:AA66" si="352">IF(Y62=0,0,Z62/Y62)</f>
        <v>0</v>
      </c>
      <c r="AB62" s="452">
        <f t="shared" ref="AB62:AB66" si="353">Z62/S62</f>
        <v>0</v>
      </c>
      <c r="AC62" s="451">
        <v>0.191</v>
      </c>
      <c r="AD62" s="451"/>
      <c r="AE62" s="453"/>
      <c r="AF62" s="452">
        <f t="shared" ref="AF62:AF66" si="354">IF(AD62=0,0,AE62/AD62)</f>
        <v>0</v>
      </c>
      <c r="AG62" s="452">
        <f t="shared" ref="AG62:AG66" si="355">IF(P62=0,0,AE62/S62)</f>
        <v>0</v>
      </c>
      <c r="AH62" s="452">
        <f t="shared" ref="AH62:AH66" si="356">IF(T62=0,0,AE62/T62)</f>
        <v>0</v>
      </c>
      <c r="AI62" s="453">
        <f t="shared" ref="AI62:AI66" si="357">S62</f>
        <v>0.1</v>
      </c>
      <c r="AJ62" s="453"/>
      <c r="AK62" s="452">
        <f t="shared" ref="AK62:AK66" si="358">IF(AI62&lt;&gt;0,AJ62/AI62,0)</f>
        <v>0</v>
      </c>
      <c r="AL62" s="453">
        <v>0.1</v>
      </c>
      <c r="AM62" s="453">
        <f t="shared" ref="AM62:AM66" si="359">AJ62/T62</f>
        <v>0</v>
      </c>
      <c r="AN62" s="453"/>
      <c r="AO62" s="455" t="s">
        <v>4281</v>
      </c>
      <c r="AP62" s="12"/>
      <c r="AQ62" s="456" t="e">
        <f t="shared" ref="AQ62:AQ66" si="360">V62/U62</f>
        <v>#DIV/0!</v>
      </c>
      <c r="AR62" s="456">
        <f t="shared" ref="AR62:AR66" si="361">V62/R62</f>
        <v>0</v>
      </c>
      <c r="AS62" s="456">
        <f t="shared" ref="AS62:AS66" si="362">V62/T62</f>
        <v>0</v>
      </c>
      <c r="AT62" s="457">
        <v>3</v>
      </c>
      <c r="AU62" s="457">
        <v>3</v>
      </c>
      <c r="AV62" s="457">
        <v>3</v>
      </c>
      <c r="AW62" s="19">
        <f t="shared" ref="AW62:AW66" si="363">AF62</f>
        <v>0</v>
      </c>
      <c r="AX62" s="75">
        <f t="shared" ref="AX62:AX66" si="364">X62</f>
        <v>0</v>
      </c>
      <c r="AY62" s="75">
        <f t="shared" ref="AY62:AY66" si="365">V62/T62</f>
        <v>0</v>
      </c>
      <c r="AZ62" s="19">
        <f t="shared" ref="AZ62:AZ66" si="366">AA62</f>
        <v>0</v>
      </c>
      <c r="BA62" s="458">
        <f t="shared" ref="BA62:BA66" si="367">IF(AZ62&lt;50%,1,IF(AZ62&lt;100%,2,3))</f>
        <v>1</v>
      </c>
      <c r="BB62" s="19">
        <f t="shared" ref="BB62:BB66" si="368">AB62</f>
        <v>0</v>
      </c>
      <c r="BC62" s="458">
        <f t="shared" ref="BC62:BC66" si="369">IF(BB62&lt;50%,1,IF(BB62&lt;100%,2,3))</f>
        <v>1</v>
      </c>
      <c r="BD62" s="75">
        <f t="shared" ref="BD62:BD66" si="370">AC62/T62</f>
        <v>1.91</v>
      </c>
      <c r="BE62" s="458">
        <f t="shared" ref="BE62:BE66" si="371">IF(BD62&lt;50%,1,IF(BD62&lt;100%,2,3))</f>
        <v>3</v>
      </c>
      <c r="BF62" s="75">
        <f t="shared" ref="BF62:BH62" si="372">AF62</f>
        <v>0</v>
      </c>
      <c r="BG62" s="19">
        <f t="shared" si="372"/>
        <v>0</v>
      </c>
      <c r="BH62" s="19">
        <f t="shared" si="372"/>
        <v>0</v>
      </c>
      <c r="BI62" s="19">
        <f t="shared" ref="BI62:BI66" si="373">AK62</f>
        <v>0</v>
      </c>
      <c r="BJ62" s="19">
        <f t="shared" ref="BJ62:BJ66" si="374">AM62</f>
        <v>0</v>
      </c>
      <c r="BK62" s="15"/>
      <c r="BL62" s="10">
        <f t="shared" ref="BL62:BO62" si="375">IF(AW62&lt;=50%,5,IF(AW62&lt;=65%,4,IF(AW62&lt;=75%,3,IF(AW62&lt;=90%,2,1))))</f>
        <v>5</v>
      </c>
      <c r="BM62" s="10">
        <f t="shared" si="375"/>
        <v>5</v>
      </c>
      <c r="BN62" s="10">
        <f t="shared" si="375"/>
        <v>5</v>
      </c>
      <c r="BO62" s="10">
        <f t="shared" si="375"/>
        <v>5</v>
      </c>
      <c r="BP62" s="10">
        <f t="shared" ref="BP62:BP66" si="376">IF(BB62&lt;=50%,5,IF(BB62&lt;=65%,4,IF(BB62&lt;=75%,3,IF(BB62&lt;=90%,2,1))))</f>
        <v>5</v>
      </c>
      <c r="BQ62" s="10">
        <f t="shared" ref="BQ62:BQ66" si="377">IF(BD62&lt;=50%,5,IF(BD62&lt;=65%,4,IF(BD62&lt;=75%,3,IF(BD62&lt;=90%,2,1))))</f>
        <v>1</v>
      </c>
      <c r="BR62" s="10">
        <f t="shared" ref="BR62:BU62" si="378">IF(BF62&lt;=50%,5,IF(BF62&lt;=65%,4,IF(BF62&lt;=75%,3,IF(BF62&lt;=90%,2,1))))</f>
        <v>5</v>
      </c>
      <c r="BS62" s="10">
        <f t="shared" si="378"/>
        <v>5</v>
      </c>
      <c r="BT62" s="10">
        <f t="shared" si="378"/>
        <v>5</v>
      </c>
      <c r="BU62" s="10">
        <f t="shared" si="378"/>
        <v>5</v>
      </c>
      <c r="BV62" s="10">
        <f t="shared" ref="BV62:BV66" si="379">BU62</f>
        <v>5</v>
      </c>
      <c r="BW62" s="10">
        <f t="shared" ref="BW62:BW66" si="380">IF(BJ62&lt;=50%,5,IF(BJ62&lt;=65%,4,IF(BJ62&lt;=75%,3,IF(BJ62&lt;=90%,2,1))))</f>
        <v>5</v>
      </c>
    </row>
    <row r="63" spans="1:75" ht="15.75" customHeight="1" outlineLevel="1" x14ac:dyDescent="0.25">
      <c r="A63" s="712"/>
      <c r="B63" s="695"/>
      <c r="C63" s="695"/>
      <c r="D63" s="695"/>
      <c r="E63" s="696"/>
      <c r="F63" s="696"/>
      <c r="G63" s="696"/>
      <c r="H63" s="448" t="s">
        <v>4290</v>
      </c>
      <c r="I63" s="449"/>
      <c r="J63" s="449"/>
      <c r="K63" s="449"/>
      <c r="L63" s="449"/>
      <c r="M63" s="449">
        <v>0.1837</v>
      </c>
      <c r="N63" s="449"/>
      <c r="O63" s="450">
        <v>0.19600000000000001</v>
      </c>
      <c r="P63" s="450">
        <v>0.19620000000000001</v>
      </c>
      <c r="Q63" s="453">
        <v>0.19620000000000001</v>
      </c>
      <c r="R63" s="75">
        <v>0.18440000000000001</v>
      </c>
      <c r="S63" s="75">
        <v>0.18459999999999999</v>
      </c>
      <c r="T63" s="75">
        <v>0.185</v>
      </c>
      <c r="U63" s="104"/>
      <c r="V63" s="104"/>
      <c r="W63" s="452">
        <f t="shared" si="350"/>
        <v>0</v>
      </c>
      <c r="X63" s="452">
        <f t="shared" si="351"/>
        <v>0</v>
      </c>
      <c r="Y63" s="451"/>
      <c r="Z63" s="453"/>
      <c r="AA63" s="452">
        <f t="shared" si="352"/>
        <v>0</v>
      </c>
      <c r="AB63" s="452">
        <f t="shared" si="353"/>
        <v>0</v>
      </c>
      <c r="AC63" s="451">
        <v>0.19620000000000001</v>
      </c>
      <c r="AD63" s="451"/>
      <c r="AE63" s="453"/>
      <c r="AF63" s="452">
        <f t="shared" si="354"/>
        <v>0</v>
      </c>
      <c r="AG63" s="452">
        <f t="shared" si="355"/>
        <v>0</v>
      </c>
      <c r="AH63" s="452">
        <f t="shared" si="356"/>
        <v>0</v>
      </c>
      <c r="AI63" s="453">
        <f t="shared" si="357"/>
        <v>0.18459999999999999</v>
      </c>
      <c r="AJ63" s="453"/>
      <c r="AK63" s="452">
        <f t="shared" si="358"/>
        <v>0</v>
      </c>
      <c r="AL63" s="453">
        <v>0.185</v>
      </c>
      <c r="AM63" s="453">
        <f t="shared" si="359"/>
        <v>0</v>
      </c>
      <c r="AN63" s="453"/>
      <c r="AO63" s="455" t="s">
        <v>4281</v>
      </c>
      <c r="AP63" s="12"/>
      <c r="AQ63" s="456" t="e">
        <f t="shared" si="360"/>
        <v>#DIV/0!</v>
      </c>
      <c r="AR63" s="456">
        <f t="shared" si="361"/>
        <v>0</v>
      </c>
      <c r="AS63" s="456">
        <f t="shared" si="362"/>
        <v>0</v>
      </c>
      <c r="AT63" s="457">
        <v>3</v>
      </c>
      <c r="AU63" s="457">
        <v>3</v>
      </c>
      <c r="AV63" s="457">
        <v>3</v>
      </c>
      <c r="AW63" s="19">
        <f t="shared" si="363"/>
        <v>0</v>
      </c>
      <c r="AX63" s="75">
        <f t="shared" si="364"/>
        <v>0</v>
      </c>
      <c r="AY63" s="75">
        <f t="shared" si="365"/>
        <v>0</v>
      </c>
      <c r="AZ63" s="19">
        <f t="shared" si="366"/>
        <v>0</v>
      </c>
      <c r="BA63" s="458">
        <f t="shared" si="367"/>
        <v>1</v>
      </c>
      <c r="BB63" s="19">
        <f t="shared" si="368"/>
        <v>0</v>
      </c>
      <c r="BC63" s="458">
        <f t="shared" si="369"/>
        <v>1</v>
      </c>
      <c r="BD63" s="75">
        <f t="shared" si="370"/>
        <v>1.0605405405405406</v>
      </c>
      <c r="BE63" s="458">
        <f t="shared" si="371"/>
        <v>3</v>
      </c>
      <c r="BF63" s="75">
        <f t="shared" ref="BF63:BH63" si="381">AF63</f>
        <v>0</v>
      </c>
      <c r="BG63" s="19">
        <f t="shared" si="381"/>
        <v>0</v>
      </c>
      <c r="BH63" s="19">
        <f t="shared" si="381"/>
        <v>0</v>
      </c>
      <c r="BI63" s="19">
        <f t="shared" si="373"/>
        <v>0</v>
      </c>
      <c r="BJ63" s="19">
        <f t="shared" si="374"/>
        <v>0</v>
      </c>
      <c r="BK63" s="15"/>
      <c r="BL63" s="10">
        <f t="shared" ref="BL63:BO63" si="382">IF(AW63&lt;=50%,5,IF(AW63&lt;=65%,4,IF(AW63&lt;=75%,3,IF(AW63&lt;=90%,2,1))))</f>
        <v>5</v>
      </c>
      <c r="BM63" s="10">
        <f t="shared" si="382"/>
        <v>5</v>
      </c>
      <c r="BN63" s="10">
        <f t="shared" si="382"/>
        <v>5</v>
      </c>
      <c r="BO63" s="10">
        <f t="shared" si="382"/>
        <v>5</v>
      </c>
      <c r="BP63" s="10">
        <f t="shared" si="376"/>
        <v>5</v>
      </c>
      <c r="BQ63" s="10">
        <f t="shared" si="377"/>
        <v>1</v>
      </c>
      <c r="BR63" s="10">
        <f t="shared" ref="BR63:BU63" si="383">IF(BF63&lt;=50%,5,IF(BF63&lt;=65%,4,IF(BF63&lt;=75%,3,IF(BF63&lt;=90%,2,1))))</f>
        <v>5</v>
      </c>
      <c r="BS63" s="10">
        <f t="shared" si="383"/>
        <v>5</v>
      </c>
      <c r="BT63" s="10">
        <f t="shared" si="383"/>
        <v>5</v>
      </c>
      <c r="BU63" s="10">
        <f t="shared" si="383"/>
        <v>5</v>
      </c>
      <c r="BV63" s="10">
        <f t="shared" si="379"/>
        <v>5</v>
      </c>
      <c r="BW63" s="10">
        <f t="shared" si="380"/>
        <v>5</v>
      </c>
    </row>
    <row r="64" spans="1:75" ht="15.75" customHeight="1" outlineLevel="1" x14ac:dyDescent="0.25">
      <c r="A64" s="712"/>
      <c r="B64" s="695"/>
      <c r="C64" s="695"/>
      <c r="D64" s="695"/>
      <c r="E64" s="720">
        <v>3</v>
      </c>
      <c r="F64" s="721" t="s">
        <v>4291</v>
      </c>
      <c r="G64" s="447">
        <v>1</v>
      </c>
      <c r="H64" s="448" t="s">
        <v>4292</v>
      </c>
      <c r="I64" s="449"/>
      <c r="J64" s="449"/>
      <c r="K64" s="449"/>
      <c r="L64" s="449"/>
      <c r="M64" s="449">
        <v>1.29E-2</v>
      </c>
      <c r="N64" s="450"/>
      <c r="O64" s="450">
        <f>(2500+3750+171+97)/132387</f>
        <v>4.923444144817845E-2</v>
      </c>
      <c r="P64" s="449">
        <f>(2500+3750+171+97+2650+450)/132387</f>
        <v>7.2650637902513082E-2</v>
      </c>
      <c r="Q64" s="451">
        <v>7.3800000000000004E-2</v>
      </c>
      <c r="R64" s="449">
        <v>0.1208</v>
      </c>
      <c r="S64" s="449">
        <v>0.15079999999999999</v>
      </c>
      <c r="T64" s="449">
        <v>0.17480000000000001</v>
      </c>
      <c r="U64" s="451">
        <v>0.15079999999999999</v>
      </c>
      <c r="V64" s="451">
        <v>7.5399999999999995E-2</v>
      </c>
      <c r="W64" s="452">
        <f t="shared" si="350"/>
        <v>0.5</v>
      </c>
      <c r="X64" s="452">
        <f t="shared" si="351"/>
        <v>0.5</v>
      </c>
      <c r="Y64" s="451"/>
      <c r="Z64" s="451"/>
      <c r="AA64" s="452">
        <f t="shared" si="352"/>
        <v>0</v>
      </c>
      <c r="AB64" s="452">
        <f t="shared" si="353"/>
        <v>0</v>
      </c>
      <c r="AC64" s="453">
        <f>9618/132387</f>
        <v>7.2650637902513082E-2</v>
      </c>
      <c r="AD64" s="451"/>
      <c r="AE64" s="453"/>
      <c r="AF64" s="452">
        <f t="shared" si="354"/>
        <v>0</v>
      </c>
      <c r="AG64" s="452">
        <f t="shared" si="355"/>
        <v>0</v>
      </c>
      <c r="AH64" s="452">
        <f t="shared" si="356"/>
        <v>0</v>
      </c>
      <c r="AI64" s="453">
        <f t="shared" si="357"/>
        <v>0.15079999999999999</v>
      </c>
      <c r="AJ64" s="451"/>
      <c r="AK64" s="452">
        <f t="shared" si="358"/>
        <v>0</v>
      </c>
      <c r="AL64" s="453">
        <v>0.17480000000000001</v>
      </c>
      <c r="AM64" s="453">
        <f t="shared" si="359"/>
        <v>0</v>
      </c>
      <c r="AN64" s="453"/>
      <c r="AO64" s="455" t="s">
        <v>4293</v>
      </c>
      <c r="AP64" s="16" t="s">
        <v>4294</v>
      </c>
      <c r="AQ64" s="456">
        <f t="shared" si="360"/>
        <v>0.5</v>
      </c>
      <c r="AR64" s="456">
        <f t="shared" si="361"/>
        <v>0.62417218543046349</v>
      </c>
      <c r="AS64" s="456">
        <f t="shared" si="362"/>
        <v>0.43135011441647592</v>
      </c>
      <c r="AT64" s="457">
        <v>2</v>
      </c>
      <c r="AU64" s="457">
        <v>2</v>
      </c>
      <c r="AV64" s="457">
        <v>1</v>
      </c>
      <c r="AW64" s="19">
        <f t="shared" si="363"/>
        <v>0</v>
      </c>
      <c r="AX64" s="75">
        <f t="shared" si="364"/>
        <v>0.5</v>
      </c>
      <c r="AY64" s="75">
        <f t="shared" si="365"/>
        <v>0.43135011441647592</v>
      </c>
      <c r="AZ64" s="19">
        <f t="shared" si="366"/>
        <v>0</v>
      </c>
      <c r="BA64" s="458">
        <f t="shared" si="367"/>
        <v>1</v>
      </c>
      <c r="BB64" s="19">
        <f t="shared" si="368"/>
        <v>0</v>
      </c>
      <c r="BC64" s="458">
        <f t="shared" si="369"/>
        <v>1</v>
      </c>
      <c r="BD64" s="75">
        <f t="shared" si="370"/>
        <v>0.41562149829812972</v>
      </c>
      <c r="BE64" s="458">
        <f t="shared" si="371"/>
        <v>1</v>
      </c>
      <c r="BF64" s="75">
        <f t="shared" ref="BF64:BH64" si="384">AF64</f>
        <v>0</v>
      </c>
      <c r="BG64" s="19">
        <f t="shared" si="384"/>
        <v>0</v>
      </c>
      <c r="BH64" s="19">
        <f t="shared" si="384"/>
        <v>0</v>
      </c>
      <c r="BI64" s="19">
        <f t="shared" si="373"/>
        <v>0</v>
      </c>
      <c r="BJ64" s="19">
        <f t="shared" si="374"/>
        <v>0</v>
      </c>
      <c r="BK64" s="15"/>
      <c r="BL64" s="10">
        <f t="shared" ref="BL64:BO64" si="385">IF(AW64&lt;=50%,5,IF(AW64&lt;=65%,4,IF(AW64&lt;=75%,3,IF(AW64&lt;=90%,2,1))))</f>
        <v>5</v>
      </c>
      <c r="BM64" s="10">
        <f t="shared" si="385"/>
        <v>5</v>
      </c>
      <c r="BN64" s="10">
        <f t="shared" si="385"/>
        <v>5</v>
      </c>
      <c r="BO64" s="10">
        <f t="shared" si="385"/>
        <v>5</v>
      </c>
      <c r="BP64" s="10">
        <f t="shared" si="376"/>
        <v>5</v>
      </c>
      <c r="BQ64" s="10">
        <f t="shared" si="377"/>
        <v>5</v>
      </c>
      <c r="BR64" s="10">
        <f t="shared" ref="BR64:BU64" si="386">IF(BF64&lt;=50%,5,IF(BF64&lt;=65%,4,IF(BF64&lt;=75%,3,IF(BF64&lt;=90%,2,1))))</f>
        <v>5</v>
      </c>
      <c r="BS64" s="10">
        <f t="shared" si="386"/>
        <v>5</v>
      </c>
      <c r="BT64" s="10">
        <f t="shared" si="386"/>
        <v>5</v>
      </c>
      <c r="BU64" s="10">
        <f t="shared" si="386"/>
        <v>5</v>
      </c>
      <c r="BV64" s="10">
        <f t="shared" si="379"/>
        <v>5</v>
      </c>
      <c r="BW64" s="10">
        <f t="shared" si="380"/>
        <v>5</v>
      </c>
    </row>
    <row r="65" spans="1:75" ht="15.75" customHeight="1" outlineLevel="1" x14ac:dyDescent="0.25">
      <c r="A65" s="712"/>
      <c r="B65" s="695"/>
      <c r="C65" s="695"/>
      <c r="D65" s="695"/>
      <c r="E65" s="696"/>
      <c r="F65" s="696"/>
      <c r="G65" s="447">
        <v>2</v>
      </c>
      <c r="H65" s="448" t="s">
        <v>2368</v>
      </c>
      <c r="I65" s="449"/>
      <c r="J65" s="449"/>
      <c r="K65" s="449"/>
      <c r="L65" s="449"/>
      <c r="M65" s="449" t="e">
        <f>NA()</f>
        <v>#N/A</v>
      </c>
      <c r="N65" s="449"/>
      <c r="O65" s="450">
        <f>1/17</f>
        <v>5.8823529411764705E-2</v>
      </c>
      <c r="P65" s="450">
        <v>0.1176</v>
      </c>
      <c r="Q65" s="452">
        <f>4/17</f>
        <v>0.23529411764705882</v>
      </c>
      <c r="R65" s="449">
        <v>0.1764</v>
      </c>
      <c r="S65" s="449">
        <v>0.23530000000000001</v>
      </c>
      <c r="T65" s="449">
        <v>0.35289999999999999</v>
      </c>
      <c r="U65" s="451">
        <v>0.23530000000000001</v>
      </c>
      <c r="V65" s="451">
        <v>0.23519999999999999</v>
      </c>
      <c r="W65" s="452">
        <f t="shared" si="350"/>
        <v>0.99957501062473431</v>
      </c>
      <c r="X65" s="452">
        <f t="shared" si="351"/>
        <v>0.99957501062473431</v>
      </c>
      <c r="Y65" s="451"/>
      <c r="Z65" s="451"/>
      <c r="AA65" s="452">
        <f t="shared" si="352"/>
        <v>0</v>
      </c>
      <c r="AB65" s="452">
        <f t="shared" si="353"/>
        <v>0</v>
      </c>
      <c r="AC65" s="453">
        <f>2/17</f>
        <v>0.11764705882352941</v>
      </c>
      <c r="AD65" s="451"/>
      <c r="AE65" s="453"/>
      <c r="AF65" s="452">
        <f t="shared" si="354"/>
        <v>0</v>
      </c>
      <c r="AG65" s="452">
        <f t="shared" si="355"/>
        <v>0</v>
      </c>
      <c r="AH65" s="452">
        <f t="shared" si="356"/>
        <v>0</v>
      </c>
      <c r="AI65" s="453">
        <f t="shared" si="357"/>
        <v>0.23530000000000001</v>
      </c>
      <c r="AJ65" s="452"/>
      <c r="AK65" s="452">
        <f t="shared" si="358"/>
        <v>0</v>
      </c>
      <c r="AL65" s="453">
        <v>0.35289999999999999</v>
      </c>
      <c r="AM65" s="453">
        <f t="shared" si="359"/>
        <v>0</v>
      </c>
      <c r="AN65" s="453"/>
      <c r="AO65" s="455" t="s">
        <v>4293</v>
      </c>
      <c r="AP65" s="16" t="s">
        <v>4295</v>
      </c>
      <c r="AQ65" s="456">
        <f t="shared" si="360"/>
        <v>0.99957501062473431</v>
      </c>
      <c r="AR65" s="456">
        <f t="shared" si="361"/>
        <v>1.3333333333333333</v>
      </c>
      <c r="AS65" s="456">
        <f t="shared" si="362"/>
        <v>0.66647775573816948</v>
      </c>
      <c r="AT65" s="457">
        <v>2</v>
      </c>
      <c r="AU65" s="457">
        <v>2</v>
      </c>
      <c r="AV65" s="457">
        <v>1</v>
      </c>
      <c r="AW65" s="19">
        <f t="shared" si="363"/>
        <v>0</v>
      </c>
      <c r="AX65" s="75">
        <f t="shared" si="364"/>
        <v>0.99957501062473431</v>
      </c>
      <c r="AY65" s="75">
        <f t="shared" si="365"/>
        <v>0.66647775573816948</v>
      </c>
      <c r="AZ65" s="19">
        <f t="shared" si="366"/>
        <v>0</v>
      </c>
      <c r="BA65" s="458">
        <f t="shared" si="367"/>
        <v>1</v>
      </c>
      <c r="BB65" s="19">
        <f t="shared" si="368"/>
        <v>0</v>
      </c>
      <c r="BC65" s="458">
        <f t="shared" si="369"/>
        <v>1</v>
      </c>
      <c r="BD65" s="75">
        <f t="shared" si="370"/>
        <v>0.33337222675978867</v>
      </c>
      <c r="BE65" s="458">
        <f t="shared" si="371"/>
        <v>1</v>
      </c>
      <c r="BF65" s="75">
        <f t="shared" ref="BF65:BH65" si="387">AF65</f>
        <v>0</v>
      </c>
      <c r="BG65" s="19">
        <f t="shared" si="387"/>
        <v>0</v>
      </c>
      <c r="BH65" s="19">
        <f t="shared" si="387"/>
        <v>0</v>
      </c>
      <c r="BI65" s="19">
        <f t="shared" si="373"/>
        <v>0</v>
      </c>
      <c r="BJ65" s="19">
        <f t="shared" si="374"/>
        <v>0</v>
      </c>
      <c r="BK65" s="15"/>
      <c r="BL65" s="10">
        <f t="shared" ref="BL65:BO65" si="388">IF(AW65&lt;=50%,5,IF(AW65&lt;=65%,4,IF(AW65&lt;=75%,3,IF(AW65&lt;=90%,2,1))))</f>
        <v>5</v>
      </c>
      <c r="BM65" s="10">
        <f t="shared" si="388"/>
        <v>1</v>
      </c>
      <c r="BN65" s="10">
        <f t="shared" si="388"/>
        <v>3</v>
      </c>
      <c r="BO65" s="10">
        <f t="shared" si="388"/>
        <v>5</v>
      </c>
      <c r="BP65" s="10">
        <f t="shared" si="376"/>
        <v>5</v>
      </c>
      <c r="BQ65" s="10">
        <f t="shared" si="377"/>
        <v>5</v>
      </c>
      <c r="BR65" s="10">
        <f t="shared" ref="BR65:BU65" si="389">IF(BF65&lt;=50%,5,IF(BF65&lt;=65%,4,IF(BF65&lt;=75%,3,IF(BF65&lt;=90%,2,1))))</f>
        <v>5</v>
      </c>
      <c r="BS65" s="10">
        <f t="shared" si="389"/>
        <v>5</v>
      </c>
      <c r="BT65" s="10">
        <f t="shared" si="389"/>
        <v>5</v>
      </c>
      <c r="BU65" s="10">
        <f t="shared" si="389"/>
        <v>5</v>
      </c>
      <c r="BV65" s="10">
        <f t="shared" si="379"/>
        <v>5</v>
      </c>
      <c r="BW65" s="10">
        <f t="shared" si="380"/>
        <v>5</v>
      </c>
    </row>
    <row r="66" spans="1:75" ht="15.75" customHeight="1" outlineLevel="1" x14ac:dyDescent="0.25">
      <c r="A66" s="702"/>
      <c r="B66" s="696"/>
      <c r="C66" s="696"/>
      <c r="D66" s="696"/>
      <c r="E66" s="447">
        <v>4</v>
      </c>
      <c r="F66" s="448" t="s">
        <v>4296</v>
      </c>
      <c r="G66" s="447">
        <v>1</v>
      </c>
      <c r="H66" s="448" t="s">
        <v>4297</v>
      </c>
      <c r="I66" s="449"/>
      <c r="J66" s="449"/>
      <c r="K66" s="449"/>
      <c r="L66" s="449"/>
      <c r="M66" s="449">
        <v>0.22</v>
      </c>
      <c r="N66" s="449"/>
      <c r="O66" s="449">
        <v>0.24</v>
      </c>
      <c r="P66" s="450">
        <v>0.2414</v>
      </c>
      <c r="Q66" s="104">
        <v>0.25480000000000003</v>
      </c>
      <c r="R66" s="449">
        <v>0.26</v>
      </c>
      <c r="S66" s="449">
        <v>0.27</v>
      </c>
      <c r="T66" s="449">
        <v>0.33</v>
      </c>
      <c r="U66" s="488"/>
      <c r="V66" s="451"/>
      <c r="W66" s="452">
        <f t="shared" si="350"/>
        <v>0</v>
      </c>
      <c r="X66" s="452">
        <f t="shared" si="351"/>
        <v>0</v>
      </c>
      <c r="Y66" s="451"/>
      <c r="Z66" s="453"/>
      <c r="AA66" s="452">
        <f t="shared" si="352"/>
        <v>0</v>
      </c>
      <c r="AB66" s="452">
        <f t="shared" si="353"/>
        <v>0</v>
      </c>
      <c r="AC66" s="485">
        <v>0.2414</v>
      </c>
      <c r="AD66" s="485"/>
      <c r="AE66" s="514"/>
      <c r="AF66" s="452">
        <f t="shared" si="354"/>
        <v>0</v>
      </c>
      <c r="AG66" s="452">
        <f t="shared" si="355"/>
        <v>0</v>
      </c>
      <c r="AH66" s="452">
        <f t="shared" si="356"/>
        <v>0</v>
      </c>
      <c r="AI66" s="453">
        <f t="shared" si="357"/>
        <v>0.27</v>
      </c>
      <c r="AJ66" s="104"/>
      <c r="AK66" s="452">
        <f t="shared" si="358"/>
        <v>0</v>
      </c>
      <c r="AL66" s="453">
        <v>0.33</v>
      </c>
      <c r="AM66" s="453">
        <f t="shared" si="359"/>
        <v>0</v>
      </c>
      <c r="AN66" s="453"/>
      <c r="AO66" s="455" t="s">
        <v>4298</v>
      </c>
      <c r="AP66" s="12"/>
      <c r="AQ66" s="456" t="e">
        <f t="shared" si="360"/>
        <v>#DIV/0!</v>
      </c>
      <c r="AR66" s="456">
        <f t="shared" si="361"/>
        <v>0</v>
      </c>
      <c r="AS66" s="456">
        <f t="shared" si="362"/>
        <v>0</v>
      </c>
      <c r="AT66" s="457">
        <v>2</v>
      </c>
      <c r="AU66" s="457">
        <v>2</v>
      </c>
      <c r="AV66" s="457">
        <v>2</v>
      </c>
      <c r="AW66" s="19">
        <f t="shared" si="363"/>
        <v>0</v>
      </c>
      <c r="AX66" s="75">
        <f t="shared" si="364"/>
        <v>0</v>
      </c>
      <c r="AY66" s="75">
        <f t="shared" si="365"/>
        <v>0</v>
      </c>
      <c r="AZ66" s="19">
        <f t="shared" si="366"/>
        <v>0</v>
      </c>
      <c r="BA66" s="458">
        <f t="shared" si="367"/>
        <v>1</v>
      </c>
      <c r="BB66" s="19">
        <f t="shared" si="368"/>
        <v>0</v>
      </c>
      <c r="BC66" s="458">
        <f t="shared" si="369"/>
        <v>1</v>
      </c>
      <c r="BD66" s="75">
        <f t="shared" si="370"/>
        <v>0.73151515151515145</v>
      </c>
      <c r="BE66" s="458">
        <f t="shared" si="371"/>
        <v>2</v>
      </c>
      <c r="BF66" s="75">
        <f t="shared" ref="BF66:BH66" si="390">AF66</f>
        <v>0</v>
      </c>
      <c r="BG66" s="19">
        <f t="shared" si="390"/>
        <v>0</v>
      </c>
      <c r="BH66" s="19">
        <f t="shared" si="390"/>
        <v>0</v>
      </c>
      <c r="BI66" s="19">
        <f t="shared" si="373"/>
        <v>0</v>
      </c>
      <c r="BJ66" s="19">
        <f t="shared" si="374"/>
        <v>0</v>
      </c>
      <c r="BK66" s="15"/>
      <c r="BL66" s="10">
        <f t="shared" ref="BL66:BO66" si="391">IF(AW66&lt;=50%,5,IF(AW66&lt;=65%,4,IF(AW66&lt;=75%,3,IF(AW66&lt;=90%,2,1))))</f>
        <v>5</v>
      </c>
      <c r="BM66" s="10">
        <f t="shared" si="391"/>
        <v>5</v>
      </c>
      <c r="BN66" s="10">
        <f t="shared" si="391"/>
        <v>5</v>
      </c>
      <c r="BO66" s="10">
        <f t="shared" si="391"/>
        <v>5</v>
      </c>
      <c r="BP66" s="10">
        <f t="shared" si="376"/>
        <v>5</v>
      </c>
      <c r="BQ66" s="10">
        <f t="shared" si="377"/>
        <v>3</v>
      </c>
      <c r="BR66" s="10">
        <f t="shared" ref="BR66:BU66" si="392">IF(BF66&lt;=50%,5,IF(BF66&lt;=65%,4,IF(BF66&lt;=75%,3,IF(BF66&lt;=90%,2,1))))</f>
        <v>5</v>
      </c>
      <c r="BS66" s="10">
        <f t="shared" si="392"/>
        <v>5</v>
      </c>
      <c r="BT66" s="10">
        <f t="shared" si="392"/>
        <v>5</v>
      </c>
      <c r="BU66" s="10">
        <f t="shared" si="392"/>
        <v>5</v>
      </c>
      <c r="BV66" s="10">
        <f t="shared" si="379"/>
        <v>5</v>
      </c>
      <c r="BW66" s="10">
        <f t="shared" si="380"/>
        <v>5</v>
      </c>
    </row>
    <row r="67" spans="1:75" ht="15.75" customHeight="1" x14ac:dyDescent="0.3">
      <c r="A67" s="727">
        <v>3</v>
      </c>
      <c r="B67" s="521" t="s">
        <v>4299</v>
      </c>
      <c r="C67" s="522"/>
      <c r="D67" s="522"/>
      <c r="E67" s="522"/>
      <c r="F67" s="522"/>
      <c r="G67" s="522"/>
      <c r="H67" s="522"/>
      <c r="I67" s="557"/>
      <c r="J67" s="557"/>
      <c r="K67" s="557"/>
      <c r="L67" s="557"/>
      <c r="M67" s="557"/>
      <c r="N67" s="523"/>
      <c r="O67" s="523"/>
      <c r="P67" s="523"/>
      <c r="Q67" s="523"/>
      <c r="R67" s="523"/>
      <c r="S67" s="523"/>
      <c r="T67" s="523"/>
      <c r="U67" s="522"/>
      <c r="V67" s="522"/>
      <c r="W67" s="524"/>
      <c r="X67" s="524"/>
      <c r="Y67" s="522"/>
      <c r="Z67" s="522"/>
      <c r="AA67" s="524"/>
      <c r="AB67" s="524"/>
      <c r="AC67" s="522"/>
      <c r="AD67" s="522"/>
      <c r="AE67" s="522"/>
      <c r="AF67" s="522"/>
      <c r="AG67" s="522"/>
      <c r="AH67" s="522"/>
      <c r="AI67" s="522"/>
      <c r="AJ67" s="522"/>
      <c r="AK67" s="522"/>
      <c r="AL67" s="522"/>
      <c r="AM67" s="522"/>
      <c r="AN67" s="522"/>
      <c r="AO67" s="525"/>
      <c r="AP67" s="526"/>
      <c r="AQ67" s="526"/>
      <c r="AR67" s="526"/>
      <c r="AS67" s="526"/>
      <c r="AT67" s="527"/>
      <c r="AU67" s="527"/>
      <c r="AV67" s="527"/>
      <c r="AW67" s="528"/>
      <c r="AX67" s="528"/>
      <c r="AY67" s="528"/>
      <c r="AZ67" s="528"/>
      <c r="BA67" s="529"/>
      <c r="BB67" s="528"/>
      <c r="BC67" s="528"/>
      <c r="BD67" s="528"/>
      <c r="BE67" s="528"/>
      <c r="BF67" s="528"/>
      <c r="BG67" s="528"/>
      <c r="BH67" s="528"/>
      <c r="BI67" s="528"/>
      <c r="BJ67" s="528"/>
      <c r="BK67" s="530"/>
      <c r="BL67" s="558"/>
      <c r="BM67" s="531"/>
      <c r="BN67" s="532"/>
      <c r="BO67" s="532"/>
      <c r="BP67" s="532"/>
      <c r="BQ67" s="532"/>
      <c r="BR67" s="532"/>
      <c r="BS67" s="532"/>
      <c r="BT67" s="532"/>
      <c r="BU67" s="532"/>
      <c r="BV67" s="532"/>
      <c r="BW67" s="532"/>
    </row>
    <row r="68" spans="1:75" ht="15.75" customHeight="1" outlineLevel="1" x14ac:dyDescent="0.25">
      <c r="A68" s="712"/>
      <c r="B68" s="720">
        <v>1</v>
      </c>
      <c r="C68" s="728" t="s">
        <v>4300</v>
      </c>
      <c r="D68" s="729" t="s">
        <v>4301</v>
      </c>
      <c r="E68" s="447">
        <v>1</v>
      </c>
      <c r="F68" s="448" t="s">
        <v>4302</v>
      </c>
      <c r="G68" s="447">
        <v>1</v>
      </c>
      <c r="H68" s="448" t="s">
        <v>4303</v>
      </c>
      <c r="I68" s="559"/>
      <c r="J68" s="559"/>
      <c r="K68" s="559"/>
      <c r="L68" s="559"/>
      <c r="M68" s="559">
        <v>0.79</v>
      </c>
      <c r="N68" s="450"/>
      <c r="O68" s="450">
        <v>0.82620000000000005</v>
      </c>
      <c r="P68" s="450">
        <v>0.85340000000000005</v>
      </c>
      <c r="Q68" s="104">
        <v>0.85129999999999995</v>
      </c>
      <c r="R68" s="449">
        <v>0.84</v>
      </c>
      <c r="S68" s="449">
        <v>0.85</v>
      </c>
      <c r="T68" s="449">
        <v>0.86</v>
      </c>
      <c r="U68" s="451"/>
      <c r="V68" s="451"/>
      <c r="W68" s="452">
        <f>IF(U68=0,0,V68/U68)</f>
        <v>0</v>
      </c>
      <c r="X68" s="452">
        <f>V68/S68</f>
        <v>0</v>
      </c>
      <c r="Y68" s="488"/>
      <c r="Z68" s="453"/>
      <c r="AA68" s="452">
        <f>IF(Y68=0,0,Z68/Y68)</f>
        <v>0</v>
      </c>
      <c r="AB68" s="452">
        <f>Z68/S68</f>
        <v>0</v>
      </c>
      <c r="AC68" s="485">
        <v>0.85340000000000005</v>
      </c>
      <c r="AD68" s="485"/>
      <c r="AE68" s="514"/>
      <c r="AF68" s="452">
        <f t="shared" ref="AF68:AF69" si="393">IF(AD68=0,0,AE68/AD68)</f>
        <v>0</v>
      </c>
      <c r="AG68" s="452">
        <f t="shared" ref="AG68:AG69" si="394">IF(P68=0,0,AE68/S68)</f>
        <v>0</v>
      </c>
      <c r="AH68" s="452">
        <f t="shared" ref="AH68:AH69" si="395">IF(T68=0,0,AE68/T68)</f>
        <v>0</v>
      </c>
      <c r="AI68" s="453">
        <f t="shared" ref="AI68:AI69" si="396">S68</f>
        <v>0.85</v>
      </c>
      <c r="AJ68" s="104"/>
      <c r="AK68" s="452">
        <f t="shared" ref="AK68:AK69" si="397">IF(AI68&lt;&gt;0,AJ68/AI68,0)</f>
        <v>0</v>
      </c>
      <c r="AL68" s="453">
        <v>0.86</v>
      </c>
      <c r="AM68" s="453">
        <f t="shared" ref="AM68:AM69" si="398">AJ68/T68</f>
        <v>0</v>
      </c>
      <c r="AN68" s="453"/>
      <c r="AO68" s="455" t="s">
        <v>4298</v>
      </c>
      <c r="AP68" s="12"/>
      <c r="AQ68" s="456" t="e">
        <f>V68/U68</f>
        <v>#DIV/0!</v>
      </c>
      <c r="AR68" s="456">
        <f>V68/R68</f>
        <v>0</v>
      </c>
      <c r="AS68" s="456">
        <f>V68/T68</f>
        <v>0</v>
      </c>
      <c r="AT68" s="457">
        <v>3</v>
      </c>
      <c r="AU68" s="457">
        <v>3</v>
      </c>
      <c r="AV68" s="457">
        <v>2</v>
      </c>
      <c r="AW68" s="19">
        <f t="shared" ref="AW68:AW69" si="399">AF68</f>
        <v>0</v>
      </c>
      <c r="AX68" s="75">
        <f t="shared" ref="AX68:AX69" si="400">X68</f>
        <v>0</v>
      </c>
      <c r="AY68" s="75">
        <f t="shared" ref="AY68:AY69" si="401">V68/T68</f>
        <v>0</v>
      </c>
      <c r="AZ68" s="19">
        <f t="shared" ref="AZ68:AZ69" si="402">AA68</f>
        <v>0</v>
      </c>
      <c r="BA68" s="458">
        <f t="shared" ref="BA68:BA69" si="403">IF(AZ68&lt;50%,1,IF(AZ68&lt;100%,2,3))</f>
        <v>1</v>
      </c>
      <c r="BB68" s="19">
        <f t="shared" ref="BB68:BB69" si="404">AB68</f>
        <v>0</v>
      </c>
      <c r="BC68" s="458">
        <f t="shared" ref="BC68:BC69" si="405">IF(BB68&lt;50%,1,IF(BB68&lt;100%,2,3))</f>
        <v>1</v>
      </c>
      <c r="BD68" s="75">
        <f t="shared" ref="BD68:BD69" si="406">AC68/T68</f>
        <v>0.99232558139534888</v>
      </c>
      <c r="BE68" s="458">
        <f t="shared" ref="BE68:BE69" si="407">IF(BD68&lt;50%,1,IF(BD68&lt;100%,2,3))</f>
        <v>2</v>
      </c>
      <c r="BF68" s="75">
        <f t="shared" ref="BF68:BH68" si="408">AF68</f>
        <v>0</v>
      </c>
      <c r="BG68" s="19">
        <f t="shared" si="408"/>
        <v>0</v>
      </c>
      <c r="BH68" s="19">
        <f t="shared" si="408"/>
        <v>0</v>
      </c>
      <c r="BI68" s="19">
        <f t="shared" ref="BI68:BI69" si="409">AK68</f>
        <v>0</v>
      </c>
      <c r="BJ68" s="19">
        <f t="shared" ref="BJ68:BJ69" si="410">AM68</f>
        <v>0</v>
      </c>
      <c r="BK68" s="15"/>
      <c r="BL68" s="10">
        <f t="shared" ref="BL68:BO68" si="411">IF(AW68&lt;=50%,5,IF(AW68&lt;=65%,4,IF(AW68&lt;=75%,3,IF(AW68&lt;=90%,2,1))))</f>
        <v>5</v>
      </c>
      <c r="BM68" s="10">
        <f t="shared" si="411"/>
        <v>5</v>
      </c>
      <c r="BN68" s="10">
        <f t="shared" si="411"/>
        <v>5</v>
      </c>
      <c r="BO68" s="10">
        <f t="shared" si="411"/>
        <v>5</v>
      </c>
      <c r="BP68" s="10">
        <f t="shared" ref="BP68:BP69" si="412">IF(BB68&lt;=50%,5,IF(BB68&lt;=65%,4,IF(BB68&lt;=75%,3,IF(BB68&lt;=90%,2,1))))</f>
        <v>5</v>
      </c>
      <c r="BQ68" s="10">
        <f t="shared" ref="BQ68:BQ69" si="413">IF(BD68&lt;=50%,5,IF(BD68&lt;=65%,4,IF(BD68&lt;=75%,3,IF(BD68&lt;=90%,2,1))))</f>
        <v>1</v>
      </c>
      <c r="BR68" s="10">
        <f t="shared" ref="BR68:BU68" si="414">IF(BF68&lt;=50%,5,IF(BF68&lt;=65%,4,IF(BF68&lt;=75%,3,IF(BF68&lt;=90%,2,1))))</f>
        <v>5</v>
      </c>
      <c r="BS68" s="10">
        <f t="shared" si="414"/>
        <v>5</v>
      </c>
      <c r="BT68" s="10">
        <f t="shared" si="414"/>
        <v>5</v>
      </c>
      <c r="BU68" s="10">
        <f t="shared" si="414"/>
        <v>5</v>
      </c>
      <c r="BV68" s="10">
        <f t="shared" ref="BV68:BV69" si="415">BU68</f>
        <v>5</v>
      </c>
      <c r="BW68" s="10">
        <f t="shared" ref="BW68:BW69" si="416">IF(BJ68&lt;=50%,5,IF(BJ68&lt;=65%,4,IF(BJ68&lt;=75%,3,IF(BJ68&lt;=90%,2,1))))</f>
        <v>5</v>
      </c>
    </row>
    <row r="69" spans="1:75" ht="15.75" customHeight="1" outlineLevel="1" x14ac:dyDescent="0.25">
      <c r="A69" s="712"/>
      <c r="B69" s="695"/>
      <c r="C69" s="695"/>
      <c r="D69" s="695"/>
      <c r="E69" s="720">
        <v>2</v>
      </c>
      <c r="F69" s="721" t="s">
        <v>4304</v>
      </c>
      <c r="G69" s="447">
        <v>1</v>
      </c>
      <c r="H69" s="560" t="s">
        <v>4305</v>
      </c>
      <c r="I69" s="561"/>
      <c r="J69" s="561"/>
      <c r="K69" s="561"/>
      <c r="L69" s="561"/>
      <c r="M69" s="561">
        <v>0.128</v>
      </c>
      <c r="N69" s="562"/>
      <c r="O69" s="562">
        <v>1</v>
      </c>
      <c r="P69" s="562">
        <v>0.8</v>
      </c>
      <c r="Q69" s="451">
        <v>7.9399999999999998E-2</v>
      </c>
      <c r="R69" s="563">
        <v>0.11</v>
      </c>
      <c r="S69" s="563">
        <v>0.105</v>
      </c>
      <c r="T69" s="563">
        <v>0.1</v>
      </c>
      <c r="U69" s="451">
        <v>0.105</v>
      </c>
      <c r="V69" s="451">
        <v>5.4199999999999998E-2</v>
      </c>
      <c r="W69" s="104">
        <f>IF(U69=0,0,(2*U69-V69)/U69)</f>
        <v>1.4838095238095239</v>
      </c>
      <c r="X69" s="452">
        <f>((2*S69)-V69)/S69</f>
        <v>1.4838095238095239</v>
      </c>
      <c r="Y69" s="451">
        <v>0.105</v>
      </c>
      <c r="Z69" s="451">
        <v>5.4199999999999998E-2</v>
      </c>
      <c r="AA69" s="104">
        <f>IF(Y69=0,0,(2*Y69-Z69)/Y69)</f>
        <v>1.4838095238095239</v>
      </c>
      <c r="AB69" s="452">
        <f>((2*W69)-Z69)/W69</f>
        <v>1.9634724005134789</v>
      </c>
      <c r="AC69" s="451">
        <v>0</v>
      </c>
      <c r="AD69" s="451"/>
      <c r="AE69" s="453"/>
      <c r="AF69" s="452">
        <f t="shared" si="393"/>
        <v>0</v>
      </c>
      <c r="AG69" s="452">
        <f t="shared" si="394"/>
        <v>0</v>
      </c>
      <c r="AH69" s="452">
        <f t="shared" si="395"/>
        <v>0</v>
      </c>
      <c r="AI69" s="453">
        <f t="shared" si="396"/>
        <v>0.105</v>
      </c>
      <c r="AJ69" s="451"/>
      <c r="AK69" s="452">
        <f t="shared" si="397"/>
        <v>0</v>
      </c>
      <c r="AL69" s="453">
        <v>0.1</v>
      </c>
      <c r="AM69" s="453">
        <f t="shared" si="398"/>
        <v>0</v>
      </c>
      <c r="AN69" s="453"/>
      <c r="AO69" s="455" t="s">
        <v>4306</v>
      </c>
      <c r="AP69" s="12"/>
      <c r="AQ69" s="456">
        <f>1/(V69/U69)</f>
        <v>1.9372693726937269</v>
      </c>
      <c r="AR69" s="456">
        <f>1/(V69/R69)</f>
        <v>2.0295202952029521</v>
      </c>
      <c r="AS69" s="456">
        <f>1/(V69/T69)</f>
        <v>1.8450184501845022</v>
      </c>
      <c r="AT69" s="457">
        <v>3</v>
      </c>
      <c r="AU69" s="457">
        <v>3</v>
      </c>
      <c r="AV69" s="457">
        <v>3</v>
      </c>
      <c r="AW69" s="19">
        <f t="shared" si="399"/>
        <v>0</v>
      </c>
      <c r="AX69" s="75">
        <f t="shared" si="400"/>
        <v>1.4838095238095239</v>
      </c>
      <c r="AY69" s="75">
        <f t="shared" si="401"/>
        <v>0.54199999999999993</v>
      </c>
      <c r="AZ69" s="19">
        <f t="shared" si="402"/>
        <v>1.4838095238095239</v>
      </c>
      <c r="BA69" s="458">
        <f t="shared" si="403"/>
        <v>3</v>
      </c>
      <c r="BB69" s="19">
        <f t="shared" si="404"/>
        <v>1.9634724005134789</v>
      </c>
      <c r="BC69" s="458">
        <f t="shared" si="405"/>
        <v>3</v>
      </c>
      <c r="BD69" s="75">
        <f t="shared" si="406"/>
        <v>0</v>
      </c>
      <c r="BE69" s="458">
        <f t="shared" si="407"/>
        <v>1</v>
      </c>
      <c r="BF69" s="75">
        <f t="shared" ref="BF69:BH69" si="417">AF69</f>
        <v>0</v>
      </c>
      <c r="BG69" s="19">
        <f t="shared" si="417"/>
        <v>0</v>
      </c>
      <c r="BH69" s="19">
        <f t="shared" si="417"/>
        <v>0</v>
      </c>
      <c r="BI69" s="19">
        <f t="shared" si="409"/>
        <v>0</v>
      </c>
      <c r="BJ69" s="19">
        <f t="shared" si="410"/>
        <v>0</v>
      </c>
      <c r="BK69" s="15"/>
      <c r="BL69" s="10">
        <f t="shared" ref="BL69:BO69" si="418">IF(AW69&lt;=50%,5,IF(AW69&lt;=65%,4,IF(AW69&lt;=75%,3,IF(AW69&lt;=90%,2,1))))</f>
        <v>5</v>
      </c>
      <c r="BM69" s="10">
        <f t="shared" si="418"/>
        <v>1</v>
      </c>
      <c r="BN69" s="10">
        <f t="shared" si="418"/>
        <v>4</v>
      </c>
      <c r="BO69" s="10">
        <f t="shared" si="418"/>
        <v>1</v>
      </c>
      <c r="BP69" s="10">
        <f t="shared" si="412"/>
        <v>1</v>
      </c>
      <c r="BQ69" s="10">
        <f t="shared" si="413"/>
        <v>5</v>
      </c>
      <c r="BR69" s="10">
        <f t="shared" ref="BR69:BU69" si="419">IF(BF69&lt;=50%,5,IF(BF69&lt;=65%,4,IF(BF69&lt;=75%,3,IF(BF69&lt;=90%,2,1))))</f>
        <v>5</v>
      </c>
      <c r="BS69" s="10">
        <f t="shared" si="419"/>
        <v>5</v>
      </c>
      <c r="BT69" s="10">
        <f t="shared" si="419"/>
        <v>5</v>
      </c>
      <c r="BU69" s="10">
        <f t="shared" si="419"/>
        <v>5</v>
      </c>
      <c r="BV69" s="10">
        <f t="shared" si="415"/>
        <v>5</v>
      </c>
      <c r="BW69" s="10">
        <f t="shared" si="416"/>
        <v>5</v>
      </c>
    </row>
    <row r="70" spans="1:75" ht="15.75" customHeight="1" outlineLevel="1" x14ac:dyDescent="0.25">
      <c r="A70" s="712"/>
      <c r="B70" s="695"/>
      <c r="C70" s="695"/>
      <c r="D70" s="695"/>
      <c r="E70" s="695"/>
      <c r="F70" s="695"/>
      <c r="G70" s="720">
        <v>2</v>
      </c>
      <c r="H70" s="560" t="s">
        <v>4307</v>
      </c>
      <c r="I70" s="564"/>
      <c r="J70" s="564"/>
      <c r="K70" s="564"/>
      <c r="L70" s="564"/>
      <c r="M70" s="564"/>
      <c r="N70" s="565"/>
      <c r="O70" s="565"/>
      <c r="P70" s="565"/>
      <c r="Q70" s="483"/>
      <c r="R70" s="565"/>
      <c r="S70" s="565"/>
      <c r="T70" s="565"/>
      <c r="U70" s="483"/>
      <c r="V70" s="454"/>
      <c r="W70" s="515"/>
      <c r="X70" s="515"/>
      <c r="Y70" s="483"/>
      <c r="Z70" s="454"/>
      <c r="AA70" s="515"/>
      <c r="AB70" s="515"/>
      <c r="AC70" s="453"/>
      <c r="AD70" s="453"/>
      <c r="AE70" s="453"/>
      <c r="AF70" s="452"/>
      <c r="AG70" s="452"/>
      <c r="AH70" s="452"/>
      <c r="AI70" s="483"/>
      <c r="AJ70" s="483"/>
      <c r="AK70" s="483"/>
      <c r="AL70" s="453"/>
      <c r="AM70" s="453"/>
      <c r="AN70" s="483"/>
      <c r="AO70" s="455"/>
      <c r="AP70" s="12"/>
      <c r="AQ70" s="12"/>
      <c r="AR70" s="12"/>
      <c r="AS70" s="12"/>
      <c r="AT70" s="486"/>
      <c r="AU70" s="486"/>
      <c r="AV70" s="486"/>
      <c r="AW70" s="19"/>
      <c r="AX70" s="19"/>
      <c r="AY70" s="19"/>
      <c r="AZ70" s="19"/>
      <c r="BA70" s="458"/>
      <c r="BB70" s="19"/>
      <c r="BC70" s="19"/>
      <c r="BD70" s="19"/>
      <c r="BE70" s="19"/>
      <c r="BF70" s="19"/>
      <c r="BG70" s="19"/>
      <c r="BH70" s="19"/>
      <c r="BI70" s="19"/>
      <c r="BJ70" s="19"/>
      <c r="BK70" s="15"/>
      <c r="BL70" s="10"/>
      <c r="BM70" s="10"/>
      <c r="BN70" s="10"/>
      <c r="BO70" s="10"/>
      <c r="BP70" s="10"/>
      <c r="BQ70" s="10"/>
      <c r="BR70" s="10"/>
      <c r="BS70" s="10"/>
      <c r="BT70" s="10"/>
      <c r="BU70" s="10"/>
      <c r="BV70" s="10"/>
      <c r="BW70" s="10"/>
    </row>
    <row r="71" spans="1:75" ht="15.75" customHeight="1" outlineLevel="1" x14ac:dyDescent="0.25">
      <c r="A71" s="712"/>
      <c r="B71" s="695"/>
      <c r="C71" s="695"/>
      <c r="D71" s="695"/>
      <c r="E71" s="695"/>
      <c r="F71" s="695"/>
      <c r="G71" s="695"/>
      <c r="H71" s="566" t="s">
        <v>4308</v>
      </c>
      <c r="I71" s="561"/>
      <c r="J71" s="561"/>
      <c r="K71" s="561"/>
      <c r="L71" s="561"/>
      <c r="M71" s="561">
        <v>0.82299999999999995</v>
      </c>
      <c r="N71" s="562"/>
      <c r="O71" s="562">
        <v>0.87880000000000003</v>
      </c>
      <c r="P71" s="562">
        <v>0.93779999999999997</v>
      </c>
      <c r="Q71" s="451">
        <v>0.94640000000000002</v>
      </c>
      <c r="R71" s="563">
        <v>1</v>
      </c>
      <c r="S71" s="563">
        <v>1</v>
      </c>
      <c r="T71" s="563">
        <v>1</v>
      </c>
      <c r="U71" s="451">
        <v>1</v>
      </c>
      <c r="V71" s="485">
        <v>0.96050000000000002</v>
      </c>
      <c r="W71" s="452">
        <f>IF(U71=0,0,V71/U71)</f>
        <v>0.96050000000000002</v>
      </c>
      <c r="X71" s="452">
        <f>V71/S71</f>
        <v>0.96050000000000002</v>
      </c>
      <c r="Y71" s="451">
        <v>1</v>
      </c>
      <c r="Z71" s="485">
        <v>0.97019999999999995</v>
      </c>
      <c r="AA71" s="452">
        <f>IF(Y71=0,0,Z71/Y71)</f>
        <v>0.97019999999999995</v>
      </c>
      <c r="AB71" s="452">
        <f>Z71/W71</f>
        <v>1.0100989068193649</v>
      </c>
      <c r="AC71" s="451"/>
      <c r="AD71" s="488"/>
      <c r="AE71" s="451"/>
      <c r="AF71" s="452">
        <f>IF(AD71=0,0,AE71/AD71)</f>
        <v>0</v>
      </c>
      <c r="AG71" s="452">
        <f>IF(P71=0,0,AE71/S71)</f>
        <v>0</v>
      </c>
      <c r="AH71" s="452">
        <f>IF(T71=0,0,AE71/T71)</f>
        <v>0</v>
      </c>
      <c r="AI71" s="453">
        <f t="shared" ref="AI71:AI75" si="420">S71</f>
        <v>1</v>
      </c>
      <c r="AJ71" s="451"/>
      <c r="AK71" s="104">
        <v>0.94640000000000002</v>
      </c>
      <c r="AL71" s="453">
        <v>1</v>
      </c>
      <c r="AM71" s="453">
        <f>AJ71/T71</f>
        <v>0</v>
      </c>
      <c r="AN71" s="453"/>
      <c r="AO71" s="455" t="s">
        <v>4306</v>
      </c>
      <c r="AP71" s="12"/>
      <c r="AQ71" s="456">
        <f>V71/U71</f>
        <v>0.96050000000000002</v>
      </c>
      <c r="AR71" s="456">
        <f>V71/R71</f>
        <v>0.96050000000000002</v>
      </c>
      <c r="AS71" s="456">
        <f>V71/T71</f>
        <v>0.96050000000000002</v>
      </c>
      <c r="AT71" s="457">
        <v>2</v>
      </c>
      <c r="AU71" s="457">
        <v>2</v>
      </c>
      <c r="AV71" s="457">
        <v>2</v>
      </c>
      <c r="AW71" s="19">
        <f t="shared" ref="AW71:AW75" si="421">AF71</f>
        <v>0</v>
      </c>
      <c r="AX71" s="75">
        <f t="shared" ref="AX71:AX75" si="422">X71</f>
        <v>0.96050000000000002</v>
      </c>
      <c r="AY71" s="75">
        <f>V71/T71</f>
        <v>0.96050000000000002</v>
      </c>
      <c r="AZ71" s="19">
        <f t="shared" ref="AZ71:AZ75" si="423">AA71</f>
        <v>0.97019999999999995</v>
      </c>
      <c r="BA71" s="458">
        <f t="shared" ref="BA71:BA75" si="424">IF(AZ71&lt;50%,1,IF(AZ71&lt;100%,2,3))</f>
        <v>2</v>
      </c>
      <c r="BB71" s="19">
        <f t="shared" ref="BB71:BB75" si="425">AB71</f>
        <v>1.0100989068193649</v>
      </c>
      <c r="BC71" s="458">
        <f t="shared" ref="BC71:BC75" si="426">IF(BB71&lt;50%,1,IF(BB71&lt;100%,2,3))</f>
        <v>3</v>
      </c>
      <c r="BD71" s="75">
        <f>AC71/T71</f>
        <v>0</v>
      </c>
      <c r="BE71" s="458">
        <f t="shared" ref="BE71:BE75" si="427">IF(BD71&lt;50%,1,IF(BD71&lt;100%,2,3))</f>
        <v>1</v>
      </c>
      <c r="BF71" s="75">
        <f t="shared" ref="BF71:BH71" si="428">AF71</f>
        <v>0</v>
      </c>
      <c r="BG71" s="19">
        <f t="shared" si="428"/>
        <v>0</v>
      </c>
      <c r="BH71" s="19">
        <f t="shared" si="428"/>
        <v>0</v>
      </c>
      <c r="BI71" s="19">
        <f t="shared" ref="BI71:BI75" si="429">AK71</f>
        <v>0.94640000000000002</v>
      </c>
      <c r="BJ71" s="19">
        <f t="shared" ref="BJ71:BJ75" si="430">AM71</f>
        <v>0</v>
      </c>
      <c r="BK71" s="15"/>
      <c r="BL71" s="10">
        <f t="shared" ref="BL71:BO71" si="431">IF(AW71&lt;=50%,5,IF(AW71&lt;=65%,4,IF(AW71&lt;=75%,3,IF(AW71&lt;=90%,2,1))))</f>
        <v>5</v>
      </c>
      <c r="BM71" s="10">
        <f t="shared" si="431"/>
        <v>1</v>
      </c>
      <c r="BN71" s="10">
        <f t="shared" si="431"/>
        <v>1</v>
      </c>
      <c r="BO71" s="10">
        <f t="shared" si="431"/>
        <v>1</v>
      </c>
      <c r="BP71" s="10">
        <f t="shared" ref="BP71:BP75" si="432">IF(BB71&lt;=50%,5,IF(BB71&lt;=65%,4,IF(BB71&lt;=75%,3,IF(BB71&lt;=90%,2,1))))</f>
        <v>1</v>
      </c>
      <c r="BQ71" s="10">
        <f t="shared" ref="BQ71:BQ75" si="433">IF(BD71&lt;=50%,5,IF(BD71&lt;=65%,4,IF(BD71&lt;=75%,3,IF(BD71&lt;=90%,2,1))))</f>
        <v>5</v>
      </c>
      <c r="BR71" s="10">
        <f t="shared" ref="BR71:BU71" si="434">IF(BF71&lt;=50%,5,IF(BF71&lt;=65%,4,IF(BF71&lt;=75%,3,IF(BF71&lt;=90%,2,1))))</f>
        <v>5</v>
      </c>
      <c r="BS71" s="10">
        <f t="shared" si="434"/>
        <v>5</v>
      </c>
      <c r="BT71" s="10">
        <f t="shared" si="434"/>
        <v>5</v>
      </c>
      <c r="BU71" s="10">
        <f t="shared" si="434"/>
        <v>1</v>
      </c>
      <c r="BV71" s="10">
        <f t="shared" ref="BV71:BV75" si="435">BU71</f>
        <v>1</v>
      </c>
      <c r="BW71" s="10">
        <f t="shared" ref="BW71:BW75" si="436">IF(BJ71&lt;=50%,5,IF(BJ71&lt;=65%,4,IF(BJ71&lt;=75%,3,IF(BJ71&lt;=90%,2,1))))</f>
        <v>5</v>
      </c>
    </row>
    <row r="72" spans="1:75" ht="15.75" customHeight="1" outlineLevel="1" x14ac:dyDescent="0.25">
      <c r="A72" s="712"/>
      <c r="B72" s="695"/>
      <c r="C72" s="695"/>
      <c r="D72" s="695"/>
      <c r="E72" s="695"/>
      <c r="F72" s="695"/>
      <c r="G72" s="695"/>
      <c r="H72" s="560" t="s">
        <v>4309</v>
      </c>
      <c r="I72" s="567"/>
      <c r="J72" s="567"/>
      <c r="K72" s="567"/>
      <c r="L72" s="567"/>
      <c r="M72" s="567">
        <v>121.27</v>
      </c>
      <c r="N72" s="568"/>
      <c r="O72" s="568">
        <v>67.400000000000006</v>
      </c>
      <c r="P72" s="568">
        <v>37.159999999999997</v>
      </c>
      <c r="Q72" s="479">
        <v>18.681000000000001</v>
      </c>
      <c r="R72" s="569">
        <v>0</v>
      </c>
      <c r="S72" s="569">
        <v>0</v>
      </c>
      <c r="T72" s="569">
        <v>0</v>
      </c>
      <c r="U72" s="536">
        <v>0</v>
      </c>
      <c r="V72" s="536">
        <v>10.778</v>
      </c>
      <c r="W72" s="104">
        <f t="shared" ref="W72:W74" si="437">IF(U72=0,0,(2*U72-V72)/U72)</f>
        <v>0</v>
      </c>
      <c r="X72" s="104">
        <v>0</v>
      </c>
      <c r="Y72" s="536">
        <v>0</v>
      </c>
      <c r="Z72" s="536">
        <v>10.778</v>
      </c>
      <c r="AA72" s="104">
        <f t="shared" ref="AA72:AA74" si="438">IF(Y72=0,0,(2*Y72-Z72)/Y72)</f>
        <v>0</v>
      </c>
      <c r="AB72" s="104">
        <v>0</v>
      </c>
      <c r="AC72" s="479">
        <v>0</v>
      </c>
      <c r="AD72" s="479"/>
      <c r="AE72" s="451"/>
      <c r="AF72" s="452">
        <f t="shared" ref="AF72:AF74" si="439">IF(AD72=0,0,(2*AD72-AE72)/AD72)</f>
        <v>0</v>
      </c>
      <c r="AG72" s="452">
        <f t="shared" ref="AG72:AG74" si="440">IF(R72=0,0,(2*S72-AE72)/S72)</f>
        <v>0</v>
      </c>
      <c r="AH72" s="473">
        <f t="shared" ref="AH72:AH74" si="441">IF(T72=0,0,(2*R72-AE72)/T72)</f>
        <v>0</v>
      </c>
      <c r="AI72" s="482">
        <f t="shared" si="420"/>
        <v>0</v>
      </c>
      <c r="AJ72" s="479"/>
      <c r="AK72" s="452">
        <f t="shared" ref="AK72:AK74" si="442">IF(AI72=0,0,(2*AI72-AJ72)/AI72)</f>
        <v>0</v>
      </c>
      <c r="AL72" s="570" t="s">
        <v>513</v>
      </c>
      <c r="AM72" s="509">
        <f t="shared" ref="AM72:AM73" si="443">IF(AK72=0,0,(2*T72-AJ72)/T72)</f>
        <v>0</v>
      </c>
      <c r="AN72" s="453"/>
      <c r="AO72" s="455" t="s">
        <v>4306</v>
      </c>
      <c r="AP72" s="16" t="s">
        <v>4310</v>
      </c>
      <c r="AQ72" s="456" t="e">
        <f t="shared" ref="AQ72:AQ74" si="444">1/(V72/U72)</f>
        <v>#DIV/0!</v>
      </c>
      <c r="AR72" s="456" t="e">
        <f t="shared" ref="AR72:AR74" si="445">1/(V72/R72)</f>
        <v>#DIV/0!</v>
      </c>
      <c r="AS72" s="456" t="e">
        <f t="shared" ref="AS72:AS74" si="446">1/(V72/T72)</f>
        <v>#DIV/0!</v>
      </c>
      <c r="AT72" s="457">
        <v>2</v>
      </c>
      <c r="AU72" s="457">
        <v>2</v>
      </c>
      <c r="AV72" s="457">
        <v>2</v>
      </c>
      <c r="AW72" s="19">
        <f t="shared" si="421"/>
        <v>0</v>
      </c>
      <c r="AX72" s="75">
        <f t="shared" si="422"/>
        <v>0</v>
      </c>
      <c r="AY72" s="75" t="e">
        <f t="shared" ref="AY72:AY74" si="447">IF(V72=0,0,(2*T72-V72)/T72)</f>
        <v>#DIV/0!</v>
      </c>
      <c r="AZ72" s="19">
        <f t="shared" si="423"/>
        <v>0</v>
      </c>
      <c r="BA72" s="458">
        <f t="shared" si="424"/>
        <v>1</v>
      </c>
      <c r="BB72" s="19">
        <f t="shared" si="425"/>
        <v>0</v>
      </c>
      <c r="BC72" s="458">
        <f t="shared" si="426"/>
        <v>1</v>
      </c>
      <c r="BD72" s="476">
        <v>1</v>
      </c>
      <c r="BE72" s="458">
        <f t="shared" si="427"/>
        <v>3</v>
      </c>
      <c r="BF72" s="75">
        <f t="shared" ref="BF72:BH72" si="448">AF72</f>
        <v>0</v>
      </c>
      <c r="BG72" s="19">
        <f t="shared" si="448"/>
        <v>0</v>
      </c>
      <c r="BH72" s="19">
        <f t="shared" si="448"/>
        <v>0</v>
      </c>
      <c r="BI72" s="19">
        <f t="shared" si="429"/>
        <v>0</v>
      </c>
      <c r="BJ72" s="19">
        <f t="shared" si="430"/>
        <v>0</v>
      </c>
      <c r="BK72" s="15"/>
      <c r="BL72" s="10">
        <f t="shared" ref="BL72:BO72" si="449">IF(AW72&lt;=50%,5,IF(AW72&lt;=65%,4,IF(AW72&lt;=75%,3,IF(AW72&lt;=90%,2,1))))</f>
        <v>5</v>
      </c>
      <c r="BM72" s="10">
        <f t="shared" si="449"/>
        <v>5</v>
      </c>
      <c r="BN72" s="10" t="e">
        <f t="shared" si="449"/>
        <v>#DIV/0!</v>
      </c>
      <c r="BO72" s="10">
        <f t="shared" si="449"/>
        <v>5</v>
      </c>
      <c r="BP72" s="10">
        <f t="shared" si="432"/>
        <v>5</v>
      </c>
      <c r="BQ72" s="10">
        <f t="shared" si="433"/>
        <v>1</v>
      </c>
      <c r="BR72" s="10">
        <f t="shared" ref="BR72:BU72" si="450">IF(BF72&lt;=50%,5,IF(BF72&lt;=65%,4,IF(BF72&lt;=75%,3,IF(BF72&lt;=90%,2,1))))</f>
        <v>5</v>
      </c>
      <c r="BS72" s="10">
        <f t="shared" si="450"/>
        <v>5</v>
      </c>
      <c r="BT72" s="10">
        <f t="shared" si="450"/>
        <v>5</v>
      </c>
      <c r="BU72" s="10">
        <f t="shared" si="450"/>
        <v>5</v>
      </c>
      <c r="BV72" s="10">
        <f t="shared" si="435"/>
        <v>5</v>
      </c>
      <c r="BW72" s="10">
        <f t="shared" si="436"/>
        <v>5</v>
      </c>
    </row>
    <row r="73" spans="1:75" ht="15.75" customHeight="1" outlineLevel="1" x14ac:dyDescent="0.25">
      <c r="A73" s="712"/>
      <c r="B73" s="695"/>
      <c r="C73" s="695"/>
      <c r="D73" s="695"/>
      <c r="E73" s="695"/>
      <c r="F73" s="695"/>
      <c r="G73" s="696"/>
      <c r="H73" s="566" t="s">
        <v>4311</v>
      </c>
      <c r="I73" s="561"/>
      <c r="J73" s="561"/>
      <c r="K73" s="561"/>
      <c r="L73" s="561"/>
      <c r="M73" s="561">
        <v>7.0000000000000007E-2</v>
      </c>
      <c r="N73" s="562"/>
      <c r="O73" s="562">
        <v>3.73E-2</v>
      </c>
      <c r="P73" s="562">
        <v>3.0099999999999998E-2</v>
      </c>
      <c r="Q73" s="451">
        <v>8.5000000000000006E-3</v>
      </c>
      <c r="R73" s="563">
        <v>0</v>
      </c>
      <c r="S73" s="563">
        <v>0</v>
      </c>
      <c r="T73" s="563">
        <v>0</v>
      </c>
      <c r="U73" s="451">
        <v>0</v>
      </c>
      <c r="V73" s="485">
        <v>2.8199999999999999E-2</v>
      </c>
      <c r="W73" s="104">
        <f t="shared" si="437"/>
        <v>0</v>
      </c>
      <c r="X73" s="104">
        <v>0</v>
      </c>
      <c r="Y73" s="451">
        <v>0</v>
      </c>
      <c r="Z73" s="485">
        <v>2.8199999999999999E-2</v>
      </c>
      <c r="AA73" s="104">
        <f t="shared" si="438"/>
        <v>0</v>
      </c>
      <c r="AB73" s="104">
        <v>0</v>
      </c>
      <c r="AC73" s="451"/>
      <c r="AD73" s="451"/>
      <c r="AE73" s="451"/>
      <c r="AF73" s="452">
        <f t="shared" si="439"/>
        <v>0</v>
      </c>
      <c r="AG73" s="452">
        <f t="shared" si="440"/>
        <v>0</v>
      </c>
      <c r="AH73" s="473">
        <f t="shared" si="441"/>
        <v>0</v>
      </c>
      <c r="AI73" s="453">
        <f t="shared" si="420"/>
        <v>0</v>
      </c>
      <c r="AJ73" s="451"/>
      <c r="AK73" s="452">
        <f t="shared" si="442"/>
        <v>0</v>
      </c>
      <c r="AL73" s="453">
        <v>0</v>
      </c>
      <c r="AM73" s="509">
        <f t="shared" si="443"/>
        <v>0</v>
      </c>
      <c r="AN73" s="453"/>
      <c r="AO73" s="455" t="s">
        <v>4306</v>
      </c>
      <c r="AP73" s="12"/>
      <c r="AQ73" s="456" t="e">
        <f t="shared" si="444"/>
        <v>#DIV/0!</v>
      </c>
      <c r="AR73" s="456" t="e">
        <f t="shared" si="445"/>
        <v>#DIV/0!</v>
      </c>
      <c r="AS73" s="456" t="e">
        <f t="shared" si="446"/>
        <v>#DIV/0!</v>
      </c>
      <c r="AT73" s="457">
        <v>2</v>
      </c>
      <c r="AU73" s="457">
        <v>2</v>
      </c>
      <c r="AV73" s="457">
        <v>2</v>
      </c>
      <c r="AW73" s="19">
        <f t="shared" si="421"/>
        <v>0</v>
      </c>
      <c r="AX73" s="75">
        <f t="shared" si="422"/>
        <v>0</v>
      </c>
      <c r="AY73" s="75" t="e">
        <f t="shared" si="447"/>
        <v>#DIV/0!</v>
      </c>
      <c r="AZ73" s="19">
        <f t="shared" si="423"/>
        <v>0</v>
      </c>
      <c r="BA73" s="458">
        <f t="shared" si="424"/>
        <v>1</v>
      </c>
      <c r="BB73" s="19">
        <f t="shared" si="425"/>
        <v>0</v>
      </c>
      <c r="BC73" s="458">
        <f t="shared" si="426"/>
        <v>1</v>
      </c>
      <c r="BD73" s="476">
        <v>1</v>
      </c>
      <c r="BE73" s="458">
        <f t="shared" si="427"/>
        <v>3</v>
      </c>
      <c r="BF73" s="75">
        <f t="shared" ref="BF73:BH73" si="451">AF73</f>
        <v>0</v>
      </c>
      <c r="BG73" s="19">
        <f t="shared" si="451"/>
        <v>0</v>
      </c>
      <c r="BH73" s="19">
        <f t="shared" si="451"/>
        <v>0</v>
      </c>
      <c r="BI73" s="19">
        <f t="shared" si="429"/>
        <v>0</v>
      </c>
      <c r="BJ73" s="19">
        <f t="shared" si="430"/>
        <v>0</v>
      </c>
      <c r="BK73" s="15"/>
      <c r="BL73" s="10">
        <f t="shared" ref="BL73:BO73" si="452">IF(AW73&lt;=50%,5,IF(AW73&lt;=65%,4,IF(AW73&lt;=75%,3,IF(AW73&lt;=90%,2,1))))</f>
        <v>5</v>
      </c>
      <c r="BM73" s="10">
        <f t="shared" si="452"/>
        <v>5</v>
      </c>
      <c r="BN73" s="10" t="e">
        <f t="shared" si="452"/>
        <v>#DIV/0!</v>
      </c>
      <c r="BO73" s="10">
        <f t="shared" si="452"/>
        <v>5</v>
      </c>
      <c r="BP73" s="10">
        <f t="shared" si="432"/>
        <v>5</v>
      </c>
      <c r="BQ73" s="10">
        <f t="shared" si="433"/>
        <v>1</v>
      </c>
      <c r="BR73" s="10">
        <f t="shared" ref="BR73:BU73" si="453">IF(BF73&lt;=50%,5,IF(BF73&lt;=65%,4,IF(BF73&lt;=75%,3,IF(BF73&lt;=90%,2,1))))</f>
        <v>5</v>
      </c>
      <c r="BS73" s="10">
        <f t="shared" si="453"/>
        <v>5</v>
      </c>
      <c r="BT73" s="10">
        <f t="shared" si="453"/>
        <v>5</v>
      </c>
      <c r="BU73" s="10">
        <f t="shared" si="453"/>
        <v>5</v>
      </c>
      <c r="BV73" s="10">
        <f t="shared" si="435"/>
        <v>5</v>
      </c>
      <c r="BW73" s="10">
        <f t="shared" si="436"/>
        <v>5</v>
      </c>
    </row>
    <row r="74" spans="1:75" ht="15.75" customHeight="1" outlineLevel="1" x14ac:dyDescent="0.25">
      <c r="A74" s="712"/>
      <c r="B74" s="695"/>
      <c r="C74" s="695"/>
      <c r="D74" s="695"/>
      <c r="E74" s="696"/>
      <c r="F74" s="696"/>
      <c r="G74" s="447">
        <v>3</v>
      </c>
      <c r="H74" s="560" t="s">
        <v>4312</v>
      </c>
      <c r="I74" s="561"/>
      <c r="J74" s="561"/>
      <c r="K74" s="561"/>
      <c r="L74" s="561"/>
      <c r="M74" s="561">
        <v>4.3999999999999997E-2</v>
      </c>
      <c r="N74" s="562"/>
      <c r="O74" s="562">
        <v>6.6E-3</v>
      </c>
      <c r="P74" s="562">
        <v>0.11609999999999999</v>
      </c>
      <c r="Q74" s="451">
        <v>0.11020000000000001</v>
      </c>
      <c r="R74" s="563">
        <v>1.7000000000000001E-2</v>
      </c>
      <c r="S74" s="563">
        <v>0.01</v>
      </c>
      <c r="T74" s="563">
        <v>0</v>
      </c>
      <c r="U74" s="451">
        <v>0.01</v>
      </c>
      <c r="V74" s="451">
        <v>5.7000000000000002E-3</v>
      </c>
      <c r="W74" s="104">
        <f t="shared" si="437"/>
        <v>1.43</v>
      </c>
      <c r="X74" s="104">
        <v>0</v>
      </c>
      <c r="Y74" s="451">
        <v>0.01</v>
      </c>
      <c r="Z74" s="451">
        <v>5.7000000000000002E-3</v>
      </c>
      <c r="AA74" s="104">
        <f t="shared" si="438"/>
        <v>1.43</v>
      </c>
      <c r="AB74" s="104">
        <v>0</v>
      </c>
      <c r="AC74" s="451">
        <v>0</v>
      </c>
      <c r="AD74" s="451"/>
      <c r="AE74" s="451"/>
      <c r="AF74" s="452">
        <f t="shared" si="439"/>
        <v>0</v>
      </c>
      <c r="AG74" s="452">
        <f t="shared" si="440"/>
        <v>2</v>
      </c>
      <c r="AH74" s="473">
        <f t="shared" si="441"/>
        <v>0</v>
      </c>
      <c r="AI74" s="453">
        <f t="shared" si="420"/>
        <v>0.01</v>
      </c>
      <c r="AJ74" s="451"/>
      <c r="AK74" s="452">
        <f t="shared" si="442"/>
        <v>2</v>
      </c>
      <c r="AL74" s="453">
        <v>0</v>
      </c>
      <c r="AM74" s="571">
        <v>0</v>
      </c>
      <c r="AN74" s="453"/>
      <c r="AO74" s="455" t="s">
        <v>4306</v>
      </c>
      <c r="AP74" s="16" t="s">
        <v>4313</v>
      </c>
      <c r="AQ74" s="456">
        <f t="shared" si="444"/>
        <v>1.7543859649122806</v>
      </c>
      <c r="AR74" s="456">
        <f t="shared" si="445"/>
        <v>2.9824561403508776</v>
      </c>
      <c r="AS74" s="456" t="e">
        <f t="shared" si="446"/>
        <v>#DIV/0!</v>
      </c>
      <c r="AT74" s="457">
        <v>1</v>
      </c>
      <c r="AU74" s="457">
        <v>1</v>
      </c>
      <c r="AV74" s="457">
        <v>1</v>
      </c>
      <c r="AW74" s="19">
        <f t="shared" si="421"/>
        <v>0</v>
      </c>
      <c r="AX74" s="75">
        <f t="shared" si="422"/>
        <v>0</v>
      </c>
      <c r="AY74" s="75" t="e">
        <f t="shared" si="447"/>
        <v>#DIV/0!</v>
      </c>
      <c r="AZ74" s="19">
        <f t="shared" si="423"/>
        <v>1.43</v>
      </c>
      <c r="BA74" s="458">
        <f t="shared" si="424"/>
        <v>3</v>
      </c>
      <c r="BB74" s="19">
        <f t="shared" si="425"/>
        <v>0</v>
      </c>
      <c r="BC74" s="458">
        <f t="shared" si="426"/>
        <v>1</v>
      </c>
      <c r="BD74" s="54">
        <v>1</v>
      </c>
      <c r="BE74" s="458">
        <f t="shared" si="427"/>
        <v>3</v>
      </c>
      <c r="BF74" s="75">
        <f t="shared" ref="BF74:BH74" si="454">AF74</f>
        <v>0</v>
      </c>
      <c r="BG74" s="19">
        <f t="shared" si="454"/>
        <v>2</v>
      </c>
      <c r="BH74" s="19">
        <f t="shared" si="454"/>
        <v>0</v>
      </c>
      <c r="BI74" s="19">
        <f t="shared" si="429"/>
        <v>2</v>
      </c>
      <c r="BJ74" s="19">
        <f t="shared" si="430"/>
        <v>0</v>
      </c>
      <c r="BK74" s="15"/>
      <c r="BL74" s="10">
        <f t="shared" ref="BL74:BO74" si="455">IF(AW74&lt;=50%,5,IF(AW74&lt;=65%,4,IF(AW74&lt;=75%,3,IF(AW74&lt;=90%,2,1))))</f>
        <v>5</v>
      </c>
      <c r="BM74" s="10">
        <f t="shared" si="455"/>
        <v>5</v>
      </c>
      <c r="BN74" s="10" t="e">
        <f t="shared" si="455"/>
        <v>#DIV/0!</v>
      </c>
      <c r="BO74" s="10">
        <f t="shared" si="455"/>
        <v>1</v>
      </c>
      <c r="BP74" s="10">
        <f t="shared" si="432"/>
        <v>5</v>
      </c>
      <c r="BQ74" s="10">
        <f t="shared" si="433"/>
        <v>1</v>
      </c>
      <c r="BR74" s="10">
        <f t="shared" ref="BR74:BU74" si="456">IF(BF74&lt;=50%,5,IF(BF74&lt;=65%,4,IF(BF74&lt;=75%,3,IF(BF74&lt;=90%,2,1))))</f>
        <v>5</v>
      </c>
      <c r="BS74" s="10">
        <f t="shared" si="456"/>
        <v>1</v>
      </c>
      <c r="BT74" s="10">
        <f t="shared" si="456"/>
        <v>5</v>
      </c>
      <c r="BU74" s="10">
        <f t="shared" si="456"/>
        <v>1</v>
      </c>
      <c r="BV74" s="10">
        <f t="shared" si="435"/>
        <v>1</v>
      </c>
      <c r="BW74" s="10">
        <f t="shared" si="436"/>
        <v>5</v>
      </c>
    </row>
    <row r="75" spans="1:75" ht="15.75" customHeight="1" outlineLevel="1" x14ac:dyDescent="0.25">
      <c r="A75" s="712"/>
      <c r="B75" s="696"/>
      <c r="C75" s="696"/>
      <c r="D75" s="696"/>
      <c r="E75" s="447">
        <v>3</v>
      </c>
      <c r="F75" s="448" t="s">
        <v>4314</v>
      </c>
      <c r="G75" s="447">
        <v>1</v>
      </c>
      <c r="H75" s="448" t="s">
        <v>4315</v>
      </c>
      <c r="I75" s="559"/>
      <c r="J75" s="559"/>
      <c r="K75" s="559"/>
      <c r="L75" s="559"/>
      <c r="M75" s="559">
        <v>7.8299999999999995E-2</v>
      </c>
      <c r="N75" s="450">
        <v>8.1000000000000003E-2</v>
      </c>
      <c r="O75" s="450">
        <v>7.7799999999999994E-2</v>
      </c>
      <c r="P75" s="450">
        <v>8.4500000000000006E-2</v>
      </c>
      <c r="Q75" s="451">
        <v>8.72E-2</v>
      </c>
      <c r="R75" s="449">
        <v>8.7499999999999994E-2</v>
      </c>
      <c r="S75" s="449">
        <v>0.09</v>
      </c>
      <c r="T75" s="449">
        <v>9.2499999999999999E-2</v>
      </c>
      <c r="U75" s="450">
        <v>8.7499999999999994E-2</v>
      </c>
      <c r="V75" s="451">
        <v>8.7300000000000003E-2</v>
      </c>
      <c r="W75" s="452">
        <f>IF(U75=0,0,V75/U75)</f>
        <v>0.99771428571428578</v>
      </c>
      <c r="X75" s="452">
        <f>V75/S75</f>
        <v>0.97000000000000008</v>
      </c>
      <c r="Y75" s="450">
        <v>8.7999999999999995E-2</v>
      </c>
      <c r="Z75" s="453"/>
      <c r="AA75" s="452">
        <f>IF(Y75=0,0,Z75/Y75)</f>
        <v>0</v>
      </c>
      <c r="AB75" s="452">
        <f>Z75/S75</f>
        <v>0</v>
      </c>
      <c r="AC75" s="450">
        <v>8.5300000000000001E-2</v>
      </c>
      <c r="AD75" s="450">
        <v>8.8999999999999996E-2</v>
      </c>
      <c r="AE75" s="453"/>
      <c r="AF75" s="452">
        <f>IF(AD75=0,0,AE75/AD75)</f>
        <v>0</v>
      </c>
      <c r="AG75" s="452">
        <f>IF(P75=0,0,AE75/S75)</f>
        <v>0</v>
      </c>
      <c r="AH75" s="452">
        <f>IF(T75=0,0,AE75/T75)</f>
        <v>0</v>
      </c>
      <c r="AI75" s="453">
        <f t="shared" si="420"/>
        <v>0.09</v>
      </c>
      <c r="AJ75" s="451"/>
      <c r="AK75" s="452">
        <f>IF(AI75&lt;&gt;0,AJ75/AI75,0)</f>
        <v>0</v>
      </c>
      <c r="AL75" s="453">
        <v>9.2499999999999999E-2</v>
      </c>
      <c r="AM75" s="453">
        <f>AJ75/T75</f>
        <v>0</v>
      </c>
      <c r="AN75" s="453"/>
      <c r="AO75" s="11" t="s">
        <v>4316</v>
      </c>
      <c r="AP75" s="12"/>
      <c r="AQ75" s="456">
        <f>V75/U75</f>
        <v>0.99771428571428578</v>
      </c>
      <c r="AR75" s="456">
        <f>V75/R75</f>
        <v>0.99771428571428578</v>
      </c>
      <c r="AS75" s="456">
        <f>V75/T75</f>
        <v>0.9437837837837838</v>
      </c>
      <c r="AT75" s="457">
        <v>2</v>
      </c>
      <c r="AU75" s="457">
        <v>2</v>
      </c>
      <c r="AV75" s="457">
        <v>2</v>
      </c>
      <c r="AW75" s="19">
        <f t="shared" si="421"/>
        <v>0</v>
      </c>
      <c r="AX75" s="75">
        <f t="shared" si="422"/>
        <v>0.97000000000000008</v>
      </c>
      <c r="AY75" s="75">
        <f>V75/T75</f>
        <v>0.9437837837837838</v>
      </c>
      <c r="AZ75" s="19">
        <f t="shared" si="423"/>
        <v>0</v>
      </c>
      <c r="BA75" s="458">
        <f t="shared" si="424"/>
        <v>1</v>
      </c>
      <c r="BB75" s="19">
        <f t="shared" si="425"/>
        <v>0</v>
      </c>
      <c r="BC75" s="458">
        <f t="shared" si="426"/>
        <v>1</v>
      </c>
      <c r="BD75" s="75">
        <f>AC75/T75</f>
        <v>0.92216216216216218</v>
      </c>
      <c r="BE75" s="458">
        <f t="shared" si="427"/>
        <v>2</v>
      </c>
      <c r="BF75" s="75">
        <f t="shared" ref="BF75:BH75" si="457">AF75</f>
        <v>0</v>
      </c>
      <c r="BG75" s="19">
        <f t="shared" si="457"/>
        <v>0</v>
      </c>
      <c r="BH75" s="19">
        <f t="shared" si="457"/>
        <v>0</v>
      </c>
      <c r="BI75" s="19">
        <f t="shared" si="429"/>
        <v>0</v>
      </c>
      <c r="BJ75" s="19">
        <f t="shared" si="430"/>
        <v>0</v>
      </c>
      <c r="BK75" s="15"/>
      <c r="BL75" s="10">
        <f t="shared" ref="BL75:BO75" si="458">IF(AW75&lt;=50%,5,IF(AW75&lt;=65%,4,IF(AW75&lt;=75%,3,IF(AW75&lt;=90%,2,1))))</f>
        <v>5</v>
      </c>
      <c r="BM75" s="10">
        <f t="shared" si="458"/>
        <v>1</v>
      </c>
      <c r="BN75" s="10">
        <f t="shared" si="458"/>
        <v>1</v>
      </c>
      <c r="BO75" s="10">
        <f t="shared" si="458"/>
        <v>5</v>
      </c>
      <c r="BP75" s="10">
        <f t="shared" si="432"/>
        <v>5</v>
      </c>
      <c r="BQ75" s="10">
        <f t="shared" si="433"/>
        <v>1</v>
      </c>
      <c r="BR75" s="10">
        <f t="shared" ref="BR75:BU75" si="459">IF(BF75&lt;=50%,5,IF(BF75&lt;=65%,4,IF(BF75&lt;=75%,3,IF(BF75&lt;=90%,2,1))))</f>
        <v>5</v>
      </c>
      <c r="BS75" s="10">
        <f t="shared" si="459"/>
        <v>5</v>
      </c>
      <c r="BT75" s="10">
        <f t="shared" si="459"/>
        <v>5</v>
      </c>
      <c r="BU75" s="10">
        <f t="shared" si="459"/>
        <v>5</v>
      </c>
      <c r="BV75" s="10">
        <f t="shared" si="435"/>
        <v>5</v>
      </c>
      <c r="BW75" s="10">
        <f t="shared" si="436"/>
        <v>5</v>
      </c>
    </row>
    <row r="76" spans="1:75" ht="15.75" customHeight="1" outlineLevel="1" x14ac:dyDescent="0.3">
      <c r="A76" s="712"/>
      <c r="B76" s="720">
        <v>2</v>
      </c>
      <c r="C76" s="721" t="s">
        <v>4317</v>
      </c>
      <c r="D76" s="721" t="s">
        <v>4318</v>
      </c>
      <c r="E76" s="724">
        <v>1</v>
      </c>
      <c r="F76" s="723" t="s">
        <v>4319</v>
      </c>
      <c r="G76" s="724">
        <v>1</v>
      </c>
      <c r="H76" s="12" t="s">
        <v>4320</v>
      </c>
      <c r="I76" s="572"/>
      <c r="J76" s="572"/>
      <c r="K76" s="572"/>
      <c r="L76" s="572"/>
      <c r="M76" s="572"/>
      <c r="N76" s="11"/>
      <c r="O76" s="11"/>
      <c r="P76" s="11"/>
      <c r="Q76" s="573"/>
      <c r="R76" s="11"/>
      <c r="S76" s="11"/>
      <c r="T76" s="11"/>
      <c r="U76" s="573"/>
      <c r="V76" s="573"/>
      <c r="W76" s="538"/>
      <c r="X76" s="538"/>
      <c r="Y76" s="573"/>
      <c r="Z76" s="573"/>
      <c r="AA76" s="538"/>
      <c r="AB76" s="538"/>
      <c r="AC76" s="573"/>
      <c r="AD76" s="573"/>
      <c r="AE76" s="573"/>
      <c r="AF76" s="452"/>
      <c r="AG76" s="452"/>
      <c r="AH76" s="452"/>
      <c r="AI76" s="573"/>
      <c r="AJ76" s="573"/>
      <c r="AK76" s="573"/>
      <c r="AL76" s="573"/>
      <c r="AM76" s="573"/>
      <c r="AN76" s="573"/>
      <c r="AO76" s="11"/>
      <c r="AP76" s="12"/>
      <c r="AQ76" s="12"/>
      <c r="AR76" s="12"/>
      <c r="AS76" s="12"/>
      <c r="AT76" s="486"/>
      <c r="AU76" s="486"/>
      <c r="AV76" s="486"/>
      <c r="AW76" s="19"/>
      <c r="AX76" s="19"/>
      <c r="AY76" s="19"/>
      <c r="AZ76" s="19"/>
      <c r="BA76" s="458"/>
      <c r="BB76" s="19"/>
      <c r="BC76" s="19"/>
      <c r="BD76" s="19"/>
      <c r="BE76" s="19"/>
      <c r="BF76" s="19"/>
      <c r="BG76" s="19"/>
      <c r="BH76" s="19"/>
      <c r="BI76" s="19"/>
      <c r="BJ76" s="19"/>
      <c r="BK76" s="15"/>
      <c r="BL76" s="10"/>
      <c r="BM76" s="517"/>
      <c r="BN76" s="517"/>
      <c r="BO76" s="517"/>
      <c r="BP76" s="517"/>
      <c r="BQ76" s="517"/>
      <c r="BR76" s="517"/>
      <c r="BS76" s="517"/>
      <c r="BT76" s="517"/>
      <c r="BU76" s="517"/>
      <c r="BV76" s="517"/>
      <c r="BW76" s="517"/>
    </row>
    <row r="77" spans="1:75" ht="15.75" customHeight="1" outlineLevel="1" x14ac:dyDescent="0.25">
      <c r="A77" s="712"/>
      <c r="B77" s="695"/>
      <c r="C77" s="695"/>
      <c r="D77" s="695"/>
      <c r="E77" s="695"/>
      <c r="F77" s="695"/>
      <c r="G77" s="695"/>
      <c r="H77" s="16" t="s">
        <v>4321</v>
      </c>
      <c r="I77" s="574"/>
      <c r="J77" s="574"/>
      <c r="K77" s="574"/>
      <c r="L77" s="574"/>
      <c r="M77" s="574">
        <v>0</v>
      </c>
      <c r="N77" s="476">
        <v>0</v>
      </c>
      <c r="O77" s="476">
        <v>1.9E-3</v>
      </c>
      <c r="P77" s="476">
        <v>5.8999999999999997E-2</v>
      </c>
      <c r="Q77" s="54">
        <v>0.1699</v>
      </c>
      <c r="R77" s="75">
        <v>0.1</v>
      </c>
      <c r="S77" s="75">
        <v>0.1</v>
      </c>
      <c r="T77" s="75">
        <v>0.15</v>
      </c>
      <c r="U77" s="54"/>
      <c r="V77" s="54"/>
      <c r="W77" s="452">
        <f t="shared" ref="W77:W86" si="460">IF(U77=0,0,V77/U77)</f>
        <v>0</v>
      </c>
      <c r="X77" s="452">
        <f t="shared" ref="X77:X86" si="461">V77/S77</f>
        <v>0</v>
      </c>
      <c r="Y77" s="54"/>
      <c r="Z77" s="54"/>
      <c r="AA77" s="452">
        <f t="shared" ref="AA77:AA86" si="462">IF(Y77=0,0,Z77/Y77)</f>
        <v>0</v>
      </c>
      <c r="AB77" s="452">
        <f t="shared" ref="AB77:AB86" si="463">Z77/S77</f>
        <v>0</v>
      </c>
      <c r="AC77" s="54">
        <v>5.8999999999999997E-2</v>
      </c>
      <c r="AD77" s="54"/>
      <c r="AE77" s="19"/>
      <c r="AF77" s="452">
        <f t="shared" ref="AF77:AF86" si="464">IF(AD77=0,0,AE77/AD77)</f>
        <v>0</v>
      </c>
      <c r="AG77" s="452">
        <f t="shared" ref="AG77:AG86" si="465">IF(P77=0,0,AE77/S77)</f>
        <v>0</v>
      </c>
      <c r="AH77" s="452">
        <f t="shared" ref="AH77:AH86" si="466">IF(T77=0,0,AE77/T77)</f>
        <v>0</v>
      </c>
      <c r="AI77" s="19">
        <f t="shared" ref="AI77:AI87" si="467">S77</f>
        <v>0.1</v>
      </c>
      <c r="AJ77" s="19"/>
      <c r="AK77" s="452">
        <f t="shared" ref="AK77:AK86" si="468">IF(AI77&lt;&gt;0,AJ77/AI77,0)</f>
        <v>0</v>
      </c>
      <c r="AL77" s="19">
        <v>0.15</v>
      </c>
      <c r="AM77" s="453">
        <f t="shared" ref="AM77:AM86" si="469">AJ77/T77</f>
        <v>0</v>
      </c>
      <c r="AN77" s="19"/>
      <c r="AO77" s="11" t="s">
        <v>1023</v>
      </c>
      <c r="AP77" s="12"/>
      <c r="AQ77" s="456" t="e">
        <f t="shared" ref="AQ77:AQ86" si="470">V77/U77</f>
        <v>#DIV/0!</v>
      </c>
      <c r="AR77" s="456">
        <f t="shared" ref="AR77:AR86" si="471">V77/R77</f>
        <v>0</v>
      </c>
      <c r="AS77" s="456">
        <f t="shared" ref="AS77:AS86" si="472">V77/T77</f>
        <v>0</v>
      </c>
      <c r="AT77" s="457">
        <v>2</v>
      </c>
      <c r="AU77" s="457">
        <v>2</v>
      </c>
      <c r="AV77" s="457">
        <v>1</v>
      </c>
      <c r="AW77" s="19">
        <f t="shared" ref="AW77:AW80" si="473">AF77</f>
        <v>0</v>
      </c>
      <c r="AX77" s="75">
        <f t="shared" ref="AX77:AX80" si="474">X77</f>
        <v>0</v>
      </c>
      <c r="AY77" s="75">
        <f t="shared" ref="AY77:AY86" si="475">V77/T77</f>
        <v>0</v>
      </c>
      <c r="AZ77" s="19">
        <f t="shared" ref="AZ77:AZ87" si="476">AA77</f>
        <v>0</v>
      </c>
      <c r="BA77" s="458">
        <f t="shared" ref="BA77:BA87" si="477">IF(AZ77&lt;50%,1,IF(AZ77&lt;100%,2,3))</f>
        <v>1</v>
      </c>
      <c r="BB77" s="19">
        <f t="shared" ref="BB77:BB87" si="478">AB77</f>
        <v>0</v>
      </c>
      <c r="BC77" s="458">
        <f t="shared" ref="BC77:BC87" si="479">IF(BB77&lt;50%,1,IF(BB77&lt;100%,2,3))</f>
        <v>1</v>
      </c>
      <c r="BD77" s="75">
        <f t="shared" ref="BD77:BD86" si="480">AC77/T77</f>
        <v>0.39333333333333331</v>
      </c>
      <c r="BE77" s="458">
        <f t="shared" ref="BE77:BE87" si="481">IF(BD77&lt;50%,1,IF(BD77&lt;100%,2,3))</f>
        <v>1</v>
      </c>
      <c r="BF77" s="75">
        <f t="shared" ref="BF77:BH77" si="482">AF77</f>
        <v>0</v>
      </c>
      <c r="BG77" s="19">
        <f t="shared" si="482"/>
        <v>0</v>
      </c>
      <c r="BH77" s="19">
        <f t="shared" si="482"/>
        <v>0</v>
      </c>
      <c r="BI77" s="19">
        <f t="shared" ref="BI77:BI87" si="483">AK77</f>
        <v>0</v>
      </c>
      <c r="BJ77" s="19">
        <f t="shared" ref="BJ77:BJ87" si="484">AM77</f>
        <v>0</v>
      </c>
      <c r="BK77" s="15"/>
      <c r="BL77" s="10">
        <f t="shared" ref="BL77:BO77" si="485">IF(AW77&lt;=50%,5,IF(AW77&lt;=65%,4,IF(AW77&lt;=75%,3,IF(AW77&lt;=90%,2,1))))</f>
        <v>5</v>
      </c>
      <c r="BM77" s="10">
        <f t="shared" si="485"/>
        <v>5</v>
      </c>
      <c r="BN77" s="10">
        <f t="shared" si="485"/>
        <v>5</v>
      </c>
      <c r="BO77" s="10">
        <f t="shared" si="485"/>
        <v>5</v>
      </c>
      <c r="BP77" s="10">
        <f t="shared" ref="BP77:BP87" si="486">IF(BB77&lt;=50%,5,IF(BB77&lt;=65%,4,IF(BB77&lt;=75%,3,IF(BB77&lt;=90%,2,1))))</f>
        <v>5</v>
      </c>
      <c r="BQ77" s="10">
        <f t="shared" ref="BQ77:BQ87" si="487">IF(BD77&lt;=50%,5,IF(BD77&lt;=65%,4,IF(BD77&lt;=75%,3,IF(BD77&lt;=90%,2,1))))</f>
        <v>5</v>
      </c>
      <c r="BR77" s="10">
        <f t="shared" ref="BR77:BU77" si="488">IF(BF77&lt;=50%,5,IF(BF77&lt;=65%,4,IF(BF77&lt;=75%,3,IF(BF77&lt;=90%,2,1))))</f>
        <v>5</v>
      </c>
      <c r="BS77" s="10">
        <f t="shared" si="488"/>
        <v>5</v>
      </c>
      <c r="BT77" s="10">
        <f t="shared" si="488"/>
        <v>5</v>
      </c>
      <c r="BU77" s="10">
        <f t="shared" si="488"/>
        <v>5</v>
      </c>
      <c r="BV77" s="10">
        <f t="shared" ref="BV77:BV87" si="489">BU77</f>
        <v>5</v>
      </c>
      <c r="BW77" s="10">
        <f t="shared" ref="BW77:BW87" si="490">IF(BJ77&lt;=50%,5,IF(BJ77&lt;=65%,4,IF(BJ77&lt;=75%,3,IF(BJ77&lt;=90%,2,1))))</f>
        <v>5</v>
      </c>
    </row>
    <row r="78" spans="1:75" ht="15.75" customHeight="1" outlineLevel="1" x14ac:dyDescent="0.25">
      <c r="A78" s="712"/>
      <c r="B78" s="695"/>
      <c r="C78" s="695"/>
      <c r="D78" s="695"/>
      <c r="E78" s="696"/>
      <c r="F78" s="696"/>
      <c r="G78" s="696"/>
      <c r="H78" s="16" t="s">
        <v>4322</v>
      </c>
      <c r="I78" s="574"/>
      <c r="J78" s="574"/>
      <c r="K78" s="574"/>
      <c r="L78" s="574"/>
      <c r="M78" s="574">
        <v>0.15</v>
      </c>
      <c r="N78" s="575" t="s">
        <v>4323</v>
      </c>
      <c r="O78" s="575" t="s">
        <v>4324</v>
      </c>
      <c r="P78" s="476">
        <v>1.6926000000000001</v>
      </c>
      <c r="Q78" s="54">
        <v>2.3207</v>
      </c>
      <c r="R78" s="75">
        <v>0.15</v>
      </c>
      <c r="S78" s="75">
        <v>0.15</v>
      </c>
      <c r="T78" s="75">
        <v>0.15</v>
      </c>
      <c r="U78" s="54"/>
      <c r="V78" s="54"/>
      <c r="W78" s="452">
        <f t="shared" si="460"/>
        <v>0</v>
      </c>
      <c r="X78" s="452">
        <f t="shared" si="461"/>
        <v>0</v>
      </c>
      <c r="Y78" s="54"/>
      <c r="Z78" s="54"/>
      <c r="AA78" s="452">
        <f t="shared" si="462"/>
        <v>0</v>
      </c>
      <c r="AB78" s="452">
        <f t="shared" si="463"/>
        <v>0</v>
      </c>
      <c r="AC78" s="54">
        <v>2.0268000000000002</v>
      </c>
      <c r="AD78" s="54"/>
      <c r="AE78" s="19"/>
      <c r="AF78" s="452">
        <f t="shared" si="464"/>
        <v>0</v>
      </c>
      <c r="AG78" s="452">
        <f t="shared" si="465"/>
        <v>0</v>
      </c>
      <c r="AH78" s="452">
        <f t="shared" si="466"/>
        <v>0</v>
      </c>
      <c r="AI78" s="19">
        <f t="shared" si="467"/>
        <v>0.15</v>
      </c>
      <c r="AJ78" s="19"/>
      <c r="AK78" s="452">
        <f t="shared" si="468"/>
        <v>0</v>
      </c>
      <c r="AL78" s="19">
        <v>0.15</v>
      </c>
      <c r="AM78" s="453">
        <f t="shared" si="469"/>
        <v>0</v>
      </c>
      <c r="AN78" s="19"/>
      <c r="AO78" s="11" t="s">
        <v>1023</v>
      </c>
      <c r="AP78" s="12"/>
      <c r="AQ78" s="456" t="e">
        <f t="shared" si="470"/>
        <v>#DIV/0!</v>
      </c>
      <c r="AR78" s="456">
        <f t="shared" si="471"/>
        <v>0</v>
      </c>
      <c r="AS78" s="456">
        <f t="shared" si="472"/>
        <v>0</v>
      </c>
      <c r="AT78" s="457">
        <v>3</v>
      </c>
      <c r="AU78" s="457">
        <v>3</v>
      </c>
      <c r="AV78" s="457">
        <v>3</v>
      </c>
      <c r="AW78" s="19">
        <f t="shared" si="473"/>
        <v>0</v>
      </c>
      <c r="AX78" s="75">
        <f t="shared" si="474"/>
        <v>0</v>
      </c>
      <c r="AY78" s="75">
        <f t="shared" si="475"/>
        <v>0</v>
      </c>
      <c r="AZ78" s="19">
        <f t="shared" si="476"/>
        <v>0</v>
      </c>
      <c r="BA78" s="458">
        <f t="shared" si="477"/>
        <v>1</v>
      </c>
      <c r="BB78" s="19">
        <f t="shared" si="478"/>
        <v>0</v>
      </c>
      <c r="BC78" s="458">
        <f t="shared" si="479"/>
        <v>1</v>
      </c>
      <c r="BD78" s="75">
        <f t="shared" si="480"/>
        <v>13.512000000000002</v>
      </c>
      <c r="BE78" s="458">
        <f t="shared" si="481"/>
        <v>3</v>
      </c>
      <c r="BF78" s="75">
        <f t="shared" ref="BF78:BH78" si="491">AF78</f>
        <v>0</v>
      </c>
      <c r="BG78" s="19">
        <f t="shared" si="491"/>
        <v>0</v>
      </c>
      <c r="BH78" s="19">
        <f t="shared" si="491"/>
        <v>0</v>
      </c>
      <c r="BI78" s="19">
        <f t="shared" si="483"/>
        <v>0</v>
      </c>
      <c r="BJ78" s="19">
        <f t="shared" si="484"/>
        <v>0</v>
      </c>
      <c r="BK78" s="15"/>
      <c r="BL78" s="10">
        <f t="shared" ref="BL78:BO78" si="492">IF(AW78&lt;=50%,5,IF(AW78&lt;=65%,4,IF(AW78&lt;=75%,3,IF(AW78&lt;=90%,2,1))))</f>
        <v>5</v>
      </c>
      <c r="BM78" s="10">
        <f t="shared" si="492"/>
        <v>5</v>
      </c>
      <c r="BN78" s="10">
        <f t="shared" si="492"/>
        <v>5</v>
      </c>
      <c r="BO78" s="10">
        <f t="shared" si="492"/>
        <v>5</v>
      </c>
      <c r="BP78" s="10">
        <f t="shared" si="486"/>
        <v>5</v>
      </c>
      <c r="BQ78" s="10">
        <f t="shared" si="487"/>
        <v>1</v>
      </c>
      <c r="BR78" s="10">
        <f t="shared" ref="BR78:BU78" si="493">IF(BF78&lt;=50%,5,IF(BF78&lt;=65%,4,IF(BF78&lt;=75%,3,IF(BF78&lt;=90%,2,1))))</f>
        <v>5</v>
      </c>
      <c r="BS78" s="10">
        <f t="shared" si="493"/>
        <v>5</v>
      </c>
      <c r="BT78" s="10">
        <f t="shared" si="493"/>
        <v>5</v>
      </c>
      <c r="BU78" s="10">
        <f t="shared" si="493"/>
        <v>5</v>
      </c>
      <c r="BV78" s="10">
        <f t="shared" si="489"/>
        <v>5</v>
      </c>
      <c r="BW78" s="10">
        <f t="shared" si="490"/>
        <v>5</v>
      </c>
    </row>
    <row r="79" spans="1:75" ht="15.75" customHeight="1" outlineLevel="1" x14ac:dyDescent="0.25">
      <c r="A79" s="712"/>
      <c r="B79" s="695"/>
      <c r="C79" s="695"/>
      <c r="D79" s="695"/>
      <c r="E79" s="720">
        <v>2</v>
      </c>
      <c r="F79" s="721" t="s">
        <v>4325</v>
      </c>
      <c r="G79" s="447">
        <v>1</v>
      </c>
      <c r="H79" s="448" t="s">
        <v>4326</v>
      </c>
      <c r="I79" s="559"/>
      <c r="J79" s="559"/>
      <c r="K79" s="559"/>
      <c r="L79" s="559"/>
      <c r="M79" s="559">
        <v>0.7</v>
      </c>
      <c r="N79" s="450"/>
      <c r="O79" s="449">
        <v>0.75</v>
      </c>
      <c r="P79" s="449">
        <v>0.8</v>
      </c>
      <c r="Q79" s="497">
        <v>0.8</v>
      </c>
      <c r="R79" s="449">
        <v>0.8</v>
      </c>
      <c r="S79" s="449">
        <v>0.8</v>
      </c>
      <c r="T79" s="449">
        <v>0.8</v>
      </c>
      <c r="U79" s="451">
        <v>0</v>
      </c>
      <c r="V79" s="451">
        <v>0</v>
      </c>
      <c r="W79" s="452">
        <f t="shared" si="460"/>
        <v>0</v>
      </c>
      <c r="X79" s="452">
        <f t="shared" si="461"/>
        <v>0</v>
      </c>
      <c r="Y79" s="451"/>
      <c r="Z79" s="453"/>
      <c r="AA79" s="452">
        <f t="shared" si="462"/>
        <v>0</v>
      </c>
      <c r="AB79" s="452">
        <f t="shared" si="463"/>
        <v>0</v>
      </c>
      <c r="AC79" s="451">
        <v>0.82</v>
      </c>
      <c r="AD79" s="451"/>
      <c r="AE79" s="453"/>
      <c r="AF79" s="452">
        <f t="shared" si="464"/>
        <v>0</v>
      </c>
      <c r="AG79" s="452">
        <f t="shared" si="465"/>
        <v>0</v>
      </c>
      <c r="AH79" s="452">
        <f t="shared" si="466"/>
        <v>0</v>
      </c>
      <c r="AI79" s="453">
        <f t="shared" si="467"/>
        <v>0.8</v>
      </c>
      <c r="AJ79" s="497"/>
      <c r="AK79" s="452">
        <f t="shared" si="468"/>
        <v>0</v>
      </c>
      <c r="AL79" s="454">
        <v>0.8</v>
      </c>
      <c r="AM79" s="453">
        <f t="shared" si="469"/>
        <v>0</v>
      </c>
      <c r="AN79" s="453"/>
      <c r="AO79" s="455" t="s">
        <v>4271</v>
      </c>
      <c r="AP79" s="12"/>
      <c r="AQ79" s="456" t="e">
        <f t="shared" si="470"/>
        <v>#DIV/0!</v>
      </c>
      <c r="AR79" s="456">
        <f t="shared" si="471"/>
        <v>0</v>
      </c>
      <c r="AS79" s="456">
        <f t="shared" si="472"/>
        <v>0</v>
      </c>
      <c r="AT79" s="457">
        <v>3</v>
      </c>
      <c r="AU79" s="457">
        <v>3</v>
      </c>
      <c r="AV79" s="457">
        <v>3</v>
      </c>
      <c r="AW79" s="19">
        <f t="shared" si="473"/>
        <v>0</v>
      </c>
      <c r="AX79" s="75">
        <f t="shared" si="474"/>
        <v>0</v>
      </c>
      <c r="AY79" s="75">
        <f t="shared" si="475"/>
        <v>0</v>
      </c>
      <c r="AZ79" s="19">
        <f t="shared" si="476"/>
        <v>0</v>
      </c>
      <c r="BA79" s="458">
        <f t="shared" si="477"/>
        <v>1</v>
      </c>
      <c r="BB79" s="19">
        <f t="shared" si="478"/>
        <v>0</v>
      </c>
      <c r="BC79" s="458">
        <f t="shared" si="479"/>
        <v>1</v>
      </c>
      <c r="BD79" s="75">
        <f t="shared" si="480"/>
        <v>1.0249999999999999</v>
      </c>
      <c r="BE79" s="458">
        <f t="shared" si="481"/>
        <v>3</v>
      </c>
      <c r="BF79" s="75">
        <f t="shared" ref="BF79:BH79" si="494">AF79</f>
        <v>0</v>
      </c>
      <c r="BG79" s="19">
        <f t="shared" si="494"/>
        <v>0</v>
      </c>
      <c r="BH79" s="19">
        <f t="shared" si="494"/>
        <v>0</v>
      </c>
      <c r="BI79" s="19">
        <f t="shared" si="483"/>
        <v>0</v>
      </c>
      <c r="BJ79" s="19">
        <f t="shared" si="484"/>
        <v>0</v>
      </c>
      <c r="BK79" s="15"/>
      <c r="BL79" s="10">
        <f t="shared" ref="BL79:BO79" si="495">IF(AW79&lt;=50%,5,IF(AW79&lt;=65%,4,IF(AW79&lt;=75%,3,IF(AW79&lt;=90%,2,1))))</f>
        <v>5</v>
      </c>
      <c r="BM79" s="10">
        <f t="shared" si="495"/>
        <v>5</v>
      </c>
      <c r="BN79" s="10">
        <f t="shared" si="495"/>
        <v>5</v>
      </c>
      <c r="BO79" s="10">
        <f t="shared" si="495"/>
        <v>5</v>
      </c>
      <c r="BP79" s="10">
        <f t="shared" si="486"/>
        <v>5</v>
      </c>
      <c r="BQ79" s="10">
        <f t="shared" si="487"/>
        <v>1</v>
      </c>
      <c r="BR79" s="10">
        <f t="shared" ref="BR79:BU79" si="496">IF(BF79&lt;=50%,5,IF(BF79&lt;=65%,4,IF(BF79&lt;=75%,3,IF(BF79&lt;=90%,2,1))))</f>
        <v>5</v>
      </c>
      <c r="BS79" s="10">
        <f t="shared" si="496"/>
        <v>5</v>
      </c>
      <c r="BT79" s="10">
        <f t="shared" si="496"/>
        <v>5</v>
      </c>
      <c r="BU79" s="10">
        <f t="shared" si="496"/>
        <v>5</v>
      </c>
      <c r="BV79" s="10">
        <f t="shared" si="489"/>
        <v>5</v>
      </c>
      <c r="BW79" s="10">
        <f t="shared" si="490"/>
        <v>5</v>
      </c>
    </row>
    <row r="80" spans="1:75" ht="15.75" customHeight="1" outlineLevel="1" x14ac:dyDescent="0.25">
      <c r="A80" s="712"/>
      <c r="B80" s="695"/>
      <c r="C80" s="695"/>
      <c r="D80" s="695"/>
      <c r="E80" s="696"/>
      <c r="F80" s="696"/>
      <c r="G80" s="447">
        <v>2</v>
      </c>
      <c r="H80" s="448" t="s">
        <v>4327</v>
      </c>
      <c r="I80" s="576"/>
      <c r="J80" s="576"/>
      <c r="K80" s="576"/>
      <c r="L80" s="576"/>
      <c r="M80" s="576">
        <v>0.26</v>
      </c>
      <c r="N80" s="450"/>
      <c r="O80" s="450">
        <v>0.30840000000000001</v>
      </c>
      <c r="P80" s="449">
        <f>((13/32)+(14/39)+(16/46))/3</f>
        <v>0.37101681531029357</v>
      </c>
      <c r="Q80" s="453">
        <f>((5/27)+(16/27)+(10/46))/3</f>
        <v>0.33172302737520126</v>
      </c>
      <c r="R80" s="449">
        <v>0.3</v>
      </c>
      <c r="S80" s="449">
        <v>0.31</v>
      </c>
      <c r="T80" s="449">
        <v>0.32</v>
      </c>
      <c r="U80" s="451">
        <v>0</v>
      </c>
      <c r="V80" s="451">
        <v>0</v>
      </c>
      <c r="W80" s="452">
        <f t="shared" si="460"/>
        <v>0</v>
      </c>
      <c r="X80" s="452">
        <f t="shared" si="461"/>
        <v>0</v>
      </c>
      <c r="Y80" s="451"/>
      <c r="Z80" s="453"/>
      <c r="AA80" s="452">
        <f t="shared" si="462"/>
        <v>0</v>
      </c>
      <c r="AB80" s="452">
        <f t="shared" si="463"/>
        <v>0</v>
      </c>
      <c r="AC80" s="451">
        <f>((5/24)+(5/27+(16/46))/3)</f>
        <v>0.38600375738056897</v>
      </c>
      <c r="AD80" s="451"/>
      <c r="AE80" s="514"/>
      <c r="AF80" s="452">
        <f t="shared" si="464"/>
        <v>0</v>
      </c>
      <c r="AG80" s="452">
        <f t="shared" si="465"/>
        <v>0</v>
      </c>
      <c r="AH80" s="452">
        <f t="shared" si="466"/>
        <v>0</v>
      </c>
      <c r="AI80" s="453">
        <f t="shared" si="467"/>
        <v>0.31</v>
      </c>
      <c r="AJ80" s="453"/>
      <c r="AK80" s="452">
        <f t="shared" si="468"/>
        <v>0</v>
      </c>
      <c r="AL80" s="453">
        <v>0.32</v>
      </c>
      <c r="AM80" s="453">
        <f t="shared" si="469"/>
        <v>0</v>
      </c>
      <c r="AN80" s="453"/>
      <c r="AO80" s="455" t="s">
        <v>4328</v>
      </c>
      <c r="AP80" s="12"/>
      <c r="AQ80" s="456" t="e">
        <f t="shared" si="470"/>
        <v>#DIV/0!</v>
      </c>
      <c r="AR80" s="456">
        <f t="shared" si="471"/>
        <v>0</v>
      </c>
      <c r="AS80" s="456">
        <f t="shared" si="472"/>
        <v>0</v>
      </c>
      <c r="AT80" s="457">
        <v>3</v>
      </c>
      <c r="AU80" s="457">
        <v>2</v>
      </c>
      <c r="AV80" s="457">
        <v>2</v>
      </c>
      <c r="AW80" s="19">
        <f t="shared" si="473"/>
        <v>0</v>
      </c>
      <c r="AX80" s="75">
        <f t="shared" si="474"/>
        <v>0</v>
      </c>
      <c r="AY80" s="75">
        <f t="shared" si="475"/>
        <v>0</v>
      </c>
      <c r="AZ80" s="19">
        <f t="shared" si="476"/>
        <v>0</v>
      </c>
      <c r="BA80" s="458">
        <f t="shared" si="477"/>
        <v>1</v>
      </c>
      <c r="BB80" s="19">
        <f t="shared" si="478"/>
        <v>0</v>
      </c>
      <c r="BC80" s="458">
        <f t="shared" si="479"/>
        <v>1</v>
      </c>
      <c r="BD80" s="75">
        <f t="shared" si="480"/>
        <v>1.206261741814278</v>
      </c>
      <c r="BE80" s="458">
        <f t="shared" si="481"/>
        <v>3</v>
      </c>
      <c r="BF80" s="75">
        <f t="shared" ref="BF80:BH80" si="497">AF80</f>
        <v>0</v>
      </c>
      <c r="BG80" s="19">
        <f t="shared" si="497"/>
        <v>0</v>
      </c>
      <c r="BH80" s="19">
        <f t="shared" si="497"/>
        <v>0</v>
      </c>
      <c r="BI80" s="19">
        <f t="shared" si="483"/>
        <v>0</v>
      </c>
      <c r="BJ80" s="19">
        <f t="shared" si="484"/>
        <v>0</v>
      </c>
      <c r="BK80" s="15"/>
      <c r="BL80" s="10">
        <f t="shared" ref="BL80:BO80" si="498">IF(AW80&lt;=50%,5,IF(AW80&lt;=65%,4,IF(AW80&lt;=75%,3,IF(AW80&lt;=90%,2,1))))</f>
        <v>5</v>
      </c>
      <c r="BM80" s="10">
        <f t="shared" si="498"/>
        <v>5</v>
      </c>
      <c r="BN80" s="10">
        <f t="shared" si="498"/>
        <v>5</v>
      </c>
      <c r="BO80" s="10">
        <f t="shared" si="498"/>
        <v>5</v>
      </c>
      <c r="BP80" s="10">
        <f t="shared" si="486"/>
        <v>5</v>
      </c>
      <c r="BQ80" s="10">
        <f t="shared" si="487"/>
        <v>1</v>
      </c>
      <c r="BR80" s="10">
        <f t="shared" ref="BR80:BU80" si="499">IF(BF80&lt;=50%,5,IF(BF80&lt;=65%,4,IF(BF80&lt;=75%,3,IF(BF80&lt;=90%,2,1))))</f>
        <v>5</v>
      </c>
      <c r="BS80" s="10">
        <f t="shared" si="499"/>
        <v>5</v>
      </c>
      <c r="BT80" s="10">
        <f t="shared" si="499"/>
        <v>5</v>
      </c>
      <c r="BU80" s="10">
        <f t="shared" si="499"/>
        <v>5</v>
      </c>
      <c r="BV80" s="10">
        <f t="shared" si="489"/>
        <v>5</v>
      </c>
      <c r="BW80" s="10">
        <f t="shared" si="490"/>
        <v>5</v>
      </c>
    </row>
    <row r="81" spans="1:75" ht="15.75" customHeight="1" outlineLevel="1" x14ac:dyDescent="0.25">
      <c r="A81" s="712"/>
      <c r="B81" s="696"/>
      <c r="C81" s="696"/>
      <c r="D81" s="696"/>
      <c r="E81" s="447">
        <v>3</v>
      </c>
      <c r="F81" s="448" t="s">
        <v>4329</v>
      </c>
      <c r="G81" s="447">
        <v>1</v>
      </c>
      <c r="H81" s="448" t="s">
        <v>4330</v>
      </c>
      <c r="I81" s="577"/>
      <c r="J81" s="577"/>
      <c r="K81" s="577"/>
      <c r="L81" s="577"/>
      <c r="M81" s="577">
        <v>12729</v>
      </c>
      <c r="N81" s="518"/>
      <c r="O81" s="518">
        <v>13637</v>
      </c>
      <c r="P81" s="518">
        <v>13820</v>
      </c>
      <c r="Q81" s="578">
        <v>13952</v>
      </c>
      <c r="R81" s="518">
        <v>12933</v>
      </c>
      <c r="S81" s="518">
        <v>12985</v>
      </c>
      <c r="T81" s="518">
        <v>13037</v>
      </c>
      <c r="U81" s="519">
        <v>3246</v>
      </c>
      <c r="V81" s="519">
        <v>3715</v>
      </c>
      <c r="W81" s="452">
        <f t="shared" si="460"/>
        <v>1.1444855206407887</v>
      </c>
      <c r="X81" s="452">
        <f t="shared" si="461"/>
        <v>0.28609934539853676</v>
      </c>
      <c r="Y81" s="519"/>
      <c r="Z81" s="519"/>
      <c r="AA81" s="452">
        <f t="shared" si="462"/>
        <v>0</v>
      </c>
      <c r="AB81" s="452">
        <f t="shared" si="463"/>
        <v>0</v>
      </c>
      <c r="AC81" s="519">
        <v>6781</v>
      </c>
      <c r="AD81" s="519"/>
      <c r="AE81" s="519"/>
      <c r="AF81" s="452">
        <f t="shared" si="464"/>
        <v>0</v>
      </c>
      <c r="AG81" s="452">
        <f t="shared" si="465"/>
        <v>0</v>
      </c>
      <c r="AH81" s="452">
        <f t="shared" si="466"/>
        <v>0</v>
      </c>
      <c r="AI81" s="513">
        <f t="shared" si="467"/>
        <v>12985</v>
      </c>
      <c r="AJ81" s="578"/>
      <c r="AK81" s="452">
        <f t="shared" si="468"/>
        <v>0</v>
      </c>
      <c r="AL81" s="519">
        <v>13037</v>
      </c>
      <c r="AM81" s="453">
        <f t="shared" si="469"/>
        <v>0</v>
      </c>
      <c r="AN81" s="453"/>
      <c r="AO81" s="455" t="s">
        <v>3430</v>
      </c>
      <c r="AP81" s="12"/>
      <c r="AQ81" s="456">
        <f t="shared" si="470"/>
        <v>1.1444855206407887</v>
      </c>
      <c r="AR81" s="456">
        <f t="shared" si="471"/>
        <v>0.28724967138328306</v>
      </c>
      <c r="AS81" s="456">
        <f t="shared" si="472"/>
        <v>0.28495819590396565</v>
      </c>
      <c r="AT81" s="457">
        <v>3</v>
      </c>
      <c r="AU81" s="457">
        <v>1</v>
      </c>
      <c r="AV81" s="457">
        <v>1</v>
      </c>
      <c r="AW81" s="54">
        <v>0.25</v>
      </c>
      <c r="AX81" s="476">
        <v>0.26200000000000001</v>
      </c>
      <c r="AY81" s="75">
        <f t="shared" si="475"/>
        <v>0.28495819590396565</v>
      </c>
      <c r="AZ81" s="19">
        <f t="shared" si="476"/>
        <v>0</v>
      </c>
      <c r="BA81" s="458">
        <f t="shared" si="477"/>
        <v>1</v>
      </c>
      <c r="BB81" s="19">
        <f t="shared" si="478"/>
        <v>0</v>
      </c>
      <c r="BC81" s="458">
        <f t="shared" si="479"/>
        <v>1</v>
      </c>
      <c r="BD81" s="75">
        <f t="shared" si="480"/>
        <v>0.52013500038352378</v>
      </c>
      <c r="BE81" s="458">
        <f t="shared" si="481"/>
        <v>2</v>
      </c>
      <c r="BF81" s="75">
        <f t="shared" ref="BF81:BH81" si="500">AF81</f>
        <v>0</v>
      </c>
      <c r="BG81" s="19">
        <f t="shared" si="500"/>
        <v>0</v>
      </c>
      <c r="BH81" s="19">
        <f t="shared" si="500"/>
        <v>0</v>
      </c>
      <c r="BI81" s="19">
        <f t="shared" si="483"/>
        <v>0</v>
      </c>
      <c r="BJ81" s="19">
        <f t="shared" si="484"/>
        <v>0</v>
      </c>
      <c r="BK81" s="15"/>
      <c r="BL81" s="10">
        <f t="shared" ref="BL81:BO81" si="501">IF(AW81&lt;=50%,5,IF(AW81&lt;=65%,4,IF(AW81&lt;=75%,3,IF(AW81&lt;=90%,2,1))))</f>
        <v>5</v>
      </c>
      <c r="BM81" s="10">
        <f t="shared" si="501"/>
        <v>5</v>
      </c>
      <c r="BN81" s="10">
        <f t="shared" si="501"/>
        <v>5</v>
      </c>
      <c r="BO81" s="10">
        <f t="shared" si="501"/>
        <v>5</v>
      </c>
      <c r="BP81" s="10">
        <f t="shared" si="486"/>
        <v>5</v>
      </c>
      <c r="BQ81" s="10">
        <f t="shared" si="487"/>
        <v>4</v>
      </c>
      <c r="BR81" s="10">
        <f t="shared" ref="BR81:BU81" si="502">IF(BF81&lt;=50%,5,IF(BF81&lt;=65%,4,IF(BF81&lt;=75%,3,IF(BF81&lt;=90%,2,1))))</f>
        <v>5</v>
      </c>
      <c r="BS81" s="10">
        <f t="shared" si="502"/>
        <v>5</v>
      </c>
      <c r="BT81" s="10">
        <f t="shared" si="502"/>
        <v>5</v>
      </c>
      <c r="BU81" s="10">
        <f t="shared" si="502"/>
        <v>5</v>
      </c>
      <c r="BV81" s="10">
        <f t="shared" si="489"/>
        <v>5</v>
      </c>
      <c r="BW81" s="10">
        <f t="shared" si="490"/>
        <v>5</v>
      </c>
    </row>
    <row r="82" spans="1:75" ht="15.75" customHeight="1" outlineLevel="1" x14ac:dyDescent="0.25">
      <c r="A82" s="712"/>
      <c r="B82" s="720">
        <v>3</v>
      </c>
      <c r="C82" s="721" t="s">
        <v>4331</v>
      </c>
      <c r="D82" s="721" t="s">
        <v>4332</v>
      </c>
      <c r="E82" s="447">
        <v>1</v>
      </c>
      <c r="F82" s="448" t="s">
        <v>4333</v>
      </c>
      <c r="G82" s="447">
        <v>1</v>
      </c>
      <c r="H82" s="448" t="s">
        <v>4334</v>
      </c>
      <c r="I82" s="559"/>
      <c r="J82" s="559"/>
      <c r="K82" s="559"/>
      <c r="L82" s="559"/>
      <c r="M82" s="559">
        <v>0.6</v>
      </c>
      <c r="N82" s="450"/>
      <c r="O82" s="449">
        <v>0.65</v>
      </c>
      <c r="P82" s="449">
        <v>0.65</v>
      </c>
      <c r="Q82" s="453">
        <v>0.65</v>
      </c>
      <c r="R82" s="449">
        <v>0.65</v>
      </c>
      <c r="S82" s="449">
        <v>0.7</v>
      </c>
      <c r="T82" s="449">
        <v>0.7</v>
      </c>
      <c r="U82" s="451"/>
      <c r="V82" s="451"/>
      <c r="W82" s="452">
        <f t="shared" si="460"/>
        <v>0</v>
      </c>
      <c r="X82" s="452">
        <f t="shared" si="461"/>
        <v>0</v>
      </c>
      <c r="Y82" s="451"/>
      <c r="Z82" s="453"/>
      <c r="AA82" s="452">
        <f t="shared" si="462"/>
        <v>0</v>
      </c>
      <c r="AB82" s="452">
        <f t="shared" si="463"/>
        <v>0</v>
      </c>
      <c r="AC82" s="451">
        <v>0.84619999999999995</v>
      </c>
      <c r="AD82" s="451"/>
      <c r="AE82" s="453"/>
      <c r="AF82" s="452">
        <f t="shared" si="464"/>
        <v>0</v>
      </c>
      <c r="AG82" s="452">
        <f t="shared" si="465"/>
        <v>0</v>
      </c>
      <c r="AH82" s="452">
        <f t="shared" si="466"/>
        <v>0</v>
      </c>
      <c r="AI82" s="453">
        <f t="shared" si="467"/>
        <v>0.7</v>
      </c>
      <c r="AJ82" s="453"/>
      <c r="AK82" s="452">
        <f t="shared" si="468"/>
        <v>0</v>
      </c>
      <c r="AL82" s="454">
        <v>0.7</v>
      </c>
      <c r="AM82" s="453">
        <f t="shared" si="469"/>
        <v>0</v>
      </c>
      <c r="AN82" s="453"/>
      <c r="AO82" s="455" t="s">
        <v>4335</v>
      </c>
      <c r="AP82" s="12"/>
      <c r="AQ82" s="456" t="e">
        <f t="shared" si="470"/>
        <v>#DIV/0!</v>
      </c>
      <c r="AR82" s="456">
        <f t="shared" si="471"/>
        <v>0</v>
      </c>
      <c r="AS82" s="456">
        <f t="shared" si="472"/>
        <v>0</v>
      </c>
      <c r="AT82" s="457">
        <v>2</v>
      </c>
      <c r="AU82" s="457">
        <v>3</v>
      </c>
      <c r="AV82" s="457">
        <v>3</v>
      </c>
      <c r="AW82" s="19">
        <f t="shared" ref="AW82:AW87" si="503">AF82</f>
        <v>0</v>
      </c>
      <c r="AX82" s="75">
        <f t="shared" ref="AX82:AX87" si="504">X82</f>
        <v>0</v>
      </c>
      <c r="AY82" s="75">
        <f t="shared" si="475"/>
        <v>0</v>
      </c>
      <c r="AZ82" s="19">
        <f t="shared" si="476"/>
        <v>0</v>
      </c>
      <c r="BA82" s="458">
        <f t="shared" si="477"/>
        <v>1</v>
      </c>
      <c r="BB82" s="19">
        <f t="shared" si="478"/>
        <v>0</v>
      </c>
      <c r="BC82" s="458">
        <f t="shared" si="479"/>
        <v>1</v>
      </c>
      <c r="BD82" s="75">
        <f t="shared" si="480"/>
        <v>1.2088571428571429</v>
      </c>
      <c r="BE82" s="458">
        <f t="shared" si="481"/>
        <v>3</v>
      </c>
      <c r="BF82" s="75">
        <f t="shared" ref="BF82:BH82" si="505">AF82</f>
        <v>0</v>
      </c>
      <c r="BG82" s="19">
        <f t="shared" si="505"/>
        <v>0</v>
      </c>
      <c r="BH82" s="19">
        <f t="shared" si="505"/>
        <v>0</v>
      </c>
      <c r="BI82" s="19">
        <f t="shared" si="483"/>
        <v>0</v>
      </c>
      <c r="BJ82" s="19">
        <f t="shared" si="484"/>
        <v>0</v>
      </c>
      <c r="BK82" s="15"/>
      <c r="BL82" s="10">
        <f t="shared" ref="BL82:BO82" si="506">IF(AW82&lt;=50%,5,IF(AW82&lt;=65%,4,IF(AW82&lt;=75%,3,IF(AW82&lt;=90%,2,1))))</f>
        <v>5</v>
      </c>
      <c r="BM82" s="10">
        <f t="shared" si="506"/>
        <v>5</v>
      </c>
      <c r="BN82" s="10">
        <f t="shared" si="506"/>
        <v>5</v>
      </c>
      <c r="BO82" s="10">
        <f t="shared" si="506"/>
        <v>5</v>
      </c>
      <c r="BP82" s="10">
        <f t="shared" si="486"/>
        <v>5</v>
      </c>
      <c r="BQ82" s="10">
        <f t="shared" si="487"/>
        <v>1</v>
      </c>
      <c r="BR82" s="10">
        <f t="shared" ref="BR82:BU82" si="507">IF(BF82&lt;=50%,5,IF(BF82&lt;=65%,4,IF(BF82&lt;=75%,3,IF(BF82&lt;=90%,2,1))))</f>
        <v>5</v>
      </c>
      <c r="BS82" s="10">
        <f t="shared" si="507"/>
        <v>5</v>
      </c>
      <c r="BT82" s="10">
        <f t="shared" si="507"/>
        <v>5</v>
      </c>
      <c r="BU82" s="10">
        <f t="shared" si="507"/>
        <v>5</v>
      </c>
      <c r="BV82" s="10">
        <f t="shared" si="489"/>
        <v>5</v>
      </c>
      <c r="BW82" s="10">
        <f t="shared" si="490"/>
        <v>5</v>
      </c>
    </row>
    <row r="83" spans="1:75" ht="15.75" customHeight="1" outlineLevel="1" x14ac:dyDescent="0.25">
      <c r="A83" s="712"/>
      <c r="B83" s="696"/>
      <c r="C83" s="696"/>
      <c r="D83" s="696"/>
      <c r="E83" s="447">
        <v>2</v>
      </c>
      <c r="F83" s="448" t="s">
        <v>4336</v>
      </c>
      <c r="G83" s="447">
        <v>1</v>
      </c>
      <c r="H83" s="448" t="s">
        <v>4337</v>
      </c>
      <c r="I83" s="559"/>
      <c r="J83" s="559"/>
      <c r="K83" s="559"/>
      <c r="L83" s="559"/>
      <c r="M83" s="559">
        <v>0.14000000000000001</v>
      </c>
      <c r="N83" s="450"/>
      <c r="O83" s="450">
        <f>(8224-7434)/8224</f>
        <v>9.6060311284046698E-2</v>
      </c>
      <c r="P83" s="450">
        <v>5.0700000000000002E-2</v>
      </c>
      <c r="Q83" s="453">
        <f>(8420-7305)/8420</f>
        <v>0.13242280285035629</v>
      </c>
      <c r="R83" s="449">
        <v>0.17</v>
      </c>
      <c r="S83" s="449">
        <v>0.18</v>
      </c>
      <c r="T83" s="449">
        <v>0.19</v>
      </c>
      <c r="U83" s="451"/>
      <c r="V83" s="451"/>
      <c r="W83" s="452">
        <f t="shared" si="460"/>
        <v>0</v>
      </c>
      <c r="X83" s="452">
        <f t="shared" si="461"/>
        <v>0</v>
      </c>
      <c r="Y83" s="451"/>
      <c r="Z83" s="453"/>
      <c r="AA83" s="452">
        <f t="shared" si="462"/>
        <v>0</v>
      </c>
      <c r="AB83" s="452">
        <f t="shared" si="463"/>
        <v>0</v>
      </c>
      <c r="AC83" s="453">
        <f>(7882-7304)/7882</f>
        <v>7.3331641715300683E-2</v>
      </c>
      <c r="AD83" s="451"/>
      <c r="AE83" s="453"/>
      <c r="AF83" s="452">
        <f t="shared" si="464"/>
        <v>0</v>
      </c>
      <c r="AG83" s="452">
        <f t="shared" si="465"/>
        <v>0</v>
      </c>
      <c r="AH83" s="452">
        <f t="shared" si="466"/>
        <v>0</v>
      </c>
      <c r="AI83" s="453">
        <f t="shared" si="467"/>
        <v>0.18</v>
      </c>
      <c r="AJ83" s="453"/>
      <c r="AK83" s="452">
        <f t="shared" si="468"/>
        <v>0</v>
      </c>
      <c r="AL83" s="453">
        <v>0.19</v>
      </c>
      <c r="AM83" s="453">
        <f t="shared" si="469"/>
        <v>0</v>
      </c>
      <c r="AN83" s="453"/>
      <c r="AO83" s="455" t="s">
        <v>4338</v>
      </c>
      <c r="AP83" s="579" t="s">
        <v>4339</v>
      </c>
      <c r="AQ83" s="456" t="e">
        <f t="shared" si="470"/>
        <v>#DIV/0!</v>
      </c>
      <c r="AR83" s="456">
        <f t="shared" si="471"/>
        <v>0</v>
      </c>
      <c r="AS83" s="456">
        <f t="shared" si="472"/>
        <v>0</v>
      </c>
      <c r="AT83" s="457">
        <v>1</v>
      </c>
      <c r="AU83" s="457">
        <v>1</v>
      </c>
      <c r="AV83" s="457">
        <v>1</v>
      </c>
      <c r="AW83" s="19">
        <f t="shared" si="503"/>
        <v>0</v>
      </c>
      <c r="AX83" s="75">
        <f t="shared" si="504"/>
        <v>0</v>
      </c>
      <c r="AY83" s="75">
        <f t="shared" si="475"/>
        <v>0</v>
      </c>
      <c r="AZ83" s="19">
        <f t="shared" si="476"/>
        <v>0</v>
      </c>
      <c r="BA83" s="458">
        <f t="shared" si="477"/>
        <v>1</v>
      </c>
      <c r="BB83" s="19">
        <f t="shared" si="478"/>
        <v>0</v>
      </c>
      <c r="BC83" s="458">
        <f t="shared" si="479"/>
        <v>1</v>
      </c>
      <c r="BD83" s="75">
        <f t="shared" si="480"/>
        <v>0.38595600902789834</v>
      </c>
      <c r="BE83" s="458">
        <f t="shared" si="481"/>
        <v>1</v>
      </c>
      <c r="BF83" s="75">
        <f t="shared" ref="BF83:BH83" si="508">AF83</f>
        <v>0</v>
      </c>
      <c r="BG83" s="19">
        <f t="shared" si="508"/>
        <v>0</v>
      </c>
      <c r="BH83" s="19">
        <f t="shared" si="508"/>
        <v>0</v>
      </c>
      <c r="BI83" s="19">
        <f t="shared" si="483"/>
        <v>0</v>
      </c>
      <c r="BJ83" s="19">
        <f t="shared" si="484"/>
        <v>0</v>
      </c>
      <c r="BK83" s="15"/>
      <c r="BL83" s="10">
        <f t="shared" ref="BL83:BO83" si="509">IF(AW83&lt;=50%,5,IF(AW83&lt;=65%,4,IF(AW83&lt;=75%,3,IF(AW83&lt;=90%,2,1))))</f>
        <v>5</v>
      </c>
      <c r="BM83" s="10">
        <f t="shared" si="509"/>
        <v>5</v>
      </c>
      <c r="BN83" s="10">
        <f t="shared" si="509"/>
        <v>5</v>
      </c>
      <c r="BO83" s="10">
        <f t="shared" si="509"/>
        <v>5</v>
      </c>
      <c r="BP83" s="10">
        <f t="shared" si="486"/>
        <v>5</v>
      </c>
      <c r="BQ83" s="10">
        <f t="shared" si="487"/>
        <v>5</v>
      </c>
      <c r="BR83" s="10">
        <f t="shared" ref="BR83:BU83" si="510">IF(BF83&lt;=50%,5,IF(BF83&lt;=65%,4,IF(BF83&lt;=75%,3,IF(BF83&lt;=90%,2,1))))</f>
        <v>5</v>
      </c>
      <c r="BS83" s="10">
        <f t="shared" si="510"/>
        <v>5</v>
      </c>
      <c r="BT83" s="10">
        <f t="shared" si="510"/>
        <v>5</v>
      </c>
      <c r="BU83" s="10">
        <f t="shared" si="510"/>
        <v>5</v>
      </c>
      <c r="BV83" s="10">
        <f t="shared" si="489"/>
        <v>5</v>
      </c>
      <c r="BW83" s="10">
        <f t="shared" si="490"/>
        <v>5</v>
      </c>
    </row>
    <row r="84" spans="1:75" ht="15.75" customHeight="1" outlineLevel="1" x14ac:dyDescent="0.25">
      <c r="A84" s="712"/>
      <c r="B84" s="447">
        <v>4</v>
      </c>
      <c r="C84" s="448" t="s">
        <v>4340</v>
      </c>
      <c r="D84" s="448" t="s">
        <v>4341</v>
      </c>
      <c r="E84" s="447">
        <v>1</v>
      </c>
      <c r="F84" s="448" t="s">
        <v>4342</v>
      </c>
      <c r="G84" s="447">
        <v>1</v>
      </c>
      <c r="H84" s="511" t="s">
        <v>4343</v>
      </c>
      <c r="I84" s="580"/>
      <c r="J84" s="580"/>
      <c r="K84" s="580"/>
      <c r="L84" s="580"/>
      <c r="M84" s="580">
        <v>2</v>
      </c>
      <c r="N84" s="580"/>
      <c r="O84" s="580">
        <f t="shared" ref="O84:P84" si="511">(68614/33807)</f>
        <v>2.0295796728488185</v>
      </c>
      <c r="P84" s="480">
        <f t="shared" si="511"/>
        <v>2.0295796728488185</v>
      </c>
      <c r="Q84" s="581">
        <f>68614/33807</f>
        <v>2.0295796728488185</v>
      </c>
      <c r="R84" s="480">
        <v>2</v>
      </c>
      <c r="S84" s="480">
        <v>2</v>
      </c>
      <c r="T84" s="480">
        <v>2</v>
      </c>
      <c r="U84" s="479"/>
      <c r="V84" s="479"/>
      <c r="W84" s="452">
        <f t="shared" si="460"/>
        <v>0</v>
      </c>
      <c r="X84" s="452">
        <f t="shared" si="461"/>
        <v>0</v>
      </c>
      <c r="Y84" s="519"/>
      <c r="Z84" s="519"/>
      <c r="AA84" s="452">
        <f t="shared" si="462"/>
        <v>0</v>
      </c>
      <c r="AB84" s="452">
        <f t="shared" si="463"/>
        <v>0</v>
      </c>
      <c r="AC84" s="536">
        <v>2</v>
      </c>
      <c r="AD84" s="536"/>
      <c r="AE84" s="483"/>
      <c r="AF84" s="452">
        <f t="shared" si="464"/>
        <v>0</v>
      </c>
      <c r="AG84" s="452">
        <f t="shared" si="465"/>
        <v>0</v>
      </c>
      <c r="AH84" s="452">
        <f t="shared" si="466"/>
        <v>0</v>
      </c>
      <c r="AI84" s="482">
        <f t="shared" si="467"/>
        <v>2</v>
      </c>
      <c r="AJ84" s="581"/>
      <c r="AK84" s="452">
        <f t="shared" si="468"/>
        <v>0</v>
      </c>
      <c r="AL84" s="483">
        <v>2</v>
      </c>
      <c r="AM84" s="453">
        <f t="shared" si="469"/>
        <v>0</v>
      </c>
      <c r="AN84" s="453"/>
      <c r="AO84" s="455" t="s">
        <v>4234</v>
      </c>
      <c r="AP84" s="16" t="s">
        <v>4344</v>
      </c>
      <c r="AQ84" s="456" t="e">
        <f t="shared" si="470"/>
        <v>#DIV/0!</v>
      </c>
      <c r="AR84" s="456">
        <f t="shared" si="471"/>
        <v>0</v>
      </c>
      <c r="AS84" s="456">
        <f t="shared" si="472"/>
        <v>0</v>
      </c>
      <c r="AT84" s="457">
        <v>3</v>
      </c>
      <c r="AU84" s="457">
        <v>3</v>
      </c>
      <c r="AV84" s="457">
        <v>3</v>
      </c>
      <c r="AW84" s="19">
        <f t="shared" si="503"/>
        <v>0</v>
      </c>
      <c r="AX84" s="75">
        <f t="shared" si="504"/>
        <v>0</v>
      </c>
      <c r="AY84" s="75">
        <f t="shared" si="475"/>
        <v>0</v>
      </c>
      <c r="AZ84" s="19">
        <f t="shared" si="476"/>
        <v>0</v>
      </c>
      <c r="BA84" s="458">
        <f t="shared" si="477"/>
        <v>1</v>
      </c>
      <c r="BB84" s="19">
        <f t="shared" si="478"/>
        <v>0</v>
      </c>
      <c r="BC84" s="458">
        <f t="shared" si="479"/>
        <v>1</v>
      </c>
      <c r="BD84" s="75">
        <f t="shared" si="480"/>
        <v>1</v>
      </c>
      <c r="BE84" s="458">
        <f t="shared" si="481"/>
        <v>3</v>
      </c>
      <c r="BF84" s="75">
        <f t="shared" ref="BF84:BH84" si="512">AF84</f>
        <v>0</v>
      </c>
      <c r="BG84" s="19">
        <f t="shared" si="512"/>
        <v>0</v>
      </c>
      <c r="BH84" s="19">
        <f t="shared" si="512"/>
        <v>0</v>
      </c>
      <c r="BI84" s="19">
        <f t="shared" si="483"/>
        <v>0</v>
      </c>
      <c r="BJ84" s="19">
        <f t="shared" si="484"/>
        <v>0</v>
      </c>
      <c r="BK84" s="15"/>
      <c r="BL84" s="10">
        <f t="shared" ref="BL84:BO84" si="513">IF(AW84&lt;=50%,5,IF(AW84&lt;=65%,4,IF(AW84&lt;=75%,3,IF(AW84&lt;=90%,2,1))))</f>
        <v>5</v>
      </c>
      <c r="BM84" s="10">
        <f t="shared" si="513"/>
        <v>5</v>
      </c>
      <c r="BN84" s="10">
        <f t="shared" si="513"/>
        <v>5</v>
      </c>
      <c r="BO84" s="10">
        <f t="shared" si="513"/>
        <v>5</v>
      </c>
      <c r="BP84" s="10">
        <f t="shared" si="486"/>
        <v>5</v>
      </c>
      <c r="BQ84" s="10">
        <f t="shared" si="487"/>
        <v>1</v>
      </c>
      <c r="BR84" s="10">
        <f t="shared" ref="BR84:BU84" si="514">IF(BF84&lt;=50%,5,IF(BF84&lt;=65%,4,IF(BF84&lt;=75%,3,IF(BF84&lt;=90%,2,1))))</f>
        <v>5</v>
      </c>
      <c r="BS84" s="10">
        <f t="shared" si="514"/>
        <v>5</v>
      </c>
      <c r="BT84" s="10">
        <f t="shared" si="514"/>
        <v>5</v>
      </c>
      <c r="BU84" s="10">
        <f t="shared" si="514"/>
        <v>5</v>
      </c>
      <c r="BV84" s="10">
        <f t="shared" si="489"/>
        <v>5</v>
      </c>
      <c r="BW84" s="10">
        <f t="shared" si="490"/>
        <v>5</v>
      </c>
    </row>
    <row r="85" spans="1:75" ht="15.75" customHeight="1" outlineLevel="1" x14ac:dyDescent="0.25">
      <c r="A85" s="712"/>
      <c r="B85" s="720">
        <v>5</v>
      </c>
      <c r="C85" s="721" t="s">
        <v>4345</v>
      </c>
      <c r="D85" s="721" t="s">
        <v>4346</v>
      </c>
      <c r="E85" s="720">
        <v>1</v>
      </c>
      <c r="F85" s="721" t="s">
        <v>4347</v>
      </c>
      <c r="G85" s="447">
        <v>1</v>
      </c>
      <c r="H85" s="511" t="s">
        <v>2642</v>
      </c>
      <c r="I85" s="559"/>
      <c r="J85" s="559"/>
      <c r="K85" s="559"/>
      <c r="L85" s="559"/>
      <c r="M85" s="559">
        <v>0.13150000000000001</v>
      </c>
      <c r="N85" s="450"/>
      <c r="O85" s="450">
        <f>2580/40493</f>
        <v>6.3714716123774481E-2</v>
      </c>
      <c r="P85" s="449">
        <v>0.2</v>
      </c>
      <c r="Q85" s="582">
        <v>5.0700000000000002E-2</v>
      </c>
      <c r="R85" s="449">
        <v>0.23</v>
      </c>
      <c r="S85" s="449">
        <v>0.26</v>
      </c>
      <c r="T85" s="449">
        <v>0.3</v>
      </c>
      <c r="U85" s="451"/>
      <c r="V85" s="451"/>
      <c r="W85" s="452">
        <f t="shared" si="460"/>
        <v>0</v>
      </c>
      <c r="X85" s="452">
        <f t="shared" si="461"/>
        <v>0</v>
      </c>
      <c r="Y85" s="451"/>
      <c r="Z85" s="453"/>
      <c r="AA85" s="452">
        <f t="shared" si="462"/>
        <v>0</v>
      </c>
      <c r="AB85" s="452">
        <f t="shared" si="463"/>
        <v>0</v>
      </c>
      <c r="AC85" s="451">
        <v>5.3800000000000001E-2</v>
      </c>
      <c r="AD85" s="451"/>
      <c r="AE85" s="453"/>
      <c r="AF85" s="452">
        <f t="shared" si="464"/>
        <v>0</v>
      </c>
      <c r="AG85" s="452">
        <f t="shared" si="465"/>
        <v>0</v>
      </c>
      <c r="AH85" s="452">
        <f t="shared" si="466"/>
        <v>0</v>
      </c>
      <c r="AI85" s="453">
        <f t="shared" si="467"/>
        <v>0.26</v>
      </c>
      <c r="AJ85" s="582"/>
      <c r="AK85" s="452">
        <f t="shared" si="468"/>
        <v>0</v>
      </c>
      <c r="AL85" s="453">
        <v>0.3</v>
      </c>
      <c r="AM85" s="453">
        <f t="shared" si="469"/>
        <v>0</v>
      </c>
      <c r="AN85" s="453"/>
      <c r="AO85" s="455" t="s">
        <v>4234</v>
      </c>
      <c r="AP85" s="16" t="s">
        <v>4348</v>
      </c>
      <c r="AQ85" s="456" t="e">
        <f t="shared" si="470"/>
        <v>#DIV/0!</v>
      </c>
      <c r="AR85" s="456">
        <f t="shared" si="471"/>
        <v>0</v>
      </c>
      <c r="AS85" s="456">
        <f t="shared" si="472"/>
        <v>0</v>
      </c>
      <c r="AT85" s="457">
        <v>3</v>
      </c>
      <c r="AU85" s="457">
        <v>1</v>
      </c>
      <c r="AV85" s="457">
        <v>1</v>
      </c>
      <c r="AW85" s="19">
        <f t="shared" si="503"/>
        <v>0</v>
      </c>
      <c r="AX85" s="75">
        <f t="shared" si="504"/>
        <v>0</v>
      </c>
      <c r="AY85" s="75">
        <f t="shared" si="475"/>
        <v>0</v>
      </c>
      <c r="AZ85" s="19">
        <f t="shared" si="476"/>
        <v>0</v>
      </c>
      <c r="BA85" s="458">
        <f t="shared" si="477"/>
        <v>1</v>
      </c>
      <c r="BB85" s="19">
        <f t="shared" si="478"/>
        <v>0</v>
      </c>
      <c r="BC85" s="458">
        <f t="shared" si="479"/>
        <v>1</v>
      </c>
      <c r="BD85" s="75">
        <f t="shared" si="480"/>
        <v>0.17933333333333334</v>
      </c>
      <c r="BE85" s="458">
        <f t="shared" si="481"/>
        <v>1</v>
      </c>
      <c r="BF85" s="75">
        <f t="shared" ref="BF85:BH85" si="515">AF85</f>
        <v>0</v>
      </c>
      <c r="BG85" s="19">
        <f t="shared" si="515"/>
        <v>0</v>
      </c>
      <c r="BH85" s="19">
        <f t="shared" si="515"/>
        <v>0</v>
      </c>
      <c r="BI85" s="19">
        <f t="shared" si="483"/>
        <v>0</v>
      </c>
      <c r="BJ85" s="19">
        <f t="shared" si="484"/>
        <v>0</v>
      </c>
      <c r="BK85" s="15"/>
      <c r="BL85" s="10">
        <f t="shared" ref="BL85:BO85" si="516">IF(AW85&lt;=50%,5,IF(AW85&lt;=65%,4,IF(AW85&lt;=75%,3,IF(AW85&lt;=90%,2,1))))</f>
        <v>5</v>
      </c>
      <c r="BM85" s="10">
        <f t="shared" si="516"/>
        <v>5</v>
      </c>
      <c r="BN85" s="10">
        <f t="shared" si="516"/>
        <v>5</v>
      </c>
      <c r="BO85" s="10">
        <f t="shared" si="516"/>
        <v>5</v>
      </c>
      <c r="BP85" s="10">
        <f t="shared" si="486"/>
        <v>5</v>
      </c>
      <c r="BQ85" s="10">
        <f t="shared" si="487"/>
        <v>5</v>
      </c>
      <c r="BR85" s="10">
        <f t="shared" ref="BR85:BU85" si="517">IF(BF85&lt;=50%,5,IF(BF85&lt;=65%,4,IF(BF85&lt;=75%,3,IF(BF85&lt;=90%,2,1))))</f>
        <v>5</v>
      </c>
      <c r="BS85" s="10">
        <f t="shared" si="517"/>
        <v>5</v>
      </c>
      <c r="BT85" s="10">
        <f t="shared" si="517"/>
        <v>5</v>
      </c>
      <c r="BU85" s="10">
        <f t="shared" si="517"/>
        <v>5</v>
      </c>
      <c r="BV85" s="10">
        <f t="shared" si="489"/>
        <v>5</v>
      </c>
      <c r="BW85" s="10">
        <f t="shared" si="490"/>
        <v>5</v>
      </c>
    </row>
    <row r="86" spans="1:75" ht="15.75" customHeight="1" outlineLevel="1" x14ac:dyDescent="0.25">
      <c r="A86" s="712"/>
      <c r="B86" s="695"/>
      <c r="C86" s="695"/>
      <c r="D86" s="695"/>
      <c r="E86" s="695"/>
      <c r="F86" s="695"/>
      <c r="G86" s="447">
        <v>2</v>
      </c>
      <c r="H86" s="511" t="s">
        <v>2646</v>
      </c>
      <c r="I86" s="559"/>
      <c r="J86" s="559"/>
      <c r="K86" s="559"/>
      <c r="L86" s="559"/>
      <c r="M86" s="559">
        <v>0.1573</v>
      </c>
      <c r="N86" s="450"/>
      <c r="O86" s="450">
        <f>5693/40493</f>
        <v>0.14059220112118143</v>
      </c>
      <c r="P86" s="449">
        <v>0.23</v>
      </c>
      <c r="Q86" s="582">
        <v>0.1137</v>
      </c>
      <c r="R86" s="449">
        <v>0.26</v>
      </c>
      <c r="S86" s="449">
        <v>0.3</v>
      </c>
      <c r="T86" s="449">
        <v>0.35</v>
      </c>
      <c r="U86" s="451"/>
      <c r="V86" s="451"/>
      <c r="W86" s="452">
        <f t="shared" si="460"/>
        <v>0</v>
      </c>
      <c r="X86" s="452">
        <f t="shared" si="461"/>
        <v>0</v>
      </c>
      <c r="Y86" s="451"/>
      <c r="Z86" s="453"/>
      <c r="AA86" s="452">
        <f t="shared" si="462"/>
        <v>0</v>
      </c>
      <c r="AB86" s="452">
        <f t="shared" si="463"/>
        <v>0</v>
      </c>
      <c r="AC86" s="451">
        <v>0.1207</v>
      </c>
      <c r="AD86" s="451"/>
      <c r="AE86" s="453"/>
      <c r="AF86" s="452">
        <f t="shared" si="464"/>
        <v>0</v>
      </c>
      <c r="AG86" s="452">
        <f t="shared" si="465"/>
        <v>0</v>
      </c>
      <c r="AH86" s="452">
        <f t="shared" si="466"/>
        <v>0</v>
      </c>
      <c r="AI86" s="453">
        <f t="shared" si="467"/>
        <v>0.3</v>
      </c>
      <c r="AJ86" s="582"/>
      <c r="AK86" s="452">
        <f t="shared" si="468"/>
        <v>0</v>
      </c>
      <c r="AL86" s="453">
        <v>0.35</v>
      </c>
      <c r="AM86" s="453">
        <f t="shared" si="469"/>
        <v>0</v>
      </c>
      <c r="AN86" s="453"/>
      <c r="AO86" s="455" t="s">
        <v>4234</v>
      </c>
      <c r="AP86" s="16" t="s">
        <v>4349</v>
      </c>
      <c r="AQ86" s="456" t="e">
        <f t="shared" si="470"/>
        <v>#DIV/0!</v>
      </c>
      <c r="AR86" s="456">
        <f t="shared" si="471"/>
        <v>0</v>
      </c>
      <c r="AS86" s="456">
        <f t="shared" si="472"/>
        <v>0</v>
      </c>
      <c r="AT86" s="457">
        <v>3</v>
      </c>
      <c r="AU86" s="457">
        <v>1</v>
      </c>
      <c r="AV86" s="457">
        <v>1</v>
      </c>
      <c r="AW86" s="19">
        <f t="shared" si="503"/>
        <v>0</v>
      </c>
      <c r="AX86" s="75">
        <f t="shared" si="504"/>
        <v>0</v>
      </c>
      <c r="AY86" s="75">
        <f t="shared" si="475"/>
        <v>0</v>
      </c>
      <c r="AZ86" s="19">
        <f t="shared" si="476"/>
        <v>0</v>
      </c>
      <c r="BA86" s="458">
        <f t="shared" si="477"/>
        <v>1</v>
      </c>
      <c r="BB86" s="19">
        <f t="shared" si="478"/>
        <v>0</v>
      </c>
      <c r="BC86" s="458">
        <f t="shared" si="479"/>
        <v>1</v>
      </c>
      <c r="BD86" s="75">
        <f t="shared" si="480"/>
        <v>0.34485714285714286</v>
      </c>
      <c r="BE86" s="458">
        <f t="shared" si="481"/>
        <v>1</v>
      </c>
      <c r="BF86" s="75">
        <f t="shared" ref="BF86:BH86" si="518">AF86</f>
        <v>0</v>
      </c>
      <c r="BG86" s="19">
        <f t="shared" si="518"/>
        <v>0</v>
      </c>
      <c r="BH86" s="19">
        <f t="shared" si="518"/>
        <v>0</v>
      </c>
      <c r="BI86" s="19">
        <f t="shared" si="483"/>
        <v>0</v>
      </c>
      <c r="BJ86" s="19">
        <f t="shared" si="484"/>
        <v>0</v>
      </c>
      <c r="BK86" s="15"/>
      <c r="BL86" s="10">
        <f t="shared" ref="BL86:BO86" si="519">IF(AW86&lt;=50%,5,IF(AW86&lt;=65%,4,IF(AW86&lt;=75%,3,IF(AW86&lt;=90%,2,1))))</f>
        <v>5</v>
      </c>
      <c r="BM86" s="10">
        <f t="shared" si="519"/>
        <v>5</v>
      </c>
      <c r="BN86" s="10">
        <f t="shared" si="519"/>
        <v>5</v>
      </c>
      <c r="BO86" s="10">
        <f t="shared" si="519"/>
        <v>5</v>
      </c>
      <c r="BP86" s="10">
        <f t="shared" si="486"/>
        <v>5</v>
      </c>
      <c r="BQ86" s="10">
        <f t="shared" si="487"/>
        <v>5</v>
      </c>
      <c r="BR86" s="10">
        <f t="shared" ref="BR86:BU86" si="520">IF(BF86&lt;=50%,5,IF(BF86&lt;=65%,4,IF(BF86&lt;=75%,3,IF(BF86&lt;=90%,2,1))))</f>
        <v>5</v>
      </c>
      <c r="BS86" s="10">
        <f t="shared" si="520"/>
        <v>5</v>
      </c>
      <c r="BT86" s="10">
        <f t="shared" si="520"/>
        <v>5</v>
      </c>
      <c r="BU86" s="10">
        <f t="shared" si="520"/>
        <v>5</v>
      </c>
      <c r="BV86" s="10">
        <f t="shared" si="489"/>
        <v>5</v>
      </c>
      <c r="BW86" s="10">
        <f t="shared" si="490"/>
        <v>5</v>
      </c>
    </row>
    <row r="87" spans="1:75" ht="15.75" customHeight="1" outlineLevel="1" x14ac:dyDescent="0.25">
      <c r="A87" s="702"/>
      <c r="B87" s="696"/>
      <c r="C87" s="696"/>
      <c r="D87" s="696"/>
      <c r="E87" s="696"/>
      <c r="F87" s="696"/>
      <c r="G87" s="447">
        <v>3</v>
      </c>
      <c r="H87" s="511" t="s">
        <v>2601</v>
      </c>
      <c r="I87" s="583"/>
      <c r="J87" s="583"/>
      <c r="K87" s="583"/>
      <c r="L87" s="583"/>
      <c r="M87" s="583">
        <v>6.9999999999999999E-4</v>
      </c>
      <c r="N87" s="584"/>
      <c r="O87" s="584">
        <f>12/ 33807</f>
        <v>3.5495607418581951E-4</v>
      </c>
      <c r="P87" s="584">
        <v>1.1000000000000001E-3</v>
      </c>
      <c r="Q87" s="585">
        <v>6.0000000000000002E-5</v>
      </c>
      <c r="R87" s="586">
        <v>5.0000000000000001E-4</v>
      </c>
      <c r="S87" s="586">
        <v>4.0000000000000002E-4</v>
      </c>
      <c r="T87" s="586">
        <v>4.0000000000000002E-4</v>
      </c>
      <c r="U87" s="587"/>
      <c r="V87" s="587"/>
      <c r="W87" s="452">
        <f>IF(U87=0,0,(2*U87-V87)/U87)</f>
        <v>0</v>
      </c>
      <c r="X87" s="452">
        <f>((2*S87)-V87)/S87</f>
        <v>2</v>
      </c>
      <c r="Y87" s="587"/>
      <c r="Z87" s="588"/>
      <c r="AA87" s="509">
        <f>IF(Y87=0,0,(2*Y87-Z87)/Y87)</f>
        <v>0</v>
      </c>
      <c r="AB87" s="509">
        <f>((2*S87)-Z87)/S87</f>
        <v>2</v>
      </c>
      <c r="AC87" s="451">
        <v>1.1E-4</v>
      </c>
      <c r="AD87" s="451"/>
      <c r="AE87" s="588"/>
      <c r="AF87" s="452">
        <f>IF(AD87=0,0,(2*AD87-AE87)/AD87)</f>
        <v>0</v>
      </c>
      <c r="AG87" s="452">
        <f>IF(R87=0,0,(2*S87-AE87)/S87)</f>
        <v>2</v>
      </c>
      <c r="AH87" s="473">
        <f>IF(T87=0,0,(2*R87-AE87)/T87)</f>
        <v>2.5</v>
      </c>
      <c r="AI87" s="453">
        <f t="shared" si="467"/>
        <v>4.0000000000000002E-4</v>
      </c>
      <c r="AJ87" s="585"/>
      <c r="AK87" s="452">
        <f>IF(AI87=0,0,(2*AI87-AJ87)/AI87)</f>
        <v>2</v>
      </c>
      <c r="AL87" s="588">
        <v>4.0000000000000002E-4</v>
      </c>
      <c r="AM87" s="509">
        <f>IF(AK87=0,0,(2*T87-AJ87)/T87)</f>
        <v>2</v>
      </c>
      <c r="AN87" s="453"/>
      <c r="AO87" s="455" t="s">
        <v>4234</v>
      </c>
      <c r="AP87" s="16" t="s">
        <v>4350</v>
      </c>
      <c r="AQ87" s="456" t="e">
        <f>1/(V87/U87)</f>
        <v>#DIV/0!</v>
      </c>
      <c r="AR87" s="456" t="e">
        <f>1/(V87/R87)</f>
        <v>#DIV/0!</v>
      </c>
      <c r="AS87" s="456" t="e">
        <f>1/(V87/T87)</f>
        <v>#DIV/0!</v>
      </c>
      <c r="AT87" s="457">
        <v>3</v>
      </c>
      <c r="AU87" s="457">
        <v>3</v>
      </c>
      <c r="AV87" s="457">
        <v>3</v>
      </c>
      <c r="AW87" s="19">
        <f t="shared" si="503"/>
        <v>0</v>
      </c>
      <c r="AX87" s="75">
        <f t="shared" si="504"/>
        <v>2</v>
      </c>
      <c r="AY87" s="75">
        <f>IF(V87=0,0,(2*T87-V87)/T87)</f>
        <v>0</v>
      </c>
      <c r="AZ87" s="19">
        <f t="shared" si="476"/>
        <v>0</v>
      </c>
      <c r="BA87" s="458">
        <f t="shared" si="477"/>
        <v>1</v>
      </c>
      <c r="BB87" s="19">
        <f t="shared" si="478"/>
        <v>2</v>
      </c>
      <c r="BC87" s="458">
        <f t="shared" si="479"/>
        <v>3</v>
      </c>
      <c r="BD87" s="19">
        <f>(2*T87-AC87)/T87</f>
        <v>1.7250000000000001</v>
      </c>
      <c r="BE87" s="458">
        <f t="shared" si="481"/>
        <v>3</v>
      </c>
      <c r="BF87" s="75">
        <f t="shared" ref="BF87:BH87" si="521">AF87</f>
        <v>0</v>
      </c>
      <c r="BG87" s="19">
        <f t="shared" si="521"/>
        <v>2</v>
      </c>
      <c r="BH87" s="19">
        <f t="shared" si="521"/>
        <v>2.5</v>
      </c>
      <c r="BI87" s="19">
        <f t="shared" si="483"/>
        <v>2</v>
      </c>
      <c r="BJ87" s="19">
        <f t="shared" si="484"/>
        <v>2</v>
      </c>
      <c r="BK87" s="15"/>
      <c r="BL87" s="10">
        <f t="shared" ref="BL87:BO87" si="522">IF(AW87&lt;=50%,5,IF(AW87&lt;=65%,4,IF(AW87&lt;=75%,3,IF(AW87&lt;=90%,2,1))))</f>
        <v>5</v>
      </c>
      <c r="BM87" s="10">
        <f t="shared" si="522"/>
        <v>1</v>
      </c>
      <c r="BN87" s="10">
        <f t="shared" si="522"/>
        <v>5</v>
      </c>
      <c r="BO87" s="10">
        <f t="shared" si="522"/>
        <v>5</v>
      </c>
      <c r="BP87" s="10">
        <f t="shared" si="486"/>
        <v>1</v>
      </c>
      <c r="BQ87" s="10">
        <f t="shared" si="487"/>
        <v>1</v>
      </c>
      <c r="BR87" s="10">
        <f t="shared" ref="BR87:BU87" si="523">IF(BF87&lt;=50%,5,IF(BF87&lt;=65%,4,IF(BF87&lt;=75%,3,IF(BF87&lt;=90%,2,1))))</f>
        <v>5</v>
      </c>
      <c r="BS87" s="10">
        <f t="shared" si="523"/>
        <v>1</v>
      </c>
      <c r="BT87" s="10">
        <f t="shared" si="523"/>
        <v>1</v>
      </c>
      <c r="BU87" s="10">
        <f t="shared" si="523"/>
        <v>1</v>
      </c>
      <c r="BV87" s="10">
        <f t="shared" si="489"/>
        <v>1</v>
      </c>
      <c r="BW87" s="10">
        <f t="shared" si="490"/>
        <v>1</v>
      </c>
    </row>
    <row r="88" spans="1:75" ht="15.75" customHeight="1" x14ac:dyDescent="0.3">
      <c r="A88" s="727">
        <v>4</v>
      </c>
      <c r="B88" s="521" t="s">
        <v>4351</v>
      </c>
      <c r="C88" s="522"/>
      <c r="D88" s="522"/>
      <c r="E88" s="522"/>
      <c r="F88" s="522"/>
      <c r="G88" s="522"/>
      <c r="H88" s="522"/>
      <c r="I88" s="523"/>
      <c r="J88" s="523"/>
      <c r="K88" s="523"/>
      <c r="L88" s="523"/>
      <c r="M88" s="523"/>
      <c r="N88" s="523"/>
      <c r="O88" s="523"/>
      <c r="P88" s="523"/>
      <c r="Q88" s="523"/>
      <c r="R88" s="523"/>
      <c r="S88" s="523"/>
      <c r="T88" s="523"/>
      <c r="U88" s="522"/>
      <c r="V88" s="522"/>
      <c r="W88" s="524"/>
      <c r="X88" s="524"/>
      <c r="Y88" s="522"/>
      <c r="Z88" s="522"/>
      <c r="AA88" s="524"/>
      <c r="AB88" s="524"/>
      <c r="AC88" s="522"/>
      <c r="AD88" s="522"/>
      <c r="AE88" s="522"/>
      <c r="AF88" s="522"/>
      <c r="AG88" s="522"/>
      <c r="AH88" s="522"/>
      <c r="AI88" s="522"/>
      <c r="AJ88" s="522"/>
      <c r="AK88" s="522"/>
      <c r="AL88" s="522"/>
      <c r="AM88" s="522"/>
      <c r="AN88" s="522"/>
      <c r="AO88" s="525"/>
      <c r="AP88" s="526"/>
      <c r="AQ88" s="526"/>
      <c r="AR88" s="526"/>
      <c r="AS88" s="526"/>
      <c r="AT88" s="527"/>
      <c r="AU88" s="527"/>
      <c r="AV88" s="527"/>
      <c r="AW88" s="528"/>
      <c r="AX88" s="528"/>
      <c r="AY88" s="528"/>
      <c r="AZ88" s="528"/>
      <c r="BA88" s="529"/>
      <c r="BB88" s="528"/>
      <c r="BC88" s="528"/>
      <c r="BD88" s="528"/>
      <c r="BE88" s="528"/>
      <c r="BF88" s="528"/>
      <c r="BG88" s="528"/>
      <c r="BH88" s="528"/>
      <c r="BI88" s="528"/>
      <c r="BJ88" s="528"/>
      <c r="BK88" s="530"/>
      <c r="BL88" s="558"/>
      <c r="BM88" s="531"/>
      <c r="BN88" s="532"/>
      <c r="BO88" s="532"/>
      <c r="BP88" s="532"/>
      <c r="BQ88" s="532"/>
      <c r="BR88" s="532"/>
      <c r="BS88" s="532"/>
      <c r="BT88" s="532"/>
      <c r="BU88" s="532"/>
      <c r="BV88" s="532"/>
      <c r="BW88" s="532"/>
    </row>
    <row r="89" spans="1:75" ht="15.75" customHeight="1" outlineLevel="1" x14ac:dyDescent="0.25">
      <c r="A89" s="712"/>
      <c r="B89" s="720">
        <v>1</v>
      </c>
      <c r="C89" s="721" t="s">
        <v>4352</v>
      </c>
      <c r="D89" s="721" t="s">
        <v>4353</v>
      </c>
      <c r="E89" s="720">
        <v>1</v>
      </c>
      <c r="F89" s="721" t="s">
        <v>4354</v>
      </c>
      <c r="G89" s="447">
        <v>1</v>
      </c>
      <c r="H89" s="448" t="s">
        <v>4353</v>
      </c>
      <c r="I89" s="559"/>
      <c r="J89" s="559"/>
      <c r="K89" s="559"/>
      <c r="L89" s="559"/>
      <c r="M89" s="559">
        <v>0.13</v>
      </c>
      <c r="N89" s="450"/>
      <c r="O89" s="450">
        <v>0.15</v>
      </c>
      <c r="P89" s="450">
        <v>0.1741</v>
      </c>
      <c r="Q89" s="453">
        <v>0.1741</v>
      </c>
      <c r="R89" s="449">
        <v>0.15</v>
      </c>
      <c r="S89" s="449">
        <v>0.155</v>
      </c>
      <c r="T89" s="449">
        <v>0.16</v>
      </c>
      <c r="U89" s="449"/>
      <c r="V89" s="451"/>
      <c r="W89" s="452">
        <f t="shared" ref="W89:W90" si="524">IF(U89=0,0,V89/U89)</f>
        <v>0</v>
      </c>
      <c r="X89" s="452">
        <f t="shared" ref="X89:X90" si="525">V89/S89</f>
        <v>0</v>
      </c>
      <c r="Y89" s="449"/>
      <c r="Z89" s="453"/>
      <c r="AA89" s="452">
        <f t="shared" ref="AA89:AA90" si="526">IF(Y89=0,0,Z89/Y89)</f>
        <v>0</v>
      </c>
      <c r="AB89" s="452">
        <f t="shared" ref="AB89:AB90" si="527">Z89/S89</f>
        <v>0</v>
      </c>
      <c r="AC89" s="451">
        <f>32/222</f>
        <v>0.14414414414414414</v>
      </c>
      <c r="AD89" s="449"/>
      <c r="AE89" s="453"/>
      <c r="AF89" s="452">
        <f t="shared" ref="AF89:AF90" si="528">IF(AD89=0,0,AE89/AD89)</f>
        <v>0</v>
      </c>
      <c r="AG89" s="452">
        <f t="shared" ref="AG89:AG90" si="529">IF(P89=0,0,AE89/S89)</f>
        <v>0</v>
      </c>
      <c r="AH89" s="452">
        <f t="shared" ref="AH89:AH90" si="530">IF(T89=0,0,AE89/T89)</f>
        <v>0</v>
      </c>
      <c r="AI89" s="453">
        <f t="shared" ref="AI89:AI90" si="531">S89</f>
        <v>0.155</v>
      </c>
      <c r="AJ89" s="453"/>
      <c r="AK89" s="452">
        <f t="shared" ref="AK89:AK90" si="532">IF(AI89&lt;&gt;0,AJ89/AI89,0)</f>
        <v>0</v>
      </c>
      <c r="AL89" s="453">
        <v>0.16</v>
      </c>
      <c r="AM89" s="453">
        <f t="shared" ref="AM89:AM90" si="533">AJ89/T89</f>
        <v>0</v>
      </c>
      <c r="AN89" s="453"/>
      <c r="AO89" s="455" t="s">
        <v>4249</v>
      </c>
      <c r="AP89" s="16" t="s">
        <v>4355</v>
      </c>
      <c r="AQ89" s="456" t="e">
        <f t="shared" ref="AQ89:AQ90" si="534">V89/U89</f>
        <v>#DIV/0!</v>
      </c>
      <c r="AR89" s="456">
        <f t="shared" ref="AR89:AR90" si="535">V89/R89</f>
        <v>0</v>
      </c>
      <c r="AS89" s="456">
        <f t="shared" ref="AS89:AS90" si="536">V89/T89</f>
        <v>0</v>
      </c>
      <c r="AT89" s="457">
        <v>2</v>
      </c>
      <c r="AU89" s="457">
        <v>2</v>
      </c>
      <c r="AV89" s="457">
        <v>2</v>
      </c>
      <c r="AW89" s="19">
        <f t="shared" ref="AW89:AW90" si="537">AF89</f>
        <v>0</v>
      </c>
      <c r="AX89" s="75">
        <f t="shared" ref="AX89:AX90" si="538">X89</f>
        <v>0</v>
      </c>
      <c r="AY89" s="75">
        <f t="shared" ref="AY89:AY90" si="539">V89/T89</f>
        <v>0</v>
      </c>
      <c r="AZ89" s="19">
        <f t="shared" ref="AZ89:AZ90" si="540">AA89</f>
        <v>0</v>
      </c>
      <c r="BA89" s="458">
        <f t="shared" ref="BA89:BA90" si="541">IF(AZ89&lt;50%,1,IF(AZ89&lt;100%,2,3))</f>
        <v>1</v>
      </c>
      <c r="BB89" s="19">
        <f t="shared" ref="BB89:BB90" si="542">AB89</f>
        <v>0</v>
      </c>
      <c r="BC89" s="458">
        <f t="shared" ref="BC89:BC90" si="543">IF(BB89&lt;50%,1,IF(BB89&lt;100%,2,3))</f>
        <v>1</v>
      </c>
      <c r="BD89" s="75">
        <f t="shared" ref="BD89:BD90" si="544">AC89/T89</f>
        <v>0.90090090090090091</v>
      </c>
      <c r="BE89" s="458">
        <f t="shared" ref="BE89:BE90" si="545">IF(BD89&lt;50%,1,IF(BD89&lt;100%,2,3))</f>
        <v>2</v>
      </c>
      <c r="BF89" s="75">
        <f t="shared" ref="BF89:BH89" si="546">AF89</f>
        <v>0</v>
      </c>
      <c r="BG89" s="19">
        <f t="shared" si="546"/>
        <v>0</v>
      </c>
      <c r="BH89" s="19">
        <f t="shared" si="546"/>
        <v>0</v>
      </c>
      <c r="BI89" s="19">
        <f t="shared" ref="BI89:BI90" si="547">AK89</f>
        <v>0</v>
      </c>
      <c r="BJ89" s="19">
        <f t="shared" ref="BJ89:BJ90" si="548">AM89</f>
        <v>0</v>
      </c>
      <c r="BK89" s="15"/>
      <c r="BL89" s="10">
        <f t="shared" ref="BL89:BO89" si="549">IF(AW89&lt;=50%,5,IF(AW89&lt;=65%,4,IF(AW89&lt;=75%,3,IF(AW89&lt;=90%,2,1))))</f>
        <v>5</v>
      </c>
      <c r="BM89" s="10">
        <f t="shared" si="549"/>
        <v>5</v>
      </c>
      <c r="BN89" s="10">
        <f t="shared" si="549"/>
        <v>5</v>
      </c>
      <c r="BO89" s="10">
        <f t="shared" si="549"/>
        <v>5</v>
      </c>
      <c r="BP89" s="10">
        <f t="shared" ref="BP89:BP90" si="550">IF(BB89&lt;=50%,5,IF(BB89&lt;=65%,4,IF(BB89&lt;=75%,3,IF(BB89&lt;=90%,2,1))))</f>
        <v>5</v>
      </c>
      <c r="BQ89" s="10">
        <f t="shared" ref="BQ89:BQ90" si="551">IF(BD89&lt;=50%,5,IF(BD89&lt;=65%,4,IF(BD89&lt;=75%,3,IF(BD89&lt;=90%,2,1))))</f>
        <v>1</v>
      </c>
      <c r="BR89" s="10">
        <f t="shared" ref="BR89:BU89" si="552">IF(BF89&lt;=50%,5,IF(BF89&lt;=65%,4,IF(BF89&lt;=75%,3,IF(BF89&lt;=90%,2,1))))</f>
        <v>5</v>
      </c>
      <c r="BS89" s="10">
        <f t="shared" si="552"/>
        <v>5</v>
      </c>
      <c r="BT89" s="10">
        <f t="shared" si="552"/>
        <v>5</v>
      </c>
      <c r="BU89" s="10">
        <f t="shared" si="552"/>
        <v>5</v>
      </c>
      <c r="BV89" s="10">
        <f t="shared" ref="BV89:BV90" si="553">BU89</f>
        <v>5</v>
      </c>
      <c r="BW89" s="10">
        <f t="shared" ref="BW89:BW90" si="554">IF(BJ89&lt;=50%,5,IF(BJ89&lt;=65%,4,IF(BJ89&lt;=75%,3,IF(BJ89&lt;=90%,2,1))))</f>
        <v>5</v>
      </c>
    </row>
    <row r="90" spans="1:75" ht="15.75" customHeight="1" outlineLevel="1" x14ac:dyDescent="0.25">
      <c r="A90" s="712"/>
      <c r="B90" s="696"/>
      <c r="C90" s="696"/>
      <c r="D90" s="696"/>
      <c r="E90" s="696"/>
      <c r="F90" s="696"/>
      <c r="G90" s="447">
        <v>2</v>
      </c>
      <c r="H90" s="448" t="s">
        <v>4356</v>
      </c>
      <c r="I90" s="447"/>
      <c r="J90" s="447"/>
      <c r="K90" s="447"/>
      <c r="L90" s="447"/>
      <c r="M90" s="447">
        <v>0</v>
      </c>
      <c r="N90" s="477"/>
      <c r="O90" s="477">
        <v>35</v>
      </c>
      <c r="P90" s="477">
        <v>35</v>
      </c>
      <c r="Q90" s="483">
        <v>35</v>
      </c>
      <c r="R90" s="455">
        <v>15</v>
      </c>
      <c r="S90" s="455">
        <v>20</v>
      </c>
      <c r="T90" s="455">
        <v>25</v>
      </c>
      <c r="U90" s="455"/>
      <c r="V90" s="536"/>
      <c r="W90" s="452">
        <f t="shared" si="524"/>
        <v>0</v>
      </c>
      <c r="X90" s="452">
        <f t="shared" si="525"/>
        <v>0</v>
      </c>
      <c r="Y90" s="455"/>
      <c r="Z90" s="483"/>
      <c r="AA90" s="452">
        <f t="shared" si="526"/>
        <v>0</v>
      </c>
      <c r="AB90" s="452">
        <f t="shared" si="527"/>
        <v>0</v>
      </c>
      <c r="AC90" s="536">
        <v>35</v>
      </c>
      <c r="AD90" s="455"/>
      <c r="AE90" s="483"/>
      <c r="AF90" s="452">
        <f t="shared" si="528"/>
        <v>0</v>
      </c>
      <c r="AG90" s="452">
        <f t="shared" si="529"/>
        <v>0</v>
      </c>
      <c r="AH90" s="452">
        <f t="shared" si="530"/>
        <v>0</v>
      </c>
      <c r="AI90" s="483">
        <f t="shared" si="531"/>
        <v>20</v>
      </c>
      <c r="AJ90" s="483"/>
      <c r="AK90" s="452">
        <f t="shared" si="532"/>
        <v>0</v>
      </c>
      <c r="AL90" s="483"/>
      <c r="AM90" s="453">
        <f t="shared" si="533"/>
        <v>0</v>
      </c>
      <c r="AN90" s="453"/>
      <c r="AO90" s="455" t="s">
        <v>4249</v>
      </c>
      <c r="AP90" s="12"/>
      <c r="AQ90" s="456" t="e">
        <f t="shared" si="534"/>
        <v>#DIV/0!</v>
      </c>
      <c r="AR90" s="456">
        <f t="shared" si="535"/>
        <v>0</v>
      </c>
      <c r="AS90" s="456">
        <f t="shared" si="536"/>
        <v>0</v>
      </c>
      <c r="AT90" s="457">
        <v>3</v>
      </c>
      <c r="AU90" s="457">
        <v>3</v>
      </c>
      <c r="AV90" s="457">
        <v>3</v>
      </c>
      <c r="AW90" s="19">
        <f t="shared" si="537"/>
        <v>0</v>
      </c>
      <c r="AX90" s="75">
        <f t="shared" si="538"/>
        <v>0</v>
      </c>
      <c r="AY90" s="75">
        <f t="shared" si="539"/>
        <v>0</v>
      </c>
      <c r="AZ90" s="19">
        <f t="shared" si="540"/>
        <v>0</v>
      </c>
      <c r="BA90" s="458">
        <f t="shared" si="541"/>
        <v>1</v>
      </c>
      <c r="BB90" s="19">
        <f t="shared" si="542"/>
        <v>0</v>
      </c>
      <c r="BC90" s="458">
        <f t="shared" si="543"/>
        <v>1</v>
      </c>
      <c r="BD90" s="75">
        <f t="shared" si="544"/>
        <v>1.4</v>
      </c>
      <c r="BE90" s="458">
        <f t="shared" si="545"/>
        <v>3</v>
      </c>
      <c r="BF90" s="75">
        <f t="shared" ref="BF90:BH90" si="555">AF90</f>
        <v>0</v>
      </c>
      <c r="BG90" s="19">
        <f t="shared" si="555"/>
        <v>0</v>
      </c>
      <c r="BH90" s="19">
        <f t="shared" si="555"/>
        <v>0</v>
      </c>
      <c r="BI90" s="19">
        <f t="shared" si="547"/>
        <v>0</v>
      </c>
      <c r="BJ90" s="19">
        <f t="shared" si="548"/>
        <v>0</v>
      </c>
      <c r="BK90" s="15"/>
      <c r="BL90" s="10">
        <f t="shared" ref="BL90:BO90" si="556">IF(AW90&lt;=50%,5,IF(AW90&lt;=65%,4,IF(AW90&lt;=75%,3,IF(AW90&lt;=90%,2,1))))</f>
        <v>5</v>
      </c>
      <c r="BM90" s="10">
        <f t="shared" si="556"/>
        <v>5</v>
      </c>
      <c r="BN90" s="10">
        <f t="shared" si="556"/>
        <v>5</v>
      </c>
      <c r="BO90" s="10">
        <f t="shared" si="556"/>
        <v>5</v>
      </c>
      <c r="BP90" s="10">
        <f t="shared" si="550"/>
        <v>5</v>
      </c>
      <c r="BQ90" s="10">
        <f t="shared" si="551"/>
        <v>1</v>
      </c>
      <c r="BR90" s="10">
        <f t="shared" ref="BR90:BU90" si="557">IF(BF90&lt;=50%,5,IF(BF90&lt;=65%,4,IF(BF90&lt;=75%,3,IF(BF90&lt;=90%,2,1))))</f>
        <v>5</v>
      </c>
      <c r="BS90" s="10">
        <f t="shared" si="557"/>
        <v>5</v>
      </c>
      <c r="BT90" s="10">
        <f t="shared" si="557"/>
        <v>5</v>
      </c>
      <c r="BU90" s="10">
        <f t="shared" si="557"/>
        <v>5</v>
      </c>
      <c r="BV90" s="10">
        <f t="shared" si="553"/>
        <v>5</v>
      </c>
      <c r="BW90" s="10">
        <f t="shared" si="554"/>
        <v>5</v>
      </c>
    </row>
    <row r="91" spans="1:75" ht="15.75" customHeight="1" outlineLevel="1" x14ac:dyDescent="0.3">
      <c r="A91" s="712"/>
      <c r="B91" s="720">
        <v>2</v>
      </c>
      <c r="C91" s="721" t="s">
        <v>4357</v>
      </c>
      <c r="D91" s="721" t="s">
        <v>4358</v>
      </c>
      <c r="E91" s="720">
        <v>1</v>
      </c>
      <c r="F91" s="721" t="s">
        <v>4359</v>
      </c>
      <c r="G91" s="720">
        <v>1</v>
      </c>
      <c r="H91" s="448" t="s">
        <v>4360</v>
      </c>
      <c r="I91" s="447"/>
      <c r="J91" s="447"/>
      <c r="K91" s="447"/>
      <c r="L91" s="447"/>
      <c r="M91" s="447"/>
      <c r="N91" s="455"/>
      <c r="O91" s="455"/>
      <c r="P91" s="455"/>
      <c r="Q91" s="483"/>
      <c r="R91" s="455"/>
      <c r="S91" s="455"/>
      <c r="T91" s="455"/>
      <c r="U91" s="483"/>
      <c r="V91" s="483"/>
      <c r="W91" s="515"/>
      <c r="X91" s="515"/>
      <c r="Y91" s="483"/>
      <c r="Z91" s="483"/>
      <c r="AA91" s="515"/>
      <c r="AB91" s="515"/>
      <c r="AC91" s="483"/>
      <c r="AD91" s="483"/>
      <c r="AE91" s="483"/>
      <c r="AF91" s="452"/>
      <c r="AG91" s="452"/>
      <c r="AH91" s="452"/>
      <c r="AI91" s="483"/>
      <c r="AJ91" s="483"/>
      <c r="AK91" s="483"/>
      <c r="AL91" s="483"/>
      <c r="AM91" s="483"/>
      <c r="AN91" s="483"/>
      <c r="AO91" s="455"/>
      <c r="AP91" s="12"/>
      <c r="AQ91" s="12"/>
      <c r="AR91" s="12"/>
      <c r="AS91" s="12"/>
      <c r="AT91" s="486"/>
      <c r="AU91" s="486"/>
      <c r="AV91" s="486"/>
      <c r="AW91" s="19"/>
      <c r="AX91" s="19"/>
      <c r="AY91" s="19"/>
      <c r="AZ91" s="19"/>
      <c r="BA91" s="458"/>
      <c r="BB91" s="19"/>
      <c r="BC91" s="19"/>
      <c r="BD91" s="19"/>
      <c r="BE91" s="19"/>
      <c r="BF91" s="19"/>
      <c r="BG91" s="19"/>
      <c r="BH91" s="19"/>
      <c r="BI91" s="19"/>
      <c r="BJ91" s="19"/>
      <c r="BK91" s="15"/>
      <c r="BL91" s="10"/>
      <c r="BM91" s="517"/>
      <c r="BN91" s="517"/>
      <c r="BO91" s="517"/>
      <c r="BP91" s="517"/>
      <c r="BQ91" s="517"/>
      <c r="BR91" s="517"/>
      <c r="BS91" s="517"/>
      <c r="BT91" s="517"/>
      <c r="BU91" s="517"/>
      <c r="BV91" s="517"/>
      <c r="BW91" s="517"/>
    </row>
    <row r="92" spans="1:75" ht="15.75" customHeight="1" outlineLevel="1" x14ac:dyDescent="0.25">
      <c r="A92" s="712"/>
      <c r="B92" s="695"/>
      <c r="C92" s="695"/>
      <c r="D92" s="695"/>
      <c r="E92" s="695"/>
      <c r="F92" s="695"/>
      <c r="G92" s="695"/>
      <c r="H92" s="489" t="s">
        <v>4361</v>
      </c>
      <c r="I92" s="577"/>
      <c r="J92" s="577"/>
      <c r="K92" s="577"/>
      <c r="L92" s="577"/>
      <c r="M92" s="577">
        <v>1133373</v>
      </c>
      <c r="N92" s="518"/>
      <c r="O92" s="518">
        <v>3447841</v>
      </c>
      <c r="P92" s="518">
        <v>827631</v>
      </c>
      <c r="Q92" s="513">
        <v>1560199</v>
      </c>
      <c r="R92" s="518">
        <v>1139961</v>
      </c>
      <c r="S92" s="518">
        <v>1141899</v>
      </c>
      <c r="T92" s="518">
        <v>1143954</v>
      </c>
      <c r="U92" s="589">
        <v>285475</v>
      </c>
      <c r="V92" s="589">
        <v>38031</v>
      </c>
      <c r="W92" s="452">
        <f t="shared" ref="W92:W93" si="558">IF(U92=0,0,V92/U92)</f>
        <v>0.13322007181014101</v>
      </c>
      <c r="X92" s="452">
        <f t="shared" ref="X92:X93" si="559">V92/S92</f>
        <v>3.3305047118878287E-2</v>
      </c>
      <c r="Y92" s="589"/>
      <c r="Z92" s="519"/>
      <c r="AA92" s="452">
        <f t="shared" ref="AA92:AA93" si="560">IF(Y92=0,0,Z92/Y92)</f>
        <v>0</v>
      </c>
      <c r="AB92" s="452">
        <f t="shared" ref="AB92:AB93" si="561">Z92/S92</f>
        <v>0</v>
      </c>
      <c r="AC92" s="589">
        <v>288566</v>
      </c>
      <c r="AD92" s="589"/>
      <c r="AE92" s="519"/>
      <c r="AF92" s="452">
        <f t="shared" ref="AF92:AF93" si="562">IF(AD92=0,0,AE92/AD92)</f>
        <v>0</v>
      </c>
      <c r="AG92" s="452">
        <f t="shared" ref="AG92:AG93" si="563">IF(P92=0,0,AE92/S92)</f>
        <v>0</v>
      </c>
      <c r="AH92" s="452">
        <f t="shared" ref="AH92:AH93" si="564">IF(T92=0,0,AE92/T92)</f>
        <v>0</v>
      </c>
      <c r="AI92" s="589">
        <f t="shared" ref="AI92:AI93" si="565">S92</f>
        <v>1141899</v>
      </c>
      <c r="AJ92" s="519"/>
      <c r="AK92" s="452">
        <f t="shared" ref="AK92:AK93" si="566">IF(AI92&lt;&gt;0,AJ92/AI92,0)</f>
        <v>0</v>
      </c>
      <c r="AL92" s="519">
        <v>1143954</v>
      </c>
      <c r="AM92" s="453">
        <f t="shared" ref="AM92:AM93" si="567">AJ92/T92</f>
        <v>0</v>
      </c>
      <c r="AN92" s="453"/>
      <c r="AO92" s="455" t="s">
        <v>4238</v>
      </c>
      <c r="AP92" s="573"/>
      <c r="AQ92" s="456">
        <f t="shared" ref="AQ92:AQ93" si="568">V92/U92</f>
        <v>0.13322007181014101</v>
      </c>
      <c r="AR92" s="456">
        <f t="shared" ref="AR92:AR93" si="569">V92/R92</f>
        <v>3.3361667635998071E-2</v>
      </c>
      <c r="AS92" s="456">
        <f t="shared" ref="AS92:AS93" si="570">V92/T92</f>
        <v>3.3245217902118443E-2</v>
      </c>
      <c r="AT92" s="457">
        <v>2</v>
      </c>
      <c r="AU92" s="457">
        <v>1</v>
      </c>
      <c r="AV92" s="457">
        <v>1</v>
      </c>
      <c r="AW92" s="19">
        <f t="shared" ref="AW92:AW93" si="571">AF92</f>
        <v>0</v>
      </c>
      <c r="AX92" s="75">
        <f t="shared" ref="AX92:AX93" si="572">X92</f>
        <v>3.3305047118878287E-2</v>
      </c>
      <c r="AY92" s="75">
        <f t="shared" ref="AY92:AY93" si="573">V92/T92</f>
        <v>3.3245217902118443E-2</v>
      </c>
      <c r="AZ92" s="19">
        <f t="shared" ref="AZ92:AZ93" si="574">AA92</f>
        <v>0</v>
      </c>
      <c r="BA92" s="458">
        <f t="shared" ref="BA92:BA93" si="575">IF(AZ92&lt;50%,1,IF(AZ92&lt;100%,2,3))</f>
        <v>1</v>
      </c>
      <c r="BB92" s="19">
        <f t="shared" ref="BB92:BB93" si="576">AB92</f>
        <v>0</v>
      </c>
      <c r="BC92" s="458">
        <f t="shared" ref="BC92:BC93" si="577">IF(BB92&lt;50%,1,IF(BB92&lt;100%,2,3))</f>
        <v>1</v>
      </c>
      <c r="BD92" s="75">
        <f t="shared" ref="BD92:BD93" si="578">AC92/T92</f>
        <v>0.25225315003924981</v>
      </c>
      <c r="BE92" s="458">
        <f t="shared" ref="BE92:BE93" si="579">IF(BD92&lt;50%,1,IF(BD92&lt;100%,2,3))</f>
        <v>1</v>
      </c>
      <c r="BF92" s="75">
        <f t="shared" ref="BF92:BH92" si="580">AF92</f>
        <v>0</v>
      </c>
      <c r="BG92" s="19">
        <f t="shared" si="580"/>
        <v>0</v>
      </c>
      <c r="BH92" s="19">
        <f t="shared" si="580"/>
        <v>0</v>
      </c>
      <c r="BI92" s="19">
        <f t="shared" ref="BI92:BI93" si="581">AK92</f>
        <v>0</v>
      </c>
      <c r="BJ92" s="19">
        <f t="shared" ref="BJ92:BJ93" si="582">AM92</f>
        <v>0</v>
      </c>
      <c r="BK92" s="15"/>
      <c r="BL92" s="10">
        <f t="shared" ref="BL92:BO92" si="583">IF(AW92&lt;=50%,5,IF(AW92&lt;=65%,4,IF(AW92&lt;=75%,3,IF(AW92&lt;=90%,2,1))))</f>
        <v>5</v>
      </c>
      <c r="BM92" s="10">
        <f t="shared" si="583"/>
        <v>5</v>
      </c>
      <c r="BN92" s="10">
        <f t="shared" si="583"/>
        <v>5</v>
      </c>
      <c r="BO92" s="10">
        <f t="shared" si="583"/>
        <v>5</v>
      </c>
      <c r="BP92" s="10">
        <f t="shared" ref="BP92:BP93" si="584">IF(BB92&lt;=50%,5,IF(BB92&lt;=65%,4,IF(BB92&lt;=75%,3,IF(BB92&lt;=90%,2,1))))</f>
        <v>5</v>
      </c>
      <c r="BQ92" s="10">
        <f t="shared" ref="BQ92:BQ93" si="585">IF(BD92&lt;=50%,5,IF(BD92&lt;=65%,4,IF(BD92&lt;=75%,3,IF(BD92&lt;=90%,2,1))))</f>
        <v>5</v>
      </c>
      <c r="BR92" s="10">
        <f t="shared" ref="BR92:BU92" si="586">IF(BF92&lt;=50%,5,IF(BF92&lt;=65%,4,IF(BF92&lt;=75%,3,IF(BF92&lt;=90%,2,1))))</f>
        <v>5</v>
      </c>
      <c r="BS92" s="10">
        <f t="shared" si="586"/>
        <v>5</v>
      </c>
      <c r="BT92" s="10">
        <f t="shared" si="586"/>
        <v>5</v>
      </c>
      <c r="BU92" s="10">
        <f t="shared" si="586"/>
        <v>5</v>
      </c>
      <c r="BV92" s="10">
        <f t="shared" ref="BV92:BV93" si="587">BU92</f>
        <v>5</v>
      </c>
      <c r="BW92" s="10">
        <f t="shared" ref="BW92:BW93" si="588">IF(BJ92&lt;=50%,5,IF(BJ92&lt;=65%,4,IF(BJ92&lt;=75%,3,IF(BJ92&lt;=90%,2,1))))</f>
        <v>5</v>
      </c>
    </row>
    <row r="93" spans="1:75" ht="15.75" customHeight="1" outlineLevel="1" x14ac:dyDescent="0.25">
      <c r="A93" s="702"/>
      <c r="B93" s="696"/>
      <c r="C93" s="696"/>
      <c r="D93" s="696"/>
      <c r="E93" s="696"/>
      <c r="F93" s="696"/>
      <c r="G93" s="696"/>
      <c r="H93" s="489" t="s">
        <v>4362</v>
      </c>
      <c r="I93" s="577"/>
      <c r="J93" s="577"/>
      <c r="K93" s="577"/>
      <c r="L93" s="577"/>
      <c r="M93" s="577">
        <v>5171</v>
      </c>
      <c r="N93" s="518"/>
      <c r="O93" s="518">
        <v>17162</v>
      </c>
      <c r="P93" s="518">
        <v>3559</v>
      </c>
      <c r="Q93" s="519">
        <v>3559</v>
      </c>
      <c r="R93" s="518">
        <v>5201</v>
      </c>
      <c r="S93" s="518">
        <v>5210</v>
      </c>
      <c r="T93" s="518">
        <v>5219</v>
      </c>
      <c r="U93" s="589">
        <v>1302</v>
      </c>
      <c r="V93" s="589">
        <v>303</v>
      </c>
      <c r="W93" s="452">
        <f t="shared" si="558"/>
        <v>0.23271889400921658</v>
      </c>
      <c r="X93" s="452">
        <f t="shared" si="559"/>
        <v>5.8157389635316699E-2</v>
      </c>
      <c r="Y93" s="589"/>
      <c r="Z93" s="519"/>
      <c r="AA93" s="452">
        <f t="shared" si="560"/>
        <v>0</v>
      </c>
      <c r="AB93" s="452">
        <f t="shared" si="561"/>
        <v>0</v>
      </c>
      <c r="AC93" s="589">
        <v>1411</v>
      </c>
      <c r="AD93" s="589"/>
      <c r="AE93" s="519"/>
      <c r="AF93" s="452">
        <f t="shared" si="562"/>
        <v>0</v>
      </c>
      <c r="AG93" s="452">
        <f t="shared" si="563"/>
        <v>0</v>
      </c>
      <c r="AH93" s="452">
        <f t="shared" si="564"/>
        <v>0</v>
      </c>
      <c r="AI93" s="589">
        <f t="shared" si="565"/>
        <v>5210</v>
      </c>
      <c r="AJ93" s="519"/>
      <c r="AK93" s="452">
        <f t="shared" si="566"/>
        <v>0</v>
      </c>
      <c r="AL93" s="519">
        <v>5219</v>
      </c>
      <c r="AM93" s="453">
        <f t="shared" si="567"/>
        <v>0</v>
      </c>
      <c r="AN93" s="453"/>
      <c r="AO93" s="455" t="s">
        <v>4238</v>
      </c>
      <c r="AP93" s="573"/>
      <c r="AQ93" s="456">
        <f t="shared" si="568"/>
        <v>0.23271889400921658</v>
      </c>
      <c r="AR93" s="456">
        <f t="shared" si="569"/>
        <v>5.8258027302441839E-2</v>
      </c>
      <c r="AS93" s="456">
        <f t="shared" si="570"/>
        <v>5.8057099061122823E-2</v>
      </c>
      <c r="AT93" s="457">
        <v>3</v>
      </c>
      <c r="AU93" s="457">
        <v>1</v>
      </c>
      <c r="AV93" s="457">
        <v>1</v>
      </c>
      <c r="AW93" s="19">
        <f t="shared" si="571"/>
        <v>0</v>
      </c>
      <c r="AX93" s="75">
        <f t="shared" si="572"/>
        <v>5.8157389635316699E-2</v>
      </c>
      <c r="AY93" s="75">
        <f t="shared" si="573"/>
        <v>5.8057099061122823E-2</v>
      </c>
      <c r="AZ93" s="19">
        <f t="shared" si="574"/>
        <v>0</v>
      </c>
      <c r="BA93" s="458">
        <f t="shared" si="575"/>
        <v>1</v>
      </c>
      <c r="BB93" s="19">
        <f t="shared" si="576"/>
        <v>0</v>
      </c>
      <c r="BC93" s="458">
        <f t="shared" si="577"/>
        <v>1</v>
      </c>
      <c r="BD93" s="75">
        <f t="shared" si="578"/>
        <v>0.27035830618892509</v>
      </c>
      <c r="BE93" s="458">
        <f t="shared" si="579"/>
        <v>1</v>
      </c>
      <c r="BF93" s="75">
        <f t="shared" ref="BF93:BH93" si="589">AF93</f>
        <v>0</v>
      </c>
      <c r="BG93" s="19">
        <f t="shared" si="589"/>
        <v>0</v>
      </c>
      <c r="BH93" s="19">
        <f t="shared" si="589"/>
        <v>0</v>
      </c>
      <c r="BI93" s="19">
        <f t="shared" si="581"/>
        <v>0</v>
      </c>
      <c r="BJ93" s="19">
        <f t="shared" si="582"/>
        <v>0</v>
      </c>
      <c r="BK93" s="15"/>
      <c r="BL93" s="10">
        <f t="shared" ref="BL93:BO93" si="590">IF(AW93&lt;=50%,5,IF(AW93&lt;=65%,4,IF(AW93&lt;=75%,3,IF(AW93&lt;=90%,2,1))))</f>
        <v>5</v>
      </c>
      <c r="BM93" s="10">
        <f t="shared" si="590"/>
        <v>5</v>
      </c>
      <c r="BN93" s="10">
        <f t="shared" si="590"/>
        <v>5</v>
      </c>
      <c r="BO93" s="10">
        <f t="shared" si="590"/>
        <v>5</v>
      </c>
      <c r="BP93" s="10">
        <f t="shared" si="584"/>
        <v>5</v>
      </c>
      <c r="BQ93" s="10">
        <f t="shared" si="585"/>
        <v>5</v>
      </c>
      <c r="BR93" s="10">
        <f t="shared" ref="BR93:BU93" si="591">IF(BF93&lt;=50%,5,IF(BF93&lt;=65%,4,IF(BF93&lt;=75%,3,IF(BF93&lt;=90%,2,1))))</f>
        <v>5</v>
      </c>
      <c r="BS93" s="10">
        <f t="shared" si="591"/>
        <v>5</v>
      </c>
      <c r="BT93" s="10">
        <f t="shared" si="591"/>
        <v>5</v>
      </c>
      <c r="BU93" s="10">
        <f t="shared" si="591"/>
        <v>5</v>
      </c>
      <c r="BV93" s="10">
        <f t="shared" si="587"/>
        <v>5</v>
      </c>
      <c r="BW93" s="10">
        <f t="shared" si="588"/>
        <v>5</v>
      </c>
    </row>
    <row r="94" spans="1:75" ht="15.75" customHeight="1" x14ac:dyDescent="0.3">
      <c r="A94" s="727">
        <v>5</v>
      </c>
      <c r="B94" s="521" t="s">
        <v>4363</v>
      </c>
      <c r="C94" s="522"/>
      <c r="D94" s="522"/>
      <c r="E94" s="522"/>
      <c r="F94" s="522"/>
      <c r="G94" s="522"/>
      <c r="H94" s="522"/>
      <c r="I94" s="523"/>
      <c r="J94" s="523"/>
      <c r="K94" s="523"/>
      <c r="L94" s="523"/>
      <c r="M94" s="523"/>
      <c r="N94" s="523"/>
      <c r="O94" s="523"/>
      <c r="P94" s="523"/>
      <c r="Q94" s="523"/>
      <c r="R94" s="523"/>
      <c r="S94" s="523"/>
      <c r="T94" s="523"/>
      <c r="U94" s="522"/>
      <c r="V94" s="522"/>
      <c r="W94" s="524"/>
      <c r="X94" s="524"/>
      <c r="Y94" s="522"/>
      <c r="Z94" s="522"/>
      <c r="AA94" s="524"/>
      <c r="AB94" s="524"/>
      <c r="AC94" s="522"/>
      <c r="AD94" s="522"/>
      <c r="AE94" s="522"/>
      <c r="AF94" s="522"/>
      <c r="AG94" s="522"/>
      <c r="AH94" s="522"/>
      <c r="AI94" s="522"/>
      <c r="AJ94" s="522"/>
      <c r="AK94" s="522"/>
      <c r="AL94" s="522"/>
      <c r="AM94" s="522"/>
      <c r="AN94" s="522"/>
      <c r="AO94" s="525"/>
      <c r="AP94" s="526"/>
      <c r="AQ94" s="526"/>
      <c r="AR94" s="526"/>
      <c r="AS94" s="526"/>
      <c r="AT94" s="527"/>
      <c r="AU94" s="527"/>
      <c r="AV94" s="527"/>
      <c r="AW94" s="528"/>
      <c r="AX94" s="528"/>
      <c r="AY94" s="528"/>
      <c r="AZ94" s="528"/>
      <c r="BA94" s="529"/>
      <c r="BB94" s="528"/>
      <c r="BC94" s="528"/>
      <c r="BD94" s="528"/>
      <c r="BE94" s="528"/>
      <c r="BF94" s="528"/>
      <c r="BG94" s="528"/>
      <c r="BH94" s="528"/>
      <c r="BI94" s="528"/>
      <c r="BJ94" s="528"/>
      <c r="BK94" s="530"/>
      <c r="BL94" s="558"/>
      <c r="BM94" s="531"/>
      <c r="BN94" s="532"/>
      <c r="BO94" s="532"/>
      <c r="BP94" s="532"/>
      <c r="BQ94" s="532"/>
      <c r="BR94" s="532"/>
      <c r="BS94" s="532"/>
      <c r="BT94" s="532"/>
      <c r="BU94" s="532"/>
      <c r="BV94" s="532"/>
      <c r="BW94" s="532"/>
    </row>
    <row r="95" spans="1:75" ht="15.75" customHeight="1" outlineLevel="1" x14ac:dyDescent="0.25">
      <c r="A95" s="712"/>
      <c r="B95" s="720">
        <v>1</v>
      </c>
      <c r="C95" s="721" t="s">
        <v>4364</v>
      </c>
      <c r="D95" s="721" t="s">
        <v>4365</v>
      </c>
      <c r="E95" s="447">
        <v>1</v>
      </c>
      <c r="F95" s="448" t="s">
        <v>4366</v>
      </c>
      <c r="G95" s="447">
        <v>1</v>
      </c>
      <c r="H95" s="448" t="s">
        <v>4365</v>
      </c>
      <c r="I95" s="559"/>
      <c r="J95" s="559"/>
      <c r="K95" s="559"/>
      <c r="L95" s="559"/>
      <c r="M95" s="559">
        <v>-2.1299999999999999E-2</v>
      </c>
      <c r="N95" s="450"/>
      <c r="O95" s="450">
        <f>(283-280)/283</f>
        <v>1.0600706713780919E-2</v>
      </c>
      <c r="P95" s="449">
        <f>(283-274)/283</f>
        <v>3.1802120141342753E-2</v>
      </c>
      <c r="Q95" s="453">
        <f>(274-261)/274</f>
        <v>4.7445255474452552E-2</v>
      </c>
      <c r="R95" s="449">
        <v>0.03</v>
      </c>
      <c r="S95" s="449">
        <v>0.03</v>
      </c>
      <c r="T95" s="449">
        <v>0.03</v>
      </c>
      <c r="U95" s="451">
        <v>0.03</v>
      </c>
      <c r="V95" s="451">
        <v>0.93869999999999998</v>
      </c>
      <c r="W95" s="452">
        <f>IF(U95=0,0,V95/U95)</f>
        <v>31.29</v>
      </c>
      <c r="X95" s="452">
        <f>V95/S95</f>
        <v>31.29</v>
      </c>
      <c r="Y95" s="451"/>
      <c r="Z95" s="453"/>
      <c r="AA95" s="452">
        <f>IF(Y95=0,0,Z95/Y95)</f>
        <v>0</v>
      </c>
      <c r="AB95" s="452">
        <f>Z95/S95</f>
        <v>0</v>
      </c>
      <c r="AC95" s="453">
        <f>(274-103)/274</f>
        <v>0.62408759124087587</v>
      </c>
      <c r="AD95" s="451"/>
      <c r="AE95" s="514"/>
      <c r="AF95" s="452">
        <f>IF(AD95=0,0,AE95/AD95)</f>
        <v>0</v>
      </c>
      <c r="AG95" s="452">
        <f>IF(P95=0,0,AE95/S95)</f>
        <v>0</v>
      </c>
      <c r="AH95" s="452">
        <f>IF(T95=0,0,AE95/T95)</f>
        <v>0</v>
      </c>
      <c r="AI95" s="453">
        <f t="shared" ref="AI95:AI101" si="592">S95</f>
        <v>0.03</v>
      </c>
      <c r="AJ95" s="453"/>
      <c r="AK95" s="452">
        <f>IF(AI95&lt;&gt;0,AJ95/AI95,0)</f>
        <v>0</v>
      </c>
      <c r="AL95" s="453">
        <v>0.03</v>
      </c>
      <c r="AM95" s="453">
        <f>AJ95/T95</f>
        <v>0</v>
      </c>
      <c r="AN95" s="453"/>
      <c r="AO95" s="455" t="s">
        <v>4293</v>
      </c>
      <c r="AP95" s="16" t="s">
        <v>4367</v>
      </c>
      <c r="AQ95" s="456">
        <f>V95/U95</f>
        <v>31.29</v>
      </c>
      <c r="AR95" s="456">
        <f>V95/R95</f>
        <v>31.29</v>
      </c>
      <c r="AS95" s="456">
        <f>V95/T95</f>
        <v>31.29</v>
      </c>
      <c r="AT95" s="457">
        <v>3</v>
      </c>
      <c r="AU95" s="457">
        <v>3</v>
      </c>
      <c r="AV95" s="457">
        <v>3</v>
      </c>
      <c r="AW95" s="19">
        <f t="shared" ref="AW95:AW101" si="593">AF95</f>
        <v>0</v>
      </c>
      <c r="AX95" s="75">
        <f t="shared" ref="AX95:AX101" si="594">X95</f>
        <v>31.29</v>
      </c>
      <c r="AY95" s="75">
        <f>V95/T95</f>
        <v>31.29</v>
      </c>
      <c r="AZ95" s="19">
        <f t="shared" ref="AZ95:AZ101" si="595">AA95</f>
        <v>0</v>
      </c>
      <c r="BA95" s="458">
        <f t="shared" ref="BA95:BA101" si="596">IF(AZ95&lt;50%,1,IF(AZ95&lt;100%,2,3))</f>
        <v>1</v>
      </c>
      <c r="BB95" s="19">
        <f t="shared" ref="BB95:BB101" si="597">AB95</f>
        <v>0</v>
      </c>
      <c r="BC95" s="458">
        <f t="shared" ref="BC95:BC101" si="598">IF(BB95&lt;50%,1,IF(BB95&lt;100%,2,3))</f>
        <v>1</v>
      </c>
      <c r="BD95" s="75">
        <f>AC95/T95</f>
        <v>20.802919708029197</v>
      </c>
      <c r="BE95" s="458">
        <f t="shared" ref="BE95:BE101" si="599">IF(BD95&lt;50%,1,IF(BD95&lt;100%,2,3))</f>
        <v>3</v>
      </c>
      <c r="BF95" s="75">
        <f t="shared" ref="BF95:BH95" si="600">AF95</f>
        <v>0</v>
      </c>
      <c r="BG95" s="19">
        <f t="shared" si="600"/>
        <v>0</v>
      </c>
      <c r="BH95" s="19">
        <f t="shared" si="600"/>
        <v>0</v>
      </c>
      <c r="BI95" s="19">
        <f t="shared" ref="BI95:BI101" si="601">AK95</f>
        <v>0</v>
      </c>
      <c r="BJ95" s="19">
        <f t="shared" ref="BJ95:BJ101" si="602">AM95</f>
        <v>0</v>
      </c>
      <c r="BK95" s="15"/>
      <c r="BL95" s="10">
        <f t="shared" ref="BL95:BO95" si="603">IF(AW95&lt;=50%,5,IF(AW95&lt;=65%,4,IF(AW95&lt;=75%,3,IF(AW95&lt;=90%,2,1))))</f>
        <v>5</v>
      </c>
      <c r="BM95" s="10">
        <f t="shared" si="603"/>
        <v>1</v>
      </c>
      <c r="BN95" s="10">
        <f t="shared" si="603"/>
        <v>1</v>
      </c>
      <c r="BO95" s="10">
        <f t="shared" si="603"/>
        <v>5</v>
      </c>
      <c r="BP95" s="10">
        <f t="shared" ref="BP95:BP101" si="604">IF(BB95&lt;=50%,5,IF(BB95&lt;=65%,4,IF(BB95&lt;=75%,3,IF(BB95&lt;=90%,2,1))))</f>
        <v>5</v>
      </c>
      <c r="BQ95" s="10">
        <f t="shared" ref="BQ95:BQ101" si="605">IF(BD95&lt;=50%,5,IF(BD95&lt;=65%,4,IF(BD95&lt;=75%,3,IF(BD95&lt;=90%,2,1))))</f>
        <v>1</v>
      </c>
      <c r="BR95" s="10">
        <f t="shared" ref="BR95:BU95" si="606">IF(BF95&lt;=50%,5,IF(BF95&lt;=65%,4,IF(BF95&lt;=75%,3,IF(BF95&lt;=90%,2,1))))</f>
        <v>5</v>
      </c>
      <c r="BS95" s="10">
        <f t="shared" si="606"/>
        <v>5</v>
      </c>
      <c r="BT95" s="10">
        <f t="shared" si="606"/>
        <v>5</v>
      </c>
      <c r="BU95" s="10">
        <f t="shared" si="606"/>
        <v>5</v>
      </c>
      <c r="BV95" s="10">
        <f t="shared" ref="BV95:BV101" si="607">BU95</f>
        <v>5</v>
      </c>
      <c r="BW95" s="10">
        <f t="shared" ref="BW95:BW101" si="608">IF(BJ95&lt;=50%,5,IF(BJ95&lt;=65%,4,IF(BJ95&lt;=75%,3,IF(BJ95&lt;=90%,2,1))))</f>
        <v>5</v>
      </c>
    </row>
    <row r="96" spans="1:75" ht="15.75" customHeight="1" outlineLevel="1" x14ac:dyDescent="0.25">
      <c r="A96" s="712"/>
      <c r="B96" s="695"/>
      <c r="C96" s="695"/>
      <c r="D96" s="695"/>
      <c r="E96" s="720">
        <v>2</v>
      </c>
      <c r="F96" s="721" t="s">
        <v>4368</v>
      </c>
      <c r="G96" s="447">
        <v>1</v>
      </c>
      <c r="H96" s="448" t="s">
        <v>4369</v>
      </c>
      <c r="I96" s="590"/>
      <c r="J96" s="590"/>
      <c r="K96" s="590"/>
      <c r="L96" s="590"/>
      <c r="M96" s="590">
        <v>14.14</v>
      </c>
      <c r="N96" s="591"/>
      <c r="O96" s="591">
        <f>(162/121673)*10000</f>
        <v>13.314375416074231</v>
      </c>
      <c r="P96" s="590">
        <f>(117/121992)*10000</f>
        <v>9.5907928388746804</v>
      </c>
      <c r="Q96" s="592">
        <f>(117/121992)*10000</f>
        <v>9.5907928388746804</v>
      </c>
      <c r="R96" s="590">
        <v>12.14</v>
      </c>
      <c r="S96" s="590">
        <v>11.64</v>
      </c>
      <c r="T96" s="590">
        <v>11.14</v>
      </c>
      <c r="U96" s="593">
        <v>3</v>
      </c>
      <c r="V96" s="593">
        <v>3.53</v>
      </c>
      <c r="W96" s="452">
        <f>IF(U96=0,0,(2*U96-V96)/U96)</f>
        <v>0.82333333333333336</v>
      </c>
      <c r="X96" s="452">
        <f>((2*S96)-V96)/S96</f>
        <v>1.6967353951890034</v>
      </c>
      <c r="Y96" s="593">
        <v>6</v>
      </c>
      <c r="Z96" s="592"/>
      <c r="AA96" s="509">
        <f>IF(Y96=0,0,(2*Y96-Z96)/Y96)</f>
        <v>2</v>
      </c>
      <c r="AB96" s="509">
        <f>((2*S96)-Z96)/S96</f>
        <v>2</v>
      </c>
      <c r="AC96" s="593">
        <v>5.59</v>
      </c>
      <c r="AD96" s="593">
        <v>9</v>
      </c>
      <c r="AE96" s="592"/>
      <c r="AF96" s="452">
        <f>IF(AD96=0,0,(2*AD96-AE96)/AD96)</f>
        <v>2</v>
      </c>
      <c r="AG96" s="452">
        <f>IF(R96=0,0,(2*S96-AE96)/S96)</f>
        <v>2</v>
      </c>
      <c r="AH96" s="473">
        <f>IF(T96=0,0,(2*R96-AE96)/T96)</f>
        <v>2.179533213644524</v>
      </c>
      <c r="AI96" s="592">
        <f t="shared" si="592"/>
        <v>11.64</v>
      </c>
      <c r="AJ96" s="592"/>
      <c r="AK96" s="452">
        <f>IF(AI96=0,0,(2*AI96-AJ96)/AI96)</f>
        <v>2</v>
      </c>
      <c r="AL96" s="453">
        <v>0.1114</v>
      </c>
      <c r="AM96" s="509">
        <f>IF(AK96=0,0,(2*T96-AJ96)/T96)</f>
        <v>2</v>
      </c>
      <c r="AN96" s="483"/>
      <c r="AO96" s="455" t="s">
        <v>4370</v>
      </c>
      <c r="AP96" s="16" t="s">
        <v>455</v>
      </c>
      <c r="AQ96" s="456">
        <f>1/(V96/U96)</f>
        <v>0.84985835694051004</v>
      </c>
      <c r="AR96" s="456">
        <f>1/(V96/R96)</f>
        <v>3.439093484419264</v>
      </c>
      <c r="AS96" s="456">
        <f>1/(V96/T96)</f>
        <v>3.1558073654390939</v>
      </c>
      <c r="AT96" s="457">
        <v>2</v>
      </c>
      <c r="AU96" s="457">
        <v>3</v>
      </c>
      <c r="AV96" s="457">
        <v>3</v>
      </c>
      <c r="AW96" s="19">
        <f t="shared" si="593"/>
        <v>2</v>
      </c>
      <c r="AX96" s="75">
        <f t="shared" si="594"/>
        <v>1.6967353951890034</v>
      </c>
      <c r="AY96" s="75">
        <f>IF(V96=0,0,(2*T96-V96)/T96)</f>
        <v>1.6831238779174147</v>
      </c>
      <c r="AZ96" s="19">
        <f t="shared" si="595"/>
        <v>2</v>
      </c>
      <c r="BA96" s="458">
        <f t="shared" si="596"/>
        <v>3</v>
      </c>
      <c r="BB96" s="19">
        <f t="shared" si="597"/>
        <v>2</v>
      </c>
      <c r="BC96" s="458">
        <f t="shared" si="598"/>
        <v>3</v>
      </c>
      <c r="BD96" s="19">
        <f>(2*T96-AC96)/T96</f>
        <v>1.4982046678635548</v>
      </c>
      <c r="BE96" s="458">
        <f t="shared" si="599"/>
        <v>3</v>
      </c>
      <c r="BF96" s="75">
        <f t="shared" ref="BF96:BH96" si="609">AF96</f>
        <v>2</v>
      </c>
      <c r="BG96" s="19">
        <f t="shared" si="609"/>
        <v>2</v>
      </c>
      <c r="BH96" s="19">
        <f t="shared" si="609"/>
        <v>2.179533213644524</v>
      </c>
      <c r="BI96" s="19">
        <f t="shared" si="601"/>
        <v>2</v>
      </c>
      <c r="BJ96" s="19">
        <f t="shared" si="602"/>
        <v>2</v>
      </c>
      <c r="BK96" s="15"/>
      <c r="BL96" s="10">
        <f t="shared" ref="BL96:BO96" si="610">IF(AW96&lt;=50%,5,IF(AW96&lt;=65%,4,IF(AW96&lt;=75%,3,IF(AW96&lt;=90%,2,1))))</f>
        <v>1</v>
      </c>
      <c r="BM96" s="10">
        <f t="shared" si="610"/>
        <v>1</v>
      </c>
      <c r="BN96" s="10">
        <f t="shared" si="610"/>
        <v>1</v>
      </c>
      <c r="BO96" s="10">
        <f t="shared" si="610"/>
        <v>1</v>
      </c>
      <c r="BP96" s="10">
        <f t="shared" si="604"/>
        <v>1</v>
      </c>
      <c r="BQ96" s="10">
        <f t="shared" si="605"/>
        <v>1</v>
      </c>
      <c r="BR96" s="10">
        <f t="shared" ref="BR96:BU96" si="611">IF(BF96&lt;=50%,5,IF(BF96&lt;=65%,4,IF(BF96&lt;=75%,3,IF(BF96&lt;=90%,2,1))))</f>
        <v>1</v>
      </c>
      <c r="BS96" s="10">
        <f t="shared" si="611"/>
        <v>1</v>
      </c>
      <c r="BT96" s="10">
        <f t="shared" si="611"/>
        <v>1</v>
      </c>
      <c r="BU96" s="10">
        <f t="shared" si="611"/>
        <v>1</v>
      </c>
      <c r="BV96" s="10">
        <f t="shared" si="607"/>
        <v>1</v>
      </c>
      <c r="BW96" s="10">
        <f t="shared" si="608"/>
        <v>1</v>
      </c>
    </row>
    <row r="97" spans="1:75" ht="15.75" customHeight="1" outlineLevel="1" x14ac:dyDescent="0.25">
      <c r="A97" s="712"/>
      <c r="B97" s="695"/>
      <c r="C97" s="695"/>
      <c r="D97" s="695"/>
      <c r="E97" s="695"/>
      <c r="F97" s="695"/>
      <c r="G97" s="447">
        <v>2</v>
      </c>
      <c r="H97" s="448" t="s">
        <v>4371</v>
      </c>
      <c r="I97" s="559"/>
      <c r="J97" s="559"/>
      <c r="K97" s="559"/>
      <c r="L97" s="559"/>
      <c r="M97" s="559">
        <v>-0.13039999999999999</v>
      </c>
      <c r="N97" s="450"/>
      <c r="O97" s="450">
        <v>0.06</v>
      </c>
      <c r="P97" s="449">
        <v>0.03</v>
      </c>
      <c r="Q97" s="453">
        <v>0.03</v>
      </c>
      <c r="R97" s="449">
        <v>0.03</v>
      </c>
      <c r="S97" s="449">
        <v>0.03</v>
      </c>
      <c r="T97" s="449">
        <v>0.03</v>
      </c>
      <c r="U97" s="451">
        <v>0.03</v>
      </c>
      <c r="V97" s="451">
        <v>0</v>
      </c>
      <c r="W97" s="452">
        <f t="shared" ref="W97:W101" si="612">IF(U97=0,0,V97/U97)</f>
        <v>0</v>
      </c>
      <c r="X97" s="452">
        <f t="shared" ref="X97:X100" si="613">V97/S97</f>
        <v>0</v>
      </c>
      <c r="Y97" s="451">
        <v>0.03</v>
      </c>
      <c r="Z97" s="453"/>
      <c r="AA97" s="452">
        <f t="shared" ref="AA97:AA101" si="614">IF(Y97=0,0,Z97/Y97)</f>
        <v>0</v>
      </c>
      <c r="AB97" s="452">
        <f t="shared" ref="AB97:AB100" si="615">Z97/S97</f>
        <v>0</v>
      </c>
      <c r="AC97" s="451">
        <v>0</v>
      </c>
      <c r="AD97" s="451">
        <v>0.03</v>
      </c>
      <c r="AE97" s="453"/>
      <c r="AF97" s="452">
        <f t="shared" ref="AF97:AF101" si="616">IF(AD97=0,0,AE97/AD97)</f>
        <v>0</v>
      </c>
      <c r="AG97" s="452">
        <f t="shared" ref="AG97:AG101" si="617">IF(P97=0,0,AE97/S97)</f>
        <v>0</v>
      </c>
      <c r="AH97" s="452">
        <f t="shared" ref="AH97:AH101" si="618">IF(T97=0,0,AE97/T97)</f>
        <v>0</v>
      </c>
      <c r="AI97" s="453">
        <f t="shared" si="592"/>
        <v>0.03</v>
      </c>
      <c r="AJ97" s="453"/>
      <c r="AK97" s="452">
        <f t="shared" ref="AK97:AK101" si="619">IF(AI97&lt;&gt;0,AJ97/AI97,0)</f>
        <v>0</v>
      </c>
      <c r="AL97" s="453">
        <v>0.03</v>
      </c>
      <c r="AM97" s="453">
        <f t="shared" ref="AM97:AM101" si="620">AJ97/T97</f>
        <v>0</v>
      </c>
      <c r="AN97" s="483"/>
      <c r="AO97" s="455" t="s">
        <v>4370</v>
      </c>
      <c r="AP97" s="16" t="s">
        <v>455</v>
      </c>
      <c r="AQ97" s="456">
        <f t="shared" ref="AQ97:AQ101" si="621">V97/U97</f>
        <v>0</v>
      </c>
      <c r="AR97" s="456">
        <f t="shared" ref="AR97:AR101" si="622">V97/R97</f>
        <v>0</v>
      </c>
      <c r="AS97" s="456">
        <f t="shared" ref="AS97:AS101" si="623">V97/T97</f>
        <v>0</v>
      </c>
      <c r="AT97" s="457">
        <v>1</v>
      </c>
      <c r="AU97" s="457">
        <v>1</v>
      </c>
      <c r="AV97" s="457">
        <v>1</v>
      </c>
      <c r="AW97" s="19">
        <f t="shared" si="593"/>
        <v>0</v>
      </c>
      <c r="AX97" s="75">
        <f t="shared" si="594"/>
        <v>0</v>
      </c>
      <c r="AY97" s="75">
        <f t="shared" ref="AY97:AY101" si="624">V97/T97</f>
        <v>0</v>
      </c>
      <c r="AZ97" s="19">
        <f t="shared" si="595"/>
        <v>0</v>
      </c>
      <c r="BA97" s="458">
        <f t="shared" si="596"/>
        <v>1</v>
      </c>
      <c r="BB97" s="19">
        <f t="shared" si="597"/>
        <v>0</v>
      </c>
      <c r="BC97" s="458">
        <f t="shared" si="598"/>
        <v>1</v>
      </c>
      <c r="BD97" s="75">
        <f t="shared" ref="BD97:BD101" si="625">AC97/T97</f>
        <v>0</v>
      </c>
      <c r="BE97" s="458">
        <f t="shared" si="599"/>
        <v>1</v>
      </c>
      <c r="BF97" s="75">
        <f t="shared" ref="BF97:BH97" si="626">AF97</f>
        <v>0</v>
      </c>
      <c r="BG97" s="19">
        <f t="shared" si="626"/>
        <v>0</v>
      </c>
      <c r="BH97" s="19">
        <f t="shared" si="626"/>
        <v>0</v>
      </c>
      <c r="BI97" s="19">
        <f t="shared" si="601"/>
        <v>0</v>
      </c>
      <c r="BJ97" s="19">
        <f t="shared" si="602"/>
        <v>0</v>
      </c>
      <c r="BK97" s="15"/>
      <c r="BL97" s="10">
        <f t="shared" ref="BL97:BO97" si="627">IF(AW97&lt;=50%,5,IF(AW97&lt;=65%,4,IF(AW97&lt;=75%,3,IF(AW97&lt;=90%,2,1))))</f>
        <v>5</v>
      </c>
      <c r="BM97" s="10">
        <f t="shared" si="627"/>
        <v>5</v>
      </c>
      <c r="BN97" s="10">
        <f t="shared" si="627"/>
        <v>5</v>
      </c>
      <c r="BO97" s="10">
        <f t="shared" si="627"/>
        <v>5</v>
      </c>
      <c r="BP97" s="10">
        <f t="shared" si="604"/>
        <v>5</v>
      </c>
      <c r="BQ97" s="10">
        <f t="shared" si="605"/>
        <v>5</v>
      </c>
      <c r="BR97" s="10">
        <f t="shared" ref="BR97:BU97" si="628">IF(BF97&lt;=50%,5,IF(BF97&lt;=65%,4,IF(BF97&lt;=75%,3,IF(BF97&lt;=90%,2,1))))</f>
        <v>5</v>
      </c>
      <c r="BS97" s="10">
        <f t="shared" si="628"/>
        <v>5</v>
      </c>
      <c r="BT97" s="10">
        <f t="shared" si="628"/>
        <v>5</v>
      </c>
      <c r="BU97" s="10">
        <f t="shared" si="628"/>
        <v>5</v>
      </c>
      <c r="BV97" s="10">
        <f t="shared" si="607"/>
        <v>5</v>
      </c>
      <c r="BW97" s="10">
        <f t="shared" si="608"/>
        <v>5</v>
      </c>
    </row>
    <row r="98" spans="1:75" ht="15.75" customHeight="1" outlineLevel="1" x14ac:dyDescent="0.25">
      <c r="A98" s="712"/>
      <c r="B98" s="695"/>
      <c r="C98" s="695"/>
      <c r="D98" s="695"/>
      <c r="E98" s="695"/>
      <c r="F98" s="695"/>
      <c r="G98" s="447">
        <v>3</v>
      </c>
      <c r="H98" s="448" t="s">
        <v>4372</v>
      </c>
      <c r="I98" s="559"/>
      <c r="J98" s="559"/>
      <c r="K98" s="559"/>
      <c r="L98" s="559"/>
      <c r="M98" s="559">
        <v>0.1108</v>
      </c>
      <c r="N98" s="450"/>
      <c r="O98" s="450">
        <f>(118/121673)*100</f>
        <v>9.6981253030664155E-2</v>
      </c>
      <c r="P98" s="449">
        <f>(85/121992)*100</f>
        <v>6.967670011148272E-2</v>
      </c>
      <c r="Q98" s="453">
        <f>(85/121992)*100</f>
        <v>6.967670011148272E-2</v>
      </c>
      <c r="R98" s="449">
        <v>0.12</v>
      </c>
      <c r="S98" s="449">
        <v>0.125</v>
      </c>
      <c r="T98" s="449">
        <v>0.125</v>
      </c>
      <c r="U98" s="451">
        <v>0.03</v>
      </c>
      <c r="V98" s="451">
        <v>2.8400000000000002E-2</v>
      </c>
      <c r="W98" s="452">
        <f t="shared" si="612"/>
        <v>0.94666666666666677</v>
      </c>
      <c r="X98" s="452">
        <f t="shared" si="613"/>
        <v>0.22720000000000001</v>
      </c>
      <c r="Y98" s="451">
        <v>0.06</v>
      </c>
      <c r="Z98" s="453"/>
      <c r="AA98" s="452">
        <f t="shared" si="614"/>
        <v>0</v>
      </c>
      <c r="AB98" s="452">
        <f t="shared" si="615"/>
        <v>0</v>
      </c>
      <c r="AC98" s="451">
        <v>4.1399999999999999E-2</v>
      </c>
      <c r="AD98" s="451">
        <v>0.09</v>
      </c>
      <c r="AE98" s="453"/>
      <c r="AF98" s="452">
        <f t="shared" si="616"/>
        <v>0</v>
      </c>
      <c r="AG98" s="452">
        <f t="shared" si="617"/>
        <v>0</v>
      </c>
      <c r="AH98" s="452">
        <f t="shared" si="618"/>
        <v>0</v>
      </c>
      <c r="AI98" s="453">
        <f t="shared" si="592"/>
        <v>0.125</v>
      </c>
      <c r="AJ98" s="453"/>
      <c r="AK98" s="452">
        <f t="shared" si="619"/>
        <v>0</v>
      </c>
      <c r="AL98" s="453">
        <v>0.125</v>
      </c>
      <c r="AM98" s="453">
        <f t="shared" si="620"/>
        <v>0</v>
      </c>
      <c r="AN98" s="453"/>
      <c r="AO98" s="455" t="s">
        <v>4370</v>
      </c>
      <c r="AP98" s="16" t="s">
        <v>455</v>
      </c>
      <c r="AQ98" s="456">
        <f t="shared" si="621"/>
        <v>0.94666666666666677</v>
      </c>
      <c r="AR98" s="456">
        <f t="shared" si="622"/>
        <v>0.23666666666666669</v>
      </c>
      <c r="AS98" s="456">
        <f t="shared" si="623"/>
        <v>0.22720000000000001</v>
      </c>
      <c r="AT98" s="457">
        <v>2</v>
      </c>
      <c r="AU98" s="457">
        <v>1</v>
      </c>
      <c r="AV98" s="457">
        <v>1</v>
      </c>
      <c r="AW98" s="19">
        <f t="shared" si="593"/>
        <v>0</v>
      </c>
      <c r="AX98" s="75">
        <f t="shared" si="594"/>
        <v>0.22720000000000001</v>
      </c>
      <c r="AY98" s="75">
        <f t="shared" si="624"/>
        <v>0.22720000000000001</v>
      </c>
      <c r="AZ98" s="19">
        <f t="shared" si="595"/>
        <v>0</v>
      </c>
      <c r="BA98" s="458">
        <f t="shared" si="596"/>
        <v>1</v>
      </c>
      <c r="BB98" s="19">
        <f t="shared" si="597"/>
        <v>0</v>
      </c>
      <c r="BC98" s="458">
        <f t="shared" si="598"/>
        <v>1</v>
      </c>
      <c r="BD98" s="75">
        <f t="shared" si="625"/>
        <v>0.33119999999999999</v>
      </c>
      <c r="BE98" s="458">
        <f t="shared" si="599"/>
        <v>1</v>
      </c>
      <c r="BF98" s="75">
        <f t="shared" ref="BF98:BH98" si="629">AF98</f>
        <v>0</v>
      </c>
      <c r="BG98" s="19">
        <f t="shared" si="629"/>
        <v>0</v>
      </c>
      <c r="BH98" s="19">
        <f t="shared" si="629"/>
        <v>0</v>
      </c>
      <c r="BI98" s="19">
        <f t="shared" si="601"/>
        <v>0</v>
      </c>
      <c r="BJ98" s="19">
        <f t="shared" si="602"/>
        <v>0</v>
      </c>
      <c r="BK98" s="15"/>
      <c r="BL98" s="10">
        <f t="shared" ref="BL98:BO98" si="630">IF(AW98&lt;=50%,5,IF(AW98&lt;=65%,4,IF(AW98&lt;=75%,3,IF(AW98&lt;=90%,2,1))))</f>
        <v>5</v>
      </c>
      <c r="BM98" s="10">
        <f t="shared" si="630"/>
        <v>5</v>
      </c>
      <c r="BN98" s="10">
        <f t="shared" si="630"/>
        <v>5</v>
      </c>
      <c r="BO98" s="10">
        <f t="shared" si="630"/>
        <v>5</v>
      </c>
      <c r="BP98" s="10">
        <f t="shared" si="604"/>
        <v>5</v>
      </c>
      <c r="BQ98" s="10">
        <f t="shared" si="605"/>
        <v>5</v>
      </c>
      <c r="BR98" s="10">
        <f t="shared" ref="BR98:BU98" si="631">IF(BF98&lt;=50%,5,IF(BF98&lt;=65%,4,IF(BF98&lt;=75%,3,IF(BF98&lt;=90%,2,1))))</f>
        <v>5</v>
      </c>
      <c r="BS98" s="10">
        <f t="shared" si="631"/>
        <v>5</v>
      </c>
      <c r="BT98" s="10">
        <f t="shared" si="631"/>
        <v>5</v>
      </c>
      <c r="BU98" s="10">
        <f t="shared" si="631"/>
        <v>5</v>
      </c>
      <c r="BV98" s="10">
        <f t="shared" si="607"/>
        <v>5</v>
      </c>
      <c r="BW98" s="10">
        <f t="shared" si="608"/>
        <v>5</v>
      </c>
    </row>
    <row r="99" spans="1:75" ht="15.75" customHeight="1" outlineLevel="1" x14ac:dyDescent="0.25">
      <c r="A99" s="712"/>
      <c r="B99" s="696"/>
      <c r="C99" s="696"/>
      <c r="D99" s="696"/>
      <c r="E99" s="696"/>
      <c r="F99" s="696"/>
      <c r="G99" s="447">
        <v>4</v>
      </c>
      <c r="H99" s="448" t="s">
        <v>4373</v>
      </c>
      <c r="I99" s="559"/>
      <c r="J99" s="559"/>
      <c r="K99" s="559"/>
      <c r="L99" s="559"/>
      <c r="M99" s="559">
        <v>0.75</v>
      </c>
      <c r="N99" s="450"/>
      <c r="O99" s="450">
        <v>1</v>
      </c>
      <c r="P99" s="449">
        <v>1</v>
      </c>
      <c r="Q99" s="454">
        <v>1</v>
      </c>
      <c r="R99" s="449">
        <v>1</v>
      </c>
      <c r="S99" s="449">
        <v>1</v>
      </c>
      <c r="T99" s="449">
        <v>1</v>
      </c>
      <c r="U99" s="451">
        <v>1</v>
      </c>
      <c r="V99" s="451">
        <v>1</v>
      </c>
      <c r="W99" s="452">
        <f t="shared" si="612"/>
        <v>1</v>
      </c>
      <c r="X99" s="452">
        <f t="shared" si="613"/>
        <v>1</v>
      </c>
      <c r="Y99" s="451"/>
      <c r="Z99" s="453"/>
      <c r="AA99" s="452">
        <f t="shared" si="614"/>
        <v>0</v>
      </c>
      <c r="AB99" s="452">
        <f t="shared" si="615"/>
        <v>0</v>
      </c>
      <c r="AC99" s="451">
        <v>1</v>
      </c>
      <c r="AD99" s="451"/>
      <c r="AE99" s="453"/>
      <c r="AF99" s="452">
        <f t="shared" si="616"/>
        <v>0</v>
      </c>
      <c r="AG99" s="452">
        <f t="shared" si="617"/>
        <v>0</v>
      </c>
      <c r="AH99" s="452">
        <f t="shared" si="618"/>
        <v>0</v>
      </c>
      <c r="AI99" s="453">
        <f t="shared" si="592"/>
        <v>1</v>
      </c>
      <c r="AJ99" s="454"/>
      <c r="AK99" s="452">
        <f t="shared" si="619"/>
        <v>0</v>
      </c>
      <c r="AL99" s="454">
        <v>1</v>
      </c>
      <c r="AM99" s="453">
        <f t="shared" si="620"/>
        <v>0</v>
      </c>
      <c r="AN99" s="453"/>
      <c r="AO99" s="455" t="s">
        <v>4370</v>
      </c>
      <c r="AP99" s="12"/>
      <c r="AQ99" s="456">
        <f t="shared" si="621"/>
        <v>1</v>
      </c>
      <c r="AR99" s="456">
        <f t="shared" si="622"/>
        <v>1</v>
      </c>
      <c r="AS99" s="456">
        <f t="shared" si="623"/>
        <v>1</v>
      </c>
      <c r="AT99" s="457">
        <v>3</v>
      </c>
      <c r="AU99" s="457">
        <v>3</v>
      </c>
      <c r="AV99" s="457">
        <v>3</v>
      </c>
      <c r="AW99" s="19">
        <f t="shared" si="593"/>
        <v>0</v>
      </c>
      <c r="AX99" s="75">
        <f t="shared" si="594"/>
        <v>1</v>
      </c>
      <c r="AY99" s="75">
        <f t="shared" si="624"/>
        <v>1</v>
      </c>
      <c r="AZ99" s="19">
        <f t="shared" si="595"/>
        <v>0</v>
      </c>
      <c r="BA99" s="458">
        <f t="shared" si="596"/>
        <v>1</v>
      </c>
      <c r="BB99" s="19">
        <f t="shared" si="597"/>
        <v>0</v>
      </c>
      <c r="BC99" s="458">
        <f t="shared" si="598"/>
        <v>1</v>
      </c>
      <c r="BD99" s="75">
        <f t="shared" si="625"/>
        <v>1</v>
      </c>
      <c r="BE99" s="458">
        <f t="shared" si="599"/>
        <v>3</v>
      </c>
      <c r="BF99" s="75">
        <f t="shared" ref="BF99:BH99" si="632">AF99</f>
        <v>0</v>
      </c>
      <c r="BG99" s="19">
        <f t="shared" si="632"/>
        <v>0</v>
      </c>
      <c r="BH99" s="19">
        <f t="shared" si="632"/>
        <v>0</v>
      </c>
      <c r="BI99" s="19">
        <f t="shared" si="601"/>
        <v>0</v>
      </c>
      <c r="BJ99" s="19">
        <f t="shared" si="602"/>
        <v>0</v>
      </c>
      <c r="BK99" s="15"/>
      <c r="BL99" s="10">
        <f t="shared" ref="BL99:BO99" si="633">IF(AW99&lt;=50%,5,IF(AW99&lt;=65%,4,IF(AW99&lt;=75%,3,IF(AW99&lt;=90%,2,1))))</f>
        <v>5</v>
      </c>
      <c r="BM99" s="10">
        <f t="shared" si="633"/>
        <v>1</v>
      </c>
      <c r="BN99" s="10">
        <f t="shared" si="633"/>
        <v>1</v>
      </c>
      <c r="BO99" s="10">
        <f t="shared" si="633"/>
        <v>5</v>
      </c>
      <c r="BP99" s="10">
        <f t="shared" si="604"/>
        <v>5</v>
      </c>
      <c r="BQ99" s="10">
        <f t="shared" si="605"/>
        <v>1</v>
      </c>
      <c r="BR99" s="10">
        <f t="shared" ref="BR99:BU99" si="634">IF(BF99&lt;=50%,5,IF(BF99&lt;=65%,4,IF(BF99&lt;=75%,3,IF(BF99&lt;=90%,2,1))))</f>
        <v>5</v>
      </c>
      <c r="BS99" s="10">
        <f t="shared" si="634"/>
        <v>5</v>
      </c>
      <c r="BT99" s="10">
        <f t="shared" si="634"/>
        <v>5</v>
      </c>
      <c r="BU99" s="10">
        <f t="shared" si="634"/>
        <v>5</v>
      </c>
      <c r="BV99" s="10">
        <f t="shared" si="607"/>
        <v>5</v>
      </c>
      <c r="BW99" s="10">
        <f t="shared" si="608"/>
        <v>5</v>
      </c>
    </row>
    <row r="100" spans="1:75" ht="15.75" customHeight="1" outlineLevel="1" x14ac:dyDescent="0.25">
      <c r="A100" s="712"/>
      <c r="B100" s="720">
        <v>2</v>
      </c>
      <c r="C100" s="721" t="s">
        <v>4374</v>
      </c>
      <c r="D100" s="721" t="s">
        <v>4375</v>
      </c>
      <c r="E100" s="720">
        <v>1</v>
      </c>
      <c r="F100" s="721" t="s">
        <v>4376</v>
      </c>
      <c r="G100" s="447">
        <v>1</v>
      </c>
      <c r="H100" s="448" t="s">
        <v>4375</v>
      </c>
      <c r="I100" s="447"/>
      <c r="J100" s="447"/>
      <c r="K100" s="447"/>
      <c r="L100" s="447"/>
      <c r="M100" s="447">
        <v>2.56</v>
      </c>
      <c r="N100" s="450"/>
      <c r="O100" s="450">
        <v>3.2199999999999999E-2</v>
      </c>
      <c r="P100" s="450">
        <v>3.3099999999999997E-2</v>
      </c>
      <c r="Q100" s="453">
        <v>3.3099999999999997E-2</v>
      </c>
      <c r="R100" s="449">
        <v>0.03</v>
      </c>
      <c r="S100" s="449">
        <v>0.03</v>
      </c>
      <c r="T100" s="449">
        <v>0.03</v>
      </c>
      <c r="U100" s="594"/>
      <c r="V100" s="594"/>
      <c r="W100" s="452">
        <f t="shared" si="612"/>
        <v>0</v>
      </c>
      <c r="X100" s="452">
        <f t="shared" si="613"/>
        <v>0</v>
      </c>
      <c r="Y100" s="594"/>
      <c r="Z100" s="453"/>
      <c r="AA100" s="452">
        <f t="shared" si="614"/>
        <v>0</v>
      </c>
      <c r="AB100" s="452">
        <f t="shared" si="615"/>
        <v>0</v>
      </c>
      <c r="AC100" s="594">
        <v>3.2899999999999999E-2</v>
      </c>
      <c r="AD100" s="594"/>
      <c r="AE100" s="451"/>
      <c r="AF100" s="452">
        <f t="shared" si="616"/>
        <v>0</v>
      </c>
      <c r="AG100" s="452">
        <f t="shared" si="617"/>
        <v>0</v>
      </c>
      <c r="AH100" s="452">
        <f t="shared" si="618"/>
        <v>0</v>
      </c>
      <c r="AI100" s="453">
        <f t="shared" si="592"/>
        <v>0.03</v>
      </c>
      <c r="AJ100" s="453"/>
      <c r="AK100" s="452">
        <f t="shared" si="619"/>
        <v>0</v>
      </c>
      <c r="AL100" s="453">
        <v>0.03</v>
      </c>
      <c r="AM100" s="453">
        <f t="shared" si="620"/>
        <v>0</v>
      </c>
      <c r="AN100" s="453"/>
      <c r="AO100" s="455" t="s">
        <v>4377</v>
      </c>
      <c r="AP100" s="16"/>
      <c r="AQ100" s="456" t="e">
        <f t="shared" si="621"/>
        <v>#DIV/0!</v>
      </c>
      <c r="AR100" s="456">
        <f t="shared" si="622"/>
        <v>0</v>
      </c>
      <c r="AS100" s="456">
        <f t="shared" si="623"/>
        <v>0</v>
      </c>
      <c r="AT100" s="457">
        <v>3</v>
      </c>
      <c r="AU100" s="457">
        <v>3</v>
      </c>
      <c r="AV100" s="457">
        <v>3</v>
      </c>
      <c r="AW100" s="19">
        <f t="shared" si="593"/>
        <v>0</v>
      </c>
      <c r="AX100" s="75">
        <f t="shared" si="594"/>
        <v>0</v>
      </c>
      <c r="AY100" s="75">
        <f t="shared" si="624"/>
        <v>0</v>
      </c>
      <c r="AZ100" s="19">
        <f t="shared" si="595"/>
        <v>0</v>
      </c>
      <c r="BA100" s="458">
        <f t="shared" si="596"/>
        <v>1</v>
      </c>
      <c r="BB100" s="19">
        <f t="shared" si="597"/>
        <v>0</v>
      </c>
      <c r="BC100" s="458">
        <f t="shared" si="598"/>
        <v>1</v>
      </c>
      <c r="BD100" s="75">
        <f t="shared" si="625"/>
        <v>1.0966666666666667</v>
      </c>
      <c r="BE100" s="458">
        <f t="shared" si="599"/>
        <v>3</v>
      </c>
      <c r="BF100" s="75">
        <f t="shared" ref="BF100:BH100" si="635">AF100</f>
        <v>0</v>
      </c>
      <c r="BG100" s="19">
        <f t="shared" si="635"/>
        <v>0</v>
      </c>
      <c r="BH100" s="19">
        <f t="shared" si="635"/>
        <v>0</v>
      </c>
      <c r="BI100" s="19">
        <f t="shared" si="601"/>
        <v>0</v>
      </c>
      <c r="BJ100" s="19">
        <f t="shared" si="602"/>
        <v>0</v>
      </c>
      <c r="BK100" s="15"/>
      <c r="BL100" s="10">
        <f t="shared" ref="BL100:BO100" si="636">IF(AW100&lt;=50%,5,IF(AW100&lt;=65%,4,IF(AW100&lt;=75%,3,IF(AW100&lt;=90%,2,1))))</f>
        <v>5</v>
      </c>
      <c r="BM100" s="10">
        <f t="shared" si="636"/>
        <v>5</v>
      </c>
      <c r="BN100" s="10">
        <f t="shared" si="636"/>
        <v>5</v>
      </c>
      <c r="BO100" s="10">
        <f t="shared" si="636"/>
        <v>5</v>
      </c>
      <c r="BP100" s="10">
        <f t="shared" si="604"/>
        <v>5</v>
      </c>
      <c r="BQ100" s="10">
        <f t="shared" si="605"/>
        <v>1</v>
      </c>
      <c r="BR100" s="10">
        <f t="shared" ref="BR100:BU100" si="637">IF(BF100&lt;=50%,5,IF(BF100&lt;=65%,4,IF(BF100&lt;=75%,3,IF(BF100&lt;=90%,2,1))))</f>
        <v>5</v>
      </c>
      <c r="BS100" s="10">
        <f t="shared" si="637"/>
        <v>5</v>
      </c>
      <c r="BT100" s="10">
        <f t="shared" si="637"/>
        <v>5</v>
      </c>
      <c r="BU100" s="10">
        <f t="shared" si="637"/>
        <v>5</v>
      </c>
      <c r="BV100" s="10">
        <f t="shared" si="607"/>
        <v>5</v>
      </c>
      <c r="BW100" s="10">
        <f t="shared" si="608"/>
        <v>5</v>
      </c>
    </row>
    <row r="101" spans="1:75" ht="15.75" customHeight="1" outlineLevel="1" x14ac:dyDescent="0.25">
      <c r="A101" s="702"/>
      <c r="B101" s="696"/>
      <c r="C101" s="696"/>
      <c r="D101" s="696"/>
      <c r="E101" s="696"/>
      <c r="F101" s="696"/>
      <c r="G101" s="447">
        <v>2</v>
      </c>
      <c r="H101" s="448" t="s">
        <v>4378</v>
      </c>
      <c r="I101" s="447"/>
      <c r="J101" s="447"/>
      <c r="K101" s="447"/>
      <c r="L101" s="447"/>
      <c r="M101" s="447" t="e">
        <f>NA()</f>
        <v>#N/A</v>
      </c>
      <c r="N101" s="595"/>
      <c r="O101" s="595">
        <v>0</v>
      </c>
      <c r="P101" s="447">
        <v>1</v>
      </c>
      <c r="Q101" s="483">
        <v>0</v>
      </c>
      <c r="R101" s="455">
        <v>0</v>
      </c>
      <c r="S101" s="455">
        <v>0</v>
      </c>
      <c r="T101" s="455">
        <v>1</v>
      </c>
      <c r="U101" s="536"/>
      <c r="V101" s="536"/>
      <c r="W101" s="452">
        <f t="shared" si="612"/>
        <v>0</v>
      </c>
      <c r="X101" s="104">
        <v>0</v>
      </c>
      <c r="Y101" s="536"/>
      <c r="Z101" s="483"/>
      <c r="AA101" s="452">
        <f t="shared" si="614"/>
        <v>0</v>
      </c>
      <c r="AB101" s="104">
        <v>0</v>
      </c>
      <c r="AC101" s="536">
        <v>0</v>
      </c>
      <c r="AD101" s="536"/>
      <c r="AE101" s="483"/>
      <c r="AF101" s="452">
        <f t="shared" si="616"/>
        <v>0</v>
      </c>
      <c r="AG101" s="452" t="e">
        <f t="shared" si="617"/>
        <v>#DIV/0!</v>
      </c>
      <c r="AH101" s="452">
        <f t="shared" si="618"/>
        <v>0</v>
      </c>
      <c r="AI101" s="483">
        <f t="shared" si="592"/>
        <v>0</v>
      </c>
      <c r="AJ101" s="483"/>
      <c r="AK101" s="452">
        <f t="shared" si="619"/>
        <v>0</v>
      </c>
      <c r="AL101" s="483">
        <v>2</v>
      </c>
      <c r="AM101" s="453">
        <f t="shared" si="620"/>
        <v>0</v>
      </c>
      <c r="AN101" s="453"/>
      <c r="AO101" s="455" t="s">
        <v>4377</v>
      </c>
      <c r="AP101" s="16" t="s">
        <v>4379</v>
      </c>
      <c r="AQ101" s="456" t="e">
        <f t="shared" si="621"/>
        <v>#DIV/0!</v>
      </c>
      <c r="AR101" s="456" t="e">
        <f t="shared" si="622"/>
        <v>#DIV/0!</v>
      </c>
      <c r="AS101" s="456">
        <f t="shared" si="623"/>
        <v>0</v>
      </c>
      <c r="AT101" s="457">
        <v>3</v>
      </c>
      <c r="AU101" s="457">
        <v>3</v>
      </c>
      <c r="AV101" s="457">
        <v>3</v>
      </c>
      <c r="AW101" s="19">
        <f t="shared" si="593"/>
        <v>0</v>
      </c>
      <c r="AX101" s="75">
        <f t="shared" si="594"/>
        <v>0</v>
      </c>
      <c r="AY101" s="75">
        <f t="shared" si="624"/>
        <v>0</v>
      </c>
      <c r="AZ101" s="19">
        <f t="shared" si="595"/>
        <v>0</v>
      </c>
      <c r="BA101" s="458">
        <f t="shared" si="596"/>
        <v>1</v>
      </c>
      <c r="BB101" s="19">
        <f t="shared" si="597"/>
        <v>0</v>
      </c>
      <c r="BC101" s="458">
        <f t="shared" si="598"/>
        <v>1</v>
      </c>
      <c r="BD101" s="75">
        <f t="shared" si="625"/>
        <v>0</v>
      </c>
      <c r="BE101" s="458">
        <f t="shared" si="599"/>
        <v>1</v>
      </c>
      <c r="BF101" s="75">
        <f t="shared" ref="BF101:BH101" si="638">AF101</f>
        <v>0</v>
      </c>
      <c r="BG101" s="19" t="e">
        <f t="shared" si="638"/>
        <v>#DIV/0!</v>
      </c>
      <c r="BH101" s="19">
        <f t="shared" si="638"/>
        <v>0</v>
      </c>
      <c r="BI101" s="19">
        <f t="shared" si="601"/>
        <v>0</v>
      </c>
      <c r="BJ101" s="19">
        <f t="shared" si="602"/>
        <v>0</v>
      </c>
      <c r="BK101" s="15"/>
      <c r="BL101" s="10">
        <f t="shared" ref="BL101:BO101" si="639">IF(AW101&lt;=50%,5,IF(AW101&lt;=65%,4,IF(AW101&lt;=75%,3,IF(AW101&lt;=90%,2,1))))</f>
        <v>5</v>
      </c>
      <c r="BM101" s="10">
        <f t="shared" si="639"/>
        <v>5</v>
      </c>
      <c r="BN101" s="10">
        <f t="shared" si="639"/>
        <v>5</v>
      </c>
      <c r="BO101" s="10">
        <f t="shared" si="639"/>
        <v>5</v>
      </c>
      <c r="BP101" s="10">
        <f t="shared" si="604"/>
        <v>5</v>
      </c>
      <c r="BQ101" s="10">
        <f t="shared" si="605"/>
        <v>5</v>
      </c>
      <c r="BR101" s="10">
        <f t="shared" ref="BR101:BU101" si="640">IF(BF101&lt;=50%,5,IF(BF101&lt;=65%,4,IF(BF101&lt;=75%,3,IF(BF101&lt;=90%,2,1))))</f>
        <v>5</v>
      </c>
      <c r="BS101" s="10" t="e">
        <f t="shared" si="640"/>
        <v>#DIV/0!</v>
      </c>
      <c r="BT101" s="10">
        <f t="shared" si="640"/>
        <v>5</v>
      </c>
      <c r="BU101" s="10">
        <f t="shared" si="640"/>
        <v>5</v>
      </c>
      <c r="BV101" s="10">
        <f t="shared" si="607"/>
        <v>5</v>
      </c>
      <c r="BW101" s="10">
        <f t="shared" si="608"/>
        <v>5</v>
      </c>
    </row>
    <row r="102" spans="1:75" ht="16.5" customHeight="1" x14ac:dyDescent="0.25">
      <c r="A102" s="596"/>
      <c r="B102" s="596"/>
      <c r="C102" s="597"/>
      <c r="D102" s="597"/>
      <c r="E102" s="596"/>
      <c r="F102" s="597"/>
      <c r="G102" s="596"/>
      <c r="H102" s="597"/>
      <c r="I102" s="596"/>
      <c r="J102" s="596"/>
      <c r="K102" s="596"/>
      <c r="L102" s="596"/>
      <c r="M102" s="596"/>
      <c r="N102" s="596"/>
      <c r="O102" s="596"/>
      <c r="P102" s="596"/>
      <c r="Q102" s="596"/>
      <c r="R102" s="596"/>
      <c r="S102" s="596"/>
      <c r="T102" s="596"/>
      <c r="U102" s="597"/>
      <c r="V102" s="597"/>
      <c r="W102" s="598"/>
      <c r="X102" s="598"/>
      <c r="Y102" s="597"/>
      <c r="Z102" s="597"/>
      <c r="AA102" s="598"/>
      <c r="AB102" s="598"/>
      <c r="AC102" s="597"/>
      <c r="AD102" s="597"/>
      <c r="AE102" s="597"/>
      <c r="AF102" s="597"/>
      <c r="AG102" s="597"/>
      <c r="AH102" s="597"/>
      <c r="AI102" s="597"/>
      <c r="AJ102" s="597"/>
      <c r="AK102" s="597"/>
      <c r="AL102" s="597"/>
      <c r="AM102" s="597"/>
      <c r="AN102" s="597"/>
      <c r="AO102" s="596"/>
      <c r="AP102" s="599"/>
      <c r="AQ102" s="599"/>
      <c r="AR102" s="599"/>
      <c r="AS102" s="599"/>
      <c r="AT102" s="600"/>
      <c r="AU102" s="600"/>
      <c r="AV102" s="600"/>
      <c r="AW102" s="73"/>
      <c r="AX102" s="73"/>
      <c r="AY102" s="73"/>
      <c r="AZ102" s="73"/>
      <c r="BA102" s="601"/>
      <c r="BB102" s="73"/>
      <c r="BC102" s="73"/>
      <c r="BD102" s="73"/>
      <c r="BE102" s="73"/>
      <c r="BF102" s="73"/>
      <c r="BG102" s="73"/>
      <c r="BH102" s="73"/>
      <c r="BI102" s="73"/>
      <c r="BJ102" s="73"/>
      <c r="BK102" s="10"/>
      <c r="BL102" s="10"/>
      <c r="BM102" s="10"/>
      <c r="BN102" s="10"/>
      <c r="BO102" s="10"/>
      <c r="BP102" s="10"/>
      <c r="BQ102" s="10"/>
      <c r="BR102" s="10"/>
      <c r="BS102" s="10"/>
      <c r="BT102" s="10"/>
      <c r="BU102" s="10"/>
      <c r="BV102" s="10"/>
      <c r="BW102" s="10"/>
    </row>
    <row r="103" spans="1:75" ht="16.5" customHeight="1" x14ac:dyDescent="0.25">
      <c r="A103" s="596"/>
      <c r="B103" s="596"/>
      <c r="C103" s="597"/>
      <c r="D103" s="597"/>
      <c r="E103" s="596"/>
      <c r="F103" s="597"/>
      <c r="G103" s="596"/>
      <c r="H103" s="597"/>
      <c r="I103" s="596"/>
      <c r="J103" s="596"/>
      <c r="K103" s="596"/>
      <c r="L103" s="596"/>
      <c r="M103" s="596"/>
      <c r="N103" s="596"/>
      <c r="O103" s="596"/>
      <c r="P103" s="596"/>
      <c r="Q103" s="602"/>
      <c r="R103" s="596"/>
      <c r="S103" s="596"/>
      <c r="T103" s="596"/>
      <c r="U103" s="597"/>
      <c r="V103" s="597"/>
      <c r="W103" s="602">
        <f t="shared" ref="W103:X103" si="641">COUNTIF(W5:W101,"&lt;50%")</f>
        <v>64</v>
      </c>
      <c r="X103" s="602">
        <f t="shared" si="641"/>
        <v>58</v>
      </c>
      <c r="Y103" s="597"/>
      <c r="Z103" s="597"/>
      <c r="AA103" s="602">
        <f t="shared" ref="AA103:AB103" si="642">COUNTIF(AA5:AA101,"&lt;50%")</f>
        <v>75</v>
      </c>
      <c r="AB103" s="602">
        <f t="shared" si="642"/>
        <v>65</v>
      </c>
      <c r="AC103" s="597"/>
      <c r="AD103" s="597"/>
      <c r="AE103" s="597"/>
      <c r="AF103" s="602">
        <f t="shared" ref="AF103:AH103" si="643">COUNTIF(AF5:AF101,"&lt;50%")</f>
        <v>81</v>
      </c>
      <c r="AG103" s="602">
        <f t="shared" si="643"/>
        <v>68</v>
      </c>
      <c r="AH103" s="602">
        <f t="shared" si="643"/>
        <v>71</v>
      </c>
      <c r="AI103" s="597"/>
      <c r="AJ103" s="597"/>
      <c r="AK103" s="602">
        <f>COUNTIF(AK5:AK101,"&lt;50%")</f>
        <v>69</v>
      </c>
      <c r="AL103" s="597"/>
      <c r="AM103" s="597"/>
      <c r="AN103" s="597"/>
      <c r="AO103" s="596"/>
      <c r="AP103" s="599"/>
      <c r="AQ103" s="599"/>
      <c r="AR103" s="599"/>
      <c r="AS103" s="599"/>
      <c r="AT103" s="600">
        <f t="shared" ref="AT103:AV103" si="644">COUNTIF(AT4:AT101,1)</f>
        <v>18</v>
      </c>
      <c r="AU103" s="600">
        <f t="shared" si="644"/>
        <v>26</v>
      </c>
      <c r="AV103" s="600">
        <f t="shared" si="644"/>
        <v>29</v>
      </c>
      <c r="AW103" s="73"/>
      <c r="AX103" s="70"/>
      <c r="AY103" s="70"/>
      <c r="AZ103" s="73">
        <f>BA103/BA107</f>
        <v>0.90361445783132532</v>
      </c>
      <c r="BA103" s="601">
        <f>COUNTIF(BA5:BA101,1)</f>
        <v>75</v>
      </c>
      <c r="BB103" s="73">
        <f>BC103/BC107</f>
        <v>0.7831325301204819</v>
      </c>
      <c r="BC103" s="601">
        <f>COUNTIF(BC5:BC101,1)</f>
        <v>65</v>
      </c>
      <c r="BD103" s="73">
        <f>BE103/BE107</f>
        <v>0.42168674698795183</v>
      </c>
      <c r="BE103" s="601">
        <f>COUNTIF(BE5:BE101,1)</f>
        <v>35</v>
      </c>
      <c r="BF103" s="70"/>
      <c r="BG103" s="73"/>
      <c r="BH103" s="73"/>
      <c r="BI103" s="106" t="s">
        <v>4380</v>
      </c>
      <c r="BJ103" s="70" t="s">
        <v>4381</v>
      </c>
      <c r="BK103" s="18" t="s">
        <v>1624</v>
      </c>
      <c r="BL103" s="11">
        <f t="shared" ref="BL103:BW103" si="645">COUNTIF(BL5:BL101,1)</f>
        <v>1</v>
      </c>
      <c r="BM103" s="11">
        <f t="shared" si="645"/>
        <v>23</v>
      </c>
      <c r="BN103" s="11">
        <f t="shared" si="645"/>
        <v>11</v>
      </c>
      <c r="BO103" s="11">
        <f t="shared" si="645"/>
        <v>8</v>
      </c>
      <c r="BP103" s="11">
        <f t="shared" si="645"/>
        <v>18</v>
      </c>
      <c r="BQ103" s="11">
        <f t="shared" si="645"/>
        <v>39</v>
      </c>
      <c r="BR103" s="11">
        <f t="shared" si="645"/>
        <v>2</v>
      </c>
      <c r="BS103" s="11">
        <f t="shared" si="645"/>
        <v>14</v>
      </c>
      <c r="BT103" s="11">
        <f t="shared" si="645"/>
        <v>12</v>
      </c>
      <c r="BU103" s="11">
        <f t="shared" si="645"/>
        <v>14</v>
      </c>
      <c r="BV103" s="11">
        <f t="shared" si="645"/>
        <v>14</v>
      </c>
      <c r="BW103" s="11">
        <f t="shared" si="645"/>
        <v>13</v>
      </c>
    </row>
    <row r="104" spans="1:75" ht="16.5" customHeight="1" x14ac:dyDescent="0.25">
      <c r="A104" s="596"/>
      <c r="B104" s="596"/>
      <c r="C104" s="597"/>
      <c r="D104" s="597"/>
      <c r="E104" s="596"/>
      <c r="F104" s="597"/>
      <c r="G104" s="596"/>
      <c r="H104" s="597"/>
      <c r="I104" s="596"/>
      <c r="J104" s="596"/>
      <c r="K104" s="596"/>
      <c r="L104" s="596"/>
      <c r="M104" s="596"/>
      <c r="N104" s="596"/>
      <c r="O104" s="596"/>
      <c r="P104" s="596"/>
      <c r="Q104" s="602"/>
      <c r="R104" s="596"/>
      <c r="S104" s="596"/>
      <c r="T104" s="596"/>
      <c r="U104" s="597"/>
      <c r="V104" s="597"/>
      <c r="W104" s="602">
        <f t="shared" ref="W104:X104" si="646">COUNTIF(W5:W101,"&gt;= 50%")-COUNTIF(W5:W101,"&gt;= 1")</f>
        <v>8</v>
      </c>
      <c r="X104" s="602">
        <f t="shared" si="646"/>
        <v>6</v>
      </c>
      <c r="Y104" s="597"/>
      <c r="Z104" s="597"/>
      <c r="AA104" s="602">
        <f t="shared" ref="AA104:AB104" si="647">COUNTIF(AA5:AA101,"&gt;= 50%")-COUNTIF(AA5:AA101,"&gt;= 1")</f>
        <v>1</v>
      </c>
      <c r="AB104" s="602">
        <f t="shared" si="647"/>
        <v>0</v>
      </c>
      <c r="AC104" s="597"/>
      <c r="AD104" s="597"/>
      <c r="AE104" s="597"/>
      <c r="AF104" s="602">
        <f t="shared" ref="AF104:AH104" si="648">COUNTIF(AF5:AF101,"&gt;= 50%")-COUNTIF(AF5:AF101,"&gt;= 1")</f>
        <v>0</v>
      </c>
      <c r="AG104" s="602">
        <f t="shared" si="648"/>
        <v>0</v>
      </c>
      <c r="AH104" s="602">
        <f t="shared" si="648"/>
        <v>0</v>
      </c>
      <c r="AI104" s="597"/>
      <c r="AJ104" s="597"/>
      <c r="AK104" s="602">
        <f>COUNTIF(AK5:AK101,"&gt;= 50%")-COUNTIF(AK5:AK101,"&gt;= 1")</f>
        <v>1</v>
      </c>
      <c r="AL104" s="597"/>
      <c r="AM104" s="597"/>
      <c r="AN104" s="597"/>
      <c r="AO104" s="596"/>
      <c r="AP104" s="599"/>
      <c r="AQ104" s="599"/>
      <c r="AR104" s="599"/>
      <c r="AS104" s="599"/>
      <c r="AT104" s="600">
        <f t="shared" ref="AT104:AV104" si="649">COUNTIF(AT4:AT101,2)</f>
        <v>22</v>
      </c>
      <c r="AU104" s="600">
        <f t="shared" si="649"/>
        <v>18</v>
      </c>
      <c r="AV104" s="600">
        <f t="shared" si="649"/>
        <v>23</v>
      </c>
      <c r="AW104" s="73"/>
      <c r="AX104" s="70"/>
      <c r="AY104" s="70"/>
      <c r="AZ104" s="73">
        <f>BA104/BA107</f>
        <v>1.2048192771084338E-2</v>
      </c>
      <c r="BA104" s="601">
        <f>COUNTIF(BA5:BA101,2)</f>
        <v>1</v>
      </c>
      <c r="BB104" s="73">
        <f>BC104/BC107</f>
        <v>0</v>
      </c>
      <c r="BC104" s="601">
        <f>COUNTIF(BC5:BC101,2)</f>
        <v>0</v>
      </c>
      <c r="BD104" s="73">
        <f>BE104/BE107</f>
        <v>0.20481927710843373</v>
      </c>
      <c r="BE104" s="601">
        <f>COUNTIF(BE5:BE101,2)</f>
        <v>17</v>
      </c>
      <c r="BF104" s="70"/>
      <c r="BG104" s="73"/>
      <c r="BH104" s="73"/>
      <c r="BI104" s="603">
        <f t="shared" ref="BI104:BI106" si="650">BK104/SUM($BK$104:$BK$106)</f>
        <v>0.22222222222222221</v>
      </c>
      <c r="BJ104" s="604" t="e">
        <f t="shared" ref="BJ104:BJ106" si="651">BL104/SUM($BL$104:$BL$106)</f>
        <v>#DIV/0!</v>
      </c>
      <c r="BK104" s="11">
        <v>2</v>
      </c>
      <c r="BL104" s="11">
        <f t="shared" ref="BL104:BW104" si="652">COUNTIF(BL5:BL101,2)</f>
        <v>0</v>
      </c>
      <c r="BM104" s="11">
        <f t="shared" si="652"/>
        <v>1</v>
      </c>
      <c r="BN104" s="11">
        <f t="shared" si="652"/>
        <v>2</v>
      </c>
      <c r="BO104" s="11">
        <f t="shared" si="652"/>
        <v>0</v>
      </c>
      <c r="BP104" s="11">
        <f t="shared" si="652"/>
        <v>0</v>
      </c>
      <c r="BQ104" s="11">
        <f t="shared" si="652"/>
        <v>5</v>
      </c>
      <c r="BR104" s="11">
        <f t="shared" si="652"/>
        <v>0</v>
      </c>
      <c r="BS104" s="11">
        <f t="shared" si="652"/>
        <v>0</v>
      </c>
      <c r="BT104" s="11">
        <f t="shared" si="652"/>
        <v>0</v>
      </c>
      <c r="BU104" s="11">
        <f t="shared" si="652"/>
        <v>0</v>
      </c>
      <c r="BV104" s="11">
        <f t="shared" si="652"/>
        <v>0</v>
      </c>
      <c r="BW104" s="11">
        <f t="shared" si="652"/>
        <v>0</v>
      </c>
    </row>
    <row r="105" spans="1:75" ht="16.5" customHeight="1" x14ac:dyDescent="0.25">
      <c r="A105" s="596"/>
      <c r="B105" s="596"/>
      <c r="C105" s="597"/>
      <c r="D105" s="597"/>
      <c r="E105" s="596"/>
      <c r="F105" s="597"/>
      <c r="G105" s="596"/>
      <c r="H105" s="597"/>
      <c r="I105" s="596"/>
      <c r="J105" s="596"/>
      <c r="K105" s="596"/>
      <c r="L105" s="596"/>
      <c r="M105" s="596"/>
      <c r="N105" s="596"/>
      <c r="O105" s="596"/>
      <c r="P105" s="596"/>
      <c r="Q105" s="602"/>
      <c r="R105" s="596"/>
      <c r="S105" s="596"/>
      <c r="T105" s="596"/>
      <c r="U105" s="597"/>
      <c r="V105" s="597"/>
      <c r="W105" s="602">
        <f t="shared" ref="W105:X105" si="653">COUNTIF(W5:W101,"&gt;=1")</f>
        <v>11</v>
      </c>
      <c r="X105" s="602">
        <f t="shared" si="653"/>
        <v>19</v>
      </c>
      <c r="Y105" s="597"/>
      <c r="Z105" s="597"/>
      <c r="AA105" s="602">
        <f t="shared" ref="AA105:AB105" si="654">COUNTIF(AA5:AA101,"&gt;=1")</f>
        <v>7</v>
      </c>
      <c r="AB105" s="602">
        <f t="shared" si="654"/>
        <v>18</v>
      </c>
      <c r="AC105" s="597"/>
      <c r="AD105" s="597"/>
      <c r="AE105" s="597"/>
      <c r="AF105" s="602">
        <f t="shared" ref="AF105:AH105" si="655">COUNTIF(AF5:AF101,"&gt;=1")</f>
        <v>2</v>
      </c>
      <c r="AG105" s="602">
        <f t="shared" si="655"/>
        <v>14</v>
      </c>
      <c r="AH105" s="602">
        <f t="shared" si="655"/>
        <v>12</v>
      </c>
      <c r="AI105" s="597"/>
      <c r="AJ105" s="597"/>
      <c r="AK105" s="602">
        <f>COUNTIF(AK5:AK101,"&gt;=1")</f>
        <v>13</v>
      </c>
      <c r="AL105" s="597"/>
      <c r="AM105" s="597"/>
      <c r="AN105" s="597"/>
      <c r="AO105" s="596"/>
      <c r="AP105" s="599"/>
      <c r="AQ105" s="599"/>
      <c r="AR105" s="599"/>
      <c r="AS105" s="599"/>
      <c r="AT105" s="600">
        <f t="shared" ref="AT105:AV105" si="656">COUNTIF(AT4:AT101,3)</f>
        <v>43</v>
      </c>
      <c r="AU105" s="600">
        <f t="shared" si="656"/>
        <v>39</v>
      </c>
      <c r="AV105" s="600">
        <f t="shared" si="656"/>
        <v>31</v>
      </c>
      <c r="AW105" s="73"/>
      <c r="AX105" s="70"/>
      <c r="AY105" s="70"/>
      <c r="AZ105" s="73">
        <f>BA105/BA107</f>
        <v>8.4337349397590355E-2</v>
      </c>
      <c r="BA105" s="601">
        <f>COUNTIF(BA5:BA101,3)</f>
        <v>7</v>
      </c>
      <c r="BB105" s="73">
        <f>BC105/BC107</f>
        <v>0.21686746987951808</v>
      </c>
      <c r="BC105" s="601">
        <f>COUNTIF(BC5:BC101,3)</f>
        <v>18</v>
      </c>
      <c r="BD105" s="73">
        <f>BE105/BE107</f>
        <v>0.37349397590361444</v>
      </c>
      <c r="BE105" s="601">
        <f>COUNTIF(BE5:BE101,3)</f>
        <v>31</v>
      </c>
      <c r="BF105" s="70"/>
      <c r="BG105" s="73"/>
      <c r="BH105" s="73"/>
      <c r="BI105" s="605">
        <f t="shared" si="650"/>
        <v>0.33333333333333331</v>
      </c>
      <c r="BJ105" s="606" t="e">
        <f t="shared" si="651"/>
        <v>#DIV/0!</v>
      </c>
      <c r="BK105" s="11">
        <v>3</v>
      </c>
      <c r="BL105" s="11">
        <f t="shared" ref="BL105:BW105" si="657">COUNTIF(BL5:BL101,3)</f>
        <v>0</v>
      </c>
      <c r="BM105" s="11">
        <f t="shared" si="657"/>
        <v>0</v>
      </c>
      <c r="BN105" s="11">
        <f t="shared" si="657"/>
        <v>1</v>
      </c>
      <c r="BO105" s="11">
        <f t="shared" si="657"/>
        <v>0</v>
      </c>
      <c r="BP105" s="11">
        <f t="shared" si="657"/>
        <v>0</v>
      </c>
      <c r="BQ105" s="11">
        <f t="shared" si="657"/>
        <v>1</v>
      </c>
      <c r="BR105" s="11">
        <f t="shared" si="657"/>
        <v>0</v>
      </c>
      <c r="BS105" s="11">
        <f t="shared" si="657"/>
        <v>0</v>
      </c>
      <c r="BT105" s="11">
        <f t="shared" si="657"/>
        <v>0</v>
      </c>
      <c r="BU105" s="11">
        <f t="shared" si="657"/>
        <v>0</v>
      </c>
      <c r="BV105" s="11">
        <f t="shared" si="657"/>
        <v>0</v>
      </c>
      <c r="BW105" s="11">
        <f t="shared" si="657"/>
        <v>0</v>
      </c>
    </row>
    <row r="106" spans="1:75" ht="16.5" customHeight="1" x14ac:dyDescent="0.25">
      <c r="A106" s="596"/>
      <c r="B106" s="596"/>
      <c r="C106" s="597"/>
      <c r="D106" s="597"/>
      <c r="E106" s="596"/>
      <c r="F106" s="597"/>
      <c r="G106" s="596"/>
      <c r="H106" s="597"/>
      <c r="I106" s="596"/>
      <c r="J106" s="596"/>
      <c r="K106" s="596"/>
      <c r="L106" s="596"/>
      <c r="M106" s="596"/>
      <c r="N106" s="596"/>
      <c r="O106" s="596"/>
      <c r="P106" s="596"/>
      <c r="Q106" s="597"/>
      <c r="R106" s="596"/>
      <c r="S106" s="596"/>
      <c r="T106" s="596"/>
      <c r="U106" s="597"/>
      <c r="V106" s="597"/>
      <c r="W106" s="597"/>
      <c r="X106" s="597"/>
      <c r="Y106" s="597"/>
      <c r="Z106" s="597"/>
      <c r="AA106" s="597"/>
      <c r="AB106" s="597"/>
      <c r="AC106" s="597"/>
      <c r="AD106" s="597"/>
      <c r="AE106" s="597"/>
      <c r="AF106" s="597"/>
      <c r="AG106" s="597"/>
      <c r="AH106" s="597"/>
      <c r="AI106" s="597"/>
      <c r="AJ106" s="597"/>
      <c r="AK106" s="597"/>
      <c r="AL106" s="597"/>
      <c r="AM106" s="597"/>
      <c r="AN106" s="597"/>
      <c r="AO106" s="596"/>
      <c r="AP106" s="599"/>
      <c r="AQ106" s="599"/>
      <c r="AR106" s="599"/>
      <c r="AS106" s="599"/>
      <c r="AT106" s="600"/>
      <c r="AU106" s="600"/>
      <c r="AV106" s="600"/>
      <c r="AW106" s="73"/>
      <c r="AX106" s="73"/>
      <c r="AY106" s="73"/>
      <c r="AZ106" s="73"/>
      <c r="BB106" s="73"/>
      <c r="BC106" s="73"/>
      <c r="BD106" s="73"/>
      <c r="BE106" s="73"/>
      <c r="BF106" s="73"/>
      <c r="BG106" s="73"/>
      <c r="BH106" s="73"/>
      <c r="BI106" s="607">
        <f t="shared" si="650"/>
        <v>0.44444444444444442</v>
      </c>
      <c r="BJ106" s="608" t="e">
        <f t="shared" si="651"/>
        <v>#DIV/0!</v>
      </c>
      <c r="BK106" s="11">
        <v>4</v>
      </c>
      <c r="BL106" s="11">
        <f t="shared" ref="BL106:BW106" si="658">COUNTIF(BL5:BL101,4)</f>
        <v>0</v>
      </c>
      <c r="BM106" s="11">
        <f t="shared" si="658"/>
        <v>0</v>
      </c>
      <c r="BN106" s="11">
        <f t="shared" si="658"/>
        <v>1</v>
      </c>
      <c r="BO106" s="11">
        <f t="shared" si="658"/>
        <v>0</v>
      </c>
      <c r="BP106" s="11">
        <f t="shared" si="658"/>
        <v>0</v>
      </c>
      <c r="BQ106" s="11">
        <f t="shared" si="658"/>
        <v>2</v>
      </c>
      <c r="BR106" s="11">
        <f t="shared" si="658"/>
        <v>0</v>
      </c>
      <c r="BS106" s="11">
        <f t="shared" si="658"/>
        <v>0</v>
      </c>
      <c r="BT106" s="11">
        <f t="shared" si="658"/>
        <v>0</v>
      </c>
      <c r="BU106" s="11">
        <f t="shared" si="658"/>
        <v>0</v>
      </c>
      <c r="BV106" s="11">
        <f t="shared" si="658"/>
        <v>0</v>
      </c>
      <c r="BW106" s="11">
        <f t="shared" si="658"/>
        <v>0</v>
      </c>
    </row>
    <row r="107" spans="1:75" ht="16.5" customHeight="1" x14ac:dyDescent="0.25">
      <c r="A107" s="596"/>
      <c r="B107" s="596"/>
      <c r="C107" s="597"/>
      <c r="D107" s="597"/>
      <c r="E107" s="596"/>
      <c r="F107" s="597"/>
      <c r="G107" s="596"/>
      <c r="H107" s="597"/>
      <c r="I107" s="596"/>
      <c r="J107" s="596"/>
      <c r="K107" s="596"/>
      <c r="L107" s="596"/>
      <c r="M107" s="596"/>
      <c r="N107" s="596"/>
      <c r="O107" s="596"/>
      <c r="P107" s="596"/>
      <c r="Q107" s="602"/>
      <c r="R107" s="596"/>
      <c r="S107" s="596"/>
      <c r="T107" s="596"/>
      <c r="U107" s="597"/>
      <c r="V107" s="597"/>
      <c r="W107" s="602">
        <f t="shared" ref="W107:X107" si="659">SUM(W103:W105)</f>
        <v>83</v>
      </c>
      <c r="X107" s="602">
        <f t="shared" si="659"/>
        <v>83</v>
      </c>
      <c r="Y107" s="597"/>
      <c r="Z107" s="597"/>
      <c r="AA107" s="602">
        <f t="shared" ref="AA107:AB107" si="660">SUM(AA103:AA105)</f>
        <v>83</v>
      </c>
      <c r="AB107" s="602">
        <f t="shared" si="660"/>
        <v>83</v>
      </c>
      <c r="AC107" s="597"/>
      <c r="AD107" s="597"/>
      <c r="AE107" s="597"/>
      <c r="AF107" s="602">
        <f t="shared" ref="AF107:AH107" si="661">SUM(AF103:AF105)</f>
        <v>83</v>
      </c>
      <c r="AG107" s="602">
        <f t="shared" si="661"/>
        <v>82</v>
      </c>
      <c r="AH107" s="602">
        <f t="shared" si="661"/>
        <v>83</v>
      </c>
      <c r="AI107" s="597"/>
      <c r="AJ107" s="597"/>
      <c r="AK107" s="602">
        <f>SUM(AK103:AK105)</f>
        <v>83</v>
      </c>
      <c r="AL107" s="597"/>
      <c r="AM107" s="597"/>
      <c r="AN107" s="597"/>
      <c r="AO107" s="596"/>
      <c r="AP107" s="599"/>
      <c r="AQ107" s="599"/>
      <c r="AR107" s="599"/>
      <c r="AS107" s="599"/>
      <c r="AT107" s="600">
        <f t="shared" ref="AT107:AV107" si="662">SUM(AT103:AT105)</f>
        <v>83</v>
      </c>
      <c r="AU107" s="600">
        <f t="shared" si="662"/>
        <v>83</v>
      </c>
      <c r="AV107" s="600">
        <f t="shared" si="662"/>
        <v>83</v>
      </c>
      <c r="AW107" s="73"/>
      <c r="AX107" s="70"/>
      <c r="AY107" s="70"/>
      <c r="AZ107" s="73"/>
      <c r="BA107" s="600">
        <f>SUM(BA103:BA105)</f>
        <v>83</v>
      </c>
      <c r="BB107" s="73"/>
      <c r="BC107" s="600">
        <f>SUM(BC103:BC105)</f>
        <v>83</v>
      </c>
      <c r="BD107" s="70"/>
      <c r="BE107" s="600">
        <f>SUM(BE103:BE105)</f>
        <v>83</v>
      </c>
      <c r="BF107" s="70"/>
      <c r="BG107" s="73"/>
      <c r="BH107" s="73"/>
      <c r="BI107" s="73"/>
      <c r="BJ107" s="73"/>
      <c r="BK107" s="18" t="s">
        <v>1622</v>
      </c>
      <c r="BL107" s="11">
        <f t="shared" ref="BL107:BW107" si="663">COUNTIF(BL5:BL101,5)</f>
        <v>81</v>
      </c>
      <c r="BM107" s="11">
        <f t="shared" si="663"/>
        <v>59</v>
      </c>
      <c r="BN107" s="11">
        <f t="shared" si="663"/>
        <v>65</v>
      </c>
      <c r="BO107" s="11">
        <f t="shared" si="663"/>
        <v>75</v>
      </c>
      <c r="BP107" s="11">
        <f t="shared" si="663"/>
        <v>65</v>
      </c>
      <c r="BQ107" s="11">
        <f t="shared" si="663"/>
        <v>36</v>
      </c>
      <c r="BR107" s="11">
        <f t="shared" si="663"/>
        <v>81</v>
      </c>
      <c r="BS107" s="11">
        <f t="shared" si="663"/>
        <v>68</v>
      </c>
      <c r="BT107" s="11">
        <f t="shared" si="663"/>
        <v>71</v>
      </c>
      <c r="BU107" s="11">
        <f t="shared" si="663"/>
        <v>69</v>
      </c>
      <c r="BV107" s="11">
        <f t="shared" si="663"/>
        <v>69</v>
      </c>
      <c r="BW107" s="11">
        <f t="shared" si="663"/>
        <v>70</v>
      </c>
    </row>
    <row r="108" spans="1:75" ht="16.5" customHeight="1" x14ac:dyDescent="0.25">
      <c r="A108" s="596"/>
      <c r="B108" s="596"/>
      <c r="C108" s="597"/>
      <c r="D108" s="597"/>
      <c r="E108" s="596"/>
      <c r="F108" s="597"/>
      <c r="G108" s="596"/>
      <c r="H108" s="597"/>
      <c r="I108" s="596"/>
      <c r="J108" s="596"/>
      <c r="K108" s="596"/>
      <c r="L108" s="596"/>
      <c r="M108" s="596"/>
      <c r="N108" s="596"/>
      <c r="O108" s="596"/>
      <c r="P108" s="596"/>
      <c r="Q108" s="596"/>
      <c r="R108" s="596"/>
      <c r="S108" s="596"/>
      <c r="T108" s="596"/>
      <c r="U108" s="597"/>
      <c r="V108" s="597"/>
      <c r="W108" s="598"/>
      <c r="X108" s="598"/>
      <c r="Y108" s="597"/>
      <c r="Z108" s="597"/>
      <c r="AA108" s="598"/>
      <c r="AB108" s="598"/>
      <c r="AC108" s="597"/>
      <c r="AD108" s="597"/>
      <c r="AE108" s="597"/>
      <c r="AF108" s="597"/>
      <c r="AG108" s="597"/>
      <c r="AH108" s="597"/>
      <c r="AI108" s="597"/>
      <c r="AJ108" s="597"/>
      <c r="AK108" s="597"/>
      <c r="AL108" s="597"/>
      <c r="AM108" s="597"/>
      <c r="AN108" s="597"/>
      <c r="AO108" s="596"/>
      <c r="AP108" s="599"/>
      <c r="AQ108" s="599"/>
      <c r="AR108" s="599"/>
      <c r="AS108" s="599"/>
      <c r="AT108" s="600"/>
      <c r="AU108" s="600"/>
      <c r="AV108" s="600"/>
      <c r="AW108" s="73"/>
      <c r="AX108" s="73"/>
      <c r="AY108" s="73"/>
      <c r="AZ108" s="73"/>
      <c r="BA108" s="601"/>
      <c r="BB108" s="73"/>
      <c r="BC108" s="73"/>
      <c r="BD108" s="73"/>
      <c r="BE108" s="73"/>
      <c r="BF108" s="73"/>
      <c r="BG108" s="73"/>
      <c r="BH108" s="73"/>
      <c r="BI108" s="73"/>
      <c r="BJ108" s="73"/>
      <c r="BK108" s="11"/>
      <c r="BL108" s="11"/>
      <c r="BM108" s="11"/>
      <c r="BN108" s="11"/>
      <c r="BO108" s="11"/>
      <c r="BP108" s="11"/>
      <c r="BQ108" s="11"/>
      <c r="BR108" s="11"/>
      <c r="BS108" s="11"/>
      <c r="BT108" s="11"/>
      <c r="BU108" s="11"/>
      <c r="BV108" s="11"/>
      <c r="BW108" s="11"/>
    </row>
    <row r="109" spans="1:75" ht="16.5" customHeight="1" x14ac:dyDescent="0.25">
      <c r="A109" s="596"/>
      <c r="B109" s="596"/>
      <c r="C109" s="597"/>
      <c r="D109" s="597"/>
      <c r="E109" s="596"/>
      <c r="F109" s="597"/>
      <c r="G109" s="596"/>
      <c r="H109" s="597"/>
      <c r="I109" s="596"/>
      <c r="J109" s="596"/>
      <c r="K109" s="596"/>
      <c r="L109" s="596"/>
      <c r="M109" s="596"/>
      <c r="N109" s="596"/>
      <c r="O109" s="596"/>
      <c r="P109" s="596"/>
      <c r="Q109" s="596"/>
      <c r="R109" s="596"/>
      <c r="S109" s="596"/>
      <c r="T109" s="596"/>
      <c r="U109" s="597"/>
      <c r="V109" s="597"/>
      <c r="W109" s="609">
        <f t="shared" ref="W109:X109" si="664">W103/W107</f>
        <v>0.77108433734939763</v>
      </c>
      <c r="X109" s="609">
        <f t="shared" si="664"/>
        <v>0.6987951807228916</v>
      </c>
      <c r="Y109" s="597"/>
      <c r="Z109" s="597"/>
      <c r="AA109" s="609">
        <f t="shared" ref="AA109:AB109" si="665">AA103/AA107</f>
        <v>0.90361445783132532</v>
      </c>
      <c r="AB109" s="609">
        <f t="shared" si="665"/>
        <v>0.7831325301204819</v>
      </c>
      <c r="AC109" s="597"/>
      <c r="AD109" s="597"/>
      <c r="AE109" s="597"/>
      <c r="AF109" s="609">
        <f t="shared" ref="AF109:AH109" si="666">AF103/AF107</f>
        <v>0.97590361445783136</v>
      </c>
      <c r="AG109" s="609">
        <f t="shared" si="666"/>
        <v>0.82926829268292679</v>
      </c>
      <c r="AH109" s="609">
        <f t="shared" si="666"/>
        <v>0.85542168674698793</v>
      </c>
      <c r="AI109" s="597"/>
      <c r="AJ109" s="597"/>
      <c r="AK109" s="609">
        <f>AK103/AK107</f>
        <v>0.83132530120481929</v>
      </c>
      <c r="AL109" s="597"/>
      <c r="AM109" s="597"/>
      <c r="AN109" s="597"/>
      <c r="AO109" s="596"/>
      <c r="AP109" s="599"/>
      <c r="AQ109" s="599"/>
      <c r="AR109" s="599"/>
      <c r="AS109" s="599"/>
      <c r="AT109" s="600"/>
      <c r="AU109" s="600"/>
      <c r="AV109" s="600"/>
      <c r="AW109" s="73"/>
      <c r="AX109" s="73"/>
      <c r="AY109" s="73"/>
      <c r="AZ109" s="73"/>
      <c r="BA109" s="601"/>
      <c r="BB109" s="73"/>
      <c r="BC109" s="73"/>
      <c r="BD109" s="73"/>
      <c r="BE109" s="73"/>
      <c r="BF109" s="73"/>
      <c r="BG109" s="73"/>
      <c r="BH109" s="73"/>
      <c r="BI109" s="73"/>
      <c r="BJ109" s="73"/>
      <c r="BK109" s="11"/>
      <c r="BL109" s="11">
        <f t="shared" ref="BL109:BW109" si="667">SUM(BL103:BL107)</f>
        <v>82</v>
      </c>
      <c r="BM109" s="11">
        <f t="shared" si="667"/>
        <v>83</v>
      </c>
      <c r="BN109" s="11">
        <f t="shared" si="667"/>
        <v>80</v>
      </c>
      <c r="BO109" s="11">
        <f t="shared" si="667"/>
        <v>83</v>
      </c>
      <c r="BP109" s="11">
        <f t="shared" si="667"/>
        <v>83</v>
      </c>
      <c r="BQ109" s="11">
        <f t="shared" si="667"/>
        <v>83</v>
      </c>
      <c r="BR109" s="11">
        <f t="shared" si="667"/>
        <v>83</v>
      </c>
      <c r="BS109" s="11">
        <f t="shared" si="667"/>
        <v>82</v>
      </c>
      <c r="BT109" s="11">
        <f t="shared" si="667"/>
        <v>83</v>
      </c>
      <c r="BU109" s="11">
        <f t="shared" si="667"/>
        <v>83</v>
      </c>
      <c r="BV109" s="11">
        <f t="shared" si="667"/>
        <v>83</v>
      </c>
      <c r="BW109" s="11">
        <f t="shared" si="667"/>
        <v>83</v>
      </c>
    </row>
    <row r="110" spans="1:75" ht="16.5" customHeight="1" x14ac:dyDescent="0.25">
      <c r="A110" s="596"/>
      <c r="B110" s="596"/>
      <c r="C110" s="597"/>
      <c r="D110" s="597"/>
      <c r="E110" s="596"/>
      <c r="F110" s="597"/>
      <c r="G110" s="596"/>
      <c r="H110" s="597"/>
      <c r="I110" s="596"/>
      <c r="J110" s="596"/>
      <c r="K110" s="596"/>
      <c r="L110" s="596"/>
      <c r="M110" s="596"/>
      <c r="N110" s="596"/>
      <c r="O110" s="596"/>
      <c r="P110" s="596"/>
      <c r="Q110" s="596"/>
      <c r="R110" s="596"/>
      <c r="S110" s="596"/>
      <c r="T110" s="596"/>
      <c r="U110" s="597"/>
      <c r="V110" s="597"/>
      <c r="W110" s="609">
        <f t="shared" ref="W110:X110" si="668">W104/W107</f>
        <v>9.6385542168674704E-2</v>
      </c>
      <c r="X110" s="609">
        <f t="shared" si="668"/>
        <v>7.2289156626506021E-2</v>
      </c>
      <c r="Y110" s="597"/>
      <c r="Z110" s="597"/>
      <c r="AA110" s="609">
        <f t="shared" ref="AA110:AB110" si="669">AA104/AA107</f>
        <v>1.2048192771084338E-2</v>
      </c>
      <c r="AB110" s="609">
        <f t="shared" si="669"/>
        <v>0</v>
      </c>
      <c r="AC110" s="597"/>
      <c r="AD110" s="597"/>
      <c r="AE110" s="597"/>
      <c r="AF110" s="609">
        <f t="shared" ref="AF110:AH110" si="670">AF104/AF107</f>
        <v>0</v>
      </c>
      <c r="AG110" s="609">
        <f t="shared" si="670"/>
        <v>0</v>
      </c>
      <c r="AH110" s="609">
        <f t="shared" si="670"/>
        <v>0</v>
      </c>
      <c r="AI110" s="597"/>
      <c r="AJ110" s="597"/>
      <c r="AK110" s="609">
        <f>AK104/AK107</f>
        <v>1.2048192771084338E-2</v>
      </c>
      <c r="AL110" s="597"/>
      <c r="AM110" s="597"/>
      <c r="AN110" s="597"/>
      <c r="AO110" s="596"/>
      <c r="AP110" s="599"/>
      <c r="AQ110" s="599"/>
      <c r="AR110" s="599"/>
      <c r="AS110" s="599"/>
      <c r="AT110" s="600"/>
      <c r="AU110" s="600"/>
      <c r="AV110" s="600"/>
      <c r="AW110" s="73"/>
      <c r="AX110" s="73"/>
      <c r="AY110" s="73"/>
      <c r="AZ110" s="73"/>
      <c r="BA110" s="601"/>
      <c r="BB110" s="73"/>
      <c r="BC110" s="73"/>
      <c r="BD110" s="73"/>
      <c r="BE110" s="73"/>
      <c r="BF110" s="73"/>
      <c r="BG110" s="73"/>
      <c r="BH110" s="73"/>
      <c r="BI110" s="73"/>
      <c r="BJ110" s="73"/>
      <c r="BK110" s="10"/>
      <c r="BL110" s="10"/>
      <c r="BM110" s="10"/>
      <c r="BN110" s="10"/>
      <c r="BO110" s="10"/>
      <c r="BP110" s="10"/>
      <c r="BQ110" s="10"/>
      <c r="BR110" s="10"/>
      <c r="BS110" s="10"/>
      <c r="BT110" s="10"/>
      <c r="BU110" s="10"/>
      <c r="BV110" s="10"/>
      <c r="BW110" s="10"/>
    </row>
    <row r="111" spans="1:75" ht="16.5" customHeight="1" x14ac:dyDescent="0.25">
      <c r="A111" s="596"/>
      <c r="B111" s="596"/>
      <c r="C111" s="597"/>
      <c r="D111" s="597"/>
      <c r="E111" s="596"/>
      <c r="F111" s="597"/>
      <c r="G111" s="596"/>
      <c r="H111" s="597"/>
      <c r="I111" s="596"/>
      <c r="J111" s="596"/>
      <c r="K111" s="596"/>
      <c r="L111" s="596"/>
      <c r="M111" s="596"/>
      <c r="N111" s="596"/>
      <c r="O111" s="596"/>
      <c r="P111" s="596"/>
      <c r="Q111" s="596"/>
      <c r="R111" s="596"/>
      <c r="S111" s="596"/>
      <c r="T111" s="596"/>
      <c r="U111" s="597"/>
      <c r="V111" s="597"/>
      <c r="W111" s="609">
        <f t="shared" ref="W111:X111" si="671">W105/W107</f>
        <v>0.13253012048192772</v>
      </c>
      <c r="X111" s="609">
        <f t="shared" si="671"/>
        <v>0.2289156626506024</v>
      </c>
      <c r="Y111" s="597"/>
      <c r="Z111" s="597"/>
      <c r="AA111" s="609">
        <f t="shared" ref="AA111:AB111" si="672">AA105/AA107</f>
        <v>8.4337349397590355E-2</v>
      </c>
      <c r="AB111" s="609">
        <f t="shared" si="672"/>
        <v>0.21686746987951808</v>
      </c>
      <c r="AC111" s="597"/>
      <c r="AD111" s="597"/>
      <c r="AE111" s="597"/>
      <c r="AF111" s="609">
        <f t="shared" ref="AF111:AH111" si="673">AF105/AF107</f>
        <v>2.4096385542168676E-2</v>
      </c>
      <c r="AG111" s="609">
        <f t="shared" si="673"/>
        <v>0.17073170731707318</v>
      </c>
      <c r="AH111" s="609">
        <f t="shared" si="673"/>
        <v>0.14457831325301204</v>
      </c>
      <c r="AI111" s="597"/>
      <c r="AJ111" s="597"/>
      <c r="AK111" s="609">
        <f>AK105/AK107</f>
        <v>0.15662650602409639</v>
      </c>
      <c r="AL111" s="597"/>
      <c r="AM111" s="597"/>
      <c r="AN111" s="597"/>
      <c r="AO111" s="596"/>
      <c r="AP111" s="599"/>
      <c r="AQ111" s="599"/>
      <c r="AR111" s="599"/>
      <c r="AS111" s="599"/>
      <c r="AT111" s="600"/>
      <c r="AU111" s="600"/>
      <c r="AV111" s="600"/>
      <c r="AW111" s="73"/>
      <c r="AX111" s="73"/>
      <c r="AY111" s="73"/>
      <c r="AZ111" s="73"/>
      <c r="BA111" s="601"/>
      <c r="BB111" s="73"/>
      <c r="BC111" s="73"/>
      <c r="BD111" s="73"/>
      <c r="BE111" s="73"/>
      <c r="BF111" s="73"/>
      <c r="BG111" s="73"/>
      <c r="BH111" s="73"/>
      <c r="BI111" s="73"/>
      <c r="BJ111" s="73"/>
      <c r="BK111" s="15"/>
      <c r="BL111" s="610"/>
      <c r="BM111" s="610"/>
      <c r="BN111" s="610"/>
      <c r="BO111" s="610"/>
      <c r="BP111" s="610"/>
      <c r="BQ111" s="610"/>
      <c r="BR111" s="610"/>
      <c r="BS111" s="610"/>
      <c r="BT111" s="610"/>
      <c r="BU111" s="610"/>
      <c r="BV111" s="610">
        <f t="shared" ref="BV111:BW111" si="674">BV103/BV109</f>
        <v>0.16867469879518071</v>
      </c>
      <c r="BW111" s="610">
        <f t="shared" si="674"/>
        <v>0.15662650602409639</v>
      </c>
    </row>
    <row r="112" spans="1:75" ht="16.5" customHeight="1" x14ac:dyDescent="0.25">
      <c r="A112" s="596"/>
      <c r="B112" s="596"/>
      <c r="C112" s="597"/>
      <c r="D112" s="597"/>
      <c r="E112" s="596"/>
      <c r="F112" s="597"/>
      <c r="G112" s="596"/>
      <c r="H112" s="597"/>
      <c r="I112" s="596"/>
      <c r="J112" s="596"/>
      <c r="K112" s="596"/>
      <c r="L112" s="596"/>
      <c r="M112" s="596"/>
      <c r="N112" s="596"/>
      <c r="O112" s="596"/>
      <c r="P112" s="596"/>
      <c r="Q112" s="596"/>
      <c r="R112" s="596"/>
      <c r="S112" s="596"/>
      <c r="T112" s="596"/>
      <c r="U112" s="597"/>
      <c r="V112" s="597"/>
      <c r="W112" s="598"/>
      <c r="X112" s="598"/>
      <c r="Y112" s="597"/>
      <c r="Z112" s="597"/>
      <c r="AA112" s="598"/>
      <c r="AB112" s="598"/>
      <c r="AC112" s="597"/>
      <c r="AD112" s="597"/>
      <c r="AE112" s="597"/>
      <c r="AF112" s="597"/>
      <c r="AG112" s="597"/>
      <c r="AH112" s="597"/>
      <c r="AI112" s="597"/>
      <c r="AJ112" s="597"/>
      <c r="AK112" s="597"/>
      <c r="AL112" s="597"/>
      <c r="AM112" s="597"/>
      <c r="AN112" s="597"/>
      <c r="AO112" s="596"/>
      <c r="AP112" s="599"/>
      <c r="AQ112" s="599"/>
      <c r="AR112" s="599"/>
      <c r="AS112" s="599"/>
      <c r="AT112" s="600"/>
      <c r="AU112" s="600"/>
      <c r="AV112" s="600"/>
      <c r="AW112" s="73"/>
      <c r="AX112" s="73"/>
      <c r="AY112" s="73"/>
      <c r="AZ112" s="73"/>
      <c r="BA112" s="601"/>
      <c r="BB112" s="73"/>
      <c r="BC112" s="73"/>
      <c r="BD112" s="73"/>
      <c r="BE112" s="73"/>
      <c r="BF112" s="73"/>
      <c r="BG112" s="73"/>
      <c r="BH112" s="73"/>
      <c r="BI112" s="73"/>
      <c r="BJ112" s="73"/>
      <c r="BK112" s="15"/>
      <c r="BL112" s="610"/>
      <c r="BM112" s="610"/>
      <c r="BN112" s="610"/>
      <c r="BO112" s="610"/>
      <c r="BP112" s="610"/>
      <c r="BQ112" s="610"/>
      <c r="BR112" s="610"/>
      <c r="BS112" s="610"/>
      <c r="BT112" s="610"/>
      <c r="BU112" s="610"/>
      <c r="BV112" s="610">
        <f t="shared" ref="BV112:BW112" si="675">BV104/BV109</f>
        <v>0</v>
      </c>
      <c r="BW112" s="610">
        <f t="shared" si="675"/>
        <v>0</v>
      </c>
    </row>
    <row r="113" spans="1:75" ht="16.5" customHeight="1" x14ac:dyDescent="0.25">
      <c r="A113" s="596"/>
      <c r="B113" s="596"/>
      <c r="C113" s="597"/>
      <c r="D113" s="597"/>
      <c r="E113" s="596"/>
      <c r="F113" s="597"/>
      <c r="G113" s="596"/>
      <c r="H113" s="597"/>
      <c r="I113" s="596"/>
      <c r="J113" s="596"/>
      <c r="K113" s="596"/>
      <c r="L113" s="596"/>
      <c r="M113" s="596"/>
      <c r="N113" s="596"/>
      <c r="O113" s="596"/>
      <c r="P113" s="596"/>
      <c r="Q113" s="596"/>
      <c r="R113" s="596"/>
      <c r="S113" s="596"/>
      <c r="T113" s="596"/>
      <c r="U113" s="597"/>
      <c r="V113" s="597"/>
      <c r="W113" s="598"/>
      <c r="X113" s="598"/>
      <c r="Y113" s="597"/>
      <c r="Z113" s="597"/>
      <c r="AA113" s="598"/>
      <c r="AB113" s="598"/>
      <c r="AC113" s="597"/>
      <c r="AD113" s="597"/>
      <c r="AE113" s="597"/>
      <c r="AF113" s="597"/>
      <c r="AG113" s="597"/>
      <c r="AH113" s="597"/>
      <c r="AI113" s="597"/>
      <c r="AJ113" s="597"/>
      <c r="AK113" s="597"/>
      <c r="AL113" s="597"/>
      <c r="AM113" s="597"/>
      <c r="AN113" s="597"/>
      <c r="AO113" s="596"/>
      <c r="AP113" s="599"/>
      <c r="AQ113" s="599"/>
      <c r="AR113" s="599"/>
      <c r="AS113" s="599"/>
      <c r="AT113" s="600"/>
      <c r="AU113" s="600"/>
      <c r="AV113" s="600"/>
      <c r="AW113" s="73"/>
      <c r="AX113" s="73"/>
      <c r="AY113" s="73"/>
      <c r="AZ113" s="73"/>
      <c r="BA113" s="601"/>
      <c r="BB113" s="73"/>
      <c r="BC113" s="73"/>
      <c r="BD113" s="73"/>
      <c r="BE113" s="73"/>
      <c r="BF113" s="73"/>
      <c r="BG113" s="73"/>
      <c r="BH113" s="73"/>
      <c r="BI113" s="73"/>
      <c r="BJ113" s="73"/>
      <c r="BK113" s="15"/>
      <c r="BL113" s="610"/>
      <c r="BM113" s="610"/>
      <c r="BN113" s="610"/>
      <c r="BO113" s="610"/>
      <c r="BP113" s="610"/>
      <c r="BQ113" s="610"/>
      <c r="BR113" s="610"/>
      <c r="BS113" s="610"/>
      <c r="BT113" s="610"/>
      <c r="BU113" s="610"/>
      <c r="BV113" s="610">
        <f t="shared" ref="BV113:BW113" si="676">BV105/BV109</f>
        <v>0</v>
      </c>
      <c r="BW113" s="610">
        <f t="shared" si="676"/>
        <v>0</v>
      </c>
    </row>
    <row r="114" spans="1:75" ht="16.5" customHeight="1" x14ac:dyDescent="0.25">
      <c r="A114" s="596"/>
      <c r="B114" s="596"/>
      <c r="C114" s="597"/>
      <c r="D114" s="597"/>
      <c r="E114" s="596"/>
      <c r="F114" s="597"/>
      <c r="G114" s="596"/>
      <c r="H114" s="597"/>
      <c r="I114" s="596"/>
      <c r="J114" s="596"/>
      <c r="K114" s="596"/>
      <c r="L114" s="596"/>
      <c r="M114" s="596"/>
      <c r="N114" s="596"/>
      <c r="O114" s="596"/>
      <c r="P114" s="596"/>
      <c r="Q114" s="596"/>
      <c r="R114" s="596"/>
      <c r="S114" s="596"/>
      <c r="T114" s="596"/>
      <c r="U114" s="597"/>
      <c r="V114" s="597"/>
      <c r="W114" s="598"/>
      <c r="X114" s="598"/>
      <c r="Y114" s="597"/>
      <c r="Z114" s="597"/>
      <c r="AA114" s="598"/>
      <c r="AB114" s="598"/>
      <c r="AC114" s="597"/>
      <c r="AD114" s="597"/>
      <c r="AE114" s="597"/>
      <c r="AF114" s="597"/>
      <c r="AG114" s="597"/>
      <c r="AH114" s="597"/>
      <c r="AI114" s="597"/>
      <c r="AJ114" s="597"/>
      <c r="AK114" s="597"/>
      <c r="AL114" s="597"/>
      <c r="AM114" s="597"/>
      <c r="AN114" s="597"/>
      <c r="AO114" s="596"/>
      <c r="AP114" s="599"/>
      <c r="AQ114" s="599"/>
      <c r="AR114" s="599"/>
      <c r="AS114" s="599"/>
      <c r="AT114" s="600"/>
      <c r="AU114" s="600"/>
      <c r="AV114" s="600"/>
      <c r="AW114" s="73"/>
      <c r="AX114" s="73"/>
      <c r="AY114" s="73"/>
      <c r="AZ114" s="73"/>
      <c r="BA114" s="601"/>
      <c r="BB114" s="73"/>
      <c r="BC114" s="73"/>
      <c r="BD114" s="73"/>
      <c r="BE114" s="73"/>
      <c r="BF114" s="73"/>
      <c r="BG114" s="73"/>
      <c r="BH114" s="73"/>
      <c r="BI114" s="73"/>
      <c r="BJ114" s="73"/>
      <c r="BK114" s="15"/>
      <c r="BL114" s="610"/>
      <c r="BM114" s="610"/>
      <c r="BN114" s="610"/>
      <c r="BO114" s="610"/>
      <c r="BP114" s="610"/>
      <c r="BQ114" s="610"/>
      <c r="BR114" s="610"/>
      <c r="BS114" s="610"/>
      <c r="BT114" s="610"/>
      <c r="BU114" s="610"/>
      <c r="BV114" s="610">
        <f t="shared" ref="BV114:BW114" si="677">BV106/BV109</f>
        <v>0</v>
      </c>
      <c r="BW114" s="610">
        <f t="shared" si="677"/>
        <v>0</v>
      </c>
    </row>
    <row r="115" spans="1:75" ht="16.5" customHeight="1" x14ac:dyDescent="0.25">
      <c r="A115" s="596"/>
      <c r="B115" s="596"/>
      <c r="C115" s="597"/>
      <c r="D115" s="597"/>
      <c r="E115" s="596"/>
      <c r="F115" s="597"/>
      <c r="G115" s="596"/>
      <c r="H115" s="597"/>
      <c r="I115" s="596"/>
      <c r="J115" s="596"/>
      <c r="K115" s="596"/>
      <c r="L115" s="596"/>
      <c r="M115" s="596"/>
      <c r="N115" s="596"/>
      <c r="O115" s="596"/>
      <c r="P115" s="596"/>
      <c r="Q115" s="596"/>
      <c r="R115" s="596"/>
      <c r="S115" s="596"/>
      <c r="T115" s="596"/>
      <c r="U115" s="597"/>
      <c r="V115" s="597"/>
      <c r="W115" s="598"/>
      <c r="X115" s="598"/>
      <c r="Y115" s="597"/>
      <c r="Z115" s="597"/>
      <c r="AA115" s="598"/>
      <c r="AB115" s="598"/>
      <c r="AC115" s="597"/>
      <c r="AD115" s="597"/>
      <c r="AE115" s="597"/>
      <c r="AF115" s="597"/>
      <c r="AG115" s="597"/>
      <c r="AH115" s="597"/>
      <c r="AI115" s="597"/>
      <c r="AJ115" s="597"/>
      <c r="AK115" s="597"/>
      <c r="AL115" s="597"/>
      <c r="AM115" s="597"/>
      <c r="AN115" s="597"/>
      <c r="AO115" s="596"/>
      <c r="AP115" s="599"/>
      <c r="AQ115" s="599"/>
      <c r="AR115" s="599"/>
      <c r="AS115" s="599"/>
      <c r="AT115" s="600"/>
      <c r="AU115" s="600"/>
      <c r="AV115" s="600"/>
      <c r="AW115" s="73"/>
      <c r="AX115" s="73"/>
      <c r="AY115" s="73"/>
      <c r="AZ115" s="73"/>
      <c r="BA115" s="601"/>
      <c r="BB115" s="73"/>
      <c r="BC115" s="73"/>
      <c r="BD115" s="73"/>
      <c r="BE115" s="73"/>
      <c r="BF115" s="73"/>
      <c r="BG115" s="73"/>
      <c r="BH115" s="73"/>
      <c r="BI115" s="73"/>
      <c r="BJ115" s="73"/>
      <c r="BK115" s="15"/>
      <c r="BL115" s="610"/>
      <c r="BM115" s="610"/>
      <c r="BN115" s="610"/>
      <c r="BO115" s="610"/>
      <c r="BP115" s="610"/>
      <c r="BQ115" s="610"/>
      <c r="BR115" s="610"/>
      <c r="BS115" s="610"/>
      <c r="BT115" s="610"/>
      <c r="BU115" s="610"/>
      <c r="BV115" s="610">
        <f t="shared" ref="BV115:BW115" si="678">BV107/BV109</f>
        <v>0.83132530120481929</v>
      </c>
      <c r="BW115" s="610">
        <f t="shared" si="678"/>
        <v>0.84337349397590367</v>
      </c>
    </row>
    <row r="116" spans="1:75" ht="16.5" customHeight="1" x14ac:dyDescent="0.25">
      <c r="A116" s="596"/>
      <c r="B116" s="596"/>
      <c r="C116" s="597"/>
      <c r="D116" s="597"/>
      <c r="E116" s="596"/>
      <c r="F116" s="597"/>
      <c r="G116" s="596"/>
      <c r="H116" s="597"/>
      <c r="I116" s="596"/>
      <c r="J116" s="596"/>
      <c r="K116" s="596"/>
      <c r="L116" s="596"/>
      <c r="M116" s="596"/>
      <c r="N116" s="596"/>
      <c r="O116" s="596"/>
      <c r="P116" s="596"/>
      <c r="Q116" s="596"/>
      <c r="R116" s="596"/>
      <c r="S116" s="596"/>
      <c r="T116" s="596"/>
      <c r="U116" s="597"/>
      <c r="V116" s="597"/>
      <c r="W116" s="598"/>
      <c r="X116" s="598"/>
      <c r="Y116" s="597"/>
      <c r="Z116" s="597"/>
      <c r="AA116" s="598"/>
      <c r="AB116" s="598"/>
      <c r="AC116" s="597"/>
      <c r="AD116" s="597"/>
      <c r="AE116" s="597"/>
      <c r="AF116" s="597"/>
      <c r="AG116" s="597"/>
      <c r="AH116" s="597"/>
      <c r="AI116" s="597"/>
      <c r="AJ116" s="597"/>
      <c r="AK116" s="597"/>
      <c r="AL116" s="597"/>
      <c r="AM116" s="597"/>
      <c r="AN116" s="597"/>
      <c r="AO116" s="596"/>
      <c r="AP116" s="599"/>
      <c r="AQ116" s="599"/>
      <c r="AR116" s="599"/>
      <c r="AS116" s="599"/>
      <c r="AT116" s="600"/>
      <c r="AU116" s="600"/>
      <c r="AV116" s="600"/>
      <c r="AW116" s="73"/>
      <c r="AX116" s="73"/>
      <c r="AY116" s="73"/>
      <c r="AZ116" s="73"/>
      <c r="BA116" s="601"/>
      <c r="BB116" s="73"/>
      <c r="BC116" s="73"/>
      <c r="BD116" s="73"/>
      <c r="BE116" s="73"/>
      <c r="BF116" s="73"/>
      <c r="BG116" s="73"/>
      <c r="BH116" s="73"/>
      <c r="BI116" s="73"/>
      <c r="BJ116" s="73"/>
      <c r="BK116" s="15"/>
      <c r="BL116" s="610"/>
      <c r="BM116" s="610"/>
      <c r="BN116" s="610"/>
      <c r="BO116" s="610"/>
      <c r="BP116" s="610"/>
      <c r="BQ116" s="610"/>
      <c r="BR116" s="610"/>
      <c r="BS116" s="610"/>
      <c r="BT116" s="610"/>
      <c r="BU116" s="610"/>
      <c r="BV116" s="610"/>
      <c r="BW116" s="610"/>
    </row>
    <row r="117" spans="1:75" ht="16.5" customHeight="1" x14ac:dyDescent="0.25">
      <c r="A117" s="596"/>
      <c r="B117" s="596"/>
      <c r="C117" s="597"/>
      <c r="D117" s="597"/>
      <c r="E117" s="596"/>
      <c r="F117" s="597"/>
      <c r="G117" s="596"/>
      <c r="H117" s="597"/>
      <c r="I117" s="596"/>
      <c r="J117" s="596"/>
      <c r="K117" s="596"/>
      <c r="L117" s="596"/>
      <c r="M117" s="596"/>
      <c r="N117" s="596"/>
      <c r="O117" s="596"/>
      <c r="P117" s="596"/>
      <c r="Q117" s="596"/>
      <c r="R117" s="596"/>
      <c r="S117" s="596"/>
      <c r="T117" s="596"/>
      <c r="U117" s="597"/>
      <c r="V117" s="597"/>
      <c r="W117" s="598"/>
      <c r="X117" s="598"/>
      <c r="Y117" s="597"/>
      <c r="Z117" s="597"/>
      <c r="AA117" s="598"/>
      <c r="AB117" s="598"/>
      <c r="AC117" s="597"/>
      <c r="AD117" s="597"/>
      <c r="AE117" s="597"/>
      <c r="AF117" s="597"/>
      <c r="AG117" s="597"/>
      <c r="AH117" s="597"/>
      <c r="AI117" s="597"/>
      <c r="AJ117" s="597"/>
      <c r="AK117" s="597"/>
      <c r="AL117" s="597"/>
      <c r="AM117" s="597"/>
      <c r="AN117" s="597"/>
      <c r="AO117" s="596"/>
      <c r="AP117" s="599"/>
      <c r="AQ117" s="599"/>
      <c r="AR117" s="599"/>
      <c r="AS117" s="599"/>
      <c r="AT117" s="600"/>
      <c r="AU117" s="600"/>
      <c r="AV117" s="600"/>
      <c r="AW117" s="73"/>
      <c r="AX117" s="73"/>
      <c r="AY117" s="73"/>
      <c r="AZ117" s="73"/>
      <c r="BA117" s="601"/>
      <c r="BB117" s="73"/>
      <c r="BC117" s="73"/>
      <c r="BD117" s="73"/>
      <c r="BE117" s="73"/>
      <c r="BF117" s="73"/>
      <c r="BG117" s="73"/>
      <c r="BH117" s="73"/>
      <c r="BI117" s="73"/>
      <c r="BJ117" s="73"/>
      <c r="BK117" s="15"/>
      <c r="BL117" s="611"/>
      <c r="BM117" s="611"/>
      <c r="BN117" s="611"/>
      <c r="BO117" s="611"/>
      <c r="BP117" s="611"/>
      <c r="BQ117" s="611"/>
      <c r="BR117" s="611"/>
      <c r="BS117" s="611"/>
      <c r="BT117" s="611"/>
      <c r="BU117" s="611"/>
      <c r="BV117" s="611"/>
      <c r="BW117" s="611"/>
    </row>
    <row r="118" spans="1:75" ht="16.5" customHeight="1" x14ac:dyDescent="0.3">
      <c r="A118" s="596"/>
      <c r="B118" s="596"/>
      <c r="C118" s="597"/>
      <c r="D118" s="597"/>
      <c r="E118" s="596"/>
      <c r="F118" s="597"/>
      <c r="G118" s="596"/>
      <c r="H118" s="597"/>
      <c r="I118" s="596"/>
      <c r="J118" s="596"/>
      <c r="K118" s="596"/>
      <c r="L118" s="596"/>
      <c r="M118" s="596"/>
      <c r="N118" s="596"/>
      <c r="O118" s="596"/>
      <c r="P118" s="596"/>
      <c r="Q118" s="596"/>
      <c r="R118" s="596"/>
      <c r="S118" s="596"/>
      <c r="T118" s="596"/>
      <c r="U118" s="597"/>
      <c r="V118" s="597"/>
      <c r="W118" s="598"/>
      <c r="X118" s="598"/>
      <c r="Y118" s="597"/>
      <c r="Z118" s="597"/>
      <c r="AA118" s="598"/>
      <c r="AB118" s="598"/>
      <c r="AC118" s="597"/>
      <c r="AD118" s="597"/>
      <c r="AE118" s="597"/>
      <c r="AF118" s="597"/>
      <c r="AG118" s="597"/>
      <c r="AH118" s="597"/>
      <c r="AI118" s="597"/>
      <c r="AJ118" s="597"/>
      <c r="AK118" s="597"/>
      <c r="AL118" s="597"/>
      <c r="AM118" s="597"/>
      <c r="AN118" s="597"/>
      <c r="AO118" s="596"/>
      <c r="AP118" s="599"/>
      <c r="AQ118" s="599"/>
      <c r="AR118" s="599"/>
      <c r="AS118" s="599"/>
      <c r="AT118" s="600"/>
      <c r="AU118" s="600"/>
      <c r="AV118" s="600"/>
      <c r="AW118" s="73"/>
      <c r="AX118" s="73"/>
      <c r="AY118" s="73"/>
      <c r="AZ118" s="73"/>
      <c r="BA118" s="601"/>
      <c r="BB118" s="73"/>
      <c r="BC118" s="73"/>
      <c r="BD118" s="73"/>
      <c r="BE118" s="73"/>
      <c r="BF118" s="73"/>
      <c r="BG118" s="73"/>
      <c r="BH118" s="73"/>
      <c r="BI118" s="73"/>
      <c r="BJ118" s="73"/>
      <c r="BK118" s="15"/>
      <c r="BL118" s="517"/>
      <c r="BM118" s="517"/>
      <c r="BN118" s="517"/>
      <c r="BO118" s="517"/>
      <c r="BP118" s="517"/>
      <c r="BQ118" s="517"/>
      <c r="BR118" s="517"/>
      <c r="BS118" s="517"/>
      <c r="BT118" s="517"/>
      <c r="BU118" s="517"/>
      <c r="BV118" s="517"/>
      <c r="BW118" s="517"/>
    </row>
    <row r="119" spans="1:75" ht="16.5" customHeight="1" x14ac:dyDescent="0.3">
      <c r="A119" s="596"/>
      <c r="B119" s="596"/>
      <c r="C119" s="597"/>
      <c r="D119" s="597"/>
      <c r="E119" s="596"/>
      <c r="F119" s="597"/>
      <c r="G119" s="596"/>
      <c r="H119" s="597"/>
      <c r="I119" s="596"/>
      <c r="J119" s="596"/>
      <c r="K119" s="596"/>
      <c r="L119" s="596"/>
      <c r="M119" s="596"/>
      <c r="N119" s="596"/>
      <c r="O119" s="596"/>
      <c r="P119" s="596"/>
      <c r="Q119" s="596"/>
      <c r="R119" s="596"/>
      <c r="S119" s="596"/>
      <c r="T119" s="596"/>
      <c r="U119" s="597"/>
      <c r="V119" s="597"/>
      <c r="W119" s="598"/>
      <c r="X119" s="598"/>
      <c r="Y119" s="597"/>
      <c r="Z119" s="597"/>
      <c r="AA119" s="598"/>
      <c r="AB119" s="598"/>
      <c r="AC119" s="597"/>
      <c r="AD119" s="597"/>
      <c r="AE119" s="597"/>
      <c r="AF119" s="597"/>
      <c r="AG119" s="597"/>
      <c r="AH119" s="597"/>
      <c r="AI119" s="597"/>
      <c r="AJ119" s="597"/>
      <c r="AK119" s="597"/>
      <c r="AL119" s="597"/>
      <c r="AM119" s="597"/>
      <c r="AN119" s="597"/>
      <c r="AO119" s="596"/>
      <c r="AP119" s="599"/>
      <c r="AQ119" s="599"/>
      <c r="AR119" s="599"/>
      <c r="AS119" s="599"/>
      <c r="AT119" s="600"/>
      <c r="AU119" s="600"/>
      <c r="AV119" s="600"/>
      <c r="AW119" s="73"/>
      <c r="AX119" s="73"/>
      <c r="AY119" s="73"/>
      <c r="AZ119" s="73"/>
      <c r="BA119" s="601"/>
      <c r="BB119" s="73"/>
      <c r="BC119" s="73"/>
      <c r="BD119" s="73"/>
      <c r="BE119" s="73"/>
      <c r="BF119" s="73"/>
      <c r="BG119" s="73"/>
      <c r="BH119" s="73"/>
      <c r="BI119" s="73"/>
      <c r="BJ119" s="73"/>
      <c r="BK119" s="15"/>
      <c r="BL119" s="517"/>
      <c r="BM119" s="517"/>
      <c r="BN119" s="517"/>
      <c r="BO119" s="517"/>
      <c r="BP119" s="517"/>
      <c r="BQ119" s="517"/>
      <c r="BR119" s="517"/>
      <c r="BS119" s="517"/>
      <c r="BT119" s="517"/>
      <c r="BU119" s="517"/>
      <c r="BV119" s="517"/>
      <c r="BW119" s="517"/>
    </row>
    <row r="120" spans="1:75" ht="16.5" customHeight="1" x14ac:dyDescent="0.3">
      <c r="A120" s="596"/>
      <c r="B120" s="596"/>
      <c r="C120" s="597"/>
      <c r="D120" s="597"/>
      <c r="E120" s="596"/>
      <c r="F120" s="597"/>
      <c r="G120" s="596"/>
      <c r="H120" s="597"/>
      <c r="I120" s="596"/>
      <c r="J120" s="596"/>
      <c r="K120" s="596"/>
      <c r="L120" s="596"/>
      <c r="M120" s="596"/>
      <c r="N120" s="596"/>
      <c r="O120" s="596"/>
      <c r="P120" s="596"/>
      <c r="Q120" s="596"/>
      <c r="R120" s="596"/>
      <c r="S120" s="596"/>
      <c r="T120" s="596"/>
      <c r="U120" s="597"/>
      <c r="V120" s="597"/>
      <c r="W120" s="598"/>
      <c r="X120" s="598"/>
      <c r="Y120" s="597"/>
      <c r="Z120" s="597"/>
      <c r="AA120" s="598"/>
      <c r="AB120" s="598"/>
      <c r="AC120" s="597"/>
      <c r="AD120" s="597"/>
      <c r="AE120" s="597"/>
      <c r="AF120" s="597"/>
      <c r="AG120" s="597"/>
      <c r="AH120" s="597"/>
      <c r="AI120" s="597"/>
      <c r="AJ120" s="597"/>
      <c r="AK120" s="597"/>
      <c r="AL120" s="597"/>
      <c r="AM120" s="597"/>
      <c r="AN120" s="597"/>
      <c r="AO120" s="596"/>
      <c r="AP120" s="599"/>
      <c r="AQ120" s="599"/>
      <c r="AR120" s="599"/>
      <c r="AS120" s="599"/>
      <c r="AT120" s="600"/>
      <c r="AU120" s="600"/>
      <c r="AV120" s="600"/>
      <c r="AW120" s="73"/>
      <c r="AX120" s="73"/>
      <c r="AY120" s="73"/>
      <c r="AZ120" s="73"/>
      <c r="BA120" s="601"/>
      <c r="BB120" s="73"/>
      <c r="BC120" s="73"/>
      <c r="BD120" s="73"/>
      <c r="BE120" s="73"/>
      <c r="BF120" s="73"/>
      <c r="BG120" s="73"/>
      <c r="BH120" s="73"/>
      <c r="BI120" s="73"/>
      <c r="BJ120" s="73"/>
      <c r="BK120" s="15"/>
      <c r="BL120" s="517"/>
      <c r="BM120" s="517"/>
      <c r="BN120" s="517"/>
      <c r="BO120" s="517"/>
      <c r="BP120" s="517"/>
      <c r="BQ120" s="517"/>
      <c r="BR120" s="517"/>
      <c r="BS120" s="517"/>
      <c r="BT120" s="517"/>
      <c r="BU120" s="517"/>
      <c r="BV120" s="517"/>
      <c r="BW120" s="517"/>
    </row>
    <row r="121" spans="1:75" ht="16.5" customHeight="1" x14ac:dyDescent="0.3">
      <c r="A121" s="596"/>
      <c r="B121" s="596"/>
      <c r="C121" s="597"/>
      <c r="D121" s="597"/>
      <c r="E121" s="596"/>
      <c r="F121" s="597"/>
      <c r="G121" s="596"/>
      <c r="H121" s="597"/>
      <c r="I121" s="596"/>
      <c r="J121" s="596"/>
      <c r="K121" s="596"/>
      <c r="L121" s="596"/>
      <c r="M121" s="596"/>
      <c r="N121" s="596"/>
      <c r="O121" s="596"/>
      <c r="P121" s="596"/>
      <c r="Q121" s="596"/>
      <c r="R121" s="596"/>
      <c r="S121" s="596"/>
      <c r="T121" s="596"/>
      <c r="U121" s="597"/>
      <c r="V121" s="597"/>
      <c r="W121" s="598"/>
      <c r="X121" s="598"/>
      <c r="Y121" s="597"/>
      <c r="Z121" s="597"/>
      <c r="AA121" s="598"/>
      <c r="AB121" s="598"/>
      <c r="AC121" s="597"/>
      <c r="AD121" s="597"/>
      <c r="AE121" s="597"/>
      <c r="AF121" s="597"/>
      <c r="AG121" s="597"/>
      <c r="AH121" s="597"/>
      <c r="AI121" s="597"/>
      <c r="AJ121" s="597"/>
      <c r="AK121" s="597"/>
      <c r="AL121" s="597"/>
      <c r="AM121" s="597"/>
      <c r="AN121" s="597"/>
      <c r="AO121" s="596"/>
      <c r="AP121" s="599"/>
      <c r="AQ121" s="599"/>
      <c r="AR121" s="599"/>
      <c r="AS121" s="599"/>
      <c r="AT121" s="600"/>
      <c r="AU121" s="600"/>
      <c r="AV121" s="600"/>
      <c r="AW121" s="73"/>
      <c r="AX121" s="73"/>
      <c r="AY121" s="73"/>
      <c r="AZ121" s="73"/>
      <c r="BA121" s="601"/>
      <c r="BB121" s="73"/>
      <c r="BC121" s="73"/>
      <c r="BD121" s="73"/>
      <c r="BE121" s="73"/>
      <c r="BF121" s="73"/>
      <c r="BG121" s="73"/>
      <c r="BH121" s="73"/>
      <c r="BI121" s="73"/>
      <c r="BJ121" s="73"/>
      <c r="BK121" s="15"/>
      <c r="BL121" s="517"/>
      <c r="BM121" s="517"/>
      <c r="BN121" s="517"/>
      <c r="BO121" s="517"/>
      <c r="BP121" s="517"/>
      <c r="BQ121" s="517"/>
      <c r="BR121" s="517"/>
      <c r="BS121" s="517"/>
      <c r="BT121" s="517"/>
      <c r="BU121" s="517"/>
      <c r="BV121" s="517"/>
      <c r="BW121" s="517"/>
    </row>
    <row r="122" spans="1:75" ht="16.5" customHeight="1" x14ac:dyDescent="0.3">
      <c r="A122" s="596"/>
      <c r="B122" s="596"/>
      <c r="C122" s="597"/>
      <c r="D122" s="597"/>
      <c r="E122" s="596"/>
      <c r="F122" s="597"/>
      <c r="G122" s="596"/>
      <c r="H122" s="597"/>
      <c r="I122" s="596"/>
      <c r="J122" s="596"/>
      <c r="K122" s="596"/>
      <c r="L122" s="596"/>
      <c r="M122" s="596"/>
      <c r="N122" s="596"/>
      <c r="O122" s="596"/>
      <c r="P122" s="596"/>
      <c r="Q122" s="596"/>
      <c r="R122" s="596"/>
      <c r="S122" s="596"/>
      <c r="T122" s="596"/>
      <c r="U122" s="597"/>
      <c r="V122" s="597"/>
      <c r="W122" s="598"/>
      <c r="X122" s="598"/>
      <c r="Y122" s="597"/>
      <c r="Z122" s="597"/>
      <c r="AA122" s="598"/>
      <c r="AB122" s="598"/>
      <c r="AC122" s="597"/>
      <c r="AD122" s="597"/>
      <c r="AE122" s="597"/>
      <c r="AF122" s="597"/>
      <c r="AG122" s="597"/>
      <c r="AH122" s="597"/>
      <c r="AI122" s="597"/>
      <c r="AJ122" s="597"/>
      <c r="AK122" s="597"/>
      <c r="AL122" s="597"/>
      <c r="AM122" s="597"/>
      <c r="AN122" s="597"/>
      <c r="AO122" s="596"/>
      <c r="AP122" s="599"/>
      <c r="AQ122" s="599"/>
      <c r="AR122" s="599"/>
      <c r="AS122" s="599"/>
      <c r="AT122" s="600"/>
      <c r="AU122" s="600"/>
      <c r="AV122" s="600"/>
      <c r="AW122" s="73"/>
      <c r="AX122" s="73"/>
      <c r="AY122" s="73"/>
      <c r="AZ122" s="73"/>
      <c r="BA122" s="601"/>
      <c r="BB122" s="73"/>
      <c r="BC122" s="73"/>
      <c r="BD122" s="73"/>
      <c r="BE122" s="73"/>
      <c r="BF122" s="73"/>
      <c r="BG122" s="73"/>
      <c r="BH122" s="73"/>
      <c r="BI122" s="73"/>
      <c r="BJ122" s="73"/>
      <c r="BK122" s="15"/>
      <c r="BL122" s="517"/>
      <c r="BM122" s="517"/>
      <c r="BN122" s="517"/>
      <c r="BO122" s="517"/>
      <c r="BP122" s="517"/>
      <c r="BQ122" s="517"/>
      <c r="BR122" s="517"/>
      <c r="BS122" s="517"/>
      <c r="BT122" s="517"/>
      <c r="BU122" s="517"/>
      <c r="BV122" s="517"/>
      <c r="BW122" s="517"/>
    </row>
    <row r="123" spans="1:75" ht="16.5" customHeight="1" x14ac:dyDescent="0.3">
      <c r="A123" s="596"/>
      <c r="B123" s="596"/>
      <c r="C123" s="597"/>
      <c r="D123" s="597"/>
      <c r="E123" s="596"/>
      <c r="F123" s="597"/>
      <c r="G123" s="596"/>
      <c r="H123" s="597"/>
      <c r="I123" s="596"/>
      <c r="J123" s="596"/>
      <c r="K123" s="596"/>
      <c r="L123" s="596"/>
      <c r="M123" s="596"/>
      <c r="N123" s="596"/>
      <c r="O123" s="596"/>
      <c r="P123" s="596"/>
      <c r="Q123" s="596"/>
      <c r="R123" s="596"/>
      <c r="S123" s="596"/>
      <c r="T123" s="596"/>
      <c r="U123" s="597"/>
      <c r="V123" s="597"/>
      <c r="W123" s="598"/>
      <c r="X123" s="598"/>
      <c r="Y123" s="597"/>
      <c r="Z123" s="597"/>
      <c r="AA123" s="598"/>
      <c r="AB123" s="598"/>
      <c r="AC123" s="597"/>
      <c r="AD123" s="597"/>
      <c r="AE123" s="597"/>
      <c r="AF123" s="597"/>
      <c r="AG123" s="597"/>
      <c r="AH123" s="597"/>
      <c r="AI123" s="597"/>
      <c r="AJ123" s="597"/>
      <c r="AK123" s="597"/>
      <c r="AL123" s="597"/>
      <c r="AM123" s="597"/>
      <c r="AN123" s="597"/>
      <c r="AO123" s="596"/>
      <c r="AP123" s="599"/>
      <c r="AQ123" s="599"/>
      <c r="AR123" s="599"/>
      <c r="AS123" s="599"/>
      <c r="AT123" s="600"/>
      <c r="AU123" s="600"/>
      <c r="AV123" s="600"/>
      <c r="AW123" s="73"/>
      <c r="AX123" s="73"/>
      <c r="AY123" s="73"/>
      <c r="AZ123" s="73"/>
      <c r="BA123" s="601"/>
      <c r="BB123" s="73"/>
      <c r="BC123" s="73"/>
      <c r="BD123" s="73"/>
      <c r="BE123" s="73"/>
      <c r="BF123" s="73"/>
      <c r="BG123" s="73"/>
      <c r="BH123" s="73"/>
      <c r="BI123" s="73"/>
      <c r="BJ123" s="73"/>
      <c r="BK123" s="15"/>
      <c r="BL123" s="517"/>
      <c r="BM123" s="517"/>
      <c r="BN123" s="517"/>
      <c r="BO123" s="517"/>
      <c r="BP123" s="517"/>
      <c r="BQ123" s="517"/>
      <c r="BR123" s="517"/>
      <c r="BS123" s="517"/>
      <c r="BT123" s="517"/>
      <c r="BU123" s="517"/>
      <c r="BV123" s="517"/>
      <c r="BW123" s="517"/>
    </row>
    <row r="124" spans="1:75" ht="16.5" customHeight="1" x14ac:dyDescent="0.3">
      <c r="A124" s="596"/>
      <c r="B124" s="596"/>
      <c r="C124" s="597"/>
      <c r="D124" s="597"/>
      <c r="E124" s="596"/>
      <c r="F124" s="597"/>
      <c r="G124" s="596"/>
      <c r="H124" s="597"/>
      <c r="I124" s="596"/>
      <c r="J124" s="596"/>
      <c r="K124" s="596"/>
      <c r="L124" s="596"/>
      <c r="M124" s="596"/>
      <c r="N124" s="596"/>
      <c r="O124" s="596"/>
      <c r="P124" s="596"/>
      <c r="Q124" s="596"/>
      <c r="R124" s="596"/>
      <c r="S124" s="596"/>
      <c r="T124" s="596"/>
      <c r="U124" s="597"/>
      <c r="V124" s="597"/>
      <c r="W124" s="598"/>
      <c r="X124" s="598"/>
      <c r="Y124" s="597"/>
      <c r="Z124" s="597"/>
      <c r="AA124" s="598"/>
      <c r="AB124" s="598"/>
      <c r="AC124" s="597"/>
      <c r="AD124" s="597"/>
      <c r="AE124" s="597"/>
      <c r="AF124" s="597"/>
      <c r="AG124" s="597"/>
      <c r="AH124" s="597"/>
      <c r="AI124" s="597"/>
      <c r="AJ124" s="597"/>
      <c r="AK124" s="597"/>
      <c r="AL124" s="597"/>
      <c r="AM124" s="597"/>
      <c r="AN124" s="597"/>
      <c r="AO124" s="596"/>
      <c r="AP124" s="599"/>
      <c r="AQ124" s="599"/>
      <c r="AR124" s="599"/>
      <c r="AS124" s="599"/>
      <c r="AT124" s="600"/>
      <c r="AU124" s="600"/>
      <c r="AV124" s="600"/>
      <c r="AW124" s="73"/>
      <c r="AX124" s="73"/>
      <c r="AY124" s="73"/>
      <c r="AZ124" s="73"/>
      <c r="BA124" s="601"/>
      <c r="BB124" s="73"/>
      <c r="BC124" s="73"/>
      <c r="BD124" s="73"/>
      <c r="BE124" s="73"/>
      <c r="BF124" s="73"/>
      <c r="BG124" s="73"/>
      <c r="BH124" s="73"/>
      <c r="BI124" s="73"/>
      <c r="BJ124" s="73"/>
      <c r="BK124" s="15"/>
      <c r="BL124" s="517"/>
      <c r="BM124" s="517"/>
      <c r="BN124" s="517"/>
      <c r="BO124" s="517"/>
      <c r="BP124" s="517"/>
      <c r="BQ124" s="517"/>
      <c r="BR124" s="517"/>
      <c r="BS124" s="517"/>
      <c r="BT124" s="517"/>
      <c r="BU124" s="517"/>
      <c r="BV124" s="517"/>
      <c r="BW124" s="517"/>
    </row>
    <row r="125" spans="1:75" ht="16.5" customHeight="1" x14ac:dyDescent="0.3">
      <c r="A125" s="596"/>
      <c r="B125" s="596"/>
      <c r="C125" s="597"/>
      <c r="D125" s="597"/>
      <c r="E125" s="596"/>
      <c r="F125" s="597"/>
      <c r="G125" s="596"/>
      <c r="H125" s="597"/>
      <c r="I125" s="596"/>
      <c r="J125" s="596"/>
      <c r="K125" s="596"/>
      <c r="L125" s="596"/>
      <c r="M125" s="596"/>
      <c r="N125" s="596"/>
      <c r="O125" s="596"/>
      <c r="P125" s="596"/>
      <c r="Q125" s="596"/>
      <c r="R125" s="596"/>
      <c r="S125" s="596"/>
      <c r="T125" s="596"/>
      <c r="U125" s="597"/>
      <c r="V125" s="597"/>
      <c r="W125" s="598"/>
      <c r="X125" s="598"/>
      <c r="Y125" s="597"/>
      <c r="Z125" s="597"/>
      <c r="AA125" s="598"/>
      <c r="AB125" s="598"/>
      <c r="AC125" s="597"/>
      <c r="AD125" s="597"/>
      <c r="AE125" s="597"/>
      <c r="AF125" s="597"/>
      <c r="AG125" s="597"/>
      <c r="AH125" s="597"/>
      <c r="AI125" s="597"/>
      <c r="AJ125" s="597"/>
      <c r="AK125" s="597"/>
      <c r="AL125" s="597"/>
      <c r="AM125" s="597"/>
      <c r="AN125" s="597"/>
      <c r="AO125" s="596"/>
      <c r="AP125" s="599"/>
      <c r="AQ125" s="599"/>
      <c r="AR125" s="599"/>
      <c r="AS125" s="599"/>
      <c r="AT125" s="600"/>
      <c r="AU125" s="600"/>
      <c r="AV125" s="600"/>
      <c r="AW125" s="73"/>
      <c r="AX125" s="73"/>
      <c r="AY125" s="73"/>
      <c r="AZ125" s="73"/>
      <c r="BA125" s="601"/>
      <c r="BB125" s="73"/>
      <c r="BC125" s="73"/>
      <c r="BD125" s="73"/>
      <c r="BE125" s="73"/>
      <c r="BF125" s="73"/>
      <c r="BG125" s="73"/>
      <c r="BH125" s="73"/>
      <c r="BI125" s="73"/>
      <c r="BJ125" s="73"/>
      <c r="BK125" s="15"/>
      <c r="BL125" s="517"/>
      <c r="BM125" s="517"/>
      <c r="BN125" s="517"/>
      <c r="BO125" s="517"/>
      <c r="BP125" s="517"/>
      <c r="BQ125" s="517"/>
      <c r="BR125" s="517"/>
      <c r="BS125" s="517"/>
      <c r="BT125" s="517"/>
      <c r="BU125" s="517"/>
      <c r="BV125" s="517"/>
      <c r="BW125" s="517"/>
    </row>
    <row r="126" spans="1:75" ht="16.5" customHeight="1" x14ac:dyDescent="0.3">
      <c r="A126" s="596"/>
      <c r="B126" s="596"/>
      <c r="C126" s="597"/>
      <c r="D126" s="597"/>
      <c r="E126" s="596"/>
      <c r="F126" s="597"/>
      <c r="G126" s="596"/>
      <c r="H126" s="597"/>
      <c r="I126" s="596"/>
      <c r="J126" s="596"/>
      <c r="K126" s="596"/>
      <c r="L126" s="596"/>
      <c r="M126" s="596"/>
      <c r="N126" s="596"/>
      <c r="O126" s="596"/>
      <c r="P126" s="596"/>
      <c r="Q126" s="596"/>
      <c r="R126" s="596"/>
      <c r="S126" s="596"/>
      <c r="T126" s="596"/>
      <c r="U126" s="597"/>
      <c r="V126" s="597"/>
      <c r="W126" s="598"/>
      <c r="X126" s="598"/>
      <c r="Y126" s="597"/>
      <c r="Z126" s="597"/>
      <c r="AA126" s="598"/>
      <c r="AB126" s="598"/>
      <c r="AC126" s="597"/>
      <c r="AD126" s="597"/>
      <c r="AE126" s="597"/>
      <c r="AF126" s="597"/>
      <c r="AG126" s="597"/>
      <c r="AH126" s="597"/>
      <c r="AI126" s="597"/>
      <c r="AJ126" s="597"/>
      <c r="AK126" s="597"/>
      <c r="AL126" s="597"/>
      <c r="AM126" s="597"/>
      <c r="AN126" s="597"/>
      <c r="AO126" s="596"/>
      <c r="AP126" s="599"/>
      <c r="AQ126" s="599"/>
      <c r="AR126" s="599"/>
      <c r="AS126" s="599"/>
      <c r="AT126" s="600"/>
      <c r="AU126" s="600"/>
      <c r="AV126" s="600"/>
      <c r="AW126" s="73"/>
      <c r="AX126" s="73"/>
      <c r="AY126" s="73"/>
      <c r="AZ126" s="73"/>
      <c r="BA126" s="601"/>
      <c r="BB126" s="73"/>
      <c r="BC126" s="73"/>
      <c r="BD126" s="73"/>
      <c r="BE126" s="73"/>
      <c r="BF126" s="73"/>
      <c r="BG126" s="73"/>
      <c r="BH126" s="73"/>
      <c r="BI126" s="73"/>
      <c r="BJ126" s="73"/>
      <c r="BK126" s="15"/>
      <c r="BL126" s="517"/>
      <c r="BM126" s="517"/>
      <c r="BN126" s="517"/>
      <c r="BO126" s="517"/>
      <c r="BP126" s="517"/>
      <c r="BQ126" s="517"/>
      <c r="BR126" s="517"/>
      <c r="BS126" s="517"/>
      <c r="BT126" s="517"/>
      <c r="BU126" s="517"/>
      <c r="BV126" s="517"/>
      <c r="BW126" s="517"/>
    </row>
    <row r="127" spans="1:75" ht="16.5" customHeight="1" x14ac:dyDescent="0.3">
      <c r="A127" s="596"/>
      <c r="B127" s="596"/>
      <c r="C127" s="597"/>
      <c r="D127" s="597"/>
      <c r="E127" s="596"/>
      <c r="F127" s="597"/>
      <c r="G127" s="596"/>
      <c r="H127" s="597"/>
      <c r="I127" s="596"/>
      <c r="J127" s="596"/>
      <c r="K127" s="596"/>
      <c r="L127" s="596"/>
      <c r="M127" s="596"/>
      <c r="N127" s="596"/>
      <c r="O127" s="596"/>
      <c r="P127" s="596"/>
      <c r="Q127" s="596"/>
      <c r="R127" s="596"/>
      <c r="S127" s="596"/>
      <c r="T127" s="596"/>
      <c r="U127" s="597"/>
      <c r="V127" s="597"/>
      <c r="W127" s="598"/>
      <c r="X127" s="598"/>
      <c r="Y127" s="597"/>
      <c r="Z127" s="597"/>
      <c r="AA127" s="598"/>
      <c r="AB127" s="598"/>
      <c r="AC127" s="597"/>
      <c r="AD127" s="597"/>
      <c r="AE127" s="597"/>
      <c r="AF127" s="597"/>
      <c r="AG127" s="597"/>
      <c r="AH127" s="597"/>
      <c r="AI127" s="597"/>
      <c r="AJ127" s="597"/>
      <c r="AK127" s="597"/>
      <c r="AL127" s="597"/>
      <c r="AM127" s="597"/>
      <c r="AN127" s="597"/>
      <c r="AO127" s="596"/>
      <c r="AP127" s="599"/>
      <c r="AQ127" s="599"/>
      <c r="AR127" s="599"/>
      <c r="AS127" s="599"/>
      <c r="AT127" s="600"/>
      <c r="AU127" s="600"/>
      <c r="AV127" s="600"/>
      <c r="AW127" s="73"/>
      <c r="AX127" s="73"/>
      <c r="AY127" s="73"/>
      <c r="AZ127" s="73"/>
      <c r="BA127" s="601"/>
      <c r="BB127" s="73"/>
      <c r="BC127" s="73"/>
      <c r="BD127" s="73"/>
      <c r="BE127" s="73"/>
      <c r="BF127" s="73"/>
      <c r="BG127" s="73"/>
      <c r="BH127" s="73"/>
      <c r="BI127" s="73"/>
      <c r="BJ127" s="73"/>
      <c r="BK127" s="15"/>
      <c r="BL127" s="517"/>
      <c r="BM127" s="517"/>
      <c r="BN127" s="517"/>
      <c r="BO127" s="517"/>
      <c r="BP127" s="517"/>
      <c r="BQ127" s="517"/>
      <c r="BR127" s="517"/>
      <c r="BS127" s="517"/>
      <c r="BT127" s="517"/>
      <c r="BU127" s="517"/>
      <c r="BV127" s="517"/>
      <c r="BW127" s="517"/>
    </row>
    <row r="128" spans="1:75" ht="16.5" customHeight="1" x14ac:dyDescent="0.3">
      <c r="A128" s="596"/>
      <c r="B128" s="596"/>
      <c r="C128" s="597"/>
      <c r="D128" s="597"/>
      <c r="E128" s="596"/>
      <c r="F128" s="597"/>
      <c r="G128" s="596"/>
      <c r="H128" s="597"/>
      <c r="I128" s="596"/>
      <c r="J128" s="596"/>
      <c r="K128" s="596"/>
      <c r="L128" s="596"/>
      <c r="M128" s="596"/>
      <c r="N128" s="596"/>
      <c r="O128" s="596"/>
      <c r="P128" s="596"/>
      <c r="Q128" s="596"/>
      <c r="R128" s="596"/>
      <c r="S128" s="596"/>
      <c r="T128" s="596"/>
      <c r="U128" s="597"/>
      <c r="V128" s="597"/>
      <c r="W128" s="598"/>
      <c r="X128" s="598"/>
      <c r="Y128" s="597"/>
      <c r="Z128" s="597"/>
      <c r="AA128" s="598"/>
      <c r="AB128" s="598"/>
      <c r="AC128" s="597"/>
      <c r="AD128" s="597"/>
      <c r="AE128" s="597"/>
      <c r="AF128" s="597"/>
      <c r="AG128" s="597"/>
      <c r="AH128" s="597"/>
      <c r="AI128" s="597"/>
      <c r="AJ128" s="597"/>
      <c r="AK128" s="597"/>
      <c r="AL128" s="597"/>
      <c r="AM128" s="597"/>
      <c r="AN128" s="597"/>
      <c r="AO128" s="596"/>
      <c r="AP128" s="599"/>
      <c r="AQ128" s="599"/>
      <c r="AR128" s="599"/>
      <c r="AS128" s="599"/>
      <c r="AT128" s="600"/>
      <c r="AU128" s="600"/>
      <c r="AV128" s="600"/>
      <c r="AW128" s="73"/>
      <c r="AX128" s="73"/>
      <c r="AY128" s="73"/>
      <c r="AZ128" s="73"/>
      <c r="BA128" s="601"/>
      <c r="BB128" s="73"/>
      <c r="BC128" s="73"/>
      <c r="BD128" s="73"/>
      <c r="BE128" s="73"/>
      <c r="BF128" s="73"/>
      <c r="BG128" s="73"/>
      <c r="BH128" s="73"/>
      <c r="BI128" s="73"/>
      <c r="BJ128" s="73"/>
      <c r="BK128" s="15"/>
      <c r="BL128" s="517"/>
      <c r="BM128" s="517"/>
      <c r="BN128" s="517"/>
      <c r="BO128" s="517"/>
      <c r="BP128" s="517"/>
      <c r="BQ128" s="517"/>
      <c r="BR128" s="517"/>
      <c r="BS128" s="517"/>
      <c r="BT128" s="517"/>
      <c r="BU128" s="517"/>
      <c r="BV128" s="517"/>
      <c r="BW128" s="517"/>
    </row>
    <row r="129" spans="1:75" ht="16.5" customHeight="1" x14ac:dyDescent="0.3">
      <c r="A129" s="596"/>
      <c r="B129" s="596"/>
      <c r="C129" s="597"/>
      <c r="D129" s="597"/>
      <c r="E129" s="596"/>
      <c r="F129" s="597"/>
      <c r="G129" s="596"/>
      <c r="H129" s="597"/>
      <c r="I129" s="596"/>
      <c r="J129" s="596"/>
      <c r="K129" s="596"/>
      <c r="L129" s="596"/>
      <c r="M129" s="596"/>
      <c r="N129" s="596"/>
      <c r="O129" s="596"/>
      <c r="P129" s="596"/>
      <c r="Q129" s="596"/>
      <c r="R129" s="596"/>
      <c r="S129" s="596"/>
      <c r="T129" s="596"/>
      <c r="U129" s="597"/>
      <c r="V129" s="597"/>
      <c r="W129" s="598"/>
      <c r="X129" s="598"/>
      <c r="Y129" s="597"/>
      <c r="Z129" s="597"/>
      <c r="AA129" s="598"/>
      <c r="AB129" s="598"/>
      <c r="AC129" s="597"/>
      <c r="AD129" s="597"/>
      <c r="AE129" s="597"/>
      <c r="AF129" s="597"/>
      <c r="AG129" s="597"/>
      <c r="AH129" s="597"/>
      <c r="AI129" s="597"/>
      <c r="AJ129" s="597"/>
      <c r="AK129" s="597"/>
      <c r="AL129" s="597"/>
      <c r="AM129" s="597"/>
      <c r="AN129" s="597"/>
      <c r="AO129" s="596"/>
      <c r="AP129" s="599"/>
      <c r="AQ129" s="599"/>
      <c r="AR129" s="599"/>
      <c r="AS129" s="599"/>
      <c r="AT129" s="600"/>
      <c r="AU129" s="600"/>
      <c r="AV129" s="600"/>
      <c r="AW129" s="73"/>
      <c r="AX129" s="73"/>
      <c r="AY129" s="73"/>
      <c r="AZ129" s="73"/>
      <c r="BA129" s="601"/>
      <c r="BB129" s="73"/>
      <c r="BC129" s="73"/>
      <c r="BD129" s="73"/>
      <c r="BE129" s="73"/>
      <c r="BF129" s="73"/>
      <c r="BG129" s="73"/>
      <c r="BH129" s="73"/>
      <c r="BI129" s="73"/>
      <c r="BJ129" s="73"/>
      <c r="BK129" s="15"/>
      <c r="BL129" s="517"/>
      <c r="BM129" s="517"/>
      <c r="BN129" s="517"/>
      <c r="BO129" s="517"/>
      <c r="BP129" s="517"/>
      <c r="BQ129" s="517"/>
      <c r="BR129" s="517"/>
      <c r="BS129" s="517"/>
      <c r="BT129" s="517"/>
      <c r="BU129" s="517"/>
      <c r="BV129" s="517"/>
      <c r="BW129" s="517"/>
    </row>
    <row r="130" spans="1:75" ht="16.5" customHeight="1" x14ac:dyDescent="0.3">
      <c r="A130" s="596"/>
      <c r="B130" s="596"/>
      <c r="C130" s="597"/>
      <c r="D130" s="597"/>
      <c r="E130" s="596"/>
      <c r="F130" s="597"/>
      <c r="G130" s="596"/>
      <c r="H130" s="597"/>
      <c r="I130" s="596"/>
      <c r="J130" s="596"/>
      <c r="K130" s="596"/>
      <c r="L130" s="596"/>
      <c r="M130" s="596"/>
      <c r="N130" s="596"/>
      <c r="O130" s="596"/>
      <c r="P130" s="596"/>
      <c r="Q130" s="596"/>
      <c r="R130" s="596"/>
      <c r="S130" s="596"/>
      <c r="T130" s="596"/>
      <c r="U130" s="597"/>
      <c r="V130" s="597"/>
      <c r="W130" s="598"/>
      <c r="X130" s="598"/>
      <c r="Y130" s="597"/>
      <c r="Z130" s="597"/>
      <c r="AA130" s="598"/>
      <c r="AB130" s="598"/>
      <c r="AC130" s="597"/>
      <c r="AD130" s="597"/>
      <c r="AE130" s="597"/>
      <c r="AF130" s="597"/>
      <c r="AG130" s="597"/>
      <c r="AH130" s="597"/>
      <c r="AI130" s="597"/>
      <c r="AJ130" s="597"/>
      <c r="AK130" s="597"/>
      <c r="AL130" s="597"/>
      <c r="AM130" s="597"/>
      <c r="AN130" s="597"/>
      <c r="AO130" s="596"/>
      <c r="AP130" s="599"/>
      <c r="AQ130" s="599"/>
      <c r="AR130" s="599"/>
      <c r="AS130" s="599"/>
      <c r="AT130" s="600"/>
      <c r="AU130" s="600"/>
      <c r="AV130" s="600"/>
      <c r="AW130" s="73"/>
      <c r="AX130" s="73"/>
      <c r="AY130" s="73"/>
      <c r="AZ130" s="73"/>
      <c r="BA130" s="601"/>
      <c r="BB130" s="73"/>
      <c r="BC130" s="73"/>
      <c r="BD130" s="73"/>
      <c r="BE130" s="73"/>
      <c r="BF130" s="73"/>
      <c r="BG130" s="73"/>
      <c r="BH130" s="73"/>
      <c r="BI130" s="73"/>
      <c r="BJ130" s="73"/>
      <c r="BK130" s="15"/>
      <c r="BL130" s="517"/>
      <c r="BM130" s="517"/>
      <c r="BN130" s="517"/>
      <c r="BO130" s="517"/>
      <c r="BP130" s="517"/>
      <c r="BQ130" s="517"/>
      <c r="BR130" s="517"/>
      <c r="BS130" s="517"/>
      <c r="BT130" s="517"/>
      <c r="BU130" s="517"/>
      <c r="BV130" s="517"/>
      <c r="BW130" s="517"/>
    </row>
    <row r="131" spans="1:75" ht="16.5" customHeight="1" x14ac:dyDescent="0.3">
      <c r="A131" s="596"/>
      <c r="B131" s="596"/>
      <c r="C131" s="597"/>
      <c r="D131" s="597"/>
      <c r="E131" s="596"/>
      <c r="F131" s="597"/>
      <c r="G131" s="596"/>
      <c r="H131" s="597"/>
      <c r="I131" s="596"/>
      <c r="J131" s="596"/>
      <c r="K131" s="596"/>
      <c r="L131" s="596"/>
      <c r="M131" s="596"/>
      <c r="N131" s="596"/>
      <c r="O131" s="596"/>
      <c r="P131" s="596"/>
      <c r="Q131" s="596"/>
      <c r="R131" s="596"/>
      <c r="S131" s="596"/>
      <c r="T131" s="596"/>
      <c r="U131" s="597"/>
      <c r="V131" s="597"/>
      <c r="W131" s="598"/>
      <c r="X131" s="598"/>
      <c r="Y131" s="597"/>
      <c r="Z131" s="597"/>
      <c r="AA131" s="598"/>
      <c r="AB131" s="598"/>
      <c r="AC131" s="597"/>
      <c r="AD131" s="597"/>
      <c r="AE131" s="597"/>
      <c r="AF131" s="597"/>
      <c r="AG131" s="597"/>
      <c r="AH131" s="597"/>
      <c r="AI131" s="597"/>
      <c r="AJ131" s="597"/>
      <c r="AK131" s="597"/>
      <c r="AL131" s="597"/>
      <c r="AM131" s="597"/>
      <c r="AN131" s="597"/>
      <c r="AO131" s="596"/>
      <c r="AP131" s="599"/>
      <c r="AQ131" s="599"/>
      <c r="AR131" s="599"/>
      <c r="AS131" s="599"/>
      <c r="AT131" s="600"/>
      <c r="AU131" s="600"/>
      <c r="AV131" s="600"/>
      <c r="AW131" s="73"/>
      <c r="AX131" s="73"/>
      <c r="AY131" s="73"/>
      <c r="AZ131" s="73"/>
      <c r="BA131" s="601"/>
      <c r="BB131" s="73"/>
      <c r="BC131" s="73"/>
      <c r="BD131" s="73"/>
      <c r="BE131" s="73"/>
      <c r="BF131" s="73"/>
      <c r="BG131" s="73"/>
      <c r="BH131" s="73"/>
      <c r="BI131" s="73"/>
      <c r="BJ131" s="73"/>
      <c r="BK131" s="15"/>
      <c r="BL131" s="517"/>
      <c r="BM131" s="517"/>
      <c r="BN131" s="517"/>
      <c r="BO131" s="517"/>
      <c r="BP131" s="517"/>
      <c r="BQ131" s="517"/>
      <c r="BR131" s="517"/>
      <c r="BS131" s="517"/>
      <c r="BT131" s="517"/>
      <c r="BU131" s="517"/>
      <c r="BV131" s="517"/>
      <c r="BW131" s="517"/>
    </row>
    <row r="132" spans="1:75" ht="16.5" customHeight="1" x14ac:dyDescent="0.3">
      <c r="A132" s="596"/>
      <c r="B132" s="596"/>
      <c r="C132" s="597"/>
      <c r="D132" s="597"/>
      <c r="E132" s="596"/>
      <c r="F132" s="597"/>
      <c r="G132" s="596"/>
      <c r="H132" s="597"/>
      <c r="I132" s="596"/>
      <c r="J132" s="596"/>
      <c r="K132" s="596"/>
      <c r="L132" s="596"/>
      <c r="M132" s="596"/>
      <c r="N132" s="596"/>
      <c r="O132" s="596"/>
      <c r="P132" s="596"/>
      <c r="Q132" s="596"/>
      <c r="R132" s="596"/>
      <c r="S132" s="596"/>
      <c r="T132" s="596"/>
      <c r="U132" s="597"/>
      <c r="V132" s="597"/>
      <c r="W132" s="598"/>
      <c r="X132" s="598"/>
      <c r="Y132" s="597"/>
      <c r="Z132" s="597"/>
      <c r="AA132" s="598"/>
      <c r="AB132" s="598"/>
      <c r="AC132" s="597"/>
      <c r="AD132" s="597"/>
      <c r="AE132" s="597"/>
      <c r="AF132" s="597"/>
      <c r="AG132" s="597"/>
      <c r="AH132" s="597"/>
      <c r="AI132" s="597"/>
      <c r="AJ132" s="597"/>
      <c r="AK132" s="597"/>
      <c r="AL132" s="597"/>
      <c r="AM132" s="597"/>
      <c r="AN132" s="597"/>
      <c r="AO132" s="596"/>
      <c r="AP132" s="599"/>
      <c r="AQ132" s="599"/>
      <c r="AR132" s="599"/>
      <c r="AS132" s="599"/>
      <c r="AT132" s="600"/>
      <c r="AU132" s="600"/>
      <c r="AV132" s="600"/>
      <c r="AW132" s="73"/>
      <c r="AX132" s="73"/>
      <c r="AY132" s="73"/>
      <c r="AZ132" s="73"/>
      <c r="BA132" s="601"/>
      <c r="BB132" s="73"/>
      <c r="BC132" s="73"/>
      <c r="BD132" s="73"/>
      <c r="BE132" s="73"/>
      <c r="BF132" s="73"/>
      <c r="BG132" s="73"/>
      <c r="BH132" s="73"/>
      <c r="BI132" s="73"/>
      <c r="BJ132" s="73"/>
      <c r="BK132" s="15"/>
      <c r="BL132" s="517"/>
      <c r="BM132" s="517"/>
      <c r="BN132" s="517"/>
      <c r="BO132" s="517"/>
      <c r="BP132" s="517"/>
      <c r="BQ132" s="517"/>
      <c r="BR132" s="517"/>
      <c r="BS132" s="517"/>
      <c r="BT132" s="517"/>
      <c r="BU132" s="517"/>
      <c r="BV132" s="517"/>
      <c r="BW132" s="517"/>
    </row>
    <row r="133" spans="1:75" ht="16.5" customHeight="1" x14ac:dyDescent="0.3">
      <c r="A133" s="596"/>
      <c r="B133" s="596"/>
      <c r="C133" s="597"/>
      <c r="D133" s="597"/>
      <c r="E133" s="596"/>
      <c r="F133" s="597"/>
      <c r="G133" s="596"/>
      <c r="H133" s="597"/>
      <c r="I133" s="596"/>
      <c r="J133" s="596"/>
      <c r="K133" s="596"/>
      <c r="L133" s="596"/>
      <c r="M133" s="596"/>
      <c r="N133" s="596"/>
      <c r="O133" s="596"/>
      <c r="P133" s="596"/>
      <c r="Q133" s="596"/>
      <c r="R133" s="596"/>
      <c r="S133" s="596"/>
      <c r="T133" s="596"/>
      <c r="U133" s="597"/>
      <c r="V133" s="597"/>
      <c r="W133" s="598"/>
      <c r="X133" s="598"/>
      <c r="Y133" s="597"/>
      <c r="Z133" s="597"/>
      <c r="AA133" s="598"/>
      <c r="AB133" s="598"/>
      <c r="AC133" s="597"/>
      <c r="AD133" s="597"/>
      <c r="AE133" s="597"/>
      <c r="AF133" s="597"/>
      <c r="AG133" s="597"/>
      <c r="AH133" s="597"/>
      <c r="AI133" s="597"/>
      <c r="AJ133" s="597"/>
      <c r="AK133" s="597"/>
      <c r="AL133" s="597"/>
      <c r="AM133" s="597"/>
      <c r="AN133" s="597"/>
      <c r="AO133" s="596"/>
      <c r="AP133" s="599"/>
      <c r="AQ133" s="599"/>
      <c r="AR133" s="599"/>
      <c r="AS133" s="599"/>
      <c r="AT133" s="600"/>
      <c r="AU133" s="600"/>
      <c r="AV133" s="600"/>
      <c r="AW133" s="73"/>
      <c r="AX133" s="73"/>
      <c r="AY133" s="73"/>
      <c r="AZ133" s="73"/>
      <c r="BA133" s="601"/>
      <c r="BB133" s="73"/>
      <c r="BC133" s="73"/>
      <c r="BD133" s="73"/>
      <c r="BE133" s="73"/>
      <c r="BF133" s="73"/>
      <c r="BG133" s="73"/>
      <c r="BH133" s="73"/>
      <c r="BI133" s="73"/>
      <c r="BJ133" s="73"/>
      <c r="BK133" s="15"/>
      <c r="BL133" s="517"/>
      <c r="BM133" s="517"/>
      <c r="BN133" s="517"/>
      <c r="BO133" s="517"/>
      <c r="BP133" s="517"/>
      <c r="BQ133" s="517"/>
      <c r="BR133" s="517"/>
      <c r="BS133" s="517"/>
      <c r="BT133" s="517"/>
      <c r="BU133" s="517"/>
      <c r="BV133" s="517"/>
      <c r="BW133" s="517"/>
    </row>
    <row r="134" spans="1:75" ht="16.5" customHeight="1" x14ac:dyDescent="0.3">
      <c r="A134" s="596"/>
      <c r="B134" s="596"/>
      <c r="C134" s="597"/>
      <c r="D134" s="597"/>
      <c r="E134" s="596"/>
      <c r="F134" s="597"/>
      <c r="G134" s="596"/>
      <c r="H134" s="597"/>
      <c r="I134" s="596"/>
      <c r="J134" s="596"/>
      <c r="K134" s="596"/>
      <c r="L134" s="596"/>
      <c r="M134" s="596"/>
      <c r="N134" s="596"/>
      <c r="O134" s="596"/>
      <c r="P134" s="596"/>
      <c r="Q134" s="596"/>
      <c r="R134" s="596"/>
      <c r="S134" s="596"/>
      <c r="T134" s="596"/>
      <c r="U134" s="597"/>
      <c r="V134" s="597"/>
      <c r="W134" s="598"/>
      <c r="X134" s="598"/>
      <c r="Y134" s="597"/>
      <c r="Z134" s="597"/>
      <c r="AA134" s="598"/>
      <c r="AB134" s="598"/>
      <c r="AC134" s="597"/>
      <c r="AD134" s="597"/>
      <c r="AE134" s="597"/>
      <c r="AF134" s="597"/>
      <c r="AG134" s="597"/>
      <c r="AH134" s="597"/>
      <c r="AI134" s="597"/>
      <c r="AJ134" s="597"/>
      <c r="AK134" s="597"/>
      <c r="AL134" s="597"/>
      <c r="AM134" s="597"/>
      <c r="AN134" s="597"/>
      <c r="AO134" s="596"/>
      <c r="AP134" s="599"/>
      <c r="AQ134" s="599"/>
      <c r="AR134" s="599"/>
      <c r="AS134" s="599"/>
      <c r="AT134" s="600"/>
      <c r="AU134" s="600"/>
      <c r="AV134" s="600"/>
      <c r="AW134" s="73"/>
      <c r="AX134" s="73"/>
      <c r="AY134" s="73"/>
      <c r="AZ134" s="73"/>
      <c r="BA134" s="601"/>
      <c r="BB134" s="73"/>
      <c r="BC134" s="73"/>
      <c r="BD134" s="73"/>
      <c r="BE134" s="73"/>
      <c r="BF134" s="73"/>
      <c r="BG134" s="73"/>
      <c r="BH134" s="73"/>
      <c r="BI134" s="73"/>
      <c r="BJ134" s="73"/>
      <c r="BK134" s="15"/>
      <c r="BL134" s="517"/>
      <c r="BM134" s="517"/>
      <c r="BN134" s="517"/>
      <c r="BO134" s="517"/>
      <c r="BP134" s="517"/>
      <c r="BQ134" s="517"/>
      <c r="BR134" s="517"/>
      <c r="BS134" s="517"/>
      <c r="BT134" s="517"/>
      <c r="BU134" s="517"/>
      <c r="BV134" s="517"/>
      <c r="BW134" s="517"/>
    </row>
    <row r="135" spans="1:75" ht="16.5" customHeight="1" x14ac:dyDescent="0.3">
      <c r="A135" s="596"/>
      <c r="B135" s="596"/>
      <c r="C135" s="597"/>
      <c r="D135" s="597"/>
      <c r="E135" s="596"/>
      <c r="F135" s="597"/>
      <c r="G135" s="596"/>
      <c r="H135" s="597"/>
      <c r="I135" s="596"/>
      <c r="J135" s="596"/>
      <c r="K135" s="596"/>
      <c r="L135" s="596"/>
      <c r="M135" s="596"/>
      <c r="N135" s="596"/>
      <c r="O135" s="596"/>
      <c r="P135" s="596"/>
      <c r="Q135" s="596"/>
      <c r="R135" s="596"/>
      <c r="S135" s="596"/>
      <c r="T135" s="596"/>
      <c r="U135" s="597"/>
      <c r="V135" s="597"/>
      <c r="W135" s="598"/>
      <c r="X135" s="598"/>
      <c r="Y135" s="597"/>
      <c r="Z135" s="597"/>
      <c r="AA135" s="598"/>
      <c r="AB135" s="598"/>
      <c r="AC135" s="597"/>
      <c r="AD135" s="597"/>
      <c r="AE135" s="597"/>
      <c r="AF135" s="597"/>
      <c r="AG135" s="597"/>
      <c r="AH135" s="597"/>
      <c r="AI135" s="597"/>
      <c r="AJ135" s="597"/>
      <c r="AK135" s="597"/>
      <c r="AL135" s="597"/>
      <c r="AM135" s="597"/>
      <c r="AN135" s="597"/>
      <c r="AO135" s="596"/>
      <c r="AP135" s="599"/>
      <c r="AQ135" s="599"/>
      <c r="AR135" s="599"/>
      <c r="AS135" s="599"/>
      <c r="AT135" s="600"/>
      <c r="AU135" s="600"/>
      <c r="AV135" s="600"/>
      <c r="AW135" s="73"/>
      <c r="AX135" s="73"/>
      <c r="AY135" s="73"/>
      <c r="AZ135" s="73"/>
      <c r="BA135" s="601"/>
      <c r="BB135" s="73"/>
      <c r="BC135" s="73"/>
      <c r="BD135" s="73"/>
      <c r="BE135" s="73"/>
      <c r="BF135" s="73"/>
      <c r="BG135" s="73"/>
      <c r="BH135" s="73"/>
      <c r="BI135" s="73"/>
      <c r="BJ135" s="73"/>
      <c r="BK135" s="15"/>
      <c r="BL135" s="517"/>
      <c r="BM135" s="517"/>
      <c r="BN135" s="517"/>
      <c r="BO135" s="517"/>
      <c r="BP135" s="517"/>
      <c r="BQ135" s="517"/>
      <c r="BR135" s="517"/>
      <c r="BS135" s="517"/>
      <c r="BT135" s="517"/>
      <c r="BU135" s="517"/>
      <c r="BV135" s="517"/>
      <c r="BW135" s="517"/>
    </row>
    <row r="136" spans="1:75" ht="16.5" customHeight="1" x14ac:dyDescent="0.3">
      <c r="A136" s="596"/>
      <c r="B136" s="596"/>
      <c r="C136" s="597"/>
      <c r="D136" s="597"/>
      <c r="E136" s="596"/>
      <c r="F136" s="597"/>
      <c r="G136" s="596"/>
      <c r="H136" s="597"/>
      <c r="I136" s="596"/>
      <c r="J136" s="596"/>
      <c r="K136" s="596"/>
      <c r="L136" s="596"/>
      <c r="M136" s="596"/>
      <c r="N136" s="596"/>
      <c r="O136" s="596"/>
      <c r="P136" s="596"/>
      <c r="Q136" s="596"/>
      <c r="R136" s="596"/>
      <c r="S136" s="596"/>
      <c r="T136" s="596"/>
      <c r="U136" s="597"/>
      <c r="V136" s="597"/>
      <c r="W136" s="598"/>
      <c r="X136" s="598"/>
      <c r="Y136" s="597"/>
      <c r="Z136" s="597"/>
      <c r="AA136" s="598"/>
      <c r="AB136" s="598"/>
      <c r="AC136" s="597"/>
      <c r="AD136" s="597"/>
      <c r="AE136" s="597"/>
      <c r="AF136" s="597"/>
      <c r="AG136" s="597"/>
      <c r="AH136" s="597"/>
      <c r="AI136" s="597"/>
      <c r="AJ136" s="597"/>
      <c r="AK136" s="597"/>
      <c r="AL136" s="597"/>
      <c r="AM136" s="597"/>
      <c r="AN136" s="597"/>
      <c r="AO136" s="596"/>
      <c r="AP136" s="599"/>
      <c r="AQ136" s="599"/>
      <c r="AR136" s="599"/>
      <c r="AS136" s="599"/>
      <c r="AT136" s="600"/>
      <c r="AU136" s="600"/>
      <c r="AV136" s="600"/>
      <c r="AW136" s="73"/>
      <c r="AX136" s="73"/>
      <c r="AY136" s="73"/>
      <c r="AZ136" s="73"/>
      <c r="BA136" s="601"/>
      <c r="BB136" s="73"/>
      <c r="BC136" s="73"/>
      <c r="BD136" s="73"/>
      <c r="BE136" s="73"/>
      <c r="BF136" s="73"/>
      <c r="BG136" s="73"/>
      <c r="BH136" s="73"/>
      <c r="BI136" s="73"/>
      <c r="BJ136" s="73"/>
      <c r="BK136" s="15"/>
      <c r="BL136" s="517"/>
      <c r="BM136" s="517"/>
      <c r="BN136" s="517"/>
      <c r="BO136" s="517"/>
      <c r="BP136" s="517"/>
      <c r="BQ136" s="517"/>
      <c r="BR136" s="517"/>
      <c r="BS136" s="517"/>
      <c r="BT136" s="517"/>
      <c r="BU136" s="517"/>
      <c r="BV136" s="517"/>
      <c r="BW136" s="517"/>
    </row>
    <row r="137" spans="1:75" ht="16.5" customHeight="1" x14ac:dyDescent="0.3">
      <c r="A137" s="596"/>
      <c r="B137" s="596"/>
      <c r="C137" s="597"/>
      <c r="D137" s="597"/>
      <c r="E137" s="596"/>
      <c r="F137" s="597"/>
      <c r="G137" s="596"/>
      <c r="H137" s="597"/>
      <c r="I137" s="596"/>
      <c r="J137" s="596"/>
      <c r="K137" s="596"/>
      <c r="L137" s="596"/>
      <c r="M137" s="596"/>
      <c r="N137" s="596"/>
      <c r="O137" s="596"/>
      <c r="P137" s="596"/>
      <c r="Q137" s="596"/>
      <c r="R137" s="596"/>
      <c r="S137" s="596"/>
      <c r="T137" s="596"/>
      <c r="U137" s="597"/>
      <c r="V137" s="597"/>
      <c r="W137" s="598"/>
      <c r="X137" s="598"/>
      <c r="Y137" s="597"/>
      <c r="Z137" s="597"/>
      <c r="AA137" s="598"/>
      <c r="AB137" s="598"/>
      <c r="AC137" s="597"/>
      <c r="AD137" s="597"/>
      <c r="AE137" s="597"/>
      <c r="AF137" s="597"/>
      <c r="AG137" s="597"/>
      <c r="AH137" s="597"/>
      <c r="AI137" s="597"/>
      <c r="AJ137" s="597"/>
      <c r="AK137" s="597"/>
      <c r="AL137" s="597"/>
      <c r="AM137" s="597"/>
      <c r="AN137" s="597"/>
      <c r="AO137" s="596"/>
      <c r="AP137" s="599"/>
      <c r="AQ137" s="599"/>
      <c r="AR137" s="599"/>
      <c r="AS137" s="599"/>
      <c r="AT137" s="600"/>
      <c r="AU137" s="600"/>
      <c r="AV137" s="600"/>
      <c r="AW137" s="73"/>
      <c r="AX137" s="73"/>
      <c r="AY137" s="73"/>
      <c r="AZ137" s="73"/>
      <c r="BA137" s="601"/>
      <c r="BB137" s="73"/>
      <c r="BC137" s="73"/>
      <c r="BD137" s="73"/>
      <c r="BE137" s="73"/>
      <c r="BF137" s="73"/>
      <c r="BG137" s="73"/>
      <c r="BH137" s="73"/>
      <c r="BI137" s="73"/>
      <c r="BJ137" s="73"/>
      <c r="BK137" s="15"/>
      <c r="BL137" s="517"/>
      <c r="BM137" s="517"/>
      <c r="BN137" s="517"/>
      <c r="BO137" s="517"/>
      <c r="BP137" s="517"/>
      <c r="BQ137" s="517"/>
      <c r="BR137" s="517"/>
      <c r="BS137" s="517"/>
      <c r="BT137" s="517"/>
      <c r="BU137" s="517"/>
      <c r="BV137" s="517"/>
      <c r="BW137" s="517"/>
    </row>
    <row r="138" spans="1:75" ht="16.5" customHeight="1" x14ac:dyDescent="0.3">
      <c r="A138" s="596"/>
      <c r="B138" s="596"/>
      <c r="C138" s="597"/>
      <c r="D138" s="597"/>
      <c r="E138" s="596"/>
      <c r="F138" s="597"/>
      <c r="G138" s="596"/>
      <c r="H138" s="597"/>
      <c r="I138" s="596"/>
      <c r="J138" s="596"/>
      <c r="K138" s="596"/>
      <c r="L138" s="596"/>
      <c r="M138" s="596"/>
      <c r="N138" s="596"/>
      <c r="O138" s="596"/>
      <c r="P138" s="596"/>
      <c r="Q138" s="596"/>
      <c r="R138" s="596"/>
      <c r="S138" s="596"/>
      <c r="T138" s="596"/>
      <c r="U138" s="597"/>
      <c r="V138" s="597"/>
      <c r="W138" s="598"/>
      <c r="X138" s="598"/>
      <c r="Y138" s="597"/>
      <c r="Z138" s="597"/>
      <c r="AA138" s="598"/>
      <c r="AB138" s="598"/>
      <c r="AC138" s="597"/>
      <c r="AD138" s="597"/>
      <c r="AE138" s="597"/>
      <c r="AF138" s="597"/>
      <c r="AG138" s="597"/>
      <c r="AH138" s="597"/>
      <c r="AI138" s="597"/>
      <c r="AJ138" s="597"/>
      <c r="AK138" s="597"/>
      <c r="AL138" s="597"/>
      <c r="AM138" s="597"/>
      <c r="AN138" s="597"/>
      <c r="AO138" s="596"/>
      <c r="AP138" s="599"/>
      <c r="AQ138" s="599"/>
      <c r="AR138" s="599"/>
      <c r="AS138" s="599"/>
      <c r="AT138" s="600"/>
      <c r="AU138" s="600"/>
      <c r="AV138" s="600"/>
      <c r="AW138" s="73"/>
      <c r="AX138" s="73"/>
      <c r="AY138" s="73"/>
      <c r="AZ138" s="73"/>
      <c r="BA138" s="601"/>
      <c r="BB138" s="73"/>
      <c r="BC138" s="73"/>
      <c r="BD138" s="73"/>
      <c r="BE138" s="73"/>
      <c r="BF138" s="73"/>
      <c r="BG138" s="73"/>
      <c r="BH138" s="73"/>
      <c r="BI138" s="73"/>
      <c r="BJ138" s="73"/>
      <c r="BK138" s="15"/>
      <c r="BL138" s="517"/>
      <c r="BM138" s="517"/>
      <c r="BN138" s="517"/>
      <c r="BO138" s="517"/>
      <c r="BP138" s="517"/>
      <c r="BQ138" s="517"/>
      <c r="BR138" s="517"/>
      <c r="BS138" s="517"/>
      <c r="BT138" s="517"/>
      <c r="BU138" s="517"/>
      <c r="BV138" s="517"/>
      <c r="BW138" s="517"/>
    </row>
    <row r="139" spans="1:75" ht="16.5" customHeight="1" x14ac:dyDescent="0.3">
      <c r="A139" s="596"/>
      <c r="B139" s="596"/>
      <c r="C139" s="597"/>
      <c r="D139" s="597"/>
      <c r="E139" s="596"/>
      <c r="F139" s="597"/>
      <c r="G139" s="596"/>
      <c r="H139" s="597"/>
      <c r="I139" s="596"/>
      <c r="J139" s="596"/>
      <c r="K139" s="596"/>
      <c r="L139" s="596"/>
      <c r="M139" s="596"/>
      <c r="N139" s="596"/>
      <c r="O139" s="596"/>
      <c r="P139" s="596"/>
      <c r="Q139" s="596"/>
      <c r="R139" s="596"/>
      <c r="S139" s="596"/>
      <c r="T139" s="596"/>
      <c r="U139" s="597"/>
      <c r="V139" s="597"/>
      <c r="W139" s="598"/>
      <c r="X139" s="598"/>
      <c r="Y139" s="597"/>
      <c r="Z139" s="597"/>
      <c r="AA139" s="598"/>
      <c r="AB139" s="598"/>
      <c r="AC139" s="597"/>
      <c r="AD139" s="597"/>
      <c r="AE139" s="597"/>
      <c r="AF139" s="597"/>
      <c r="AG139" s="597"/>
      <c r="AH139" s="597"/>
      <c r="AI139" s="597"/>
      <c r="AJ139" s="597"/>
      <c r="AK139" s="597"/>
      <c r="AL139" s="597"/>
      <c r="AM139" s="597"/>
      <c r="AN139" s="597"/>
      <c r="AO139" s="596"/>
      <c r="AP139" s="599"/>
      <c r="AQ139" s="599"/>
      <c r="AR139" s="599"/>
      <c r="AS139" s="599"/>
      <c r="AT139" s="600"/>
      <c r="AU139" s="600"/>
      <c r="AV139" s="600"/>
      <c r="AW139" s="73"/>
      <c r="AX139" s="73"/>
      <c r="AY139" s="73"/>
      <c r="AZ139" s="73"/>
      <c r="BA139" s="601"/>
      <c r="BB139" s="73"/>
      <c r="BC139" s="73"/>
      <c r="BD139" s="73"/>
      <c r="BE139" s="73"/>
      <c r="BF139" s="73"/>
      <c r="BG139" s="73"/>
      <c r="BH139" s="73"/>
      <c r="BI139" s="73"/>
      <c r="BJ139" s="73"/>
      <c r="BK139" s="15"/>
      <c r="BL139" s="517"/>
      <c r="BM139" s="517"/>
      <c r="BN139" s="517"/>
      <c r="BO139" s="517"/>
      <c r="BP139" s="517"/>
      <c r="BQ139" s="517"/>
      <c r="BR139" s="517"/>
      <c r="BS139" s="517"/>
      <c r="BT139" s="517"/>
      <c r="BU139" s="517"/>
      <c r="BV139" s="517"/>
      <c r="BW139" s="517"/>
    </row>
    <row r="140" spans="1:75" ht="16.5" customHeight="1" x14ac:dyDescent="0.3">
      <c r="A140" s="596"/>
      <c r="B140" s="596"/>
      <c r="C140" s="597"/>
      <c r="D140" s="597"/>
      <c r="E140" s="596"/>
      <c r="F140" s="597"/>
      <c r="G140" s="596"/>
      <c r="H140" s="597"/>
      <c r="I140" s="596"/>
      <c r="J140" s="596"/>
      <c r="K140" s="596"/>
      <c r="L140" s="596"/>
      <c r="M140" s="596"/>
      <c r="N140" s="596"/>
      <c r="O140" s="596"/>
      <c r="P140" s="596"/>
      <c r="Q140" s="596"/>
      <c r="R140" s="596"/>
      <c r="S140" s="596"/>
      <c r="T140" s="596"/>
      <c r="U140" s="597"/>
      <c r="V140" s="597"/>
      <c r="W140" s="598"/>
      <c r="X140" s="598"/>
      <c r="Y140" s="597"/>
      <c r="Z140" s="597"/>
      <c r="AA140" s="598"/>
      <c r="AB140" s="598"/>
      <c r="AC140" s="597"/>
      <c r="AD140" s="597"/>
      <c r="AE140" s="597"/>
      <c r="AF140" s="597"/>
      <c r="AG140" s="597"/>
      <c r="AH140" s="597"/>
      <c r="AI140" s="597"/>
      <c r="AJ140" s="597"/>
      <c r="AK140" s="597"/>
      <c r="AL140" s="597"/>
      <c r="AM140" s="597"/>
      <c r="AN140" s="597"/>
      <c r="AO140" s="596"/>
      <c r="AP140" s="599"/>
      <c r="AQ140" s="599"/>
      <c r="AR140" s="599"/>
      <c r="AS140" s="599"/>
      <c r="AT140" s="600"/>
      <c r="AU140" s="600"/>
      <c r="AV140" s="600"/>
      <c r="AW140" s="73"/>
      <c r="AX140" s="73"/>
      <c r="AY140" s="73"/>
      <c r="AZ140" s="73"/>
      <c r="BA140" s="601"/>
      <c r="BB140" s="73"/>
      <c r="BC140" s="73"/>
      <c r="BD140" s="73"/>
      <c r="BE140" s="73"/>
      <c r="BF140" s="73"/>
      <c r="BG140" s="73"/>
      <c r="BH140" s="73"/>
      <c r="BI140" s="73"/>
      <c r="BJ140" s="73"/>
      <c r="BK140" s="15"/>
      <c r="BL140" s="517"/>
      <c r="BM140" s="517"/>
      <c r="BN140" s="517"/>
      <c r="BO140" s="517"/>
      <c r="BP140" s="517"/>
      <c r="BQ140" s="517"/>
      <c r="BR140" s="517"/>
      <c r="BS140" s="517"/>
      <c r="BT140" s="517"/>
      <c r="BU140" s="517"/>
      <c r="BV140" s="517"/>
      <c r="BW140" s="517"/>
    </row>
    <row r="141" spans="1:75" ht="16.5" customHeight="1" x14ac:dyDescent="0.3">
      <c r="A141" s="596"/>
      <c r="B141" s="596"/>
      <c r="C141" s="597"/>
      <c r="D141" s="597"/>
      <c r="E141" s="596"/>
      <c r="F141" s="597"/>
      <c r="G141" s="596"/>
      <c r="H141" s="597"/>
      <c r="I141" s="596"/>
      <c r="J141" s="596"/>
      <c r="K141" s="596"/>
      <c r="L141" s="596"/>
      <c r="M141" s="596"/>
      <c r="N141" s="596"/>
      <c r="O141" s="596"/>
      <c r="P141" s="596"/>
      <c r="Q141" s="596"/>
      <c r="R141" s="596"/>
      <c r="S141" s="596"/>
      <c r="T141" s="596"/>
      <c r="U141" s="597"/>
      <c r="V141" s="597"/>
      <c r="W141" s="598"/>
      <c r="X141" s="598"/>
      <c r="Y141" s="597"/>
      <c r="Z141" s="597"/>
      <c r="AA141" s="598"/>
      <c r="AB141" s="598"/>
      <c r="AC141" s="597"/>
      <c r="AD141" s="597"/>
      <c r="AE141" s="597"/>
      <c r="AF141" s="597"/>
      <c r="AG141" s="597"/>
      <c r="AH141" s="597"/>
      <c r="AI141" s="597"/>
      <c r="AJ141" s="597"/>
      <c r="AK141" s="597"/>
      <c r="AL141" s="597"/>
      <c r="AM141" s="597"/>
      <c r="AN141" s="597"/>
      <c r="AO141" s="596"/>
      <c r="AP141" s="599"/>
      <c r="AQ141" s="599"/>
      <c r="AR141" s="599"/>
      <c r="AS141" s="599"/>
      <c r="AT141" s="600"/>
      <c r="AU141" s="600"/>
      <c r="AV141" s="600"/>
      <c r="AW141" s="73"/>
      <c r="AX141" s="73"/>
      <c r="AY141" s="73"/>
      <c r="AZ141" s="73"/>
      <c r="BA141" s="601"/>
      <c r="BB141" s="73"/>
      <c r="BC141" s="73"/>
      <c r="BD141" s="73"/>
      <c r="BE141" s="73"/>
      <c r="BF141" s="73"/>
      <c r="BG141" s="73"/>
      <c r="BH141" s="73"/>
      <c r="BI141" s="73"/>
      <c r="BJ141" s="73"/>
      <c r="BK141" s="15"/>
      <c r="BL141" s="517"/>
      <c r="BM141" s="517"/>
      <c r="BN141" s="517"/>
      <c r="BO141" s="517"/>
      <c r="BP141" s="517"/>
      <c r="BQ141" s="517"/>
      <c r="BR141" s="517"/>
      <c r="BS141" s="517"/>
      <c r="BT141" s="517"/>
      <c r="BU141" s="517"/>
      <c r="BV141" s="517"/>
      <c r="BW141" s="517"/>
    </row>
    <row r="142" spans="1:75" ht="16.5" customHeight="1" x14ac:dyDescent="0.3">
      <c r="A142" s="596"/>
      <c r="B142" s="596"/>
      <c r="C142" s="597"/>
      <c r="D142" s="597"/>
      <c r="E142" s="596"/>
      <c r="F142" s="597"/>
      <c r="G142" s="596"/>
      <c r="H142" s="597"/>
      <c r="I142" s="596"/>
      <c r="J142" s="596"/>
      <c r="K142" s="596"/>
      <c r="L142" s="596"/>
      <c r="M142" s="596"/>
      <c r="N142" s="596"/>
      <c r="O142" s="596"/>
      <c r="P142" s="596"/>
      <c r="Q142" s="596"/>
      <c r="R142" s="596"/>
      <c r="S142" s="596"/>
      <c r="T142" s="596"/>
      <c r="U142" s="597"/>
      <c r="V142" s="597"/>
      <c r="W142" s="598"/>
      <c r="X142" s="598"/>
      <c r="Y142" s="597"/>
      <c r="Z142" s="597"/>
      <c r="AA142" s="598"/>
      <c r="AB142" s="598"/>
      <c r="AC142" s="597"/>
      <c r="AD142" s="597"/>
      <c r="AE142" s="597"/>
      <c r="AF142" s="597"/>
      <c r="AG142" s="597"/>
      <c r="AH142" s="597"/>
      <c r="AI142" s="597"/>
      <c r="AJ142" s="597"/>
      <c r="AK142" s="597"/>
      <c r="AL142" s="597"/>
      <c r="AM142" s="597"/>
      <c r="AN142" s="597"/>
      <c r="AO142" s="596"/>
      <c r="AP142" s="599"/>
      <c r="AQ142" s="599"/>
      <c r="AR142" s="599"/>
      <c r="AS142" s="599"/>
      <c r="AT142" s="600"/>
      <c r="AU142" s="600"/>
      <c r="AV142" s="600"/>
      <c r="AW142" s="73"/>
      <c r="AX142" s="73"/>
      <c r="AY142" s="73"/>
      <c r="AZ142" s="73"/>
      <c r="BA142" s="601"/>
      <c r="BB142" s="73"/>
      <c r="BC142" s="73"/>
      <c r="BD142" s="73"/>
      <c r="BE142" s="73"/>
      <c r="BF142" s="73"/>
      <c r="BG142" s="73"/>
      <c r="BH142" s="73"/>
      <c r="BI142" s="73"/>
      <c r="BJ142" s="73"/>
      <c r="BK142" s="15"/>
      <c r="BL142" s="517"/>
      <c r="BM142" s="517"/>
      <c r="BN142" s="517"/>
      <c r="BO142" s="517"/>
      <c r="BP142" s="517"/>
      <c r="BQ142" s="517"/>
      <c r="BR142" s="517"/>
      <c r="BS142" s="517"/>
      <c r="BT142" s="517"/>
      <c r="BU142" s="517"/>
      <c r="BV142" s="517"/>
      <c r="BW142" s="517"/>
    </row>
    <row r="143" spans="1:75" ht="16.5" customHeight="1" x14ac:dyDescent="0.3">
      <c r="A143" s="596"/>
      <c r="B143" s="596"/>
      <c r="C143" s="597"/>
      <c r="D143" s="597"/>
      <c r="E143" s="596"/>
      <c r="F143" s="597"/>
      <c r="G143" s="596"/>
      <c r="H143" s="597"/>
      <c r="I143" s="596"/>
      <c r="J143" s="596"/>
      <c r="K143" s="596"/>
      <c r="L143" s="596"/>
      <c r="M143" s="596"/>
      <c r="N143" s="596"/>
      <c r="O143" s="596"/>
      <c r="P143" s="596"/>
      <c r="Q143" s="596"/>
      <c r="R143" s="596"/>
      <c r="S143" s="596"/>
      <c r="T143" s="596"/>
      <c r="U143" s="597"/>
      <c r="V143" s="597"/>
      <c r="W143" s="598"/>
      <c r="X143" s="598"/>
      <c r="Y143" s="597"/>
      <c r="Z143" s="597"/>
      <c r="AA143" s="598"/>
      <c r="AB143" s="598"/>
      <c r="AC143" s="597"/>
      <c r="AD143" s="597"/>
      <c r="AE143" s="597"/>
      <c r="AF143" s="597"/>
      <c r="AG143" s="597"/>
      <c r="AH143" s="597"/>
      <c r="AI143" s="597"/>
      <c r="AJ143" s="597"/>
      <c r="AK143" s="597"/>
      <c r="AL143" s="597"/>
      <c r="AM143" s="597"/>
      <c r="AN143" s="597"/>
      <c r="AO143" s="596"/>
      <c r="AP143" s="599"/>
      <c r="AQ143" s="599"/>
      <c r="AR143" s="599"/>
      <c r="AS143" s="599"/>
      <c r="AT143" s="600"/>
      <c r="AU143" s="600"/>
      <c r="AV143" s="600"/>
      <c r="AW143" s="73"/>
      <c r="AX143" s="73"/>
      <c r="AY143" s="73"/>
      <c r="AZ143" s="73"/>
      <c r="BA143" s="601"/>
      <c r="BB143" s="73"/>
      <c r="BC143" s="73"/>
      <c r="BD143" s="73"/>
      <c r="BE143" s="73"/>
      <c r="BF143" s="73"/>
      <c r="BG143" s="73"/>
      <c r="BH143" s="73"/>
      <c r="BI143" s="73"/>
      <c r="BJ143" s="73"/>
      <c r="BK143" s="15"/>
      <c r="BL143" s="517"/>
      <c r="BM143" s="517"/>
      <c r="BN143" s="517"/>
      <c r="BO143" s="517"/>
      <c r="BP143" s="517"/>
      <c r="BQ143" s="517"/>
      <c r="BR143" s="517"/>
      <c r="BS143" s="517"/>
      <c r="BT143" s="517"/>
      <c r="BU143" s="517"/>
      <c r="BV143" s="517"/>
      <c r="BW143" s="517"/>
    </row>
    <row r="144" spans="1:75" ht="16.5" customHeight="1" x14ac:dyDescent="0.3">
      <c r="A144" s="596"/>
      <c r="B144" s="596"/>
      <c r="C144" s="597"/>
      <c r="D144" s="597"/>
      <c r="E144" s="596"/>
      <c r="F144" s="597"/>
      <c r="G144" s="596"/>
      <c r="H144" s="597"/>
      <c r="I144" s="596"/>
      <c r="J144" s="596"/>
      <c r="K144" s="596"/>
      <c r="L144" s="596"/>
      <c r="M144" s="596"/>
      <c r="N144" s="596"/>
      <c r="O144" s="596"/>
      <c r="P144" s="596"/>
      <c r="Q144" s="596"/>
      <c r="R144" s="596"/>
      <c r="S144" s="596"/>
      <c r="T144" s="596"/>
      <c r="U144" s="597"/>
      <c r="V144" s="597"/>
      <c r="W144" s="598"/>
      <c r="X144" s="598"/>
      <c r="Y144" s="597"/>
      <c r="Z144" s="597"/>
      <c r="AA144" s="598"/>
      <c r="AB144" s="598"/>
      <c r="AC144" s="597"/>
      <c r="AD144" s="597"/>
      <c r="AE144" s="597"/>
      <c r="AF144" s="597"/>
      <c r="AG144" s="597"/>
      <c r="AH144" s="597"/>
      <c r="AI144" s="597"/>
      <c r="AJ144" s="597"/>
      <c r="AK144" s="597"/>
      <c r="AL144" s="597"/>
      <c r="AM144" s="597"/>
      <c r="AN144" s="597"/>
      <c r="AO144" s="596"/>
      <c r="AP144" s="599"/>
      <c r="AQ144" s="599"/>
      <c r="AR144" s="599"/>
      <c r="AS144" s="599"/>
      <c r="AT144" s="600"/>
      <c r="AU144" s="600"/>
      <c r="AV144" s="600"/>
      <c r="AW144" s="73"/>
      <c r="AX144" s="73"/>
      <c r="AY144" s="73"/>
      <c r="AZ144" s="73"/>
      <c r="BA144" s="601"/>
      <c r="BB144" s="73"/>
      <c r="BC144" s="73"/>
      <c r="BD144" s="73"/>
      <c r="BE144" s="73"/>
      <c r="BF144" s="73"/>
      <c r="BG144" s="73"/>
      <c r="BH144" s="73"/>
      <c r="BI144" s="73"/>
      <c r="BJ144" s="73"/>
      <c r="BK144" s="15"/>
      <c r="BL144" s="517"/>
      <c r="BM144" s="517"/>
      <c r="BN144" s="517"/>
      <c r="BO144" s="517"/>
      <c r="BP144" s="517"/>
      <c r="BQ144" s="517"/>
      <c r="BR144" s="517"/>
      <c r="BS144" s="517"/>
      <c r="BT144" s="517"/>
      <c r="BU144" s="517"/>
      <c r="BV144" s="517"/>
      <c r="BW144" s="517"/>
    </row>
    <row r="145" spans="1:75" ht="16.5" customHeight="1" x14ac:dyDescent="0.3">
      <c r="A145" s="596"/>
      <c r="B145" s="596"/>
      <c r="C145" s="597"/>
      <c r="D145" s="597"/>
      <c r="E145" s="596"/>
      <c r="F145" s="597"/>
      <c r="G145" s="596"/>
      <c r="H145" s="597"/>
      <c r="I145" s="596"/>
      <c r="J145" s="596"/>
      <c r="K145" s="596"/>
      <c r="L145" s="596"/>
      <c r="M145" s="596"/>
      <c r="N145" s="596"/>
      <c r="O145" s="596"/>
      <c r="P145" s="596"/>
      <c r="Q145" s="596"/>
      <c r="R145" s="596"/>
      <c r="S145" s="596"/>
      <c r="T145" s="596"/>
      <c r="U145" s="597"/>
      <c r="V145" s="597"/>
      <c r="W145" s="598"/>
      <c r="X145" s="598"/>
      <c r="Y145" s="597"/>
      <c r="Z145" s="597"/>
      <c r="AA145" s="598"/>
      <c r="AB145" s="598"/>
      <c r="AC145" s="597"/>
      <c r="AD145" s="597"/>
      <c r="AE145" s="597"/>
      <c r="AF145" s="597"/>
      <c r="AG145" s="597"/>
      <c r="AH145" s="597"/>
      <c r="AI145" s="597"/>
      <c r="AJ145" s="597"/>
      <c r="AK145" s="597"/>
      <c r="AL145" s="597"/>
      <c r="AM145" s="597"/>
      <c r="AN145" s="597"/>
      <c r="AO145" s="596"/>
      <c r="AP145" s="599"/>
      <c r="AQ145" s="599"/>
      <c r="AR145" s="599"/>
      <c r="AS145" s="599"/>
      <c r="AT145" s="600"/>
      <c r="AU145" s="600"/>
      <c r="AV145" s="600"/>
      <c r="AW145" s="73"/>
      <c r="AX145" s="73"/>
      <c r="AY145" s="73"/>
      <c r="AZ145" s="73"/>
      <c r="BA145" s="601"/>
      <c r="BB145" s="73"/>
      <c r="BC145" s="73"/>
      <c r="BD145" s="73"/>
      <c r="BE145" s="73"/>
      <c r="BF145" s="73"/>
      <c r="BG145" s="73"/>
      <c r="BH145" s="73"/>
      <c r="BI145" s="73"/>
      <c r="BJ145" s="73"/>
      <c r="BK145" s="15"/>
      <c r="BL145" s="517"/>
      <c r="BM145" s="517"/>
      <c r="BN145" s="517"/>
      <c r="BO145" s="517"/>
      <c r="BP145" s="517"/>
      <c r="BQ145" s="517"/>
      <c r="BR145" s="517"/>
      <c r="BS145" s="517"/>
      <c r="BT145" s="517"/>
      <c r="BU145" s="517"/>
      <c r="BV145" s="517"/>
      <c r="BW145" s="517"/>
    </row>
    <row r="146" spans="1:75" ht="16.5" customHeight="1" x14ac:dyDescent="0.3">
      <c r="A146" s="596"/>
      <c r="B146" s="596"/>
      <c r="C146" s="597"/>
      <c r="D146" s="597"/>
      <c r="E146" s="596"/>
      <c r="F146" s="597"/>
      <c r="G146" s="596"/>
      <c r="H146" s="597"/>
      <c r="I146" s="596"/>
      <c r="J146" s="596"/>
      <c r="K146" s="596"/>
      <c r="L146" s="596"/>
      <c r="M146" s="596"/>
      <c r="N146" s="596"/>
      <c r="O146" s="596"/>
      <c r="P146" s="596"/>
      <c r="Q146" s="596"/>
      <c r="R146" s="596"/>
      <c r="S146" s="596"/>
      <c r="T146" s="596"/>
      <c r="U146" s="597"/>
      <c r="V146" s="597"/>
      <c r="W146" s="598"/>
      <c r="X146" s="598"/>
      <c r="Y146" s="597"/>
      <c r="Z146" s="597"/>
      <c r="AA146" s="598"/>
      <c r="AB146" s="598"/>
      <c r="AC146" s="597"/>
      <c r="AD146" s="597"/>
      <c r="AE146" s="597"/>
      <c r="AF146" s="597"/>
      <c r="AG146" s="597"/>
      <c r="AH146" s="597"/>
      <c r="AI146" s="597"/>
      <c r="AJ146" s="597"/>
      <c r="AK146" s="597"/>
      <c r="AL146" s="597"/>
      <c r="AM146" s="597"/>
      <c r="AN146" s="597"/>
      <c r="AO146" s="596"/>
      <c r="AP146" s="599"/>
      <c r="AQ146" s="599"/>
      <c r="AR146" s="599"/>
      <c r="AS146" s="599"/>
      <c r="AT146" s="600"/>
      <c r="AU146" s="600"/>
      <c r="AV146" s="600"/>
      <c r="AW146" s="73"/>
      <c r="AX146" s="73"/>
      <c r="AY146" s="73"/>
      <c r="AZ146" s="73"/>
      <c r="BA146" s="601"/>
      <c r="BB146" s="73"/>
      <c r="BC146" s="73"/>
      <c r="BD146" s="73"/>
      <c r="BE146" s="73"/>
      <c r="BF146" s="73"/>
      <c r="BG146" s="73"/>
      <c r="BH146" s="73"/>
      <c r="BI146" s="73"/>
      <c r="BJ146" s="73"/>
      <c r="BK146" s="15"/>
      <c r="BL146" s="517"/>
      <c r="BM146" s="517"/>
      <c r="BN146" s="517"/>
      <c r="BO146" s="517"/>
      <c r="BP146" s="517"/>
      <c r="BQ146" s="517"/>
      <c r="BR146" s="517"/>
      <c r="BS146" s="517"/>
      <c r="BT146" s="517"/>
      <c r="BU146" s="517"/>
      <c r="BV146" s="517"/>
      <c r="BW146" s="517"/>
    </row>
    <row r="147" spans="1:75" ht="16.5" customHeight="1" x14ac:dyDescent="0.3">
      <c r="A147" s="596"/>
      <c r="B147" s="596"/>
      <c r="C147" s="597"/>
      <c r="D147" s="597"/>
      <c r="E147" s="596"/>
      <c r="F147" s="597"/>
      <c r="G147" s="596"/>
      <c r="H147" s="597"/>
      <c r="I147" s="596"/>
      <c r="J147" s="596"/>
      <c r="K147" s="596"/>
      <c r="L147" s="596"/>
      <c r="M147" s="596"/>
      <c r="N147" s="596"/>
      <c r="O147" s="596"/>
      <c r="P147" s="596"/>
      <c r="Q147" s="596"/>
      <c r="R147" s="596"/>
      <c r="S147" s="596"/>
      <c r="T147" s="596"/>
      <c r="U147" s="597"/>
      <c r="V147" s="597"/>
      <c r="W147" s="598"/>
      <c r="X147" s="598"/>
      <c r="Y147" s="597"/>
      <c r="Z147" s="597"/>
      <c r="AA147" s="598"/>
      <c r="AB147" s="598"/>
      <c r="AC147" s="597"/>
      <c r="AD147" s="597"/>
      <c r="AE147" s="597"/>
      <c r="AF147" s="597"/>
      <c r="AG147" s="597"/>
      <c r="AH147" s="597"/>
      <c r="AI147" s="597"/>
      <c r="AJ147" s="597"/>
      <c r="AK147" s="597"/>
      <c r="AL147" s="597"/>
      <c r="AM147" s="597"/>
      <c r="AN147" s="597"/>
      <c r="AO147" s="596"/>
      <c r="AP147" s="599"/>
      <c r="AQ147" s="599"/>
      <c r="AR147" s="599"/>
      <c r="AS147" s="599"/>
      <c r="AT147" s="600"/>
      <c r="AU147" s="600"/>
      <c r="AV147" s="600"/>
      <c r="AW147" s="73"/>
      <c r="AX147" s="73"/>
      <c r="AY147" s="73"/>
      <c r="AZ147" s="73"/>
      <c r="BA147" s="601"/>
      <c r="BB147" s="73"/>
      <c r="BC147" s="73"/>
      <c r="BD147" s="73"/>
      <c r="BE147" s="73"/>
      <c r="BF147" s="73"/>
      <c r="BG147" s="73"/>
      <c r="BH147" s="73"/>
      <c r="BI147" s="73"/>
      <c r="BJ147" s="73"/>
      <c r="BK147" s="15"/>
      <c r="BL147" s="517"/>
      <c r="BM147" s="517"/>
      <c r="BN147" s="517"/>
      <c r="BO147" s="517"/>
      <c r="BP147" s="517"/>
      <c r="BQ147" s="517"/>
      <c r="BR147" s="517"/>
      <c r="BS147" s="517"/>
      <c r="BT147" s="517"/>
      <c r="BU147" s="517"/>
      <c r="BV147" s="517"/>
      <c r="BW147" s="517"/>
    </row>
    <row r="148" spans="1:75" ht="16.5" customHeight="1" x14ac:dyDescent="0.3">
      <c r="A148" s="596"/>
      <c r="B148" s="596"/>
      <c r="C148" s="597"/>
      <c r="D148" s="597"/>
      <c r="E148" s="596"/>
      <c r="F148" s="597"/>
      <c r="G148" s="596"/>
      <c r="H148" s="597"/>
      <c r="I148" s="596"/>
      <c r="J148" s="596"/>
      <c r="K148" s="596"/>
      <c r="L148" s="596"/>
      <c r="M148" s="596"/>
      <c r="N148" s="596"/>
      <c r="O148" s="596"/>
      <c r="P148" s="596"/>
      <c r="Q148" s="596"/>
      <c r="R148" s="596"/>
      <c r="S148" s="596"/>
      <c r="T148" s="596"/>
      <c r="U148" s="597"/>
      <c r="V148" s="597"/>
      <c r="W148" s="598"/>
      <c r="X148" s="598"/>
      <c r="Y148" s="597"/>
      <c r="Z148" s="597"/>
      <c r="AA148" s="598"/>
      <c r="AB148" s="598"/>
      <c r="AC148" s="597"/>
      <c r="AD148" s="597"/>
      <c r="AE148" s="597"/>
      <c r="AF148" s="597"/>
      <c r="AG148" s="597"/>
      <c r="AH148" s="597"/>
      <c r="AI148" s="597"/>
      <c r="AJ148" s="597"/>
      <c r="AK148" s="597"/>
      <c r="AL148" s="597"/>
      <c r="AM148" s="597"/>
      <c r="AN148" s="597"/>
      <c r="AO148" s="596"/>
      <c r="AP148" s="599"/>
      <c r="AQ148" s="599"/>
      <c r="AR148" s="599"/>
      <c r="AS148" s="599"/>
      <c r="AT148" s="600"/>
      <c r="AU148" s="600"/>
      <c r="AV148" s="600"/>
      <c r="AW148" s="73"/>
      <c r="AX148" s="73"/>
      <c r="AY148" s="73"/>
      <c r="AZ148" s="73"/>
      <c r="BA148" s="601"/>
      <c r="BB148" s="73"/>
      <c r="BC148" s="73"/>
      <c r="BD148" s="73"/>
      <c r="BE148" s="73"/>
      <c r="BF148" s="73"/>
      <c r="BG148" s="73"/>
      <c r="BH148" s="73"/>
      <c r="BI148" s="73"/>
      <c r="BJ148" s="73"/>
      <c r="BK148" s="15"/>
      <c r="BL148" s="517"/>
      <c r="BM148" s="517"/>
      <c r="BN148" s="517"/>
      <c r="BO148" s="517"/>
      <c r="BP148" s="517"/>
      <c r="BQ148" s="517"/>
      <c r="BR148" s="517"/>
      <c r="BS148" s="517"/>
      <c r="BT148" s="517"/>
      <c r="BU148" s="517"/>
      <c r="BV148" s="517"/>
      <c r="BW148" s="517"/>
    </row>
    <row r="149" spans="1:75" ht="16.5" customHeight="1" x14ac:dyDescent="0.3">
      <c r="A149" s="596"/>
      <c r="B149" s="596"/>
      <c r="C149" s="597"/>
      <c r="D149" s="597"/>
      <c r="E149" s="596"/>
      <c r="F149" s="597"/>
      <c r="G149" s="596"/>
      <c r="H149" s="597"/>
      <c r="I149" s="596"/>
      <c r="J149" s="596"/>
      <c r="K149" s="596"/>
      <c r="L149" s="596"/>
      <c r="M149" s="596"/>
      <c r="N149" s="596"/>
      <c r="O149" s="596"/>
      <c r="P149" s="596"/>
      <c r="Q149" s="596"/>
      <c r="R149" s="596"/>
      <c r="S149" s="596"/>
      <c r="T149" s="596"/>
      <c r="U149" s="597"/>
      <c r="V149" s="597"/>
      <c r="W149" s="598"/>
      <c r="X149" s="598"/>
      <c r="Y149" s="597"/>
      <c r="Z149" s="597"/>
      <c r="AA149" s="598"/>
      <c r="AB149" s="598"/>
      <c r="AC149" s="597"/>
      <c r="AD149" s="597"/>
      <c r="AE149" s="597"/>
      <c r="AF149" s="597"/>
      <c r="AG149" s="597"/>
      <c r="AH149" s="597"/>
      <c r="AI149" s="597"/>
      <c r="AJ149" s="597"/>
      <c r="AK149" s="597"/>
      <c r="AL149" s="597"/>
      <c r="AM149" s="597"/>
      <c r="AN149" s="597"/>
      <c r="AO149" s="596"/>
      <c r="AP149" s="599"/>
      <c r="AQ149" s="599"/>
      <c r="AR149" s="599"/>
      <c r="AS149" s="599"/>
      <c r="AT149" s="600"/>
      <c r="AU149" s="600"/>
      <c r="AV149" s="600"/>
      <c r="AW149" s="73"/>
      <c r="AX149" s="73"/>
      <c r="AY149" s="73"/>
      <c r="AZ149" s="73"/>
      <c r="BA149" s="601"/>
      <c r="BB149" s="73"/>
      <c r="BC149" s="73"/>
      <c r="BD149" s="73"/>
      <c r="BE149" s="73"/>
      <c r="BF149" s="73"/>
      <c r="BG149" s="73"/>
      <c r="BH149" s="73"/>
      <c r="BI149" s="73"/>
      <c r="BJ149" s="73"/>
      <c r="BK149" s="15"/>
      <c r="BL149" s="517"/>
      <c r="BM149" s="517"/>
      <c r="BN149" s="517"/>
      <c r="BO149" s="517"/>
      <c r="BP149" s="517"/>
      <c r="BQ149" s="517"/>
      <c r="BR149" s="517"/>
      <c r="BS149" s="517"/>
      <c r="BT149" s="517"/>
      <c r="BU149" s="517"/>
      <c r="BV149" s="517"/>
      <c r="BW149" s="517"/>
    </row>
    <row r="150" spans="1:75" ht="16.5" customHeight="1" x14ac:dyDescent="0.3">
      <c r="A150" s="596"/>
      <c r="B150" s="596"/>
      <c r="C150" s="597"/>
      <c r="D150" s="597"/>
      <c r="E150" s="596"/>
      <c r="F150" s="597"/>
      <c r="G150" s="596"/>
      <c r="H150" s="597"/>
      <c r="I150" s="596"/>
      <c r="J150" s="596"/>
      <c r="K150" s="596"/>
      <c r="L150" s="596"/>
      <c r="M150" s="596"/>
      <c r="N150" s="596"/>
      <c r="O150" s="596"/>
      <c r="P150" s="596"/>
      <c r="Q150" s="596"/>
      <c r="R150" s="596"/>
      <c r="S150" s="596"/>
      <c r="T150" s="596"/>
      <c r="U150" s="597"/>
      <c r="V150" s="597"/>
      <c r="W150" s="598"/>
      <c r="X150" s="598"/>
      <c r="Y150" s="597"/>
      <c r="Z150" s="597"/>
      <c r="AA150" s="598"/>
      <c r="AB150" s="598"/>
      <c r="AC150" s="597"/>
      <c r="AD150" s="597"/>
      <c r="AE150" s="597"/>
      <c r="AF150" s="597"/>
      <c r="AG150" s="597"/>
      <c r="AH150" s="597"/>
      <c r="AI150" s="597"/>
      <c r="AJ150" s="597"/>
      <c r="AK150" s="597"/>
      <c r="AL150" s="597"/>
      <c r="AM150" s="597"/>
      <c r="AN150" s="597"/>
      <c r="AO150" s="596"/>
      <c r="AP150" s="599"/>
      <c r="AQ150" s="599"/>
      <c r="AR150" s="599"/>
      <c r="AS150" s="599"/>
      <c r="AT150" s="600"/>
      <c r="AU150" s="600"/>
      <c r="AV150" s="600"/>
      <c r="AW150" s="73"/>
      <c r="AX150" s="73"/>
      <c r="AY150" s="73"/>
      <c r="AZ150" s="73"/>
      <c r="BA150" s="601"/>
      <c r="BB150" s="73"/>
      <c r="BC150" s="73"/>
      <c r="BD150" s="73"/>
      <c r="BE150" s="73"/>
      <c r="BF150" s="73"/>
      <c r="BG150" s="73"/>
      <c r="BH150" s="73"/>
      <c r="BI150" s="73"/>
      <c r="BJ150" s="73"/>
      <c r="BK150" s="15"/>
      <c r="BL150" s="517"/>
      <c r="BM150" s="517"/>
      <c r="BN150" s="517"/>
      <c r="BO150" s="517"/>
      <c r="BP150" s="517"/>
      <c r="BQ150" s="517"/>
      <c r="BR150" s="517"/>
      <c r="BS150" s="517"/>
      <c r="BT150" s="517"/>
      <c r="BU150" s="517"/>
      <c r="BV150" s="517"/>
      <c r="BW150" s="517"/>
    </row>
    <row r="151" spans="1:75" ht="16.5" customHeight="1" x14ac:dyDescent="0.3">
      <c r="A151" s="596"/>
      <c r="B151" s="596"/>
      <c r="C151" s="597"/>
      <c r="D151" s="597"/>
      <c r="E151" s="596"/>
      <c r="F151" s="597"/>
      <c r="G151" s="596"/>
      <c r="H151" s="597"/>
      <c r="I151" s="596"/>
      <c r="J151" s="596"/>
      <c r="K151" s="596"/>
      <c r="L151" s="596"/>
      <c r="M151" s="596"/>
      <c r="N151" s="596"/>
      <c r="O151" s="596"/>
      <c r="P151" s="596"/>
      <c r="Q151" s="596"/>
      <c r="R151" s="596"/>
      <c r="S151" s="596"/>
      <c r="T151" s="596"/>
      <c r="U151" s="597"/>
      <c r="V151" s="597"/>
      <c r="W151" s="598"/>
      <c r="X151" s="598"/>
      <c r="Y151" s="597"/>
      <c r="Z151" s="597"/>
      <c r="AA151" s="598"/>
      <c r="AB151" s="598"/>
      <c r="AC151" s="597"/>
      <c r="AD151" s="597"/>
      <c r="AE151" s="597"/>
      <c r="AF151" s="597"/>
      <c r="AG151" s="597"/>
      <c r="AH151" s="597"/>
      <c r="AI151" s="597"/>
      <c r="AJ151" s="597"/>
      <c r="AK151" s="597"/>
      <c r="AL151" s="597"/>
      <c r="AM151" s="597"/>
      <c r="AN151" s="597"/>
      <c r="AO151" s="596"/>
      <c r="AP151" s="599"/>
      <c r="AQ151" s="599"/>
      <c r="AR151" s="599"/>
      <c r="AS151" s="599"/>
      <c r="AT151" s="600"/>
      <c r="AU151" s="600"/>
      <c r="AV151" s="600"/>
      <c r="AW151" s="73"/>
      <c r="AX151" s="73"/>
      <c r="AY151" s="73"/>
      <c r="AZ151" s="73"/>
      <c r="BA151" s="601"/>
      <c r="BB151" s="73"/>
      <c r="BC151" s="73"/>
      <c r="BD151" s="73"/>
      <c r="BE151" s="73"/>
      <c r="BF151" s="73"/>
      <c r="BG151" s="73"/>
      <c r="BH151" s="73"/>
      <c r="BI151" s="73"/>
      <c r="BJ151" s="73"/>
      <c r="BK151" s="15"/>
      <c r="BL151" s="517"/>
      <c r="BM151" s="517"/>
      <c r="BN151" s="517"/>
      <c r="BO151" s="517"/>
      <c r="BP151" s="517"/>
      <c r="BQ151" s="517"/>
      <c r="BR151" s="517"/>
      <c r="BS151" s="517"/>
      <c r="BT151" s="517"/>
      <c r="BU151" s="517"/>
      <c r="BV151" s="517"/>
      <c r="BW151" s="517"/>
    </row>
    <row r="152" spans="1:75" ht="16.5" customHeight="1" x14ac:dyDescent="0.3">
      <c r="A152" s="596"/>
      <c r="B152" s="596"/>
      <c r="C152" s="597"/>
      <c r="D152" s="597"/>
      <c r="E152" s="596"/>
      <c r="F152" s="597"/>
      <c r="G152" s="596"/>
      <c r="H152" s="597"/>
      <c r="I152" s="596"/>
      <c r="J152" s="596"/>
      <c r="K152" s="596"/>
      <c r="L152" s="596"/>
      <c r="M152" s="596"/>
      <c r="N152" s="596"/>
      <c r="O152" s="596"/>
      <c r="P152" s="596"/>
      <c r="Q152" s="596"/>
      <c r="R152" s="596"/>
      <c r="S152" s="596"/>
      <c r="T152" s="596"/>
      <c r="U152" s="597"/>
      <c r="V152" s="597"/>
      <c r="W152" s="598"/>
      <c r="X152" s="598"/>
      <c r="Y152" s="597"/>
      <c r="Z152" s="597"/>
      <c r="AA152" s="598"/>
      <c r="AB152" s="598"/>
      <c r="AC152" s="597"/>
      <c r="AD152" s="597"/>
      <c r="AE152" s="597"/>
      <c r="AF152" s="597"/>
      <c r="AG152" s="597"/>
      <c r="AH152" s="597"/>
      <c r="AI152" s="597"/>
      <c r="AJ152" s="597"/>
      <c r="AK152" s="597"/>
      <c r="AL152" s="597"/>
      <c r="AM152" s="597"/>
      <c r="AN152" s="597"/>
      <c r="AO152" s="596"/>
      <c r="AP152" s="599"/>
      <c r="AQ152" s="599"/>
      <c r="AR152" s="599"/>
      <c r="AS152" s="599"/>
      <c r="AT152" s="600"/>
      <c r="AU152" s="600"/>
      <c r="AV152" s="600"/>
      <c r="AW152" s="73"/>
      <c r="AX152" s="73"/>
      <c r="AY152" s="73"/>
      <c r="AZ152" s="73"/>
      <c r="BA152" s="601"/>
      <c r="BB152" s="73"/>
      <c r="BC152" s="73"/>
      <c r="BD152" s="73"/>
      <c r="BE152" s="73"/>
      <c r="BF152" s="73"/>
      <c r="BG152" s="73"/>
      <c r="BH152" s="73"/>
      <c r="BI152" s="73"/>
      <c r="BJ152" s="73"/>
      <c r="BK152" s="15"/>
      <c r="BL152" s="517"/>
      <c r="BM152" s="517"/>
      <c r="BN152" s="517"/>
      <c r="BO152" s="517"/>
      <c r="BP152" s="517"/>
      <c r="BQ152" s="517"/>
      <c r="BR152" s="517"/>
      <c r="BS152" s="517"/>
      <c r="BT152" s="517"/>
      <c r="BU152" s="517"/>
      <c r="BV152" s="517"/>
      <c r="BW152" s="517"/>
    </row>
    <row r="153" spans="1:75" ht="16.5" customHeight="1" x14ac:dyDescent="0.3">
      <c r="A153" s="596"/>
      <c r="B153" s="596"/>
      <c r="C153" s="597"/>
      <c r="D153" s="597"/>
      <c r="E153" s="596"/>
      <c r="F153" s="597"/>
      <c r="G153" s="596"/>
      <c r="H153" s="597"/>
      <c r="I153" s="596"/>
      <c r="J153" s="596"/>
      <c r="K153" s="596"/>
      <c r="L153" s="596"/>
      <c r="M153" s="596"/>
      <c r="N153" s="596"/>
      <c r="O153" s="596"/>
      <c r="P153" s="596"/>
      <c r="Q153" s="596"/>
      <c r="R153" s="596"/>
      <c r="S153" s="596"/>
      <c r="T153" s="596"/>
      <c r="U153" s="597"/>
      <c r="V153" s="597"/>
      <c r="W153" s="598"/>
      <c r="X153" s="598"/>
      <c r="Y153" s="597"/>
      <c r="Z153" s="597"/>
      <c r="AA153" s="598"/>
      <c r="AB153" s="598"/>
      <c r="AC153" s="597"/>
      <c r="AD153" s="597"/>
      <c r="AE153" s="597"/>
      <c r="AF153" s="597"/>
      <c r="AG153" s="597"/>
      <c r="AH153" s="597"/>
      <c r="AI153" s="597"/>
      <c r="AJ153" s="597"/>
      <c r="AK153" s="597"/>
      <c r="AL153" s="597"/>
      <c r="AM153" s="597"/>
      <c r="AN153" s="597"/>
      <c r="AO153" s="596"/>
      <c r="AP153" s="599"/>
      <c r="AQ153" s="599"/>
      <c r="AR153" s="599"/>
      <c r="AS153" s="599"/>
      <c r="AT153" s="600"/>
      <c r="AU153" s="600"/>
      <c r="AV153" s="600"/>
      <c r="AW153" s="73"/>
      <c r="AX153" s="73"/>
      <c r="AY153" s="73"/>
      <c r="AZ153" s="73"/>
      <c r="BA153" s="601"/>
      <c r="BB153" s="73"/>
      <c r="BC153" s="73"/>
      <c r="BD153" s="73"/>
      <c r="BE153" s="73"/>
      <c r="BF153" s="73"/>
      <c r="BG153" s="73"/>
      <c r="BH153" s="73"/>
      <c r="BI153" s="73"/>
      <c r="BJ153" s="73"/>
      <c r="BK153" s="15"/>
      <c r="BL153" s="517"/>
      <c r="BM153" s="517"/>
      <c r="BN153" s="517"/>
      <c r="BO153" s="517"/>
      <c r="BP153" s="517"/>
      <c r="BQ153" s="517"/>
      <c r="BR153" s="517"/>
      <c r="BS153" s="517"/>
      <c r="BT153" s="517"/>
      <c r="BU153" s="517"/>
      <c r="BV153" s="517"/>
      <c r="BW153" s="517"/>
    </row>
    <row r="154" spans="1:75" ht="16.5" customHeight="1" x14ac:dyDescent="0.3">
      <c r="A154" s="596"/>
      <c r="B154" s="596"/>
      <c r="C154" s="597"/>
      <c r="D154" s="597"/>
      <c r="E154" s="596"/>
      <c r="F154" s="597"/>
      <c r="G154" s="596"/>
      <c r="H154" s="597"/>
      <c r="I154" s="596"/>
      <c r="J154" s="596"/>
      <c r="K154" s="596"/>
      <c r="L154" s="596"/>
      <c r="M154" s="596"/>
      <c r="N154" s="596"/>
      <c r="O154" s="596"/>
      <c r="P154" s="596"/>
      <c r="Q154" s="596"/>
      <c r="R154" s="596"/>
      <c r="S154" s="596"/>
      <c r="T154" s="596"/>
      <c r="U154" s="597"/>
      <c r="V154" s="597"/>
      <c r="W154" s="598"/>
      <c r="X154" s="598"/>
      <c r="Y154" s="597"/>
      <c r="Z154" s="597"/>
      <c r="AA154" s="598"/>
      <c r="AB154" s="598"/>
      <c r="AC154" s="597"/>
      <c r="AD154" s="597"/>
      <c r="AE154" s="597"/>
      <c r="AF154" s="597"/>
      <c r="AG154" s="597"/>
      <c r="AH154" s="597"/>
      <c r="AI154" s="597"/>
      <c r="AJ154" s="597"/>
      <c r="AK154" s="597"/>
      <c r="AL154" s="597"/>
      <c r="AM154" s="597"/>
      <c r="AN154" s="597"/>
      <c r="AO154" s="596"/>
      <c r="AP154" s="599"/>
      <c r="AQ154" s="599"/>
      <c r="AR154" s="599"/>
      <c r="AS154" s="599"/>
      <c r="AT154" s="600"/>
      <c r="AU154" s="600"/>
      <c r="AV154" s="600"/>
      <c r="AW154" s="73"/>
      <c r="AX154" s="73"/>
      <c r="AY154" s="73"/>
      <c r="AZ154" s="73"/>
      <c r="BA154" s="601"/>
      <c r="BB154" s="73"/>
      <c r="BC154" s="73"/>
      <c r="BD154" s="73"/>
      <c r="BE154" s="73"/>
      <c r="BF154" s="73"/>
      <c r="BG154" s="73"/>
      <c r="BH154" s="73"/>
      <c r="BI154" s="73"/>
      <c r="BJ154" s="73"/>
      <c r="BK154" s="15"/>
      <c r="BL154" s="517"/>
      <c r="BM154" s="517"/>
      <c r="BN154" s="517"/>
      <c r="BO154" s="517"/>
      <c r="BP154" s="517"/>
      <c r="BQ154" s="517"/>
      <c r="BR154" s="517"/>
      <c r="BS154" s="517"/>
      <c r="BT154" s="517"/>
      <c r="BU154" s="517"/>
      <c r="BV154" s="517"/>
      <c r="BW154" s="517"/>
    </row>
    <row r="155" spans="1:75" ht="16.5" customHeight="1" x14ac:dyDescent="0.3">
      <c r="A155" s="596"/>
      <c r="B155" s="596"/>
      <c r="C155" s="597"/>
      <c r="D155" s="597"/>
      <c r="E155" s="596"/>
      <c r="F155" s="597"/>
      <c r="G155" s="596"/>
      <c r="H155" s="597"/>
      <c r="I155" s="596"/>
      <c r="J155" s="596"/>
      <c r="K155" s="596"/>
      <c r="L155" s="596"/>
      <c r="M155" s="596"/>
      <c r="N155" s="596"/>
      <c r="O155" s="596"/>
      <c r="P155" s="596"/>
      <c r="Q155" s="596"/>
      <c r="R155" s="596"/>
      <c r="S155" s="596"/>
      <c r="T155" s="596"/>
      <c r="U155" s="597"/>
      <c r="V155" s="597"/>
      <c r="W155" s="598"/>
      <c r="X155" s="598"/>
      <c r="Y155" s="597"/>
      <c r="Z155" s="597"/>
      <c r="AA155" s="598"/>
      <c r="AB155" s="598"/>
      <c r="AC155" s="597"/>
      <c r="AD155" s="597"/>
      <c r="AE155" s="597"/>
      <c r="AF155" s="597"/>
      <c r="AG155" s="597"/>
      <c r="AH155" s="597"/>
      <c r="AI155" s="597"/>
      <c r="AJ155" s="597"/>
      <c r="AK155" s="597"/>
      <c r="AL155" s="597"/>
      <c r="AM155" s="597"/>
      <c r="AN155" s="597"/>
      <c r="AO155" s="596"/>
      <c r="AP155" s="599"/>
      <c r="AQ155" s="599"/>
      <c r="AR155" s="599"/>
      <c r="AS155" s="599"/>
      <c r="AT155" s="600"/>
      <c r="AU155" s="600"/>
      <c r="AV155" s="600"/>
      <c r="AW155" s="73"/>
      <c r="AX155" s="73"/>
      <c r="AY155" s="73"/>
      <c r="AZ155" s="73"/>
      <c r="BA155" s="601"/>
      <c r="BB155" s="73"/>
      <c r="BC155" s="73"/>
      <c r="BD155" s="73"/>
      <c r="BE155" s="73"/>
      <c r="BF155" s="73"/>
      <c r="BG155" s="73"/>
      <c r="BH155" s="73"/>
      <c r="BI155" s="73"/>
      <c r="BJ155" s="73"/>
      <c r="BK155" s="15"/>
      <c r="BL155" s="517"/>
      <c r="BM155" s="517"/>
      <c r="BN155" s="517"/>
      <c r="BO155" s="517"/>
      <c r="BP155" s="517"/>
      <c r="BQ155" s="517"/>
      <c r="BR155" s="517"/>
      <c r="BS155" s="517"/>
      <c r="BT155" s="517"/>
      <c r="BU155" s="517"/>
      <c r="BV155" s="517"/>
      <c r="BW155" s="517"/>
    </row>
    <row r="156" spans="1:75" ht="16.5" customHeight="1" x14ac:dyDescent="0.3">
      <c r="A156" s="596"/>
      <c r="B156" s="596"/>
      <c r="C156" s="597"/>
      <c r="D156" s="597"/>
      <c r="E156" s="596"/>
      <c r="F156" s="597"/>
      <c r="G156" s="596"/>
      <c r="H156" s="597"/>
      <c r="I156" s="596"/>
      <c r="J156" s="596"/>
      <c r="K156" s="596"/>
      <c r="L156" s="596"/>
      <c r="M156" s="596"/>
      <c r="N156" s="596"/>
      <c r="O156" s="596"/>
      <c r="P156" s="596"/>
      <c r="Q156" s="596"/>
      <c r="R156" s="596"/>
      <c r="S156" s="596"/>
      <c r="T156" s="596"/>
      <c r="U156" s="597"/>
      <c r="V156" s="597"/>
      <c r="W156" s="598"/>
      <c r="X156" s="598"/>
      <c r="Y156" s="597"/>
      <c r="Z156" s="597"/>
      <c r="AA156" s="598"/>
      <c r="AB156" s="598"/>
      <c r="AC156" s="597"/>
      <c r="AD156" s="597"/>
      <c r="AE156" s="597"/>
      <c r="AF156" s="597"/>
      <c r="AG156" s="597"/>
      <c r="AH156" s="597"/>
      <c r="AI156" s="597"/>
      <c r="AJ156" s="597"/>
      <c r="AK156" s="597"/>
      <c r="AL156" s="597"/>
      <c r="AM156" s="597"/>
      <c r="AN156" s="597"/>
      <c r="AO156" s="596"/>
      <c r="AP156" s="599"/>
      <c r="AQ156" s="599"/>
      <c r="AR156" s="599"/>
      <c r="AS156" s="599"/>
      <c r="AT156" s="600"/>
      <c r="AU156" s="600"/>
      <c r="AV156" s="600"/>
      <c r="AW156" s="73"/>
      <c r="AX156" s="73"/>
      <c r="AY156" s="73"/>
      <c r="AZ156" s="73"/>
      <c r="BA156" s="601"/>
      <c r="BB156" s="73"/>
      <c r="BC156" s="73"/>
      <c r="BD156" s="73"/>
      <c r="BE156" s="73"/>
      <c r="BF156" s="73"/>
      <c r="BG156" s="73"/>
      <c r="BH156" s="73"/>
      <c r="BI156" s="73"/>
      <c r="BJ156" s="73"/>
      <c r="BK156" s="15"/>
      <c r="BL156" s="517"/>
      <c r="BM156" s="517"/>
      <c r="BN156" s="517"/>
      <c r="BO156" s="517"/>
      <c r="BP156" s="517"/>
      <c r="BQ156" s="517"/>
      <c r="BR156" s="517"/>
      <c r="BS156" s="517"/>
      <c r="BT156" s="517"/>
      <c r="BU156" s="517"/>
      <c r="BV156" s="517"/>
      <c r="BW156" s="517"/>
    </row>
    <row r="157" spans="1:75" ht="16.5" customHeight="1" x14ac:dyDescent="0.3">
      <c r="A157" s="596"/>
      <c r="B157" s="596"/>
      <c r="C157" s="597"/>
      <c r="D157" s="597"/>
      <c r="E157" s="596"/>
      <c r="F157" s="597"/>
      <c r="G157" s="596"/>
      <c r="H157" s="597"/>
      <c r="I157" s="596"/>
      <c r="J157" s="596"/>
      <c r="K157" s="596"/>
      <c r="L157" s="596"/>
      <c r="M157" s="596"/>
      <c r="N157" s="596"/>
      <c r="O157" s="596"/>
      <c r="P157" s="596"/>
      <c r="Q157" s="596"/>
      <c r="R157" s="596"/>
      <c r="S157" s="596"/>
      <c r="T157" s="596"/>
      <c r="U157" s="597"/>
      <c r="V157" s="597"/>
      <c r="W157" s="598"/>
      <c r="X157" s="598"/>
      <c r="Y157" s="597"/>
      <c r="Z157" s="597"/>
      <c r="AA157" s="598"/>
      <c r="AB157" s="598"/>
      <c r="AC157" s="597"/>
      <c r="AD157" s="597"/>
      <c r="AE157" s="597"/>
      <c r="AF157" s="597"/>
      <c r="AG157" s="597"/>
      <c r="AH157" s="597"/>
      <c r="AI157" s="597"/>
      <c r="AJ157" s="597"/>
      <c r="AK157" s="597"/>
      <c r="AL157" s="597"/>
      <c r="AM157" s="597"/>
      <c r="AN157" s="597"/>
      <c r="AO157" s="596"/>
      <c r="AP157" s="599"/>
      <c r="AQ157" s="599"/>
      <c r="AR157" s="599"/>
      <c r="AS157" s="599"/>
      <c r="AT157" s="600"/>
      <c r="AU157" s="600"/>
      <c r="AV157" s="600"/>
      <c r="AW157" s="73"/>
      <c r="AX157" s="73"/>
      <c r="AY157" s="73"/>
      <c r="AZ157" s="73"/>
      <c r="BA157" s="601"/>
      <c r="BB157" s="73"/>
      <c r="BC157" s="73"/>
      <c r="BD157" s="73"/>
      <c r="BE157" s="73"/>
      <c r="BF157" s="73"/>
      <c r="BG157" s="73"/>
      <c r="BH157" s="73"/>
      <c r="BI157" s="73"/>
      <c r="BJ157" s="73"/>
      <c r="BK157" s="15"/>
      <c r="BL157" s="517"/>
      <c r="BM157" s="517"/>
      <c r="BN157" s="517"/>
      <c r="BO157" s="517"/>
      <c r="BP157" s="517"/>
      <c r="BQ157" s="517"/>
      <c r="BR157" s="517"/>
      <c r="BS157" s="517"/>
      <c r="BT157" s="517"/>
      <c r="BU157" s="517"/>
      <c r="BV157" s="517"/>
      <c r="BW157" s="517"/>
    </row>
    <row r="158" spans="1:75" ht="16.5" customHeight="1" x14ac:dyDescent="0.3">
      <c r="A158" s="596"/>
      <c r="B158" s="596"/>
      <c r="C158" s="597"/>
      <c r="D158" s="597"/>
      <c r="E158" s="596"/>
      <c r="F158" s="597"/>
      <c r="G158" s="596"/>
      <c r="H158" s="597"/>
      <c r="I158" s="596"/>
      <c r="J158" s="596"/>
      <c r="K158" s="596"/>
      <c r="L158" s="596"/>
      <c r="M158" s="596"/>
      <c r="N158" s="596"/>
      <c r="O158" s="596"/>
      <c r="P158" s="596"/>
      <c r="Q158" s="596"/>
      <c r="R158" s="596"/>
      <c r="S158" s="596"/>
      <c r="T158" s="596"/>
      <c r="U158" s="597"/>
      <c r="V158" s="597"/>
      <c r="W158" s="598"/>
      <c r="X158" s="598"/>
      <c r="Y158" s="597"/>
      <c r="Z158" s="597"/>
      <c r="AA158" s="598"/>
      <c r="AB158" s="598"/>
      <c r="AC158" s="597"/>
      <c r="AD158" s="597"/>
      <c r="AE158" s="597"/>
      <c r="AF158" s="597"/>
      <c r="AG158" s="597"/>
      <c r="AH158" s="597"/>
      <c r="AI158" s="597"/>
      <c r="AJ158" s="597"/>
      <c r="AK158" s="597"/>
      <c r="AL158" s="597"/>
      <c r="AM158" s="597"/>
      <c r="AN158" s="597"/>
      <c r="AO158" s="596"/>
      <c r="AP158" s="599"/>
      <c r="AQ158" s="599"/>
      <c r="AR158" s="599"/>
      <c r="AS158" s="599"/>
      <c r="AT158" s="600"/>
      <c r="AU158" s="600"/>
      <c r="AV158" s="600"/>
      <c r="AW158" s="73"/>
      <c r="AX158" s="73"/>
      <c r="AY158" s="73"/>
      <c r="AZ158" s="73"/>
      <c r="BA158" s="601"/>
      <c r="BB158" s="73"/>
      <c r="BC158" s="73"/>
      <c r="BD158" s="73"/>
      <c r="BE158" s="73"/>
      <c r="BF158" s="73"/>
      <c r="BG158" s="73"/>
      <c r="BH158" s="73"/>
      <c r="BI158" s="73"/>
      <c r="BJ158" s="73"/>
      <c r="BK158" s="15"/>
      <c r="BL158" s="517"/>
      <c r="BM158" s="517"/>
      <c r="BN158" s="517"/>
      <c r="BO158" s="517"/>
      <c r="BP158" s="517"/>
      <c r="BQ158" s="517"/>
      <c r="BR158" s="517"/>
      <c r="BS158" s="517"/>
      <c r="BT158" s="517"/>
      <c r="BU158" s="517"/>
      <c r="BV158" s="517"/>
      <c r="BW158" s="517"/>
    </row>
    <row r="159" spans="1:75" ht="16.5" customHeight="1" x14ac:dyDescent="0.3">
      <c r="A159" s="596"/>
      <c r="B159" s="596"/>
      <c r="C159" s="597"/>
      <c r="D159" s="597"/>
      <c r="E159" s="596"/>
      <c r="F159" s="597"/>
      <c r="G159" s="596"/>
      <c r="H159" s="597"/>
      <c r="I159" s="596"/>
      <c r="J159" s="596"/>
      <c r="K159" s="596"/>
      <c r="L159" s="596"/>
      <c r="M159" s="596"/>
      <c r="N159" s="596"/>
      <c r="O159" s="596"/>
      <c r="P159" s="596"/>
      <c r="Q159" s="596"/>
      <c r="R159" s="596"/>
      <c r="S159" s="596"/>
      <c r="T159" s="596"/>
      <c r="U159" s="597"/>
      <c r="V159" s="597"/>
      <c r="W159" s="598"/>
      <c r="X159" s="598"/>
      <c r="Y159" s="597"/>
      <c r="Z159" s="597"/>
      <c r="AA159" s="598"/>
      <c r="AB159" s="598"/>
      <c r="AC159" s="597"/>
      <c r="AD159" s="597"/>
      <c r="AE159" s="597"/>
      <c r="AF159" s="597"/>
      <c r="AG159" s="597"/>
      <c r="AH159" s="597"/>
      <c r="AI159" s="597"/>
      <c r="AJ159" s="597"/>
      <c r="AK159" s="597"/>
      <c r="AL159" s="597"/>
      <c r="AM159" s="597"/>
      <c r="AN159" s="597"/>
      <c r="AO159" s="596"/>
      <c r="AP159" s="599"/>
      <c r="AQ159" s="599"/>
      <c r="AR159" s="599"/>
      <c r="AS159" s="599"/>
      <c r="AT159" s="600"/>
      <c r="AU159" s="600"/>
      <c r="AV159" s="600"/>
      <c r="AW159" s="73"/>
      <c r="AX159" s="73"/>
      <c r="AY159" s="73"/>
      <c r="AZ159" s="73"/>
      <c r="BA159" s="601"/>
      <c r="BB159" s="73"/>
      <c r="BC159" s="73"/>
      <c r="BD159" s="73"/>
      <c r="BE159" s="73"/>
      <c r="BF159" s="73"/>
      <c r="BG159" s="73"/>
      <c r="BH159" s="73"/>
      <c r="BI159" s="73"/>
      <c r="BJ159" s="73"/>
      <c r="BK159" s="15"/>
      <c r="BL159" s="517"/>
      <c r="BM159" s="517"/>
      <c r="BN159" s="517"/>
      <c r="BO159" s="517"/>
      <c r="BP159" s="517"/>
      <c r="BQ159" s="517"/>
      <c r="BR159" s="517"/>
      <c r="BS159" s="517"/>
      <c r="BT159" s="517"/>
      <c r="BU159" s="517"/>
      <c r="BV159" s="517"/>
      <c r="BW159" s="517"/>
    </row>
    <row r="160" spans="1:75" ht="16.5" customHeight="1" x14ac:dyDescent="0.3">
      <c r="A160" s="596"/>
      <c r="B160" s="596"/>
      <c r="C160" s="597"/>
      <c r="D160" s="597"/>
      <c r="E160" s="596"/>
      <c r="F160" s="597"/>
      <c r="G160" s="596"/>
      <c r="H160" s="597"/>
      <c r="I160" s="596"/>
      <c r="J160" s="596"/>
      <c r="K160" s="596"/>
      <c r="L160" s="596"/>
      <c r="M160" s="596"/>
      <c r="N160" s="596"/>
      <c r="O160" s="596"/>
      <c r="P160" s="596"/>
      <c r="Q160" s="596"/>
      <c r="R160" s="596"/>
      <c r="S160" s="596"/>
      <c r="T160" s="596"/>
      <c r="U160" s="597"/>
      <c r="V160" s="597"/>
      <c r="W160" s="598"/>
      <c r="X160" s="598"/>
      <c r="Y160" s="597"/>
      <c r="Z160" s="597"/>
      <c r="AA160" s="598"/>
      <c r="AB160" s="598"/>
      <c r="AC160" s="597"/>
      <c r="AD160" s="597"/>
      <c r="AE160" s="597"/>
      <c r="AF160" s="597"/>
      <c r="AG160" s="597"/>
      <c r="AH160" s="597"/>
      <c r="AI160" s="597"/>
      <c r="AJ160" s="597"/>
      <c r="AK160" s="597"/>
      <c r="AL160" s="597"/>
      <c r="AM160" s="597"/>
      <c r="AN160" s="597"/>
      <c r="AO160" s="596"/>
      <c r="AP160" s="599"/>
      <c r="AQ160" s="599"/>
      <c r="AR160" s="599"/>
      <c r="AS160" s="599"/>
      <c r="AT160" s="600"/>
      <c r="AU160" s="600"/>
      <c r="AV160" s="600"/>
      <c r="AW160" s="73"/>
      <c r="AX160" s="73"/>
      <c r="AY160" s="73"/>
      <c r="AZ160" s="73"/>
      <c r="BA160" s="601"/>
      <c r="BB160" s="73"/>
      <c r="BC160" s="73"/>
      <c r="BD160" s="73"/>
      <c r="BE160" s="73"/>
      <c r="BF160" s="73"/>
      <c r="BG160" s="73"/>
      <c r="BH160" s="73"/>
      <c r="BI160" s="73"/>
      <c r="BJ160" s="73"/>
      <c r="BK160" s="15"/>
      <c r="BL160" s="517"/>
      <c r="BM160" s="517"/>
      <c r="BN160" s="517"/>
      <c r="BO160" s="517"/>
      <c r="BP160" s="517"/>
      <c r="BQ160" s="517"/>
      <c r="BR160" s="517"/>
      <c r="BS160" s="517"/>
      <c r="BT160" s="517"/>
      <c r="BU160" s="517"/>
      <c r="BV160" s="517"/>
      <c r="BW160" s="517"/>
    </row>
    <row r="161" spans="1:75" ht="16.5" customHeight="1" x14ac:dyDescent="0.3">
      <c r="A161" s="596"/>
      <c r="B161" s="596"/>
      <c r="C161" s="597"/>
      <c r="D161" s="597"/>
      <c r="E161" s="596"/>
      <c r="F161" s="597"/>
      <c r="G161" s="596"/>
      <c r="H161" s="597"/>
      <c r="I161" s="596"/>
      <c r="J161" s="596"/>
      <c r="K161" s="596"/>
      <c r="L161" s="596"/>
      <c r="M161" s="596"/>
      <c r="N161" s="596"/>
      <c r="O161" s="596"/>
      <c r="P161" s="596"/>
      <c r="Q161" s="596"/>
      <c r="R161" s="596"/>
      <c r="S161" s="596"/>
      <c r="T161" s="596"/>
      <c r="U161" s="597"/>
      <c r="V161" s="597"/>
      <c r="W161" s="598"/>
      <c r="X161" s="598"/>
      <c r="Y161" s="597"/>
      <c r="Z161" s="597"/>
      <c r="AA161" s="598"/>
      <c r="AB161" s="598"/>
      <c r="AC161" s="597"/>
      <c r="AD161" s="597"/>
      <c r="AE161" s="597"/>
      <c r="AF161" s="597"/>
      <c r="AG161" s="597"/>
      <c r="AH161" s="597"/>
      <c r="AI161" s="597"/>
      <c r="AJ161" s="597"/>
      <c r="AK161" s="597"/>
      <c r="AL161" s="597"/>
      <c r="AM161" s="597"/>
      <c r="AN161" s="597"/>
      <c r="AO161" s="596"/>
      <c r="AP161" s="599"/>
      <c r="AQ161" s="599"/>
      <c r="AR161" s="599"/>
      <c r="AS161" s="599"/>
      <c r="AT161" s="600"/>
      <c r="AU161" s="600"/>
      <c r="AV161" s="600"/>
      <c r="AW161" s="73"/>
      <c r="AX161" s="73"/>
      <c r="AY161" s="73"/>
      <c r="AZ161" s="73"/>
      <c r="BA161" s="601"/>
      <c r="BB161" s="73"/>
      <c r="BC161" s="73"/>
      <c r="BD161" s="73"/>
      <c r="BE161" s="73"/>
      <c r="BF161" s="73"/>
      <c r="BG161" s="73"/>
      <c r="BH161" s="73"/>
      <c r="BI161" s="73"/>
      <c r="BJ161" s="73"/>
      <c r="BK161" s="15"/>
      <c r="BL161" s="517"/>
      <c r="BM161" s="517"/>
      <c r="BN161" s="517"/>
      <c r="BO161" s="517"/>
      <c r="BP161" s="517"/>
      <c r="BQ161" s="517"/>
      <c r="BR161" s="517"/>
      <c r="BS161" s="517"/>
      <c r="BT161" s="517"/>
      <c r="BU161" s="517"/>
      <c r="BV161" s="517"/>
      <c r="BW161" s="517"/>
    </row>
    <row r="162" spans="1:75" ht="16.5" customHeight="1" x14ac:dyDescent="0.3">
      <c r="A162" s="596"/>
      <c r="B162" s="596"/>
      <c r="C162" s="597"/>
      <c r="D162" s="597"/>
      <c r="E162" s="596"/>
      <c r="F162" s="597"/>
      <c r="G162" s="596"/>
      <c r="H162" s="597"/>
      <c r="I162" s="596"/>
      <c r="J162" s="596"/>
      <c r="K162" s="596"/>
      <c r="L162" s="596"/>
      <c r="M162" s="596"/>
      <c r="N162" s="596"/>
      <c r="O162" s="596"/>
      <c r="P162" s="596"/>
      <c r="Q162" s="596"/>
      <c r="R162" s="596"/>
      <c r="S162" s="596"/>
      <c r="T162" s="596"/>
      <c r="U162" s="597"/>
      <c r="V162" s="597"/>
      <c r="W162" s="598"/>
      <c r="X162" s="598"/>
      <c r="Y162" s="597"/>
      <c r="Z162" s="597"/>
      <c r="AA162" s="598"/>
      <c r="AB162" s="598"/>
      <c r="AC162" s="597"/>
      <c r="AD162" s="597"/>
      <c r="AE162" s="597"/>
      <c r="AF162" s="597"/>
      <c r="AG162" s="597"/>
      <c r="AH162" s="597"/>
      <c r="AI162" s="597"/>
      <c r="AJ162" s="597"/>
      <c r="AK162" s="597"/>
      <c r="AL162" s="597"/>
      <c r="AM162" s="597"/>
      <c r="AN162" s="597"/>
      <c r="AO162" s="596"/>
      <c r="AP162" s="599"/>
      <c r="AQ162" s="599"/>
      <c r="AR162" s="599"/>
      <c r="AS162" s="599"/>
      <c r="AT162" s="600"/>
      <c r="AU162" s="600"/>
      <c r="AV162" s="600"/>
      <c r="AW162" s="73"/>
      <c r="AX162" s="73"/>
      <c r="AY162" s="73"/>
      <c r="AZ162" s="73"/>
      <c r="BA162" s="601"/>
      <c r="BB162" s="73"/>
      <c r="BC162" s="73"/>
      <c r="BD162" s="73"/>
      <c r="BE162" s="73"/>
      <c r="BF162" s="73"/>
      <c r="BG162" s="73"/>
      <c r="BH162" s="73"/>
      <c r="BI162" s="73"/>
      <c r="BJ162" s="73"/>
      <c r="BK162" s="15"/>
      <c r="BL162" s="517"/>
      <c r="BM162" s="517"/>
      <c r="BN162" s="517"/>
      <c r="BO162" s="517"/>
      <c r="BP162" s="517"/>
      <c r="BQ162" s="517"/>
      <c r="BR162" s="517"/>
      <c r="BS162" s="517"/>
      <c r="BT162" s="517"/>
      <c r="BU162" s="517"/>
      <c r="BV162" s="517"/>
      <c r="BW162" s="517"/>
    </row>
    <row r="163" spans="1:75" ht="16.5" customHeight="1" x14ac:dyDescent="0.3">
      <c r="A163" s="596"/>
      <c r="B163" s="596"/>
      <c r="C163" s="597"/>
      <c r="D163" s="597"/>
      <c r="E163" s="596"/>
      <c r="F163" s="597"/>
      <c r="G163" s="596"/>
      <c r="H163" s="597"/>
      <c r="I163" s="596"/>
      <c r="J163" s="596"/>
      <c r="K163" s="596"/>
      <c r="L163" s="596"/>
      <c r="M163" s="596"/>
      <c r="N163" s="596"/>
      <c r="O163" s="596"/>
      <c r="P163" s="596"/>
      <c r="Q163" s="596"/>
      <c r="R163" s="596"/>
      <c r="S163" s="596"/>
      <c r="T163" s="596"/>
      <c r="U163" s="597"/>
      <c r="V163" s="597"/>
      <c r="W163" s="598"/>
      <c r="X163" s="598"/>
      <c r="Y163" s="597"/>
      <c r="Z163" s="597"/>
      <c r="AA163" s="598"/>
      <c r="AB163" s="598"/>
      <c r="AC163" s="597"/>
      <c r="AD163" s="597"/>
      <c r="AE163" s="597"/>
      <c r="AF163" s="597"/>
      <c r="AG163" s="597"/>
      <c r="AH163" s="597"/>
      <c r="AI163" s="597"/>
      <c r="AJ163" s="597"/>
      <c r="AK163" s="597"/>
      <c r="AL163" s="597"/>
      <c r="AM163" s="597"/>
      <c r="AN163" s="597"/>
      <c r="AO163" s="596"/>
      <c r="AP163" s="599"/>
      <c r="AQ163" s="599"/>
      <c r="AR163" s="599"/>
      <c r="AS163" s="599"/>
      <c r="AT163" s="600"/>
      <c r="AU163" s="600"/>
      <c r="AV163" s="600"/>
      <c r="AW163" s="73"/>
      <c r="AX163" s="73"/>
      <c r="AY163" s="73"/>
      <c r="AZ163" s="73"/>
      <c r="BA163" s="601"/>
      <c r="BB163" s="73"/>
      <c r="BC163" s="73"/>
      <c r="BD163" s="73"/>
      <c r="BE163" s="73"/>
      <c r="BF163" s="73"/>
      <c r="BG163" s="73"/>
      <c r="BH163" s="73"/>
      <c r="BI163" s="73"/>
      <c r="BJ163" s="73"/>
      <c r="BK163" s="15"/>
      <c r="BL163" s="517"/>
      <c r="BM163" s="517"/>
      <c r="BN163" s="517"/>
      <c r="BO163" s="517"/>
      <c r="BP163" s="517"/>
      <c r="BQ163" s="517"/>
      <c r="BR163" s="517"/>
      <c r="BS163" s="517"/>
      <c r="BT163" s="517"/>
      <c r="BU163" s="517"/>
      <c r="BV163" s="517"/>
      <c r="BW163" s="517"/>
    </row>
    <row r="164" spans="1:75" ht="16.5" customHeight="1" x14ac:dyDescent="0.3">
      <c r="A164" s="596"/>
      <c r="B164" s="596"/>
      <c r="C164" s="597"/>
      <c r="D164" s="597"/>
      <c r="E164" s="596"/>
      <c r="F164" s="597"/>
      <c r="G164" s="596"/>
      <c r="H164" s="597"/>
      <c r="I164" s="596"/>
      <c r="J164" s="596"/>
      <c r="K164" s="596"/>
      <c r="L164" s="596"/>
      <c r="M164" s="596"/>
      <c r="N164" s="596"/>
      <c r="O164" s="596"/>
      <c r="P164" s="596"/>
      <c r="Q164" s="596"/>
      <c r="R164" s="596"/>
      <c r="S164" s="596"/>
      <c r="T164" s="596"/>
      <c r="U164" s="597"/>
      <c r="V164" s="597"/>
      <c r="W164" s="598"/>
      <c r="X164" s="598"/>
      <c r="Y164" s="597"/>
      <c r="Z164" s="597"/>
      <c r="AA164" s="598"/>
      <c r="AB164" s="598"/>
      <c r="AC164" s="597"/>
      <c r="AD164" s="597"/>
      <c r="AE164" s="597"/>
      <c r="AF164" s="597"/>
      <c r="AG164" s="597"/>
      <c r="AH164" s="597"/>
      <c r="AI164" s="597"/>
      <c r="AJ164" s="597"/>
      <c r="AK164" s="597"/>
      <c r="AL164" s="597"/>
      <c r="AM164" s="597"/>
      <c r="AN164" s="597"/>
      <c r="AO164" s="596"/>
      <c r="AP164" s="599"/>
      <c r="AQ164" s="599"/>
      <c r="AR164" s="599"/>
      <c r="AS164" s="599"/>
      <c r="AT164" s="600"/>
      <c r="AU164" s="600"/>
      <c r="AV164" s="600"/>
      <c r="AW164" s="73"/>
      <c r="AX164" s="73"/>
      <c r="AY164" s="73"/>
      <c r="AZ164" s="73"/>
      <c r="BA164" s="601"/>
      <c r="BB164" s="73"/>
      <c r="BC164" s="73"/>
      <c r="BD164" s="73"/>
      <c r="BE164" s="73"/>
      <c r="BF164" s="73"/>
      <c r="BG164" s="73"/>
      <c r="BH164" s="73"/>
      <c r="BI164" s="73"/>
      <c r="BJ164" s="73"/>
      <c r="BK164" s="15"/>
      <c r="BL164" s="517"/>
      <c r="BM164" s="517"/>
      <c r="BN164" s="517"/>
      <c r="BO164" s="517"/>
      <c r="BP164" s="517"/>
      <c r="BQ164" s="517"/>
      <c r="BR164" s="517"/>
      <c r="BS164" s="517"/>
      <c r="BT164" s="517"/>
      <c r="BU164" s="517"/>
      <c r="BV164" s="517"/>
      <c r="BW164" s="517"/>
    </row>
    <row r="165" spans="1:75" ht="16.5" customHeight="1" x14ac:dyDescent="0.3">
      <c r="A165" s="596"/>
      <c r="B165" s="596"/>
      <c r="C165" s="597"/>
      <c r="D165" s="597"/>
      <c r="E165" s="596"/>
      <c r="F165" s="597"/>
      <c r="G165" s="596"/>
      <c r="H165" s="597"/>
      <c r="I165" s="596"/>
      <c r="J165" s="596"/>
      <c r="K165" s="596"/>
      <c r="L165" s="596"/>
      <c r="M165" s="596"/>
      <c r="N165" s="596"/>
      <c r="O165" s="596"/>
      <c r="P165" s="596"/>
      <c r="Q165" s="596"/>
      <c r="R165" s="596"/>
      <c r="S165" s="596"/>
      <c r="T165" s="596"/>
      <c r="U165" s="597"/>
      <c r="V165" s="597"/>
      <c r="W165" s="598"/>
      <c r="X165" s="598"/>
      <c r="Y165" s="597"/>
      <c r="Z165" s="597"/>
      <c r="AA165" s="598"/>
      <c r="AB165" s="598"/>
      <c r="AC165" s="597"/>
      <c r="AD165" s="597"/>
      <c r="AE165" s="597"/>
      <c r="AF165" s="597"/>
      <c r="AG165" s="597"/>
      <c r="AH165" s="597"/>
      <c r="AI165" s="597"/>
      <c r="AJ165" s="597"/>
      <c r="AK165" s="597"/>
      <c r="AL165" s="597"/>
      <c r="AM165" s="597"/>
      <c r="AN165" s="597"/>
      <c r="AO165" s="596"/>
      <c r="AP165" s="599"/>
      <c r="AQ165" s="599"/>
      <c r="AR165" s="599"/>
      <c r="AS165" s="599"/>
      <c r="AT165" s="600"/>
      <c r="AU165" s="600"/>
      <c r="AV165" s="600"/>
      <c r="AW165" s="73"/>
      <c r="AX165" s="73"/>
      <c r="AY165" s="73"/>
      <c r="AZ165" s="73"/>
      <c r="BA165" s="601"/>
      <c r="BB165" s="73"/>
      <c r="BC165" s="73"/>
      <c r="BD165" s="73"/>
      <c r="BE165" s="73"/>
      <c r="BF165" s="73"/>
      <c r="BG165" s="73"/>
      <c r="BH165" s="73"/>
      <c r="BI165" s="73"/>
      <c r="BJ165" s="73"/>
      <c r="BK165" s="15"/>
      <c r="BL165" s="517"/>
      <c r="BM165" s="517"/>
      <c r="BN165" s="517"/>
      <c r="BO165" s="517"/>
      <c r="BP165" s="517"/>
      <c r="BQ165" s="517"/>
      <c r="BR165" s="517"/>
      <c r="BS165" s="517"/>
      <c r="BT165" s="517"/>
      <c r="BU165" s="517"/>
      <c r="BV165" s="517"/>
      <c r="BW165" s="517"/>
    </row>
    <row r="166" spans="1:75" ht="16.5" customHeight="1" x14ac:dyDescent="0.3">
      <c r="A166" s="596"/>
      <c r="B166" s="596"/>
      <c r="C166" s="597"/>
      <c r="D166" s="597"/>
      <c r="E166" s="596"/>
      <c r="F166" s="597"/>
      <c r="G166" s="596"/>
      <c r="H166" s="597"/>
      <c r="I166" s="596"/>
      <c r="J166" s="596"/>
      <c r="K166" s="596"/>
      <c r="L166" s="596"/>
      <c r="M166" s="596"/>
      <c r="N166" s="596"/>
      <c r="O166" s="596"/>
      <c r="P166" s="596"/>
      <c r="Q166" s="596"/>
      <c r="R166" s="596"/>
      <c r="S166" s="596"/>
      <c r="T166" s="596"/>
      <c r="U166" s="597"/>
      <c r="V166" s="597"/>
      <c r="W166" s="598"/>
      <c r="X166" s="598"/>
      <c r="Y166" s="597"/>
      <c r="Z166" s="597"/>
      <c r="AA166" s="598"/>
      <c r="AB166" s="598"/>
      <c r="AC166" s="597"/>
      <c r="AD166" s="597"/>
      <c r="AE166" s="597"/>
      <c r="AF166" s="597"/>
      <c r="AG166" s="597"/>
      <c r="AH166" s="597"/>
      <c r="AI166" s="597"/>
      <c r="AJ166" s="597"/>
      <c r="AK166" s="597"/>
      <c r="AL166" s="597"/>
      <c r="AM166" s="597"/>
      <c r="AN166" s="597"/>
      <c r="AO166" s="596"/>
      <c r="AP166" s="599"/>
      <c r="AQ166" s="599"/>
      <c r="AR166" s="599"/>
      <c r="AS166" s="599"/>
      <c r="AT166" s="600"/>
      <c r="AU166" s="600"/>
      <c r="AV166" s="600"/>
      <c r="AW166" s="73"/>
      <c r="AX166" s="73"/>
      <c r="AY166" s="73"/>
      <c r="AZ166" s="73"/>
      <c r="BA166" s="601"/>
      <c r="BB166" s="73"/>
      <c r="BC166" s="73"/>
      <c r="BD166" s="73"/>
      <c r="BE166" s="73"/>
      <c r="BF166" s="73"/>
      <c r="BG166" s="73"/>
      <c r="BH166" s="73"/>
      <c r="BI166" s="73"/>
      <c r="BJ166" s="73"/>
      <c r="BK166" s="15"/>
      <c r="BL166" s="517"/>
      <c r="BM166" s="517"/>
      <c r="BN166" s="517"/>
      <c r="BO166" s="517"/>
      <c r="BP166" s="517"/>
      <c r="BQ166" s="517"/>
      <c r="BR166" s="517"/>
      <c r="BS166" s="517"/>
      <c r="BT166" s="517"/>
      <c r="BU166" s="517"/>
      <c r="BV166" s="517"/>
      <c r="BW166" s="517"/>
    </row>
    <row r="167" spans="1:75" ht="16.5" customHeight="1" x14ac:dyDescent="0.3">
      <c r="A167" s="596"/>
      <c r="B167" s="596"/>
      <c r="C167" s="597"/>
      <c r="D167" s="597"/>
      <c r="E167" s="596"/>
      <c r="F167" s="597"/>
      <c r="G167" s="596"/>
      <c r="H167" s="597"/>
      <c r="I167" s="596"/>
      <c r="J167" s="596"/>
      <c r="K167" s="596"/>
      <c r="L167" s="596"/>
      <c r="M167" s="596"/>
      <c r="N167" s="596"/>
      <c r="O167" s="596"/>
      <c r="P167" s="596"/>
      <c r="Q167" s="596"/>
      <c r="R167" s="596"/>
      <c r="S167" s="596"/>
      <c r="T167" s="596"/>
      <c r="U167" s="597"/>
      <c r="V167" s="597"/>
      <c r="W167" s="598"/>
      <c r="X167" s="598"/>
      <c r="Y167" s="597"/>
      <c r="Z167" s="597"/>
      <c r="AA167" s="598"/>
      <c r="AB167" s="598"/>
      <c r="AC167" s="597"/>
      <c r="AD167" s="597"/>
      <c r="AE167" s="597"/>
      <c r="AF167" s="597"/>
      <c r="AG167" s="597"/>
      <c r="AH167" s="597"/>
      <c r="AI167" s="597"/>
      <c r="AJ167" s="597"/>
      <c r="AK167" s="597"/>
      <c r="AL167" s="597"/>
      <c r="AM167" s="597"/>
      <c r="AN167" s="597"/>
      <c r="AO167" s="596"/>
      <c r="AP167" s="599"/>
      <c r="AQ167" s="599"/>
      <c r="AR167" s="599"/>
      <c r="AS167" s="599"/>
      <c r="AT167" s="600"/>
      <c r="AU167" s="600"/>
      <c r="AV167" s="600"/>
      <c r="AW167" s="73"/>
      <c r="AX167" s="73"/>
      <c r="AY167" s="73"/>
      <c r="AZ167" s="73"/>
      <c r="BA167" s="601"/>
      <c r="BB167" s="73"/>
      <c r="BC167" s="73"/>
      <c r="BD167" s="73"/>
      <c r="BE167" s="73"/>
      <c r="BF167" s="73"/>
      <c r="BG167" s="73"/>
      <c r="BH167" s="73"/>
      <c r="BI167" s="73"/>
      <c r="BJ167" s="73"/>
      <c r="BK167" s="15"/>
      <c r="BL167" s="517"/>
      <c r="BM167" s="517"/>
      <c r="BN167" s="517"/>
      <c r="BO167" s="517"/>
      <c r="BP167" s="517"/>
      <c r="BQ167" s="517"/>
      <c r="BR167" s="517"/>
      <c r="BS167" s="517"/>
      <c r="BT167" s="517"/>
      <c r="BU167" s="517"/>
      <c r="BV167" s="517"/>
      <c r="BW167" s="517"/>
    </row>
    <row r="168" spans="1:75" ht="16.5" customHeight="1" x14ac:dyDescent="0.3">
      <c r="A168" s="596"/>
      <c r="B168" s="596"/>
      <c r="C168" s="597"/>
      <c r="D168" s="597"/>
      <c r="E168" s="596"/>
      <c r="F168" s="597"/>
      <c r="G168" s="596"/>
      <c r="H168" s="597"/>
      <c r="I168" s="596"/>
      <c r="J168" s="596"/>
      <c r="K168" s="596"/>
      <c r="L168" s="596"/>
      <c r="M168" s="596"/>
      <c r="N168" s="596"/>
      <c r="O168" s="596"/>
      <c r="P168" s="596"/>
      <c r="Q168" s="596"/>
      <c r="R168" s="596"/>
      <c r="S168" s="596"/>
      <c r="T168" s="596"/>
      <c r="U168" s="597"/>
      <c r="V168" s="597"/>
      <c r="W168" s="598"/>
      <c r="X168" s="598"/>
      <c r="Y168" s="597"/>
      <c r="Z168" s="597"/>
      <c r="AA168" s="598"/>
      <c r="AB168" s="598"/>
      <c r="AC168" s="597"/>
      <c r="AD168" s="597"/>
      <c r="AE168" s="597"/>
      <c r="AF168" s="597"/>
      <c r="AG168" s="597"/>
      <c r="AH168" s="597"/>
      <c r="AI168" s="597"/>
      <c r="AJ168" s="597"/>
      <c r="AK168" s="597"/>
      <c r="AL168" s="597"/>
      <c r="AM168" s="597"/>
      <c r="AN168" s="597"/>
      <c r="AO168" s="596"/>
      <c r="AP168" s="599"/>
      <c r="AQ168" s="599"/>
      <c r="AR168" s="599"/>
      <c r="AS168" s="599"/>
      <c r="AT168" s="600"/>
      <c r="AU168" s="600"/>
      <c r="AV168" s="600"/>
      <c r="AW168" s="73"/>
      <c r="AX168" s="73"/>
      <c r="AY168" s="73"/>
      <c r="AZ168" s="73"/>
      <c r="BA168" s="601"/>
      <c r="BB168" s="73"/>
      <c r="BC168" s="73"/>
      <c r="BD168" s="73"/>
      <c r="BE168" s="73"/>
      <c r="BF168" s="73"/>
      <c r="BG168" s="73"/>
      <c r="BH168" s="73"/>
      <c r="BI168" s="73"/>
      <c r="BJ168" s="73"/>
      <c r="BK168" s="15"/>
      <c r="BL168" s="517"/>
      <c r="BM168" s="517"/>
      <c r="BN168" s="517"/>
      <c r="BO168" s="517"/>
      <c r="BP168" s="517"/>
      <c r="BQ168" s="517"/>
      <c r="BR168" s="517"/>
      <c r="BS168" s="517"/>
      <c r="BT168" s="517"/>
      <c r="BU168" s="517"/>
      <c r="BV168" s="517"/>
      <c r="BW168" s="517"/>
    </row>
    <row r="169" spans="1:75" ht="16.5" customHeight="1" x14ac:dyDescent="0.3">
      <c r="A169" s="596"/>
      <c r="B169" s="596"/>
      <c r="C169" s="597"/>
      <c r="D169" s="597"/>
      <c r="E169" s="596"/>
      <c r="F169" s="597"/>
      <c r="G169" s="596"/>
      <c r="H169" s="597"/>
      <c r="I169" s="596"/>
      <c r="J169" s="596"/>
      <c r="K169" s="596"/>
      <c r="L169" s="596"/>
      <c r="M169" s="596"/>
      <c r="N169" s="596"/>
      <c r="O169" s="596"/>
      <c r="P169" s="596"/>
      <c r="Q169" s="596"/>
      <c r="R169" s="596"/>
      <c r="S169" s="596"/>
      <c r="T169" s="596"/>
      <c r="U169" s="597"/>
      <c r="V169" s="597"/>
      <c r="W169" s="598"/>
      <c r="X169" s="598"/>
      <c r="Y169" s="597"/>
      <c r="Z169" s="597"/>
      <c r="AA169" s="598"/>
      <c r="AB169" s="598"/>
      <c r="AC169" s="597"/>
      <c r="AD169" s="597"/>
      <c r="AE169" s="597"/>
      <c r="AF169" s="597"/>
      <c r="AG169" s="597"/>
      <c r="AH169" s="597"/>
      <c r="AI169" s="597"/>
      <c r="AJ169" s="597"/>
      <c r="AK169" s="597"/>
      <c r="AL169" s="597"/>
      <c r="AM169" s="597"/>
      <c r="AN169" s="597"/>
      <c r="AO169" s="596"/>
      <c r="AP169" s="599"/>
      <c r="AQ169" s="599"/>
      <c r="AR169" s="599"/>
      <c r="AS169" s="599"/>
      <c r="AT169" s="600"/>
      <c r="AU169" s="600"/>
      <c r="AV169" s="600"/>
      <c r="AW169" s="73"/>
      <c r="AX169" s="73"/>
      <c r="AY169" s="73"/>
      <c r="AZ169" s="73"/>
      <c r="BA169" s="601"/>
      <c r="BB169" s="73"/>
      <c r="BC169" s="73"/>
      <c r="BD169" s="73"/>
      <c r="BE169" s="73"/>
      <c r="BF169" s="73"/>
      <c r="BG169" s="73"/>
      <c r="BH169" s="73"/>
      <c r="BI169" s="73"/>
      <c r="BJ169" s="73"/>
      <c r="BK169" s="15"/>
      <c r="BL169" s="517"/>
      <c r="BM169" s="517"/>
      <c r="BN169" s="517"/>
      <c r="BO169" s="517"/>
      <c r="BP169" s="517"/>
      <c r="BQ169" s="517"/>
      <c r="BR169" s="517"/>
      <c r="BS169" s="517"/>
      <c r="BT169" s="517"/>
      <c r="BU169" s="517"/>
      <c r="BV169" s="517"/>
      <c r="BW169" s="517"/>
    </row>
    <row r="170" spans="1:75" ht="16.5" customHeight="1" x14ac:dyDescent="0.3">
      <c r="A170" s="596"/>
      <c r="B170" s="596"/>
      <c r="C170" s="597"/>
      <c r="D170" s="597"/>
      <c r="E170" s="596"/>
      <c r="F170" s="597"/>
      <c r="G170" s="596"/>
      <c r="H170" s="597"/>
      <c r="I170" s="596"/>
      <c r="J170" s="596"/>
      <c r="K170" s="596"/>
      <c r="L170" s="596"/>
      <c r="M170" s="596"/>
      <c r="N170" s="596"/>
      <c r="O170" s="596"/>
      <c r="P170" s="596"/>
      <c r="Q170" s="596"/>
      <c r="R170" s="596"/>
      <c r="S170" s="596"/>
      <c r="T170" s="596"/>
      <c r="U170" s="597"/>
      <c r="V170" s="597"/>
      <c r="W170" s="598"/>
      <c r="X170" s="598"/>
      <c r="Y170" s="597"/>
      <c r="Z170" s="597"/>
      <c r="AA170" s="598"/>
      <c r="AB170" s="598"/>
      <c r="AC170" s="597"/>
      <c r="AD170" s="597"/>
      <c r="AE170" s="597"/>
      <c r="AF170" s="597"/>
      <c r="AG170" s="597"/>
      <c r="AH170" s="597"/>
      <c r="AI170" s="597"/>
      <c r="AJ170" s="597"/>
      <c r="AK170" s="597"/>
      <c r="AL170" s="597"/>
      <c r="AM170" s="597"/>
      <c r="AN170" s="597"/>
      <c r="AO170" s="596"/>
      <c r="AP170" s="599"/>
      <c r="AQ170" s="599"/>
      <c r="AR170" s="599"/>
      <c r="AS170" s="599"/>
      <c r="AT170" s="600"/>
      <c r="AU170" s="600"/>
      <c r="AV170" s="600"/>
      <c r="AW170" s="73"/>
      <c r="AX170" s="73"/>
      <c r="AY170" s="73"/>
      <c r="AZ170" s="73"/>
      <c r="BA170" s="601"/>
      <c r="BB170" s="73"/>
      <c r="BC170" s="73"/>
      <c r="BD170" s="73"/>
      <c r="BE170" s="73"/>
      <c r="BF170" s="73"/>
      <c r="BG170" s="73"/>
      <c r="BH170" s="73"/>
      <c r="BI170" s="73"/>
      <c r="BJ170" s="73"/>
      <c r="BK170" s="15"/>
      <c r="BL170" s="517"/>
      <c r="BM170" s="517"/>
      <c r="BN170" s="517"/>
      <c r="BO170" s="517"/>
      <c r="BP170" s="517"/>
      <c r="BQ170" s="517"/>
      <c r="BR170" s="517"/>
      <c r="BS170" s="517"/>
      <c r="BT170" s="517"/>
      <c r="BU170" s="517"/>
      <c r="BV170" s="517"/>
      <c r="BW170" s="517"/>
    </row>
    <row r="171" spans="1:75" ht="16.5" customHeight="1" x14ac:dyDescent="0.3">
      <c r="A171" s="596"/>
      <c r="B171" s="596"/>
      <c r="C171" s="597"/>
      <c r="D171" s="597"/>
      <c r="E171" s="596"/>
      <c r="F171" s="597"/>
      <c r="G171" s="596"/>
      <c r="H171" s="597"/>
      <c r="I171" s="596"/>
      <c r="J171" s="596"/>
      <c r="K171" s="596"/>
      <c r="L171" s="596"/>
      <c r="M171" s="596"/>
      <c r="N171" s="596"/>
      <c r="O171" s="596"/>
      <c r="P171" s="596"/>
      <c r="Q171" s="596"/>
      <c r="R171" s="596"/>
      <c r="S171" s="596"/>
      <c r="T171" s="596"/>
      <c r="U171" s="597"/>
      <c r="V171" s="597"/>
      <c r="W171" s="598"/>
      <c r="X171" s="598"/>
      <c r="Y171" s="597"/>
      <c r="Z171" s="597"/>
      <c r="AA171" s="598"/>
      <c r="AB171" s="598"/>
      <c r="AC171" s="597"/>
      <c r="AD171" s="597"/>
      <c r="AE171" s="597"/>
      <c r="AF171" s="597"/>
      <c r="AG171" s="597"/>
      <c r="AH171" s="597"/>
      <c r="AI171" s="597"/>
      <c r="AJ171" s="597"/>
      <c r="AK171" s="597"/>
      <c r="AL171" s="597"/>
      <c r="AM171" s="597"/>
      <c r="AN171" s="597"/>
      <c r="AO171" s="596"/>
      <c r="AP171" s="599"/>
      <c r="AQ171" s="599"/>
      <c r="AR171" s="599"/>
      <c r="AS171" s="599"/>
      <c r="AT171" s="600"/>
      <c r="AU171" s="600"/>
      <c r="AV171" s="600"/>
      <c r="AW171" s="73"/>
      <c r="AX171" s="73"/>
      <c r="AY171" s="73"/>
      <c r="AZ171" s="73"/>
      <c r="BA171" s="601"/>
      <c r="BB171" s="73"/>
      <c r="BC171" s="73"/>
      <c r="BD171" s="73"/>
      <c r="BE171" s="73"/>
      <c r="BF171" s="73"/>
      <c r="BG171" s="73"/>
      <c r="BH171" s="73"/>
      <c r="BI171" s="73"/>
      <c r="BJ171" s="73"/>
      <c r="BK171" s="15"/>
      <c r="BL171" s="517"/>
      <c r="BM171" s="517"/>
      <c r="BN171" s="517"/>
      <c r="BO171" s="517"/>
      <c r="BP171" s="517"/>
      <c r="BQ171" s="517"/>
      <c r="BR171" s="517"/>
      <c r="BS171" s="517"/>
      <c r="BT171" s="517"/>
      <c r="BU171" s="517"/>
      <c r="BV171" s="517"/>
      <c r="BW171" s="517"/>
    </row>
    <row r="172" spans="1:75" ht="16.5" customHeight="1" x14ac:dyDescent="0.3">
      <c r="A172" s="596"/>
      <c r="B172" s="596"/>
      <c r="C172" s="597"/>
      <c r="D172" s="597"/>
      <c r="E172" s="596"/>
      <c r="F172" s="597"/>
      <c r="G172" s="596"/>
      <c r="H172" s="597"/>
      <c r="I172" s="596"/>
      <c r="J172" s="596"/>
      <c r="K172" s="596"/>
      <c r="L172" s="596"/>
      <c r="M172" s="596"/>
      <c r="N172" s="596"/>
      <c r="O172" s="596"/>
      <c r="P172" s="596"/>
      <c r="Q172" s="596"/>
      <c r="R172" s="596"/>
      <c r="S172" s="596"/>
      <c r="T172" s="596"/>
      <c r="U172" s="597"/>
      <c r="V172" s="597"/>
      <c r="W172" s="598"/>
      <c r="X172" s="598"/>
      <c r="Y172" s="597"/>
      <c r="Z172" s="597"/>
      <c r="AA172" s="598"/>
      <c r="AB172" s="598"/>
      <c r="AC172" s="597"/>
      <c r="AD172" s="597"/>
      <c r="AE172" s="597"/>
      <c r="AF172" s="597"/>
      <c r="AG172" s="597"/>
      <c r="AH172" s="597"/>
      <c r="AI172" s="597"/>
      <c r="AJ172" s="597"/>
      <c r="AK172" s="597"/>
      <c r="AL172" s="597"/>
      <c r="AM172" s="597"/>
      <c r="AN172" s="597"/>
      <c r="AO172" s="596"/>
      <c r="AP172" s="599"/>
      <c r="AQ172" s="599"/>
      <c r="AR172" s="599"/>
      <c r="AS172" s="599"/>
      <c r="AT172" s="600"/>
      <c r="AU172" s="600"/>
      <c r="AV172" s="600"/>
      <c r="AW172" s="73"/>
      <c r="AX172" s="73"/>
      <c r="AY172" s="73"/>
      <c r="AZ172" s="73"/>
      <c r="BA172" s="601"/>
      <c r="BB172" s="73"/>
      <c r="BC172" s="73"/>
      <c r="BD172" s="73"/>
      <c r="BE172" s="73"/>
      <c r="BF172" s="73"/>
      <c r="BG172" s="73"/>
      <c r="BH172" s="73"/>
      <c r="BI172" s="73"/>
      <c r="BJ172" s="73"/>
      <c r="BK172" s="15"/>
      <c r="BL172" s="517"/>
      <c r="BM172" s="517"/>
      <c r="BN172" s="517"/>
      <c r="BO172" s="517"/>
      <c r="BP172" s="517"/>
      <c r="BQ172" s="517"/>
      <c r="BR172" s="517"/>
      <c r="BS172" s="517"/>
      <c r="BT172" s="517"/>
      <c r="BU172" s="517"/>
      <c r="BV172" s="517"/>
      <c r="BW172" s="517"/>
    </row>
    <row r="173" spans="1:75" ht="16.5" customHeight="1" x14ac:dyDescent="0.3">
      <c r="A173" s="596"/>
      <c r="B173" s="596"/>
      <c r="C173" s="597"/>
      <c r="D173" s="597"/>
      <c r="E173" s="596"/>
      <c r="F173" s="597"/>
      <c r="G173" s="596"/>
      <c r="H173" s="597"/>
      <c r="I173" s="596"/>
      <c r="J173" s="596"/>
      <c r="K173" s="596"/>
      <c r="L173" s="596"/>
      <c r="M173" s="596"/>
      <c r="N173" s="596"/>
      <c r="O173" s="596"/>
      <c r="P173" s="596"/>
      <c r="Q173" s="596"/>
      <c r="R173" s="596"/>
      <c r="S173" s="596"/>
      <c r="T173" s="596"/>
      <c r="U173" s="597"/>
      <c r="V173" s="597"/>
      <c r="W173" s="598"/>
      <c r="X173" s="598"/>
      <c r="Y173" s="597"/>
      <c r="Z173" s="597"/>
      <c r="AA173" s="598"/>
      <c r="AB173" s="598"/>
      <c r="AC173" s="597"/>
      <c r="AD173" s="597"/>
      <c r="AE173" s="597"/>
      <c r="AF173" s="597"/>
      <c r="AG173" s="597"/>
      <c r="AH173" s="597"/>
      <c r="AI173" s="597"/>
      <c r="AJ173" s="597"/>
      <c r="AK173" s="597"/>
      <c r="AL173" s="597"/>
      <c r="AM173" s="597"/>
      <c r="AN173" s="597"/>
      <c r="AO173" s="596"/>
      <c r="AP173" s="599"/>
      <c r="AQ173" s="599"/>
      <c r="AR173" s="599"/>
      <c r="AS173" s="599"/>
      <c r="AT173" s="600"/>
      <c r="AU173" s="600"/>
      <c r="AV173" s="600"/>
      <c r="AW173" s="73"/>
      <c r="AX173" s="73"/>
      <c r="AY173" s="73"/>
      <c r="AZ173" s="73"/>
      <c r="BA173" s="601"/>
      <c r="BB173" s="73"/>
      <c r="BC173" s="73"/>
      <c r="BD173" s="73"/>
      <c r="BE173" s="73"/>
      <c r="BF173" s="73"/>
      <c r="BG173" s="73"/>
      <c r="BH173" s="73"/>
      <c r="BI173" s="73"/>
      <c r="BJ173" s="73"/>
      <c r="BK173" s="15"/>
      <c r="BL173" s="517"/>
      <c r="BM173" s="517"/>
      <c r="BN173" s="517"/>
      <c r="BO173" s="517"/>
      <c r="BP173" s="517"/>
      <c r="BQ173" s="517"/>
      <c r="BR173" s="517"/>
      <c r="BS173" s="517"/>
      <c r="BT173" s="517"/>
      <c r="BU173" s="517"/>
      <c r="BV173" s="517"/>
      <c r="BW173" s="517"/>
    </row>
    <row r="174" spans="1:75" ht="16.5" customHeight="1" x14ac:dyDescent="0.3">
      <c r="A174" s="596"/>
      <c r="B174" s="596"/>
      <c r="C174" s="597"/>
      <c r="D174" s="597"/>
      <c r="E174" s="596"/>
      <c r="F174" s="597"/>
      <c r="G174" s="596"/>
      <c r="H174" s="597"/>
      <c r="I174" s="596"/>
      <c r="J174" s="596"/>
      <c r="K174" s="596"/>
      <c r="L174" s="596"/>
      <c r="M174" s="596"/>
      <c r="N174" s="596"/>
      <c r="O174" s="596"/>
      <c r="P174" s="596"/>
      <c r="Q174" s="596"/>
      <c r="R174" s="596"/>
      <c r="S174" s="596"/>
      <c r="T174" s="596"/>
      <c r="U174" s="597"/>
      <c r="V174" s="597"/>
      <c r="W174" s="598"/>
      <c r="X174" s="598"/>
      <c r="Y174" s="597"/>
      <c r="Z174" s="597"/>
      <c r="AA174" s="598"/>
      <c r="AB174" s="598"/>
      <c r="AC174" s="597"/>
      <c r="AD174" s="597"/>
      <c r="AE174" s="597"/>
      <c r="AF174" s="597"/>
      <c r="AG174" s="597"/>
      <c r="AH174" s="597"/>
      <c r="AI174" s="597"/>
      <c r="AJ174" s="597"/>
      <c r="AK174" s="597"/>
      <c r="AL174" s="597"/>
      <c r="AM174" s="597"/>
      <c r="AN174" s="597"/>
      <c r="AO174" s="596"/>
      <c r="AP174" s="599"/>
      <c r="AQ174" s="599"/>
      <c r="AR174" s="599"/>
      <c r="AS174" s="599"/>
      <c r="AT174" s="600"/>
      <c r="AU174" s="600"/>
      <c r="AV174" s="600"/>
      <c r="AW174" s="73"/>
      <c r="AX174" s="73"/>
      <c r="AY174" s="73"/>
      <c r="AZ174" s="73"/>
      <c r="BA174" s="601"/>
      <c r="BB174" s="73"/>
      <c r="BC174" s="73"/>
      <c r="BD174" s="73"/>
      <c r="BE174" s="73"/>
      <c r="BF174" s="73"/>
      <c r="BG174" s="73"/>
      <c r="BH174" s="73"/>
      <c r="BI174" s="73"/>
      <c r="BJ174" s="73"/>
      <c r="BK174" s="15"/>
      <c r="BL174" s="517"/>
      <c r="BM174" s="517"/>
      <c r="BN174" s="517"/>
      <c r="BO174" s="517"/>
      <c r="BP174" s="517"/>
      <c r="BQ174" s="517"/>
      <c r="BR174" s="517"/>
      <c r="BS174" s="517"/>
      <c r="BT174" s="517"/>
      <c r="BU174" s="517"/>
      <c r="BV174" s="517"/>
      <c r="BW174" s="517"/>
    </row>
    <row r="175" spans="1:75" ht="16.5" customHeight="1" x14ac:dyDescent="0.3">
      <c r="A175" s="596"/>
      <c r="B175" s="596"/>
      <c r="C175" s="597"/>
      <c r="D175" s="597"/>
      <c r="E175" s="596"/>
      <c r="F175" s="597"/>
      <c r="G175" s="596"/>
      <c r="H175" s="597"/>
      <c r="I175" s="596"/>
      <c r="J175" s="596"/>
      <c r="K175" s="596"/>
      <c r="L175" s="596"/>
      <c r="M175" s="596"/>
      <c r="N175" s="596"/>
      <c r="O175" s="596"/>
      <c r="P175" s="596"/>
      <c r="Q175" s="596"/>
      <c r="R175" s="596"/>
      <c r="S175" s="596"/>
      <c r="T175" s="596"/>
      <c r="U175" s="597"/>
      <c r="V175" s="597"/>
      <c r="W175" s="598"/>
      <c r="X175" s="598"/>
      <c r="Y175" s="597"/>
      <c r="Z175" s="597"/>
      <c r="AA175" s="598"/>
      <c r="AB175" s="598"/>
      <c r="AC175" s="597"/>
      <c r="AD175" s="597"/>
      <c r="AE175" s="597"/>
      <c r="AF175" s="597"/>
      <c r="AG175" s="597"/>
      <c r="AH175" s="597"/>
      <c r="AI175" s="597"/>
      <c r="AJ175" s="597"/>
      <c r="AK175" s="597"/>
      <c r="AL175" s="597"/>
      <c r="AM175" s="597"/>
      <c r="AN175" s="597"/>
      <c r="AO175" s="596"/>
      <c r="AP175" s="599"/>
      <c r="AQ175" s="599"/>
      <c r="AR175" s="599"/>
      <c r="AS175" s="599"/>
      <c r="AT175" s="600"/>
      <c r="AU175" s="600"/>
      <c r="AV175" s="600"/>
      <c r="AW175" s="73"/>
      <c r="AX175" s="73"/>
      <c r="AY175" s="73"/>
      <c r="AZ175" s="73"/>
      <c r="BA175" s="601"/>
      <c r="BB175" s="73"/>
      <c r="BC175" s="73"/>
      <c r="BD175" s="73"/>
      <c r="BE175" s="73"/>
      <c r="BF175" s="73"/>
      <c r="BG175" s="73"/>
      <c r="BH175" s="73"/>
      <c r="BI175" s="73"/>
      <c r="BJ175" s="73"/>
      <c r="BK175" s="15"/>
      <c r="BL175" s="517"/>
      <c r="BM175" s="517"/>
      <c r="BN175" s="517"/>
      <c r="BO175" s="517"/>
      <c r="BP175" s="517"/>
      <c r="BQ175" s="517"/>
      <c r="BR175" s="517"/>
      <c r="BS175" s="517"/>
      <c r="BT175" s="517"/>
      <c r="BU175" s="517"/>
      <c r="BV175" s="517"/>
      <c r="BW175" s="517"/>
    </row>
    <row r="176" spans="1:75" ht="16.5" customHeight="1" x14ac:dyDescent="0.3">
      <c r="A176" s="596"/>
      <c r="B176" s="596"/>
      <c r="C176" s="597"/>
      <c r="D176" s="597"/>
      <c r="E176" s="596"/>
      <c r="F176" s="597"/>
      <c r="G176" s="596"/>
      <c r="H176" s="597"/>
      <c r="I176" s="596"/>
      <c r="J176" s="596"/>
      <c r="K176" s="596"/>
      <c r="L176" s="596"/>
      <c r="M176" s="596"/>
      <c r="N176" s="596"/>
      <c r="O176" s="596"/>
      <c r="P176" s="596"/>
      <c r="Q176" s="596"/>
      <c r="R176" s="596"/>
      <c r="S176" s="596"/>
      <c r="T176" s="596"/>
      <c r="U176" s="597"/>
      <c r="V176" s="597"/>
      <c r="W176" s="598"/>
      <c r="X176" s="598"/>
      <c r="Y176" s="597"/>
      <c r="Z176" s="597"/>
      <c r="AA176" s="598"/>
      <c r="AB176" s="598"/>
      <c r="AC176" s="597"/>
      <c r="AD176" s="597"/>
      <c r="AE176" s="597"/>
      <c r="AF176" s="597"/>
      <c r="AG176" s="597"/>
      <c r="AH176" s="597"/>
      <c r="AI176" s="597"/>
      <c r="AJ176" s="597"/>
      <c r="AK176" s="597"/>
      <c r="AL176" s="597"/>
      <c r="AM176" s="597"/>
      <c r="AN176" s="597"/>
      <c r="AO176" s="596"/>
      <c r="AP176" s="599"/>
      <c r="AQ176" s="599"/>
      <c r="AR176" s="599"/>
      <c r="AS176" s="599"/>
      <c r="AT176" s="600"/>
      <c r="AU176" s="600"/>
      <c r="AV176" s="600"/>
      <c r="AW176" s="73"/>
      <c r="AX176" s="73"/>
      <c r="AY176" s="73"/>
      <c r="AZ176" s="73"/>
      <c r="BA176" s="601"/>
      <c r="BB176" s="73"/>
      <c r="BC176" s="73"/>
      <c r="BD176" s="73"/>
      <c r="BE176" s="73"/>
      <c r="BF176" s="73"/>
      <c r="BG176" s="73"/>
      <c r="BH176" s="73"/>
      <c r="BI176" s="73"/>
      <c r="BJ176" s="73"/>
      <c r="BK176" s="15"/>
      <c r="BL176" s="517"/>
      <c r="BM176" s="517"/>
      <c r="BN176" s="517"/>
      <c r="BO176" s="517"/>
      <c r="BP176" s="517"/>
      <c r="BQ176" s="517"/>
      <c r="BR176" s="517"/>
      <c r="BS176" s="517"/>
      <c r="BT176" s="517"/>
      <c r="BU176" s="517"/>
      <c r="BV176" s="517"/>
      <c r="BW176" s="517"/>
    </row>
    <row r="177" spans="1:75" ht="16.5" customHeight="1" x14ac:dyDescent="0.3">
      <c r="A177" s="596"/>
      <c r="B177" s="596"/>
      <c r="C177" s="597"/>
      <c r="D177" s="597"/>
      <c r="E177" s="596"/>
      <c r="F177" s="597"/>
      <c r="G177" s="596"/>
      <c r="H177" s="597"/>
      <c r="I177" s="596"/>
      <c r="J177" s="596"/>
      <c r="K177" s="596"/>
      <c r="L177" s="596"/>
      <c r="M177" s="596"/>
      <c r="N177" s="596"/>
      <c r="O177" s="596"/>
      <c r="P177" s="596"/>
      <c r="Q177" s="596"/>
      <c r="R177" s="596"/>
      <c r="S177" s="596"/>
      <c r="T177" s="596"/>
      <c r="U177" s="597"/>
      <c r="V177" s="597"/>
      <c r="W177" s="598"/>
      <c r="X177" s="598"/>
      <c r="Y177" s="597"/>
      <c r="Z177" s="597"/>
      <c r="AA177" s="598"/>
      <c r="AB177" s="598"/>
      <c r="AC177" s="597"/>
      <c r="AD177" s="597"/>
      <c r="AE177" s="597"/>
      <c r="AF177" s="597"/>
      <c r="AG177" s="597"/>
      <c r="AH177" s="597"/>
      <c r="AI177" s="597"/>
      <c r="AJ177" s="597"/>
      <c r="AK177" s="597"/>
      <c r="AL177" s="597"/>
      <c r="AM177" s="597"/>
      <c r="AN177" s="597"/>
      <c r="AO177" s="596"/>
      <c r="AP177" s="599"/>
      <c r="AQ177" s="599"/>
      <c r="AR177" s="599"/>
      <c r="AS177" s="599"/>
      <c r="AT177" s="600"/>
      <c r="AU177" s="600"/>
      <c r="AV177" s="600"/>
      <c r="AW177" s="73"/>
      <c r="AX177" s="73"/>
      <c r="AY177" s="73"/>
      <c r="AZ177" s="73"/>
      <c r="BA177" s="601"/>
      <c r="BB177" s="73"/>
      <c r="BC177" s="73"/>
      <c r="BD177" s="73"/>
      <c r="BE177" s="73"/>
      <c r="BF177" s="73"/>
      <c r="BG177" s="73"/>
      <c r="BH177" s="73"/>
      <c r="BI177" s="73"/>
      <c r="BJ177" s="73"/>
      <c r="BK177" s="15"/>
      <c r="BL177" s="517"/>
      <c r="BM177" s="517"/>
      <c r="BN177" s="517"/>
      <c r="BO177" s="517"/>
      <c r="BP177" s="517"/>
      <c r="BQ177" s="517"/>
      <c r="BR177" s="517"/>
      <c r="BS177" s="517"/>
      <c r="BT177" s="517"/>
      <c r="BU177" s="517"/>
      <c r="BV177" s="517"/>
      <c r="BW177" s="517"/>
    </row>
    <row r="178" spans="1:75" ht="16.5" customHeight="1" x14ac:dyDescent="0.3">
      <c r="A178" s="596"/>
      <c r="B178" s="596"/>
      <c r="C178" s="597"/>
      <c r="D178" s="597"/>
      <c r="E178" s="596"/>
      <c r="F178" s="597"/>
      <c r="G178" s="596"/>
      <c r="H178" s="597"/>
      <c r="I178" s="596"/>
      <c r="J178" s="596"/>
      <c r="K178" s="596"/>
      <c r="L178" s="596"/>
      <c r="M178" s="596"/>
      <c r="N178" s="596"/>
      <c r="O178" s="596"/>
      <c r="P178" s="596"/>
      <c r="Q178" s="596"/>
      <c r="R178" s="596"/>
      <c r="S178" s="596"/>
      <c r="T178" s="596"/>
      <c r="U178" s="597"/>
      <c r="V178" s="597"/>
      <c r="W178" s="598"/>
      <c r="X178" s="598"/>
      <c r="Y178" s="597"/>
      <c r="Z178" s="597"/>
      <c r="AA178" s="598"/>
      <c r="AB178" s="598"/>
      <c r="AC178" s="597"/>
      <c r="AD178" s="597"/>
      <c r="AE178" s="597"/>
      <c r="AF178" s="597"/>
      <c r="AG178" s="597"/>
      <c r="AH178" s="597"/>
      <c r="AI178" s="597"/>
      <c r="AJ178" s="597"/>
      <c r="AK178" s="597"/>
      <c r="AL178" s="597"/>
      <c r="AM178" s="597"/>
      <c r="AN178" s="597"/>
      <c r="AO178" s="596"/>
      <c r="AP178" s="599"/>
      <c r="AQ178" s="599"/>
      <c r="AR178" s="599"/>
      <c r="AS178" s="599"/>
      <c r="AT178" s="600"/>
      <c r="AU178" s="600"/>
      <c r="AV178" s="600"/>
      <c r="AW178" s="73"/>
      <c r="AX178" s="73"/>
      <c r="AY178" s="73"/>
      <c r="AZ178" s="73"/>
      <c r="BA178" s="601"/>
      <c r="BB178" s="73"/>
      <c r="BC178" s="73"/>
      <c r="BD178" s="73"/>
      <c r="BE178" s="73"/>
      <c r="BF178" s="73"/>
      <c r="BG178" s="73"/>
      <c r="BH178" s="73"/>
      <c r="BI178" s="73"/>
      <c r="BJ178" s="73"/>
      <c r="BK178" s="15"/>
      <c r="BL178" s="517"/>
      <c r="BM178" s="517"/>
      <c r="BN178" s="517"/>
      <c r="BO178" s="517"/>
      <c r="BP178" s="517"/>
      <c r="BQ178" s="517"/>
      <c r="BR178" s="517"/>
      <c r="BS178" s="517"/>
      <c r="BT178" s="517"/>
      <c r="BU178" s="517"/>
      <c r="BV178" s="517"/>
      <c r="BW178" s="517"/>
    </row>
    <row r="179" spans="1:75" ht="16.5" customHeight="1" x14ac:dyDescent="0.3">
      <c r="A179" s="596"/>
      <c r="B179" s="596"/>
      <c r="C179" s="597"/>
      <c r="D179" s="597"/>
      <c r="E179" s="596"/>
      <c r="F179" s="597"/>
      <c r="G179" s="596"/>
      <c r="H179" s="597"/>
      <c r="I179" s="596"/>
      <c r="J179" s="596"/>
      <c r="K179" s="596"/>
      <c r="L179" s="596"/>
      <c r="M179" s="596"/>
      <c r="N179" s="596"/>
      <c r="O179" s="596"/>
      <c r="P179" s="596"/>
      <c r="Q179" s="596"/>
      <c r="R179" s="596"/>
      <c r="S179" s="596"/>
      <c r="T179" s="596"/>
      <c r="U179" s="597"/>
      <c r="V179" s="597"/>
      <c r="W179" s="598"/>
      <c r="X179" s="598"/>
      <c r="Y179" s="597"/>
      <c r="Z179" s="597"/>
      <c r="AA179" s="598"/>
      <c r="AB179" s="598"/>
      <c r="AC179" s="597"/>
      <c r="AD179" s="597"/>
      <c r="AE179" s="597"/>
      <c r="AF179" s="597"/>
      <c r="AG179" s="597"/>
      <c r="AH179" s="597"/>
      <c r="AI179" s="597"/>
      <c r="AJ179" s="597"/>
      <c r="AK179" s="597"/>
      <c r="AL179" s="597"/>
      <c r="AM179" s="597"/>
      <c r="AN179" s="597"/>
      <c r="AO179" s="596"/>
      <c r="AP179" s="599"/>
      <c r="AQ179" s="599"/>
      <c r="AR179" s="599"/>
      <c r="AS179" s="599"/>
      <c r="AT179" s="600"/>
      <c r="AU179" s="600"/>
      <c r="AV179" s="600"/>
      <c r="AW179" s="73"/>
      <c r="AX179" s="73"/>
      <c r="AY179" s="73"/>
      <c r="AZ179" s="73"/>
      <c r="BA179" s="601"/>
      <c r="BB179" s="73"/>
      <c r="BC179" s="73"/>
      <c r="BD179" s="73"/>
      <c r="BE179" s="73"/>
      <c r="BF179" s="73"/>
      <c r="BG179" s="73"/>
      <c r="BH179" s="73"/>
      <c r="BI179" s="73"/>
      <c r="BJ179" s="73"/>
      <c r="BK179" s="15"/>
      <c r="BL179" s="517"/>
      <c r="BM179" s="517"/>
      <c r="BN179" s="517"/>
      <c r="BO179" s="517"/>
      <c r="BP179" s="517"/>
      <c r="BQ179" s="517"/>
      <c r="BR179" s="517"/>
      <c r="BS179" s="517"/>
      <c r="BT179" s="517"/>
      <c r="BU179" s="517"/>
      <c r="BV179" s="517"/>
      <c r="BW179" s="517"/>
    </row>
    <row r="180" spans="1:75" ht="16.5" customHeight="1" x14ac:dyDescent="0.3">
      <c r="A180" s="596"/>
      <c r="B180" s="596"/>
      <c r="C180" s="597"/>
      <c r="D180" s="597"/>
      <c r="E180" s="596"/>
      <c r="F180" s="597"/>
      <c r="G180" s="596"/>
      <c r="H180" s="597"/>
      <c r="I180" s="596"/>
      <c r="J180" s="596"/>
      <c r="K180" s="596"/>
      <c r="L180" s="596"/>
      <c r="M180" s="596"/>
      <c r="N180" s="596"/>
      <c r="O180" s="596"/>
      <c r="P180" s="596"/>
      <c r="Q180" s="596"/>
      <c r="R180" s="596"/>
      <c r="S180" s="596"/>
      <c r="T180" s="596"/>
      <c r="U180" s="597"/>
      <c r="V180" s="597"/>
      <c r="W180" s="598"/>
      <c r="X180" s="598"/>
      <c r="Y180" s="597"/>
      <c r="Z180" s="597"/>
      <c r="AA180" s="598"/>
      <c r="AB180" s="598"/>
      <c r="AC180" s="597"/>
      <c r="AD180" s="597"/>
      <c r="AE180" s="597"/>
      <c r="AF180" s="597"/>
      <c r="AG180" s="597"/>
      <c r="AH180" s="597"/>
      <c r="AI180" s="597"/>
      <c r="AJ180" s="597"/>
      <c r="AK180" s="597"/>
      <c r="AL180" s="597"/>
      <c r="AM180" s="597"/>
      <c r="AN180" s="597"/>
      <c r="AO180" s="596"/>
      <c r="AP180" s="599"/>
      <c r="AQ180" s="599"/>
      <c r="AR180" s="599"/>
      <c r="AS180" s="599"/>
      <c r="AT180" s="600"/>
      <c r="AU180" s="600"/>
      <c r="AV180" s="600"/>
      <c r="AW180" s="73"/>
      <c r="AX180" s="73"/>
      <c r="AY180" s="73"/>
      <c r="AZ180" s="73"/>
      <c r="BA180" s="601"/>
      <c r="BB180" s="73"/>
      <c r="BC180" s="73"/>
      <c r="BD180" s="73"/>
      <c r="BE180" s="73"/>
      <c r="BF180" s="73"/>
      <c r="BG180" s="73"/>
      <c r="BH180" s="73"/>
      <c r="BI180" s="73"/>
      <c r="BJ180" s="73"/>
      <c r="BK180" s="15"/>
      <c r="BL180" s="517"/>
      <c r="BM180" s="517"/>
      <c r="BN180" s="517"/>
      <c r="BO180" s="517"/>
      <c r="BP180" s="517"/>
      <c r="BQ180" s="517"/>
      <c r="BR180" s="517"/>
      <c r="BS180" s="517"/>
      <c r="BT180" s="517"/>
      <c r="BU180" s="517"/>
      <c r="BV180" s="517"/>
      <c r="BW180" s="517"/>
    </row>
    <row r="181" spans="1:75" ht="16.5" customHeight="1" x14ac:dyDescent="0.3">
      <c r="A181" s="596"/>
      <c r="B181" s="596"/>
      <c r="C181" s="597"/>
      <c r="D181" s="597"/>
      <c r="E181" s="596"/>
      <c r="F181" s="597"/>
      <c r="G181" s="596"/>
      <c r="H181" s="597"/>
      <c r="I181" s="596"/>
      <c r="J181" s="596"/>
      <c r="K181" s="596"/>
      <c r="L181" s="596"/>
      <c r="M181" s="596"/>
      <c r="N181" s="596"/>
      <c r="O181" s="596"/>
      <c r="P181" s="596"/>
      <c r="Q181" s="596"/>
      <c r="R181" s="596"/>
      <c r="S181" s="596"/>
      <c r="T181" s="596"/>
      <c r="U181" s="597"/>
      <c r="V181" s="597"/>
      <c r="W181" s="598"/>
      <c r="X181" s="598"/>
      <c r="Y181" s="597"/>
      <c r="Z181" s="597"/>
      <c r="AA181" s="598"/>
      <c r="AB181" s="598"/>
      <c r="AC181" s="597"/>
      <c r="AD181" s="597"/>
      <c r="AE181" s="597"/>
      <c r="AF181" s="597"/>
      <c r="AG181" s="597"/>
      <c r="AH181" s="597"/>
      <c r="AI181" s="597"/>
      <c r="AJ181" s="597"/>
      <c r="AK181" s="597"/>
      <c r="AL181" s="597"/>
      <c r="AM181" s="597"/>
      <c r="AN181" s="597"/>
      <c r="AO181" s="596"/>
      <c r="AP181" s="599"/>
      <c r="AQ181" s="599"/>
      <c r="AR181" s="599"/>
      <c r="AS181" s="599"/>
      <c r="AT181" s="600"/>
      <c r="AU181" s="600"/>
      <c r="AV181" s="600"/>
      <c r="AW181" s="73"/>
      <c r="AX181" s="73"/>
      <c r="AY181" s="73"/>
      <c r="AZ181" s="73"/>
      <c r="BA181" s="601"/>
      <c r="BB181" s="73"/>
      <c r="BC181" s="73"/>
      <c r="BD181" s="73"/>
      <c r="BE181" s="73"/>
      <c r="BF181" s="73"/>
      <c r="BG181" s="73"/>
      <c r="BH181" s="73"/>
      <c r="BI181" s="73"/>
      <c r="BJ181" s="73"/>
      <c r="BK181" s="15"/>
      <c r="BL181" s="517"/>
      <c r="BM181" s="517"/>
      <c r="BN181" s="517"/>
      <c r="BO181" s="517"/>
      <c r="BP181" s="517"/>
      <c r="BQ181" s="517"/>
      <c r="BR181" s="517"/>
      <c r="BS181" s="517"/>
      <c r="BT181" s="517"/>
      <c r="BU181" s="517"/>
      <c r="BV181" s="517"/>
      <c r="BW181" s="517"/>
    </row>
    <row r="182" spans="1:75" ht="16.5" customHeight="1" x14ac:dyDescent="0.3">
      <c r="A182" s="596"/>
      <c r="B182" s="596"/>
      <c r="C182" s="597"/>
      <c r="D182" s="597"/>
      <c r="E182" s="596"/>
      <c r="F182" s="597"/>
      <c r="G182" s="596"/>
      <c r="H182" s="597"/>
      <c r="I182" s="596"/>
      <c r="J182" s="596"/>
      <c r="K182" s="596"/>
      <c r="L182" s="596"/>
      <c r="M182" s="596"/>
      <c r="N182" s="596"/>
      <c r="O182" s="596"/>
      <c r="P182" s="596"/>
      <c r="Q182" s="596"/>
      <c r="R182" s="596"/>
      <c r="S182" s="596"/>
      <c r="T182" s="596"/>
      <c r="U182" s="597"/>
      <c r="V182" s="597"/>
      <c r="W182" s="598"/>
      <c r="X182" s="598"/>
      <c r="Y182" s="597"/>
      <c r="Z182" s="597"/>
      <c r="AA182" s="598"/>
      <c r="AB182" s="598"/>
      <c r="AC182" s="597"/>
      <c r="AD182" s="597"/>
      <c r="AE182" s="597"/>
      <c r="AF182" s="597"/>
      <c r="AG182" s="597"/>
      <c r="AH182" s="597"/>
      <c r="AI182" s="597"/>
      <c r="AJ182" s="597"/>
      <c r="AK182" s="597"/>
      <c r="AL182" s="597"/>
      <c r="AM182" s="597"/>
      <c r="AN182" s="597"/>
      <c r="AO182" s="596"/>
      <c r="AP182" s="599"/>
      <c r="AQ182" s="599"/>
      <c r="AR182" s="599"/>
      <c r="AS182" s="599"/>
      <c r="AT182" s="600"/>
      <c r="AU182" s="600"/>
      <c r="AV182" s="600"/>
      <c r="AW182" s="73"/>
      <c r="AX182" s="73"/>
      <c r="AY182" s="73"/>
      <c r="AZ182" s="73"/>
      <c r="BA182" s="601"/>
      <c r="BB182" s="73"/>
      <c r="BC182" s="73"/>
      <c r="BD182" s="73"/>
      <c r="BE182" s="73"/>
      <c r="BF182" s="73"/>
      <c r="BG182" s="73"/>
      <c r="BH182" s="73"/>
      <c r="BI182" s="73"/>
      <c r="BJ182" s="73"/>
      <c r="BK182" s="15"/>
      <c r="BL182" s="517"/>
      <c r="BM182" s="517"/>
      <c r="BN182" s="517"/>
      <c r="BO182" s="517"/>
      <c r="BP182" s="517"/>
      <c r="BQ182" s="517"/>
      <c r="BR182" s="517"/>
      <c r="BS182" s="517"/>
      <c r="BT182" s="517"/>
      <c r="BU182" s="517"/>
      <c r="BV182" s="517"/>
      <c r="BW182" s="517"/>
    </row>
    <row r="183" spans="1:75" ht="16.5" customHeight="1" x14ac:dyDescent="0.3">
      <c r="A183" s="596"/>
      <c r="B183" s="596"/>
      <c r="C183" s="597"/>
      <c r="D183" s="597"/>
      <c r="E183" s="596"/>
      <c r="F183" s="597"/>
      <c r="G183" s="596"/>
      <c r="H183" s="597"/>
      <c r="I183" s="596"/>
      <c r="J183" s="596"/>
      <c r="K183" s="596"/>
      <c r="L183" s="596"/>
      <c r="M183" s="596"/>
      <c r="N183" s="596"/>
      <c r="O183" s="596"/>
      <c r="P183" s="596"/>
      <c r="Q183" s="596"/>
      <c r="R183" s="596"/>
      <c r="S183" s="596"/>
      <c r="T183" s="596"/>
      <c r="U183" s="597"/>
      <c r="V183" s="597"/>
      <c r="W183" s="598"/>
      <c r="X183" s="598"/>
      <c r="Y183" s="597"/>
      <c r="Z183" s="597"/>
      <c r="AA183" s="598"/>
      <c r="AB183" s="598"/>
      <c r="AC183" s="597"/>
      <c r="AD183" s="597"/>
      <c r="AE183" s="597"/>
      <c r="AF183" s="597"/>
      <c r="AG183" s="597"/>
      <c r="AH183" s="597"/>
      <c r="AI183" s="597"/>
      <c r="AJ183" s="597"/>
      <c r="AK183" s="597"/>
      <c r="AL183" s="597"/>
      <c r="AM183" s="597"/>
      <c r="AN183" s="597"/>
      <c r="AO183" s="596"/>
      <c r="AP183" s="599"/>
      <c r="AQ183" s="599"/>
      <c r="AR183" s="599"/>
      <c r="AS183" s="599"/>
      <c r="AT183" s="600"/>
      <c r="AU183" s="600"/>
      <c r="AV183" s="600"/>
      <c r="AW183" s="73"/>
      <c r="AX183" s="73"/>
      <c r="AY183" s="73"/>
      <c r="AZ183" s="73"/>
      <c r="BA183" s="601"/>
      <c r="BB183" s="73"/>
      <c r="BC183" s="73"/>
      <c r="BD183" s="73"/>
      <c r="BE183" s="73"/>
      <c r="BF183" s="73"/>
      <c r="BG183" s="73"/>
      <c r="BH183" s="73"/>
      <c r="BI183" s="73"/>
      <c r="BJ183" s="73"/>
      <c r="BK183" s="15"/>
      <c r="BL183" s="517"/>
      <c r="BM183" s="517"/>
      <c r="BN183" s="517"/>
      <c r="BO183" s="517"/>
      <c r="BP183" s="517"/>
      <c r="BQ183" s="517"/>
      <c r="BR183" s="517"/>
      <c r="BS183" s="517"/>
      <c r="BT183" s="517"/>
      <c r="BU183" s="517"/>
      <c r="BV183" s="517"/>
      <c r="BW183" s="517"/>
    </row>
    <row r="184" spans="1:75" ht="16.5" customHeight="1" x14ac:dyDescent="0.3">
      <c r="A184" s="596"/>
      <c r="B184" s="596"/>
      <c r="C184" s="597"/>
      <c r="D184" s="597"/>
      <c r="E184" s="596"/>
      <c r="F184" s="597"/>
      <c r="G184" s="596"/>
      <c r="H184" s="597"/>
      <c r="I184" s="596"/>
      <c r="J184" s="596"/>
      <c r="K184" s="596"/>
      <c r="L184" s="596"/>
      <c r="M184" s="596"/>
      <c r="N184" s="596"/>
      <c r="O184" s="596"/>
      <c r="P184" s="596"/>
      <c r="Q184" s="596"/>
      <c r="R184" s="596"/>
      <c r="S184" s="596"/>
      <c r="T184" s="596"/>
      <c r="U184" s="597"/>
      <c r="V184" s="597"/>
      <c r="W184" s="598"/>
      <c r="X184" s="598"/>
      <c r="Y184" s="597"/>
      <c r="Z184" s="597"/>
      <c r="AA184" s="598"/>
      <c r="AB184" s="598"/>
      <c r="AC184" s="597"/>
      <c r="AD184" s="597"/>
      <c r="AE184" s="597"/>
      <c r="AF184" s="597"/>
      <c r="AG184" s="597"/>
      <c r="AH184" s="597"/>
      <c r="AI184" s="597"/>
      <c r="AJ184" s="597"/>
      <c r="AK184" s="597"/>
      <c r="AL184" s="597"/>
      <c r="AM184" s="597"/>
      <c r="AN184" s="597"/>
      <c r="AO184" s="596"/>
      <c r="AP184" s="599"/>
      <c r="AQ184" s="599"/>
      <c r="AR184" s="599"/>
      <c r="AS184" s="599"/>
      <c r="AT184" s="600"/>
      <c r="AU184" s="600"/>
      <c r="AV184" s="600"/>
      <c r="AW184" s="73"/>
      <c r="AX184" s="73"/>
      <c r="AY184" s="73"/>
      <c r="AZ184" s="73"/>
      <c r="BA184" s="601"/>
      <c r="BB184" s="73"/>
      <c r="BC184" s="73"/>
      <c r="BD184" s="73"/>
      <c r="BE184" s="73"/>
      <c r="BF184" s="73"/>
      <c r="BG184" s="73"/>
      <c r="BH184" s="73"/>
      <c r="BI184" s="73"/>
      <c r="BJ184" s="73"/>
      <c r="BK184" s="15"/>
      <c r="BL184" s="517"/>
      <c r="BM184" s="517"/>
      <c r="BN184" s="517"/>
      <c r="BO184" s="517"/>
      <c r="BP184" s="517"/>
      <c r="BQ184" s="517"/>
      <c r="BR184" s="517"/>
      <c r="BS184" s="517"/>
      <c r="BT184" s="517"/>
      <c r="BU184" s="517"/>
      <c r="BV184" s="517"/>
      <c r="BW184" s="517"/>
    </row>
    <row r="185" spans="1:75" ht="16.5" customHeight="1" x14ac:dyDescent="0.3">
      <c r="A185" s="596"/>
      <c r="B185" s="596"/>
      <c r="C185" s="597"/>
      <c r="D185" s="597"/>
      <c r="E185" s="596"/>
      <c r="F185" s="597"/>
      <c r="G185" s="596"/>
      <c r="H185" s="597"/>
      <c r="I185" s="596"/>
      <c r="J185" s="596"/>
      <c r="K185" s="596"/>
      <c r="L185" s="596"/>
      <c r="M185" s="596"/>
      <c r="N185" s="596"/>
      <c r="O185" s="596"/>
      <c r="P185" s="596"/>
      <c r="Q185" s="596"/>
      <c r="R185" s="596"/>
      <c r="S185" s="596"/>
      <c r="T185" s="596"/>
      <c r="U185" s="597"/>
      <c r="V185" s="597"/>
      <c r="W185" s="598"/>
      <c r="X185" s="598"/>
      <c r="Y185" s="597"/>
      <c r="Z185" s="597"/>
      <c r="AA185" s="598"/>
      <c r="AB185" s="598"/>
      <c r="AC185" s="597"/>
      <c r="AD185" s="597"/>
      <c r="AE185" s="597"/>
      <c r="AF185" s="597"/>
      <c r="AG185" s="597"/>
      <c r="AH185" s="597"/>
      <c r="AI185" s="597"/>
      <c r="AJ185" s="597"/>
      <c r="AK185" s="597"/>
      <c r="AL185" s="597"/>
      <c r="AM185" s="597"/>
      <c r="AN185" s="597"/>
      <c r="AO185" s="596"/>
      <c r="AP185" s="599"/>
      <c r="AQ185" s="599"/>
      <c r="AR185" s="599"/>
      <c r="AS185" s="599"/>
      <c r="AT185" s="600"/>
      <c r="AU185" s="600"/>
      <c r="AV185" s="600"/>
      <c r="AW185" s="73"/>
      <c r="AX185" s="73"/>
      <c r="AY185" s="73"/>
      <c r="AZ185" s="73"/>
      <c r="BA185" s="601"/>
      <c r="BB185" s="73"/>
      <c r="BC185" s="73"/>
      <c r="BD185" s="73"/>
      <c r="BE185" s="73"/>
      <c r="BF185" s="73"/>
      <c r="BG185" s="73"/>
      <c r="BH185" s="73"/>
      <c r="BI185" s="73"/>
      <c r="BJ185" s="73"/>
      <c r="BK185" s="15"/>
      <c r="BL185" s="517"/>
      <c r="BM185" s="517"/>
      <c r="BN185" s="517"/>
      <c r="BO185" s="517"/>
      <c r="BP185" s="517"/>
      <c r="BQ185" s="517"/>
      <c r="BR185" s="517"/>
      <c r="BS185" s="517"/>
      <c r="BT185" s="517"/>
      <c r="BU185" s="517"/>
      <c r="BV185" s="517"/>
      <c r="BW185" s="517"/>
    </row>
    <row r="186" spans="1:75" ht="16.5" customHeight="1" x14ac:dyDescent="0.3">
      <c r="A186" s="596"/>
      <c r="B186" s="596"/>
      <c r="C186" s="597"/>
      <c r="D186" s="597"/>
      <c r="E186" s="596"/>
      <c r="F186" s="597"/>
      <c r="G186" s="596"/>
      <c r="H186" s="597"/>
      <c r="I186" s="596"/>
      <c r="J186" s="596"/>
      <c r="K186" s="596"/>
      <c r="L186" s="596"/>
      <c r="M186" s="596"/>
      <c r="N186" s="596"/>
      <c r="O186" s="596"/>
      <c r="P186" s="596"/>
      <c r="Q186" s="596"/>
      <c r="R186" s="596"/>
      <c r="S186" s="596"/>
      <c r="T186" s="596"/>
      <c r="U186" s="597"/>
      <c r="V186" s="597"/>
      <c r="W186" s="598"/>
      <c r="X186" s="598"/>
      <c r="Y186" s="597"/>
      <c r="Z186" s="597"/>
      <c r="AA186" s="598"/>
      <c r="AB186" s="598"/>
      <c r="AC186" s="597"/>
      <c r="AD186" s="597"/>
      <c r="AE186" s="597"/>
      <c r="AF186" s="597"/>
      <c r="AG186" s="597"/>
      <c r="AH186" s="597"/>
      <c r="AI186" s="597"/>
      <c r="AJ186" s="597"/>
      <c r="AK186" s="597"/>
      <c r="AL186" s="597"/>
      <c r="AM186" s="597"/>
      <c r="AN186" s="597"/>
      <c r="AO186" s="596"/>
      <c r="AP186" s="599"/>
      <c r="AQ186" s="599"/>
      <c r="AR186" s="599"/>
      <c r="AS186" s="599"/>
      <c r="AT186" s="600"/>
      <c r="AU186" s="600"/>
      <c r="AV186" s="600"/>
      <c r="AW186" s="73"/>
      <c r="AX186" s="73"/>
      <c r="AY186" s="73"/>
      <c r="AZ186" s="73"/>
      <c r="BA186" s="601"/>
      <c r="BB186" s="73"/>
      <c r="BC186" s="73"/>
      <c r="BD186" s="73"/>
      <c r="BE186" s="73"/>
      <c r="BF186" s="73"/>
      <c r="BG186" s="73"/>
      <c r="BH186" s="73"/>
      <c r="BI186" s="73"/>
      <c r="BJ186" s="73"/>
      <c r="BK186" s="15"/>
      <c r="BL186" s="517"/>
      <c r="BM186" s="517"/>
      <c r="BN186" s="517"/>
      <c r="BO186" s="517"/>
      <c r="BP186" s="517"/>
      <c r="BQ186" s="517"/>
      <c r="BR186" s="517"/>
      <c r="BS186" s="517"/>
      <c r="BT186" s="517"/>
      <c r="BU186" s="517"/>
      <c r="BV186" s="517"/>
      <c r="BW186" s="517"/>
    </row>
    <row r="187" spans="1:75" ht="16.5" customHeight="1" x14ac:dyDescent="0.3">
      <c r="A187" s="596"/>
      <c r="B187" s="596"/>
      <c r="C187" s="597"/>
      <c r="D187" s="597"/>
      <c r="E187" s="596"/>
      <c r="F187" s="597"/>
      <c r="G187" s="596"/>
      <c r="H187" s="597"/>
      <c r="I187" s="596"/>
      <c r="J187" s="596"/>
      <c r="K187" s="596"/>
      <c r="L187" s="596"/>
      <c r="M187" s="596"/>
      <c r="N187" s="596"/>
      <c r="O187" s="596"/>
      <c r="P187" s="596"/>
      <c r="Q187" s="596"/>
      <c r="R187" s="596"/>
      <c r="S187" s="596"/>
      <c r="T187" s="596"/>
      <c r="U187" s="597"/>
      <c r="V187" s="597"/>
      <c r="W187" s="598"/>
      <c r="X187" s="598"/>
      <c r="Y187" s="597"/>
      <c r="Z187" s="597"/>
      <c r="AA187" s="598"/>
      <c r="AB187" s="598"/>
      <c r="AC187" s="597"/>
      <c r="AD187" s="597"/>
      <c r="AE187" s="597"/>
      <c r="AF187" s="597"/>
      <c r="AG187" s="597"/>
      <c r="AH187" s="597"/>
      <c r="AI187" s="597"/>
      <c r="AJ187" s="597"/>
      <c r="AK187" s="597"/>
      <c r="AL187" s="597"/>
      <c r="AM187" s="597"/>
      <c r="AN187" s="597"/>
      <c r="AO187" s="596"/>
      <c r="AP187" s="599"/>
      <c r="AQ187" s="599"/>
      <c r="AR187" s="599"/>
      <c r="AS187" s="599"/>
      <c r="AT187" s="600"/>
      <c r="AU187" s="600"/>
      <c r="AV187" s="600"/>
      <c r="AW187" s="73"/>
      <c r="AX187" s="73"/>
      <c r="AY187" s="73"/>
      <c r="AZ187" s="73"/>
      <c r="BA187" s="601"/>
      <c r="BB187" s="73"/>
      <c r="BC187" s="73"/>
      <c r="BD187" s="73"/>
      <c r="BE187" s="73"/>
      <c r="BF187" s="73"/>
      <c r="BG187" s="73"/>
      <c r="BH187" s="73"/>
      <c r="BI187" s="73"/>
      <c r="BJ187" s="73"/>
      <c r="BK187" s="15"/>
      <c r="BL187" s="517"/>
      <c r="BM187" s="517"/>
      <c r="BN187" s="517"/>
      <c r="BO187" s="517"/>
      <c r="BP187" s="517"/>
      <c r="BQ187" s="517"/>
      <c r="BR187" s="517"/>
      <c r="BS187" s="517"/>
      <c r="BT187" s="517"/>
      <c r="BU187" s="517"/>
      <c r="BV187" s="517"/>
      <c r="BW187" s="517"/>
    </row>
    <row r="188" spans="1:75" ht="16.5" customHeight="1" x14ac:dyDescent="0.3">
      <c r="A188" s="596"/>
      <c r="B188" s="596"/>
      <c r="C188" s="597"/>
      <c r="D188" s="597"/>
      <c r="E188" s="596"/>
      <c r="F188" s="597"/>
      <c r="G188" s="596"/>
      <c r="H188" s="597"/>
      <c r="I188" s="596"/>
      <c r="J188" s="596"/>
      <c r="K188" s="596"/>
      <c r="L188" s="596"/>
      <c r="M188" s="596"/>
      <c r="N188" s="596"/>
      <c r="O188" s="596"/>
      <c r="P188" s="596"/>
      <c r="Q188" s="596"/>
      <c r="R188" s="596"/>
      <c r="S188" s="596"/>
      <c r="T188" s="596"/>
      <c r="U188" s="597"/>
      <c r="V188" s="597"/>
      <c r="W188" s="598"/>
      <c r="X188" s="598"/>
      <c r="Y188" s="597"/>
      <c r="Z188" s="597"/>
      <c r="AA188" s="598"/>
      <c r="AB188" s="598"/>
      <c r="AC188" s="597"/>
      <c r="AD188" s="597"/>
      <c r="AE188" s="597"/>
      <c r="AF188" s="597"/>
      <c r="AG188" s="597"/>
      <c r="AH188" s="597"/>
      <c r="AI188" s="597"/>
      <c r="AJ188" s="597"/>
      <c r="AK188" s="597"/>
      <c r="AL188" s="597"/>
      <c r="AM188" s="597"/>
      <c r="AN188" s="597"/>
      <c r="AO188" s="596"/>
      <c r="AP188" s="599"/>
      <c r="AQ188" s="599"/>
      <c r="AR188" s="599"/>
      <c r="AS188" s="599"/>
      <c r="AT188" s="600"/>
      <c r="AU188" s="600"/>
      <c r="AV188" s="600"/>
      <c r="AW188" s="73"/>
      <c r="AX188" s="73"/>
      <c r="AY188" s="73"/>
      <c r="AZ188" s="73"/>
      <c r="BA188" s="601"/>
      <c r="BB188" s="73"/>
      <c r="BC188" s="73"/>
      <c r="BD188" s="73"/>
      <c r="BE188" s="73"/>
      <c r="BF188" s="73"/>
      <c r="BG188" s="73"/>
      <c r="BH188" s="73"/>
      <c r="BI188" s="73"/>
      <c r="BJ188" s="73"/>
      <c r="BK188" s="15"/>
      <c r="BL188" s="517"/>
      <c r="BM188" s="517"/>
      <c r="BN188" s="517"/>
      <c r="BO188" s="517"/>
      <c r="BP188" s="517"/>
      <c r="BQ188" s="517"/>
      <c r="BR188" s="517"/>
      <c r="BS188" s="517"/>
      <c r="BT188" s="517"/>
      <c r="BU188" s="517"/>
      <c r="BV188" s="517"/>
      <c r="BW188" s="517"/>
    </row>
    <row r="189" spans="1:75" ht="16.5" customHeight="1" x14ac:dyDescent="0.3">
      <c r="A189" s="596"/>
      <c r="B189" s="596"/>
      <c r="C189" s="597"/>
      <c r="D189" s="597"/>
      <c r="E189" s="596"/>
      <c r="F189" s="597"/>
      <c r="G189" s="596"/>
      <c r="H189" s="597"/>
      <c r="I189" s="596"/>
      <c r="J189" s="596"/>
      <c r="K189" s="596"/>
      <c r="L189" s="596"/>
      <c r="M189" s="596"/>
      <c r="N189" s="596"/>
      <c r="O189" s="596"/>
      <c r="P189" s="596"/>
      <c r="Q189" s="596"/>
      <c r="R189" s="596"/>
      <c r="S189" s="596"/>
      <c r="T189" s="596"/>
      <c r="U189" s="597"/>
      <c r="V189" s="597"/>
      <c r="W189" s="598"/>
      <c r="X189" s="598"/>
      <c r="Y189" s="597"/>
      <c r="Z189" s="597"/>
      <c r="AA189" s="598"/>
      <c r="AB189" s="598"/>
      <c r="AC189" s="597"/>
      <c r="AD189" s="597"/>
      <c r="AE189" s="597"/>
      <c r="AF189" s="597"/>
      <c r="AG189" s="597"/>
      <c r="AH189" s="597"/>
      <c r="AI189" s="597"/>
      <c r="AJ189" s="597"/>
      <c r="AK189" s="597"/>
      <c r="AL189" s="597"/>
      <c r="AM189" s="597"/>
      <c r="AN189" s="597"/>
      <c r="AO189" s="596"/>
      <c r="AP189" s="599"/>
      <c r="AQ189" s="599"/>
      <c r="AR189" s="599"/>
      <c r="AS189" s="599"/>
      <c r="AT189" s="600"/>
      <c r="AU189" s="600"/>
      <c r="AV189" s="600"/>
      <c r="AW189" s="73"/>
      <c r="AX189" s="73"/>
      <c r="AY189" s="73"/>
      <c r="AZ189" s="73"/>
      <c r="BA189" s="601"/>
      <c r="BB189" s="73"/>
      <c r="BC189" s="73"/>
      <c r="BD189" s="73"/>
      <c r="BE189" s="73"/>
      <c r="BF189" s="73"/>
      <c r="BG189" s="73"/>
      <c r="BH189" s="73"/>
      <c r="BI189" s="73"/>
      <c r="BJ189" s="73"/>
      <c r="BK189" s="15"/>
      <c r="BL189" s="517"/>
      <c r="BM189" s="517"/>
      <c r="BN189" s="517"/>
      <c r="BO189" s="517"/>
      <c r="BP189" s="517"/>
      <c r="BQ189" s="517"/>
      <c r="BR189" s="517"/>
      <c r="BS189" s="517"/>
      <c r="BT189" s="517"/>
      <c r="BU189" s="517"/>
      <c r="BV189" s="517"/>
      <c r="BW189" s="517"/>
    </row>
    <row r="190" spans="1:75" ht="16.5" customHeight="1" x14ac:dyDescent="0.3">
      <c r="A190" s="596"/>
      <c r="B190" s="596"/>
      <c r="C190" s="597"/>
      <c r="D190" s="597"/>
      <c r="E190" s="596"/>
      <c r="F190" s="597"/>
      <c r="G190" s="596"/>
      <c r="H190" s="597"/>
      <c r="I190" s="596"/>
      <c r="J190" s="596"/>
      <c r="K190" s="596"/>
      <c r="L190" s="596"/>
      <c r="M190" s="596"/>
      <c r="N190" s="596"/>
      <c r="O190" s="596"/>
      <c r="P190" s="596"/>
      <c r="Q190" s="596"/>
      <c r="R190" s="596"/>
      <c r="S190" s="596"/>
      <c r="T190" s="596"/>
      <c r="U190" s="597"/>
      <c r="V190" s="597"/>
      <c r="W190" s="598"/>
      <c r="X190" s="598"/>
      <c r="Y190" s="597"/>
      <c r="Z190" s="597"/>
      <c r="AA190" s="598"/>
      <c r="AB190" s="598"/>
      <c r="AC190" s="597"/>
      <c r="AD190" s="597"/>
      <c r="AE190" s="597"/>
      <c r="AF190" s="597"/>
      <c r="AG190" s="597"/>
      <c r="AH190" s="597"/>
      <c r="AI190" s="597"/>
      <c r="AJ190" s="597"/>
      <c r="AK190" s="597"/>
      <c r="AL190" s="597"/>
      <c r="AM190" s="597"/>
      <c r="AN190" s="597"/>
      <c r="AO190" s="596"/>
      <c r="AP190" s="599"/>
      <c r="AQ190" s="599"/>
      <c r="AR190" s="599"/>
      <c r="AS190" s="599"/>
      <c r="AT190" s="600"/>
      <c r="AU190" s="600"/>
      <c r="AV190" s="600"/>
      <c r="AW190" s="73"/>
      <c r="AX190" s="73"/>
      <c r="AY190" s="73"/>
      <c r="AZ190" s="73"/>
      <c r="BA190" s="601"/>
      <c r="BB190" s="73"/>
      <c r="BC190" s="73"/>
      <c r="BD190" s="73"/>
      <c r="BE190" s="73"/>
      <c r="BF190" s="73"/>
      <c r="BG190" s="73"/>
      <c r="BH190" s="73"/>
      <c r="BI190" s="73"/>
      <c r="BJ190" s="73"/>
      <c r="BK190" s="15"/>
      <c r="BL190" s="517"/>
      <c r="BM190" s="517"/>
      <c r="BN190" s="517"/>
      <c r="BO190" s="517"/>
      <c r="BP190" s="517"/>
      <c r="BQ190" s="517"/>
      <c r="BR190" s="517"/>
      <c r="BS190" s="517"/>
      <c r="BT190" s="517"/>
      <c r="BU190" s="517"/>
      <c r="BV190" s="517"/>
      <c r="BW190" s="517"/>
    </row>
    <row r="191" spans="1:75" ht="16.5" customHeight="1" x14ac:dyDescent="0.3">
      <c r="A191" s="596"/>
      <c r="B191" s="596"/>
      <c r="C191" s="597"/>
      <c r="D191" s="597"/>
      <c r="E191" s="596"/>
      <c r="F191" s="597"/>
      <c r="G191" s="596"/>
      <c r="H191" s="597"/>
      <c r="I191" s="596"/>
      <c r="J191" s="596"/>
      <c r="K191" s="596"/>
      <c r="L191" s="596"/>
      <c r="M191" s="596"/>
      <c r="N191" s="596"/>
      <c r="O191" s="596"/>
      <c r="P191" s="596"/>
      <c r="Q191" s="596"/>
      <c r="R191" s="596"/>
      <c r="S191" s="596"/>
      <c r="T191" s="596"/>
      <c r="U191" s="597"/>
      <c r="V191" s="597"/>
      <c r="W191" s="598"/>
      <c r="X191" s="598"/>
      <c r="Y191" s="597"/>
      <c r="Z191" s="597"/>
      <c r="AA191" s="598"/>
      <c r="AB191" s="598"/>
      <c r="AC191" s="597"/>
      <c r="AD191" s="597"/>
      <c r="AE191" s="597"/>
      <c r="AF191" s="597"/>
      <c r="AG191" s="597"/>
      <c r="AH191" s="597"/>
      <c r="AI191" s="597"/>
      <c r="AJ191" s="597"/>
      <c r="AK191" s="597"/>
      <c r="AL191" s="597"/>
      <c r="AM191" s="597"/>
      <c r="AN191" s="597"/>
      <c r="AO191" s="596"/>
      <c r="AP191" s="599"/>
      <c r="AQ191" s="599"/>
      <c r="AR191" s="599"/>
      <c r="AS191" s="599"/>
      <c r="AT191" s="600"/>
      <c r="AU191" s="600"/>
      <c r="AV191" s="600"/>
      <c r="AW191" s="73"/>
      <c r="AX191" s="73"/>
      <c r="AY191" s="73"/>
      <c r="AZ191" s="73"/>
      <c r="BA191" s="601"/>
      <c r="BB191" s="73"/>
      <c r="BC191" s="73"/>
      <c r="BD191" s="73"/>
      <c r="BE191" s="73"/>
      <c r="BF191" s="73"/>
      <c r="BG191" s="73"/>
      <c r="BH191" s="73"/>
      <c r="BI191" s="73"/>
      <c r="BJ191" s="73"/>
      <c r="BK191" s="15"/>
      <c r="BL191" s="517"/>
      <c r="BM191" s="517"/>
      <c r="BN191" s="517"/>
      <c r="BO191" s="517"/>
      <c r="BP191" s="517"/>
      <c r="BQ191" s="517"/>
      <c r="BR191" s="517"/>
      <c r="BS191" s="517"/>
      <c r="BT191" s="517"/>
      <c r="BU191" s="517"/>
      <c r="BV191" s="517"/>
      <c r="BW191" s="517"/>
    </row>
    <row r="192" spans="1:75" ht="16.5" customHeight="1" x14ac:dyDescent="0.3">
      <c r="A192" s="596"/>
      <c r="B192" s="596"/>
      <c r="C192" s="597"/>
      <c r="D192" s="597"/>
      <c r="E192" s="596"/>
      <c r="F192" s="597"/>
      <c r="G192" s="596"/>
      <c r="H192" s="597"/>
      <c r="I192" s="596"/>
      <c r="J192" s="596"/>
      <c r="K192" s="596"/>
      <c r="L192" s="596"/>
      <c r="M192" s="596"/>
      <c r="N192" s="596"/>
      <c r="O192" s="596"/>
      <c r="P192" s="596"/>
      <c r="Q192" s="596"/>
      <c r="R192" s="596"/>
      <c r="S192" s="596"/>
      <c r="T192" s="596"/>
      <c r="U192" s="597"/>
      <c r="V192" s="597"/>
      <c r="W192" s="598"/>
      <c r="X192" s="598"/>
      <c r="Y192" s="597"/>
      <c r="Z192" s="597"/>
      <c r="AA192" s="598"/>
      <c r="AB192" s="598"/>
      <c r="AC192" s="597"/>
      <c r="AD192" s="597"/>
      <c r="AE192" s="597"/>
      <c r="AF192" s="597"/>
      <c r="AG192" s="597"/>
      <c r="AH192" s="597"/>
      <c r="AI192" s="597"/>
      <c r="AJ192" s="597"/>
      <c r="AK192" s="597"/>
      <c r="AL192" s="597"/>
      <c r="AM192" s="597"/>
      <c r="AN192" s="597"/>
      <c r="AO192" s="596"/>
      <c r="AP192" s="599"/>
      <c r="AQ192" s="599"/>
      <c r="AR192" s="599"/>
      <c r="AS192" s="599"/>
      <c r="AT192" s="600"/>
      <c r="AU192" s="600"/>
      <c r="AV192" s="600"/>
      <c r="AW192" s="73"/>
      <c r="AX192" s="73"/>
      <c r="AY192" s="73"/>
      <c r="AZ192" s="73"/>
      <c r="BA192" s="601"/>
      <c r="BB192" s="73"/>
      <c r="BC192" s="73"/>
      <c r="BD192" s="73"/>
      <c r="BE192" s="73"/>
      <c r="BF192" s="73"/>
      <c r="BG192" s="73"/>
      <c r="BH192" s="73"/>
      <c r="BI192" s="73"/>
      <c r="BJ192" s="73"/>
      <c r="BK192" s="15"/>
      <c r="BL192" s="517"/>
      <c r="BM192" s="517"/>
      <c r="BN192" s="517"/>
      <c r="BO192" s="517"/>
      <c r="BP192" s="517"/>
      <c r="BQ192" s="517"/>
      <c r="BR192" s="517"/>
      <c r="BS192" s="517"/>
      <c r="BT192" s="517"/>
      <c r="BU192" s="517"/>
      <c r="BV192" s="517"/>
      <c r="BW192" s="517"/>
    </row>
    <row r="193" spans="1:75" ht="16.5" customHeight="1" x14ac:dyDescent="0.3">
      <c r="A193" s="596"/>
      <c r="B193" s="596"/>
      <c r="C193" s="597"/>
      <c r="D193" s="597"/>
      <c r="E193" s="596"/>
      <c r="F193" s="597"/>
      <c r="G193" s="596"/>
      <c r="H193" s="597"/>
      <c r="I193" s="596"/>
      <c r="J193" s="596"/>
      <c r="K193" s="596"/>
      <c r="L193" s="596"/>
      <c r="M193" s="596"/>
      <c r="N193" s="596"/>
      <c r="O193" s="596"/>
      <c r="P193" s="596"/>
      <c r="Q193" s="596"/>
      <c r="R193" s="596"/>
      <c r="S193" s="596"/>
      <c r="T193" s="596"/>
      <c r="U193" s="597"/>
      <c r="V193" s="597"/>
      <c r="W193" s="598"/>
      <c r="X193" s="598"/>
      <c r="Y193" s="597"/>
      <c r="Z193" s="597"/>
      <c r="AA193" s="598"/>
      <c r="AB193" s="598"/>
      <c r="AC193" s="597"/>
      <c r="AD193" s="597"/>
      <c r="AE193" s="597"/>
      <c r="AF193" s="597"/>
      <c r="AG193" s="597"/>
      <c r="AH193" s="597"/>
      <c r="AI193" s="597"/>
      <c r="AJ193" s="597"/>
      <c r="AK193" s="597"/>
      <c r="AL193" s="597"/>
      <c r="AM193" s="597"/>
      <c r="AN193" s="597"/>
      <c r="AO193" s="596"/>
      <c r="AP193" s="599"/>
      <c r="AQ193" s="599"/>
      <c r="AR193" s="599"/>
      <c r="AS193" s="599"/>
      <c r="AT193" s="600"/>
      <c r="AU193" s="600"/>
      <c r="AV193" s="600"/>
      <c r="AW193" s="73"/>
      <c r="AX193" s="73"/>
      <c r="AY193" s="73"/>
      <c r="AZ193" s="73"/>
      <c r="BA193" s="601"/>
      <c r="BB193" s="73"/>
      <c r="BC193" s="73"/>
      <c r="BD193" s="73"/>
      <c r="BE193" s="73"/>
      <c r="BF193" s="73"/>
      <c r="BG193" s="73"/>
      <c r="BH193" s="73"/>
      <c r="BI193" s="73"/>
      <c r="BJ193" s="73"/>
      <c r="BK193" s="15"/>
      <c r="BL193" s="517"/>
      <c r="BM193" s="517"/>
      <c r="BN193" s="517"/>
      <c r="BO193" s="517"/>
      <c r="BP193" s="517"/>
      <c r="BQ193" s="517"/>
      <c r="BR193" s="517"/>
      <c r="BS193" s="517"/>
      <c r="BT193" s="517"/>
      <c r="BU193" s="517"/>
      <c r="BV193" s="517"/>
      <c r="BW193" s="517"/>
    </row>
    <row r="194" spans="1:75" ht="16.5" customHeight="1" x14ac:dyDescent="0.3">
      <c r="A194" s="596"/>
      <c r="B194" s="596"/>
      <c r="C194" s="597"/>
      <c r="D194" s="597"/>
      <c r="E194" s="596"/>
      <c r="F194" s="597"/>
      <c r="G194" s="596"/>
      <c r="H194" s="597"/>
      <c r="I194" s="596"/>
      <c r="J194" s="596"/>
      <c r="K194" s="596"/>
      <c r="L194" s="596"/>
      <c r="M194" s="596"/>
      <c r="N194" s="596"/>
      <c r="O194" s="596"/>
      <c r="P194" s="596"/>
      <c r="Q194" s="596"/>
      <c r="R194" s="596"/>
      <c r="S194" s="596"/>
      <c r="T194" s="596"/>
      <c r="U194" s="597"/>
      <c r="V194" s="597"/>
      <c r="W194" s="598"/>
      <c r="X194" s="598"/>
      <c r="Y194" s="597"/>
      <c r="Z194" s="597"/>
      <c r="AA194" s="598"/>
      <c r="AB194" s="598"/>
      <c r="AC194" s="597"/>
      <c r="AD194" s="597"/>
      <c r="AE194" s="597"/>
      <c r="AF194" s="597"/>
      <c r="AG194" s="597"/>
      <c r="AH194" s="597"/>
      <c r="AI194" s="597"/>
      <c r="AJ194" s="597"/>
      <c r="AK194" s="597"/>
      <c r="AL194" s="597"/>
      <c r="AM194" s="597"/>
      <c r="AN194" s="597"/>
      <c r="AO194" s="596"/>
      <c r="AP194" s="599"/>
      <c r="AQ194" s="599"/>
      <c r="AR194" s="599"/>
      <c r="AS194" s="599"/>
      <c r="AT194" s="600"/>
      <c r="AU194" s="600"/>
      <c r="AV194" s="600"/>
      <c r="AW194" s="73"/>
      <c r="AX194" s="73"/>
      <c r="AY194" s="73"/>
      <c r="AZ194" s="73"/>
      <c r="BA194" s="601"/>
      <c r="BB194" s="73"/>
      <c r="BC194" s="73"/>
      <c r="BD194" s="73"/>
      <c r="BE194" s="73"/>
      <c r="BF194" s="73"/>
      <c r="BG194" s="73"/>
      <c r="BH194" s="73"/>
      <c r="BI194" s="73"/>
      <c r="BJ194" s="73"/>
      <c r="BK194" s="15"/>
      <c r="BL194" s="517"/>
      <c r="BM194" s="517"/>
      <c r="BN194" s="517"/>
      <c r="BO194" s="517"/>
      <c r="BP194" s="517"/>
      <c r="BQ194" s="517"/>
      <c r="BR194" s="517"/>
      <c r="BS194" s="517"/>
      <c r="BT194" s="517"/>
      <c r="BU194" s="517"/>
      <c r="BV194" s="517"/>
      <c r="BW194" s="517"/>
    </row>
    <row r="195" spans="1:75" ht="16.5" customHeight="1" x14ac:dyDescent="0.3">
      <c r="A195" s="596"/>
      <c r="B195" s="596"/>
      <c r="C195" s="597"/>
      <c r="D195" s="597"/>
      <c r="E195" s="596"/>
      <c r="F195" s="597"/>
      <c r="G195" s="596"/>
      <c r="H195" s="597"/>
      <c r="I195" s="596"/>
      <c r="J195" s="596"/>
      <c r="K195" s="596"/>
      <c r="L195" s="596"/>
      <c r="M195" s="596"/>
      <c r="N195" s="596"/>
      <c r="O195" s="596"/>
      <c r="P195" s="596"/>
      <c r="Q195" s="596"/>
      <c r="R195" s="596"/>
      <c r="S195" s="596"/>
      <c r="T195" s="596"/>
      <c r="U195" s="597"/>
      <c r="V195" s="597"/>
      <c r="W195" s="598"/>
      <c r="X195" s="598"/>
      <c r="Y195" s="597"/>
      <c r="Z195" s="597"/>
      <c r="AA195" s="598"/>
      <c r="AB195" s="598"/>
      <c r="AC195" s="597"/>
      <c r="AD195" s="597"/>
      <c r="AE195" s="597"/>
      <c r="AF195" s="597"/>
      <c r="AG195" s="597"/>
      <c r="AH195" s="597"/>
      <c r="AI195" s="597"/>
      <c r="AJ195" s="597"/>
      <c r="AK195" s="597"/>
      <c r="AL195" s="597"/>
      <c r="AM195" s="597"/>
      <c r="AN195" s="597"/>
      <c r="AO195" s="596"/>
      <c r="AP195" s="599"/>
      <c r="AQ195" s="599"/>
      <c r="AR195" s="599"/>
      <c r="AS195" s="599"/>
      <c r="AT195" s="600"/>
      <c r="AU195" s="600"/>
      <c r="AV195" s="600"/>
      <c r="AW195" s="73"/>
      <c r="AX195" s="73"/>
      <c r="AY195" s="73"/>
      <c r="AZ195" s="73"/>
      <c r="BA195" s="601"/>
      <c r="BB195" s="73"/>
      <c r="BC195" s="73"/>
      <c r="BD195" s="73"/>
      <c r="BE195" s="73"/>
      <c r="BF195" s="73"/>
      <c r="BG195" s="73"/>
      <c r="BH195" s="73"/>
      <c r="BI195" s="73"/>
      <c r="BJ195" s="73"/>
      <c r="BK195" s="15"/>
      <c r="BL195" s="517"/>
      <c r="BM195" s="517"/>
      <c r="BN195" s="517"/>
      <c r="BO195" s="517"/>
      <c r="BP195" s="517"/>
      <c r="BQ195" s="517"/>
      <c r="BR195" s="517"/>
      <c r="BS195" s="517"/>
      <c r="BT195" s="517"/>
      <c r="BU195" s="517"/>
      <c r="BV195" s="517"/>
      <c r="BW195" s="517"/>
    </row>
    <row r="196" spans="1:75" ht="16.5" customHeight="1" x14ac:dyDescent="0.3">
      <c r="A196" s="596"/>
      <c r="B196" s="596"/>
      <c r="C196" s="597"/>
      <c r="D196" s="597"/>
      <c r="E196" s="596"/>
      <c r="F196" s="597"/>
      <c r="G196" s="596"/>
      <c r="H196" s="597"/>
      <c r="I196" s="596"/>
      <c r="J196" s="596"/>
      <c r="K196" s="596"/>
      <c r="L196" s="596"/>
      <c r="M196" s="596"/>
      <c r="N196" s="596"/>
      <c r="O196" s="596"/>
      <c r="P196" s="596"/>
      <c r="Q196" s="596"/>
      <c r="R196" s="596"/>
      <c r="S196" s="596"/>
      <c r="T196" s="596"/>
      <c r="U196" s="597"/>
      <c r="V196" s="597"/>
      <c r="W196" s="598"/>
      <c r="X196" s="598"/>
      <c r="Y196" s="597"/>
      <c r="Z196" s="597"/>
      <c r="AA196" s="598"/>
      <c r="AB196" s="598"/>
      <c r="AC196" s="597"/>
      <c r="AD196" s="597"/>
      <c r="AE196" s="597"/>
      <c r="AF196" s="597"/>
      <c r="AG196" s="597"/>
      <c r="AH196" s="597"/>
      <c r="AI196" s="597"/>
      <c r="AJ196" s="597"/>
      <c r="AK196" s="597"/>
      <c r="AL196" s="597"/>
      <c r="AM196" s="597"/>
      <c r="AN196" s="597"/>
      <c r="AO196" s="596"/>
      <c r="AP196" s="599"/>
      <c r="AQ196" s="599"/>
      <c r="AR196" s="599"/>
      <c r="AS196" s="599"/>
      <c r="AT196" s="600"/>
      <c r="AU196" s="600"/>
      <c r="AV196" s="600"/>
      <c r="AW196" s="73"/>
      <c r="AX196" s="73"/>
      <c r="AY196" s="73"/>
      <c r="AZ196" s="73"/>
      <c r="BA196" s="601"/>
      <c r="BB196" s="73"/>
      <c r="BC196" s="73"/>
      <c r="BD196" s="73"/>
      <c r="BE196" s="73"/>
      <c r="BF196" s="73"/>
      <c r="BG196" s="73"/>
      <c r="BH196" s="73"/>
      <c r="BI196" s="73"/>
      <c r="BJ196" s="73"/>
      <c r="BK196" s="15"/>
      <c r="BL196" s="517"/>
      <c r="BM196" s="517"/>
      <c r="BN196" s="517"/>
      <c r="BO196" s="517"/>
      <c r="BP196" s="517"/>
      <c r="BQ196" s="517"/>
      <c r="BR196" s="517"/>
      <c r="BS196" s="517"/>
      <c r="BT196" s="517"/>
      <c r="BU196" s="517"/>
      <c r="BV196" s="517"/>
      <c r="BW196" s="517"/>
    </row>
    <row r="197" spans="1:75" ht="16.5" customHeight="1" x14ac:dyDescent="0.3">
      <c r="A197" s="596"/>
      <c r="B197" s="596"/>
      <c r="C197" s="597"/>
      <c r="D197" s="597"/>
      <c r="E197" s="596"/>
      <c r="F197" s="597"/>
      <c r="G197" s="596"/>
      <c r="H197" s="597"/>
      <c r="I197" s="596"/>
      <c r="J197" s="596"/>
      <c r="K197" s="596"/>
      <c r="L197" s="596"/>
      <c r="M197" s="596"/>
      <c r="N197" s="596"/>
      <c r="O197" s="596"/>
      <c r="P197" s="596"/>
      <c r="Q197" s="596"/>
      <c r="R197" s="596"/>
      <c r="S197" s="596"/>
      <c r="T197" s="596"/>
      <c r="U197" s="597"/>
      <c r="V197" s="597"/>
      <c r="W197" s="598"/>
      <c r="X197" s="598"/>
      <c r="Y197" s="597"/>
      <c r="Z197" s="597"/>
      <c r="AA197" s="598"/>
      <c r="AB197" s="598"/>
      <c r="AC197" s="597"/>
      <c r="AD197" s="597"/>
      <c r="AE197" s="597"/>
      <c r="AF197" s="597"/>
      <c r="AG197" s="597"/>
      <c r="AH197" s="597"/>
      <c r="AI197" s="597"/>
      <c r="AJ197" s="597"/>
      <c r="AK197" s="597"/>
      <c r="AL197" s="597"/>
      <c r="AM197" s="597"/>
      <c r="AN197" s="597"/>
      <c r="AO197" s="596"/>
      <c r="AP197" s="599"/>
      <c r="AQ197" s="599"/>
      <c r="AR197" s="599"/>
      <c r="AS197" s="599"/>
      <c r="AT197" s="600"/>
      <c r="AU197" s="600"/>
      <c r="AV197" s="600"/>
      <c r="AW197" s="73"/>
      <c r="AX197" s="73"/>
      <c r="AY197" s="73"/>
      <c r="AZ197" s="73"/>
      <c r="BA197" s="601"/>
      <c r="BB197" s="73"/>
      <c r="BC197" s="73"/>
      <c r="BD197" s="73"/>
      <c r="BE197" s="73"/>
      <c r="BF197" s="73"/>
      <c r="BG197" s="73"/>
      <c r="BH197" s="73"/>
      <c r="BI197" s="73"/>
      <c r="BJ197" s="73"/>
      <c r="BK197" s="15"/>
      <c r="BL197" s="517"/>
      <c r="BM197" s="517"/>
      <c r="BN197" s="517"/>
      <c r="BO197" s="517"/>
      <c r="BP197" s="517"/>
      <c r="BQ197" s="517"/>
      <c r="BR197" s="517"/>
      <c r="BS197" s="517"/>
      <c r="BT197" s="517"/>
      <c r="BU197" s="517"/>
      <c r="BV197" s="517"/>
      <c r="BW197" s="517"/>
    </row>
    <row r="198" spans="1:75" ht="16.5" customHeight="1" x14ac:dyDescent="0.3">
      <c r="A198" s="596"/>
      <c r="B198" s="596"/>
      <c r="C198" s="597"/>
      <c r="D198" s="597"/>
      <c r="E198" s="596"/>
      <c r="F198" s="597"/>
      <c r="G198" s="596"/>
      <c r="H198" s="597"/>
      <c r="I198" s="596"/>
      <c r="J198" s="596"/>
      <c r="K198" s="596"/>
      <c r="L198" s="596"/>
      <c r="M198" s="596"/>
      <c r="N198" s="596"/>
      <c r="O198" s="596"/>
      <c r="P198" s="596"/>
      <c r="Q198" s="596"/>
      <c r="R198" s="596"/>
      <c r="S198" s="596"/>
      <c r="T198" s="596"/>
      <c r="U198" s="597"/>
      <c r="V198" s="597"/>
      <c r="W198" s="598"/>
      <c r="X198" s="598"/>
      <c r="Y198" s="597"/>
      <c r="Z198" s="597"/>
      <c r="AA198" s="598"/>
      <c r="AB198" s="598"/>
      <c r="AC198" s="597"/>
      <c r="AD198" s="597"/>
      <c r="AE198" s="597"/>
      <c r="AF198" s="597"/>
      <c r="AG198" s="597"/>
      <c r="AH198" s="597"/>
      <c r="AI198" s="597"/>
      <c r="AJ198" s="597"/>
      <c r="AK198" s="597"/>
      <c r="AL198" s="597"/>
      <c r="AM198" s="597"/>
      <c r="AN198" s="597"/>
      <c r="AO198" s="596"/>
      <c r="AP198" s="599"/>
      <c r="AQ198" s="599"/>
      <c r="AR198" s="599"/>
      <c r="AS198" s="599"/>
      <c r="AT198" s="600"/>
      <c r="AU198" s="600"/>
      <c r="AV198" s="600"/>
      <c r="AW198" s="73"/>
      <c r="AX198" s="73"/>
      <c r="AY198" s="73"/>
      <c r="AZ198" s="73"/>
      <c r="BA198" s="601"/>
      <c r="BB198" s="73"/>
      <c r="BC198" s="73"/>
      <c r="BD198" s="73"/>
      <c r="BE198" s="73"/>
      <c r="BF198" s="73"/>
      <c r="BG198" s="73"/>
      <c r="BH198" s="73"/>
      <c r="BI198" s="73"/>
      <c r="BJ198" s="73"/>
      <c r="BK198" s="15"/>
      <c r="BL198" s="517"/>
      <c r="BM198" s="517"/>
      <c r="BN198" s="517"/>
      <c r="BO198" s="517"/>
      <c r="BP198" s="517"/>
      <c r="BQ198" s="517"/>
      <c r="BR198" s="517"/>
      <c r="BS198" s="517"/>
      <c r="BT198" s="517"/>
      <c r="BU198" s="517"/>
      <c r="BV198" s="517"/>
      <c r="BW198" s="517"/>
    </row>
    <row r="199" spans="1:75" ht="16.5" customHeight="1" x14ac:dyDescent="0.3">
      <c r="A199" s="596"/>
      <c r="B199" s="596"/>
      <c r="C199" s="597"/>
      <c r="D199" s="597"/>
      <c r="E199" s="596"/>
      <c r="F199" s="597"/>
      <c r="G199" s="596"/>
      <c r="H199" s="597"/>
      <c r="I199" s="596"/>
      <c r="J199" s="596"/>
      <c r="K199" s="596"/>
      <c r="L199" s="596"/>
      <c r="M199" s="596"/>
      <c r="N199" s="596"/>
      <c r="O199" s="596"/>
      <c r="P199" s="596"/>
      <c r="Q199" s="596"/>
      <c r="R199" s="596"/>
      <c r="S199" s="596"/>
      <c r="T199" s="596"/>
      <c r="U199" s="597"/>
      <c r="V199" s="597"/>
      <c r="W199" s="598"/>
      <c r="X199" s="598"/>
      <c r="Y199" s="597"/>
      <c r="Z199" s="597"/>
      <c r="AA199" s="598"/>
      <c r="AB199" s="598"/>
      <c r="AC199" s="597"/>
      <c r="AD199" s="597"/>
      <c r="AE199" s="597"/>
      <c r="AF199" s="597"/>
      <c r="AG199" s="597"/>
      <c r="AH199" s="597"/>
      <c r="AI199" s="597"/>
      <c r="AJ199" s="597"/>
      <c r="AK199" s="597"/>
      <c r="AL199" s="597"/>
      <c r="AM199" s="597"/>
      <c r="AN199" s="597"/>
      <c r="AO199" s="596"/>
      <c r="AP199" s="599"/>
      <c r="AQ199" s="599"/>
      <c r="AR199" s="599"/>
      <c r="AS199" s="599"/>
      <c r="AT199" s="600"/>
      <c r="AU199" s="600"/>
      <c r="AV199" s="600"/>
      <c r="AW199" s="73"/>
      <c r="AX199" s="73"/>
      <c r="AY199" s="73"/>
      <c r="AZ199" s="73"/>
      <c r="BA199" s="601"/>
      <c r="BB199" s="73"/>
      <c r="BC199" s="73"/>
      <c r="BD199" s="73"/>
      <c r="BE199" s="73"/>
      <c r="BF199" s="73"/>
      <c r="BG199" s="73"/>
      <c r="BH199" s="73"/>
      <c r="BI199" s="73"/>
      <c r="BJ199" s="73"/>
      <c r="BK199" s="15"/>
      <c r="BL199" s="517"/>
      <c r="BM199" s="517"/>
      <c r="BN199" s="517"/>
      <c r="BO199" s="517"/>
      <c r="BP199" s="517"/>
      <c r="BQ199" s="517"/>
      <c r="BR199" s="517"/>
      <c r="BS199" s="517"/>
      <c r="BT199" s="517"/>
      <c r="BU199" s="517"/>
      <c r="BV199" s="517"/>
      <c r="BW199" s="517"/>
    </row>
    <row r="200" spans="1:75" ht="16.5" customHeight="1" x14ac:dyDescent="0.3">
      <c r="A200" s="596"/>
      <c r="B200" s="596"/>
      <c r="C200" s="597"/>
      <c r="D200" s="597"/>
      <c r="E200" s="596"/>
      <c r="F200" s="597"/>
      <c r="G200" s="596"/>
      <c r="H200" s="597"/>
      <c r="I200" s="596"/>
      <c r="J200" s="596"/>
      <c r="K200" s="596"/>
      <c r="L200" s="596"/>
      <c r="M200" s="596"/>
      <c r="N200" s="596"/>
      <c r="O200" s="596"/>
      <c r="P200" s="596"/>
      <c r="Q200" s="596"/>
      <c r="R200" s="596"/>
      <c r="S200" s="596"/>
      <c r="T200" s="596"/>
      <c r="U200" s="597"/>
      <c r="V200" s="597"/>
      <c r="W200" s="598"/>
      <c r="X200" s="598"/>
      <c r="Y200" s="597"/>
      <c r="Z200" s="597"/>
      <c r="AA200" s="598"/>
      <c r="AB200" s="598"/>
      <c r="AC200" s="597"/>
      <c r="AD200" s="597"/>
      <c r="AE200" s="597"/>
      <c r="AF200" s="597"/>
      <c r="AG200" s="597"/>
      <c r="AH200" s="597"/>
      <c r="AI200" s="597"/>
      <c r="AJ200" s="597"/>
      <c r="AK200" s="597"/>
      <c r="AL200" s="597"/>
      <c r="AM200" s="597"/>
      <c r="AN200" s="597"/>
      <c r="AO200" s="596"/>
      <c r="AP200" s="599"/>
      <c r="AQ200" s="599"/>
      <c r="AR200" s="599"/>
      <c r="AS200" s="599"/>
      <c r="AT200" s="600"/>
      <c r="AU200" s="600"/>
      <c r="AV200" s="600"/>
      <c r="AW200" s="73"/>
      <c r="AX200" s="73"/>
      <c r="AY200" s="73"/>
      <c r="AZ200" s="73"/>
      <c r="BA200" s="601"/>
      <c r="BB200" s="73"/>
      <c r="BC200" s="73"/>
      <c r="BD200" s="73"/>
      <c r="BE200" s="73"/>
      <c r="BF200" s="73"/>
      <c r="BG200" s="73"/>
      <c r="BH200" s="73"/>
      <c r="BI200" s="73"/>
      <c r="BJ200" s="73"/>
      <c r="BK200" s="15"/>
      <c r="BL200" s="517"/>
      <c r="BM200" s="517"/>
      <c r="BN200" s="517"/>
      <c r="BO200" s="517"/>
      <c r="BP200" s="517"/>
      <c r="BQ200" s="517"/>
      <c r="BR200" s="517"/>
      <c r="BS200" s="517"/>
      <c r="BT200" s="517"/>
      <c r="BU200" s="517"/>
      <c r="BV200" s="517"/>
      <c r="BW200" s="517"/>
    </row>
    <row r="201" spans="1:75" ht="16.5" customHeight="1" x14ac:dyDescent="0.3">
      <c r="A201" s="596"/>
      <c r="B201" s="596"/>
      <c r="C201" s="597"/>
      <c r="D201" s="597"/>
      <c r="E201" s="596"/>
      <c r="F201" s="597"/>
      <c r="G201" s="596"/>
      <c r="H201" s="597"/>
      <c r="I201" s="596"/>
      <c r="J201" s="596"/>
      <c r="K201" s="596"/>
      <c r="L201" s="596"/>
      <c r="M201" s="596"/>
      <c r="N201" s="596"/>
      <c r="O201" s="596"/>
      <c r="P201" s="596"/>
      <c r="Q201" s="596"/>
      <c r="R201" s="596"/>
      <c r="S201" s="596"/>
      <c r="T201" s="596"/>
      <c r="U201" s="597"/>
      <c r="V201" s="597"/>
      <c r="W201" s="598"/>
      <c r="X201" s="598"/>
      <c r="Y201" s="597"/>
      <c r="Z201" s="597"/>
      <c r="AA201" s="598"/>
      <c r="AB201" s="598"/>
      <c r="AC201" s="597"/>
      <c r="AD201" s="597"/>
      <c r="AE201" s="597"/>
      <c r="AF201" s="597"/>
      <c r="AG201" s="597"/>
      <c r="AH201" s="597"/>
      <c r="AI201" s="597"/>
      <c r="AJ201" s="597"/>
      <c r="AK201" s="597"/>
      <c r="AL201" s="597"/>
      <c r="AM201" s="597"/>
      <c r="AN201" s="597"/>
      <c r="AO201" s="596"/>
      <c r="AP201" s="599"/>
      <c r="AQ201" s="599"/>
      <c r="AR201" s="599"/>
      <c r="AS201" s="599"/>
      <c r="AT201" s="600"/>
      <c r="AU201" s="600"/>
      <c r="AV201" s="600"/>
      <c r="AW201" s="73"/>
      <c r="AX201" s="73"/>
      <c r="AY201" s="73"/>
      <c r="AZ201" s="73"/>
      <c r="BA201" s="601"/>
      <c r="BB201" s="73"/>
      <c r="BC201" s="73"/>
      <c r="BD201" s="73"/>
      <c r="BE201" s="73"/>
      <c r="BF201" s="73"/>
      <c r="BG201" s="73"/>
      <c r="BH201" s="73"/>
      <c r="BI201" s="73"/>
      <c r="BJ201" s="73"/>
      <c r="BK201" s="15"/>
      <c r="BL201" s="517"/>
      <c r="BM201" s="517"/>
      <c r="BN201" s="517"/>
      <c r="BO201" s="517"/>
      <c r="BP201" s="517"/>
      <c r="BQ201" s="517"/>
      <c r="BR201" s="517"/>
      <c r="BS201" s="517"/>
      <c r="BT201" s="517"/>
      <c r="BU201" s="517"/>
      <c r="BV201" s="517"/>
      <c r="BW201" s="517"/>
    </row>
    <row r="202" spans="1:75" ht="16.5" customHeight="1" x14ac:dyDescent="0.3">
      <c r="A202" s="596"/>
      <c r="B202" s="596"/>
      <c r="C202" s="597"/>
      <c r="D202" s="597"/>
      <c r="E202" s="596"/>
      <c r="F202" s="597"/>
      <c r="G202" s="596"/>
      <c r="H202" s="597"/>
      <c r="I202" s="596"/>
      <c r="J202" s="596"/>
      <c r="K202" s="596"/>
      <c r="L202" s="596"/>
      <c r="M202" s="596"/>
      <c r="N202" s="596"/>
      <c r="O202" s="596"/>
      <c r="P202" s="596"/>
      <c r="Q202" s="596"/>
      <c r="R202" s="596"/>
      <c r="S202" s="596"/>
      <c r="T202" s="596"/>
      <c r="U202" s="597"/>
      <c r="V202" s="597"/>
      <c r="W202" s="598"/>
      <c r="X202" s="598"/>
      <c r="Y202" s="597"/>
      <c r="Z202" s="597"/>
      <c r="AA202" s="598"/>
      <c r="AB202" s="598"/>
      <c r="AC202" s="597"/>
      <c r="AD202" s="597"/>
      <c r="AE202" s="597"/>
      <c r="AF202" s="597"/>
      <c r="AG202" s="597"/>
      <c r="AH202" s="597"/>
      <c r="AI202" s="597"/>
      <c r="AJ202" s="597"/>
      <c r="AK202" s="597"/>
      <c r="AL202" s="597"/>
      <c r="AM202" s="597"/>
      <c r="AN202" s="597"/>
      <c r="AO202" s="596"/>
      <c r="AP202" s="599"/>
      <c r="AQ202" s="599"/>
      <c r="AR202" s="599"/>
      <c r="AS202" s="599"/>
      <c r="AT202" s="600"/>
      <c r="AU202" s="600"/>
      <c r="AV202" s="600"/>
      <c r="AW202" s="73"/>
      <c r="AX202" s="73"/>
      <c r="AY202" s="73"/>
      <c r="AZ202" s="73"/>
      <c r="BA202" s="601"/>
      <c r="BB202" s="73"/>
      <c r="BC202" s="73"/>
      <c r="BD202" s="73"/>
      <c r="BE202" s="73"/>
      <c r="BF202" s="73"/>
      <c r="BG202" s="73"/>
      <c r="BH202" s="73"/>
      <c r="BI202" s="73"/>
      <c r="BJ202" s="73"/>
      <c r="BK202" s="15"/>
      <c r="BL202" s="517"/>
      <c r="BM202" s="517"/>
      <c r="BN202" s="517"/>
      <c r="BO202" s="517"/>
      <c r="BP202" s="517"/>
      <c r="BQ202" s="517"/>
      <c r="BR202" s="517"/>
      <c r="BS202" s="517"/>
      <c r="BT202" s="517"/>
      <c r="BU202" s="517"/>
      <c r="BV202" s="517"/>
      <c r="BW202" s="517"/>
    </row>
    <row r="203" spans="1:75" ht="16.5" customHeight="1" x14ac:dyDescent="0.3">
      <c r="A203" s="596"/>
      <c r="B203" s="596"/>
      <c r="C203" s="597"/>
      <c r="D203" s="597"/>
      <c r="E203" s="596"/>
      <c r="F203" s="597"/>
      <c r="G203" s="596"/>
      <c r="H203" s="597"/>
      <c r="I203" s="596"/>
      <c r="J203" s="596"/>
      <c r="K203" s="596"/>
      <c r="L203" s="596"/>
      <c r="M203" s="596"/>
      <c r="N203" s="596"/>
      <c r="O203" s="596"/>
      <c r="P203" s="596"/>
      <c r="Q203" s="596"/>
      <c r="R203" s="596"/>
      <c r="S203" s="596"/>
      <c r="T203" s="596"/>
      <c r="U203" s="597"/>
      <c r="V203" s="597"/>
      <c r="W203" s="598"/>
      <c r="X203" s="598"/>
      <c r="Y203" s="597"/>
      <c r="Z203" s="597"/>
      <c r="AA203" s="598"/>
      <c r="AB203" s="598"/>
      <c r="AC203" s="597"/>
      <c r="AD203" s="597"/>
      <c r="AE203" s="597"/>
      <c r="AF203" s="597"/>
      <c r="AG203" s="597"/>
      <c r="AH203" s="597"/>
      <c r="AI203" s="597"/>
      <c r="AJ203" s="597"/>
      <c r="AK203" s="597"/>
      <c r="AL203" s="597"/>
      <c r="AM203" s="597"/>
      <c r="AN203" s="597"/>
      <c r="AO203" s="596"/>
      <c r="AP203" s="599"/>
      <c r="AQ203" s="599"/>
      <c r="AR203" s="599"/>
      <c r="AS203" s="599"/>
      <c r="AT203" s="600"/>
      <c r="AU203" s="600"/>
      <c r="AV203" s="600"/>
      <c r="AW203" s="73"/>
      <c r="AX203" s="73"/>
      <c r="AY203" s="73"/>
      <c r="AZ203" s="73"/>
      <c r="BA203" s="601"/>
      <c r="BB203" s="73"/>
      <c r="BC203" s="73"/>
      <c r="BD203" s="73"/>
      <c r="BE203" s="73"/>
      <c r="BF203" s="73"/>
      <c r="BG203" s="73"/>
      <c r="BH203" s="73"/>
      <c r="BI203" s="73"/>
      <c r="BJ203" s="73"/>
      <c r="BK203" s="15"/>
      <c r="BL203" s="517"/>
      <c r="BM203" s="517"/>
      <c r="BN203" s="517"/>
      <c r="BO203" s="517"/>
      <c r="BP203" s="517"/>
      <c r="BQ203" s="517"/>
      <c r="BR203" s="517"/>
      <c r="BS203" s="517"/>
      <c r="BT203" s="517"/>
      <c r="BU203" s="517"/>
      <c r="BV203" s="517"/>
      <c r="BW203" s="517"/>
    </row>
    <row r="204" spans="1:75" ht="16.5" customHeight="1" x14ac:dyDescent="0.3">
      <c r="A204" s="596"/>
      <c r="B204" s="596"/>
      <c r="C204" s="597"/>
      <c r="D204" s="597"/>
      <c r="E204" s="596"/>
      <c r="F204" s="597"/>
      <c r="G204" s="596"/>
      <c r="H204" s="597"/>
      <c r="I204" s="596"/>
      <c r="J204" s="596"/>
      <c r="K204" s="596"/>
      <c r="L204" s="596"/>
      <c r="M204" s="596"/>
      <c r="N204" s="596"/>
      <c r="O204" s="596"/>
      <c r="P204" s="596"/>
      <c r="Q204" s="596"/>
      <c r="R204" s="596"/>
      <c r="S204" s="596"/>
      <c r="T204" s="596"/>
      <c r="U204" s="597"/>
      <c r="V204" s="597"/>
      <c r="W204" s="598"/>
      <c r="X204" s="598"/>
      <c r="Y204" s="597"/>
      <c r="Z204" s="597"/>
      <c r="AA204" s="598"/>
      <c r="AB204" s="598"/>
      <c r="AC204" s="597"/>
      <c r="AD204" s="597"/>
      <c r="AE204" s="597"/>
      <c r="AF204" s="597"/>
      <c r="AG204" s="597"/>
      <c r="AH204" s="597"/>
      <c r="AI204" s="597"/>
      <c r="AJ204" s="597"/>
      <c r="AK204" s="597"/>
      <c r="AL204" s="597"/>
      <c r="AM204" s="597"/>
      <c r="AN204" s="597"/>
      <c r="AO204" s="596"/>
      <c r="AP204" s="599"/>
      <c r="AQ204" s="599"/>
      <c r="AR204" s="599"/>
      <c r="AS204" s="599"/>
      <c r="AT204" s="600"/>
      <c r="AU204" s="600"/>
      <c r="AV204" s="600"/>
      <c r="AW204" s="73"/>
      <c r="AX204" s="73"/>
      <c r="AY204" s="73"/>
      <c r="AZ204" s="73"/>
      <c r="BA204" s="601"/>
      <c r="BB204" s="73"/>
      <c r="BC204" s="73"/>
      <c r="BD204" s="73"/>
      <c r="BE204" s="73"/>
      <c r="BF204" s="73"/>
      <c r="BG204" s="73"/>
      <c r="BH204" s="73"/>
      <c r="BI204" s="73"/>
      <c r="BJ204" s="73"/>
      <c r="BK204" s="15"/>
      <c r="BL204" s="517"/>
      <c r="BM204" s="517"/>
      <c r="BN204" s="517"/>
      <c r="BO204" s="517"/>
      <c r="BP204" s="517"/>
      <c r="BQ204" s="517"/>
      <c r="BR204" s="517"/>
      <c r="BS204" s="517"/>
      <c r="BT204" s="517"/>
      <c r="BU204" s="517"/>
      <c r="BV204" s="517"/>
      <c r="BW204" s="517"/>
    </row>
    <row r="205" spans="1:75" ht="16.5" customHeight="1" x14ac:dyDescent="0.3">
      <c r="A205" s="596"/>
      <c r="B205" s="596"/>
      <c r="C205" s="597"/>
      <c r="D205" s="597"/>
      <c r="E205" s="596"/>
      <c r="F205" s="597"/>
      <c r="G205" s="596"/>
      <c r="H205" s="597"/>
      <c r="I205" s="596"/>
      <c r="J205" s="596"/>
      <c r="K205" s="596"/>
      <c r="L205" s="596"/>
      <c r="M205" s="596"/>
      <c r="N205" s="596"/>
      <c r="O205" s="596"/>
      <c r="P205" s="596"/>
      <c r="Q205" s="596"/>
      <c r="R205" s="596"/>
      <c r="S205" s="596"/>
      <c r="T205" s="596"/>
      <c r="U205" s="597"/>
      <c r="V205" s="597"/>
      <c r="W205" s="598"/>
      <c r="X205" s="598"/>
      <c r="Y205" s="597"/>
      <c r="Z205" s="597"/>
      <c r="AA205" s="598"/>
      <c r="AB205" s="598"/>
      <c r="AC205" s="597"/>
      <c r="AD205" s="597"/>
      <c r="AE205" s="597"/>
      <c r="AF205" s="597"/>
      <c r="AG205" s="597"/>
      <c r="AH205" s="597"/>
      <c r="AI205" s="597"/>
      <c r="AJ205" s="597"/>
      <c r="AK205" s="597"/>
      <c r="AL205" s="597"/>
      <c r="AM205" s="597"/>
      <c r="AN205" s="597"/>
      <c r="AO205" s="596"/>
      <c r="AP205" s="599"/>
      <c r="AQ205" s="599"/>
      <c r="AR205" s="599"/>
      <c r="AS205" s="599"/>
      <c r="AT205" s="600"/>
      <c r="AU205" s="600"/>
      <c r="AV205" s="600"/>
      <c r="AW205" s="73"/>
      <c r="AX205" s="73"/>
      <c r="AY205" s="73"/>
      <c r="AZ205" s="73"/>
      <c r="BA205" s="601"/>
      <c r="BB205" s="73"/>
      <c r="BC205" s="73"/>
      <c r="BD205" s="73"/>
      <c r="BE205" s="73"/>
      <c r="BF205" s="73"/>
      <c r="BG205" s="73"/>
      <c r="BH205" s="73"/>
      <c r="BI205" s="73"/>
      <c r="BJ205" s="73"/>
      <c r="BK205" s="15"/>
      <c r="BL205" s="517"/>
      <c r="BM205" s="517"/>
      <c r="BN205" s="517"/>
      <c r="BO205" s="517"/>
      <c r="BP205" s="517"/>
      <c r="BQ205" s="517"/>
      <c r="BR205" s="517"/>
      <c r="BS205" s="517"/>
      <c r="BT205" s="517"/>
      <c r="BU205" s="517"/>
      <c r="BV205" s="517"/>
      <c r="BW205" s="517"/>
    </row>
    <row r="206" spans="1:75" ht="16.5" customHeight="1" x14ac:dyDescent="0.3">
      <c r="A206" s="596"/>
      <c r="B206" s="596"/>
      <c r="C206" s="597"/>
      <c r="D206" s="597"/>
      <c r="E206" s="596"/>
      <c r="F206" s="597"/>
      <c r="G206" s="596"/>
      <c r="H206" s="597"/>
      <c r="I206" s="596"/>
      <c r="J206" s="596"/>
      <c r="K206" s="596"/>
      <c r="L206" s="596"/>
      <c r="M206" s="596"/>
      <c r="N206" s="596"/>
      <c r="O206" s="596"/>
      <c r="P206" s="596"/>
      <c r="Q206" s="596"/>
      <c r="R206" s="596"/>
      <c r="S206" s="596"/>
      <c r="T206" s="596"/>
      <c r="U206" s="597"/>
      <c r="V206" s="597"/>
      <c r="W206" s="598"/>
      <c r="X206" s="598"/>
      <c r="Y206" s="597"/>
      <c r="Z206" s="597"/>
      <c r="AA206" s="598"/>
      <c r="AB206" s="598"/>
      <c r="AC206" s="597"/>
      <c r="AD206" s="597"/>
      <c r="AE206" s="597"/>
      <c r="AF206" s="597"/>
      <c r="AG206" s="597"/>
      <c r="AH206" s="597"/>
      <c r="AI206" s="597"/>
      <c r="AJ206" s="597"/>
      <c r="AK206" s="597"/>
      <c r="AL206" s="597"/>
      <c r="AM206" s="597"/>
      <c r="AN206" s="597"/>
      <c r="AO206" s="596"/>
      <c r="AP206" s="599"/>
      <c r="AQ206" s="599"/>
      <c r="AR206" s="599"/>
      <c r="AS206" s="599"/>
      <c r="AT206" s="600"/>
      <c r="AU206" s="600"/>
      <c r="AV206" s="600"/>
      <c r="AW206" s="73"/>
      <c r="AX206" s="73"/>
      <c r="AY206" s="73"/>
      <c r="AZ206" s="73"/>
      <c r="BA206" s="601"/>
      <c r="BB206" s="73"/>
      <c r="BC206" s="73"/>
      <c r="BD206" s="73"/>
      <c r="BE206" s="73"/>
      <c r="BF206" s="73"/>
      <c r="BG206" s="73"/>
      <c r="BH206" s="73"/>
      <c r="BI206" s="73"/>
      <c r="BJ206" s="73"/>
      <c r="BK206" s="15"/>
      <c r="BL206" s="517"/>
      <c r="BM206" s="517"/>
      <c r="BN206" s="517"/>
      <c r="BO206" s="517"/>
      <c r="BP206" s="517"/>
      <c r="BQ206" s="517"/>
      <c r="BR206" s="517"/>
      <c r="BS206" s="517"/>
      <c r="BT206" s="517"/>
      <c r="BU206" s="517"/>
      <c r="BV206" s="517"/>
      <c r="BW206" s="517"/>
    </row>
    <row r="207" spans="1:75" ht="16.5" customHeight="1" x14ac:dyDescent="0.3">
      <c r="A207" s="596"/>
      <c r="B207" s="596"/>
      <c r="C207" s="597"/>
      <c r="D207" s="597"/>
      <c r="E207" s="596"/>
      <c r="F207" s="597"/>
      <c r="G207" s="596"/>
      <c r="H207" s="597"/>
      <c r="I207" s="596"/>
      <c r="J207" s="596"/>
      <c r="K207" s="596"/>
      <c r="L207" s="596"/>
      <c r="M207" s="596"/>
      <c r="N207" s="596"/>
      <c r="O207" s="596"/>
      <c r="P207" s="596"/>
      <c r="Q207" s="596"/>
      <c r="R207" s="596"/>
      <c r="S207" s="596"/>
      <c r="T207" s="596"/>
      <c r="U207" s="597"/>
      <c r="V207" s="597"/>
      <c r="W207" s="598"/>
      <c r="X207" s="598"/>
      <c r="Y207" s="597"/>
      <c r="Z207" s="597"/>
      <c r="AA207" s="598"/>
      <c r="AB207" s="598"/>
      <c r="AC207" s="597"/>
      <c r="AD207" s="597"/>
      <c r="AE207" s="597"/>
      <c r="AF207" s="597"/>
      <c r="AG207" s="597"/>
      <c r="AH207" s="597"/>
      <c r="AI207" s="597"/>
      <c r="AJ207" s="597"/>
      <c r="AK207" s="597"/>
      <c r="AL207" s="597"/>
      <c r="AM207" s="597"/>
      <c r="AN207" s="597"/>
      <c r="AO207" s="596"/>
      <c r="AP207" s="599"/>
      <c r="AQ207" s="599"/>
      <c r="AR207" s="599"/>
      <c r="AS207" s="599"/>
      <c r="AT207" s="600"/>
      <c r="AU207" s="600"/>
      <c r="AV207" s="600"/>
      <c r="AW207" s="73"/>
      <c r="AX207" s="73"/>
      <c r="AY207" s="73"/>
      <c r="AZ207" s="73"/>
      <c r="BA207" s="601"/>
      <c r="BB207" s="73"/>
      <c r="BC207" s="73"/>
      <c r="BD207" s="73"/>
      <c r="BE207" s="73"/>
      <c r="BF207" s="73"/>
      <c r="BG207" s="73"/>
      <c r="BH207" s="73"/>
      <c r="BI207" s="73"/>
      <c r="BJ207" s="73"/>
      <c r="BK207" s="15"/>
      <c r="BL207" s="517"/>
      <c r="BM207" s="517"/>
      <c r="BN207" s="517"/>
      <c r="BO207" s="517"/>
      <c r="BP207" s="517"/>
      <c r="BQ207" s="517"/>
      <c r="BR207" s="517"/>
      <c r="BS207" s="517"/>
      <c r="BT207" s="517"/>
      <c r="BU207" s="517"/>
      <c r="BV207" s="517"/>
      <c r="BW207" s="517"/>
    </row>
    <row r="208" spans="1:75" ht="16.5" customHeight="1" x14ac:dyDescent="0.3">
      <c r="A208" s="596"/>
      <c r="B208" s="596"/>
      <c r="C208" s="597"/>
      <c r="D208" s="597"/>
      <c r="E208" s="596"/>
      <c r="F208" s="597"/>
      <c r="G208" s="596"/>
      <c r="H208" s="597"/>
      <c r="I208" s="596"/>
      <c r="J208" s="596"/>
      <c r="K208" s="596"/>
      <c r="L208" s="596"/>
      <c r="M208" s="596"/>
      <c r="N208" s="596"/>
      <c r="O208" s="596"/>
      <c r="P208" s="596"/>
      <c r="Q208" s="596"/>
      <c r="R208" s="596"/>
      <c r="S208" s="596"/>
      <c r="T208" s="596"/>
      <c r="U208" s="597"/>
      <c r="V208" s="597"/>
      <c r="W208" s="598"/>
      <c r="X208" s="598"/>
      <c r="Y208" s="597"/>
      <c r="Z208" s="597"/>
      <c r="AA208" s="598"/>
      <c r="AB208" s="598"/>
      <c r="AC208" s="597"/>
      <c r="AD208" s="597"/>
      <c r="AE208" s="597"/>
      <c r="AF208" s="597"/>
      <c r="AG208" s="597"/>
      <c r="AH208" s="597"/>
      <c r="AI208" s="597"/>
      <c r="AJ208" s="597"/>
      <c r="AK208" s="597"/>
      <c r="AL208" s="597"/>
      <c r="AM208" s="597"/>
      <c r="AN208" s="597"/>
      <c r="AO208" s="596"/>
      <c r="AP208" s="599"/>
      <c r="AQ208" s="599"/>
      <c r="AR208" s="599"/>
      <c r="AS208" s="599"/>
      <c r="AT208" s="600"/>
      <c r="AU208" s="600"/>
      <c r="AV208" s="600"/>
      <c r="AW208" s="73"/>
      <c r="AX208" s="73"/>
      <c r="AY208" s="73"/>
      <c r="AZ208" s="73"/>
      <c r="BA208" s="601"/>
      <c r="BB208" s="73"/>
      <c r="BC208" s="73"/>
      <c r="BD208" s="73"/>
      <c r="BE208" s="73"/>
      <c r="BF208" s="73"/>
      <c r="BG208" s="73"/>
      <c r="BH208" s="73"/>
      <c r="BI208" s="73"/>
      <c r="BJ208" s="73"/>
      <c r="BK208" s="15"/>
      <c r="BL208" s="517"/>
      <c r="BM208" s="517"/>
      <c r="BN208" s="517"/>
      <c r="BO208" s="517"/>
      <c r="BP208" s="517"/>
      <c r="BQ208" s="517"/>
      <c r="BR208" s="517"/>
      <c r="BS208" s="517"/>
      <c r="BT208" s="517"/>
      <c r="BU208" s="517"/>
      <c r="BV208" s="517"/>
      <c r="BW208" s="517"/>
    </row>
    <row r="209" spans="1:75" ht="16.5" customHeight="1" x14ac:dyDescent="0.3">
      <c r="A209" s="596"/>
      <c r="B209" s="596"/>
      <c r="C209" s="597"/>
      <c r="D209" s="597"/>
      <c r="E209" s="596"/>
      <c r="F209" s="597"/>
      <c r="G209" s="596"/>
      <c r="H209" s="597"/>
      <c r="I209" s="596"/>
      <c r="J209" s="596"/>
      <c r="K209" s="596"/>
      <c r="L209" s="596"/>
      <c r="M209" s="596"/>
      <c r="N209" s="596"/>
      <c r="O209" s="596"/>
      <c r="P209" s="596"/>
      <c r="Q209" s="596"/>
      <c r="R209" s="596"/>
      <c r="S209" s="596"/>
      <c r="T209" s="596"/>
      <c r="U209" s="597"/>
      <c r="V209" s="597"/>
      <c r="W209" s="598"/>
      <c r="X209" s="598"/>
      <c r="Y209" s="597"/>
      <c r="Z209" s="597"/>
      <c r="AA209" s="598"/>
      <c r="AB209" s="598"/>
      <c r="AC209" s="597"/>
      <c r="AD209" s="597"/>
      <c r="AE209" s="597"/>
      <c r="AF209" s="597"/>
      <c r="AG209" s="597"/>
      <c r="AH209" s="597"/>
      <c r="AI209" s="597"/>
      <c r="AJ209" s="597"/>
      <c r="AK209" s="597"/>
      <c r="AL209" s="597"/>
      <c r="AM209" s="597"/>
      <c r="AN209" s="597"/>
      <c r="AO209" s="596"/>
      <c r="AP209" s="599"/>
      <c r="AQ209" s="599"/>
      <c r="AR209" s="599"/>
      <c r="AS209" s="599"/>
      <c r="AT209" s="600"/>
      <c r="AU209" s="600"/>
      <c r="AV209" s="600"/>
      <c r="AW209" s="73"/>
      <c r="AX209" s="73"/>
      <c r="AY209" s="73"/>
      <c r="AZ209" s="73"/>
      <c r="BA209" s="601"/>
      <c r="BB209" s="73"/>
      <c r="BC209" s="73"/>
      <c r="BD209" s="73"/>
      <c r="BE209" s="73"/>
      <c r="BF209" s="73"/>
      <c r="BG209" s="73"/>
      <c r="BH209" s="73"/>
      <c r="BI209" s="73"/>
      <c r="BJ209" s="73"/>
      <c r="BK209" s="15"/>
      <c r="BL209" s="517"/>
      <c r="BM209" s="517"/>
      <c r="BN209" s="517"/>
      <c r="BO209" s="517"/>
      <c r="BP209" s="517"/>
      <c r="BQ209" s="517"/>
      <c r="BR209" s="517"/>
      <c r="BS209" s="517"/>
      <c r="BT209" s="517"/>
      <c r="BU209" s="517"/>
      <c r="BV209" s="517"/>
      <c r="BW209" s="517"/>
    </row>
    <row r="210" spans="1:75" ht="16.5" customHeight="1" x14ac:dyDescent="0.3">
      <c r="A210" s="596"/>
      <c r="B210" s="596"/>
      <c r="C210" s="597"/>
      <c r="D210" s="597"/>
      <c r="E210" s="596"/>
      <c r="F210" s="597"/>
      <c r="G210" s="596"/>
      <c r="H210" s="597"/>
      <c r="I210" s="596"/>
      <c r="J210" s="596"/>
      <c r="K210" s="596"/>
      <c r="L210" s="596"/>
      <c r="M210" s="596"/>
      <c r="N210" s="596"/>
      <c r="O210" s="596"/>
      <c r="P210" s="596"/>
      <c r="Q210" s="596"/>
      <c r="R210" s="596"/>
      <c r="S210" s="596"/>
      <c r="T210" s="596"/>
      <c r="U210" s="597"/>
      <c r="V210" s="597"/>
      <c r="W210" s="598"/>
      <c r="X210" s="598"/>
      <c r="Y210" s="597"/>
      <c r="Z210" s="597"/>
      <c r="AA210" s="598"/>
      <c r="AB210" s="598"/>
      <c r="AC210" s="597"/>
      <c r="AD210" s="597"/>
      <c r="AE210" s="597"/>
      <c r="AF210" s="597"/>
      <c r="AG210" s="597"/>
      <c r="AH210" s="597"/>
      <c r="AI210" s="597"/>
      <c r="AJ210" s="597"/>
      <c r="AK210" s="597"/>
      <c r="AL210" s="597"/>
      <c r="AM210" s="597"/>
      <c r="AN210" s="597"/>
      <c r="AO210" s="596"/>
      <c r="AP210" s="599"/>
      <c r="AQ210" s="599"/>
      <c r="AR210" s="599"/>
      <c r="AS210" s="599"/>
      <c r="AT210" s="600"/>
      <c r="AU210" s="600"/>
      <c r="AV210" s="600"/>
      <c r="AW210" s="73"/>
      <c r="AX210" s="73"/>
      <c r="AY210" s="73"/>
      <c r="AZ210" s="73"/>
      <c r="BA210" s="601"/>
      <c r="BB210" s="73"/>
      <c r="BC210" s="73"/>
      <c r="BD210" s="73"/>
      <c r="BE210" s="73"/>
      <c r="BF210" s="73"/>
      <c r="BG210" s="73"/>
      <c r="BH210" s="73"/>
      <c r="BI210" s="73"/>
      <c r="BJ210" s="73"/>
      <c r="BK210" s="15"/>
      <c r="BL210" s="517"/>
      <c r="BM210" s="517"/>
      <c r="BN210" s="517"/>
      <c r="BO210" s="517"/>
      <c r="BP210" s="517"/>
      <c r="BQ210" s="517"/>
      <c r="BR210" s="517"/>
      <c r="BS210" s="517"/>
      <c r="BT210" s="517"/>
      <c r="BU210" s="517"/>
      <c r="BV210" s="517"/>
      <c r="BW210" s="517"/>
    </row>
    <row r="211" spans="1:75" ht="16.5" customHeight="1" x14ac:dyDescent="0.3">
      <c r="A211" s="596"/>
      <c r="B211" s="596"/>
      <c r="C211" s="597"/>
      <c r="D211" s="597"/>
      <c r="E211" s="596"/>
      <c r="F211" s="597"/>
      <c r="G211" s="596"/>
      <c r="H211" s="597"/>
      <c r="I211" s="596"/>
      <c r="J211" s="596"/>
      <c r="K211" s="596"/>
      <c r="L211" s="596"/>
      <c r="M211" s="596"/>
      <c r="N211" s="596"/>
      <c r="O211" s="596"/>
      <c r="P211" s="596"/>
      <c r="Q211" s="596"/>
      <c r="R211" s="596"/>
      <c r="S211" s="596"/>
      <c r="T211" s="596"/>
      <c r="U211" s="597"/>
      <c r="V211" s="597"/>
      <c r="W211" s="598"/>
      <c r="X211" s="598"/>
      <c r="Y211" s="597"/>
      <c r="Z211" s="597"/>
      <c r="AA211" s="598"/>
      <c r="AB211" s="598"/>
      <c r="AC211" s="597"/>
      <c r="AD211" s="597"/>
      <c r="AE211" s="597"/>
      <c r="AF211" s="597"/>
      <c r="AG211" s="597"/>
      <c r="AH211" s="597"/>
      <c r="AI211" s="597"/>
      <c r="AJ211" s="597"/>
      <c r="AK211" s="597"/>
      <c r="AL211" s="597"/>
      <c r="AM211" s="597"/>
      <c r="AN211" s="597"/>
      <c r="AO211" s="596"/>
      <c r="AP211" s="599"/>
      <c r="AQ211" s="599"/>
      <c r="AR211" s="599"/>
      <c r="AS211" s="599"/>
      <c r="AT211" s="600"/>
      <c r="AU211" s="600"/>
      <c r="AV211" s="600"/>
      <c r="AW211" s="73"/>
      <c r="AX211" s="73"/>
      <c r="AY211" s="73"/>
      <c r="AZ211" s="73"/>
      <c r="BA211" s="601"/>
      <c r="BB211" s="73"/>
      <c r="BC211" s="73"/>
      <c r="BD211" s="73"/>
      <c r="BE211" s="73"/>
      <c r="BF211" s="73"/>
      <c r="BG211" s="73"/>
      <c r="BH211" s="73"/>
      <c r="BI211" s="73"/>
      <c r="BJ211" s="73"/>
      <c r="BK211" s="15"/>
      <c r="BL211" s="517"/>
      <c r="BM211" s="517"/>
      <c r="BN211" s="517"/>
      <c r="BO211" s="517"/>
      <c r="BP211" s="517"/>
      <c r="BQ211" s="517"/>
      <c r="BR211" s="517"/>
      <c r="BS211" s="517"/>
      <c r="BT211" s="517"/>
      <c r="BU211" s="517"/>
      <c r="BV211" s="517"/>
      <c r="BW211" s="517"/>
    </row>
    <row r="212" spans="1:75" ht="16.5" customHeight="1" x14ac:dyDescent="0.3">
      <c r="A212" s="596"/>
      <c r="B212" s="596"/>
      <c r="C212" s="597"/>
      <c r="D212" s="597"/>
      <c r="E212" s="596"/>
      <c r="F212" s="597"/>
      <c r="G212" s="596"/>
      <c r="H212" s="597"/>
      <c r="I212" s="596"/>
      <c r="J212" s="596"/>
      <c r="K212" s="596"/>
      <c r="L212" s="596"/>
      <c r="M212" s="596"/>
      <c r="N212" s="596"/>
      <c r="O212" s="596"/>
      <c r="P212" s="596"/>
      <c r="Q212" s="596"/>
      <c r="R212" s="596"/>
      <c r="S212" s="596"/>
      <c r="T212" s="596"/>
      <c r="U212" s="597"/>
      <c r="V212" s="597"/>
      <c r="W212" s="598"/>
      <c r="X212" s="598"/>
      <c r="Y212" s="597"/>
      <c r="Z212" s="597"/>
      <c r="AA212" s="598"/>
      <c r="AB212" s="598"/>
      <c r="AC212" s="597"/>
      <c r="AD212" s="597"/>
      <c r="AE212" s="597"/>
      <c r="AF212" s="597"/>
      <c r="AG212" s="597"/>
      <c r="AH212" s="597"/>
      <c r="AI212" s="597"/>
      <c r="AJ212" s="597"/>
      <c r="AK212" s="597"/>
      <c r="AL212" s="597"/>
      <c r="AM212" s="597"/>
      <c r="AN212" s="597"/>
      <c r="AO212" s="596"/>
      <c r="AP212" s="599"/>
      <c r="AQ212" s="599"/>
      <c r="AR212" s="599"/>
      <c r="AS212" s="599"/>
      <c r="AT212" s="600"/>
      <c r="AU212" s="600"/>
      <c r="AV212" s="600"/>
      <c r="AW212" s="73"/>
      <c r="AX212" s="73"/>
      <c r="AY212" s="73"/>
      <c r="AZ212" s="73"/>
      <c r="BA212" s="601"/>
      <c r="BB212" s="73"/>
      <c r="BC212" s="73"/>
      <c r="BD212" s="73"/>
      <c r="BE212" s="73"/>
      <c r="BF212" s="73"/>
      <c r="BG212" s="73"/>
      <c r="BH212" s="73"/>
      <c r="BI212" s="73"/>
      <c r="BJ212" s="73"/>
      <c r="BK212" s="15"/>
      <c r="BL212" s="517"/>
      <c r="BM212" s="517"/>
      <c r="BN212" s="517"/>
      <c r="BO212" s="517"/>
      <c r="BP212" s="517"/>
      <c r="BQ212" s="517"/>
      <c r="BR212" s="517"/>
      <c r="BS212" s="517"/>
      <c r="BT212" s="517"/>
      <c r="BU212" s="517"/>
      <c r="BV212" s="517"/>
      <c r="BW212" s="517"/>
    </row>
    <row r="213" spans="1:75" ht="16.5" customHeight="1" x14ac:dyDescent="0.3">
      <c r="A213" s="596"/>
      <c r="B213" s="596"/>
      <c r="C213" s="597"/>
      <c r="D213" s="597"/>
      <c r="E213" s="596"/>
      <c r="F213" s="597"/>
      <c r="G213" s="596"/>
      <c r="H213" s="597"/>
      <c r="I213" s="596"/>
      <c r="J213" s="596"/>
      <c r="K213" s="596"/>
      <c r="L213" s="596"/>
      <c r="M213" s="596"/>
      <c r="N213" s="596"/>
      <c r="O213" s="596"/>
      <c r="P213" s="596"/>
      <c r="Q213" s="596"/>
      <c r="R213" s="596"/>
      <c r="S213" s="596"/>
      <c r="T213" s="596"/>
      <c r="U213" s="597"/>
      <c r="V213" s="597"/>
      <c r="W213" s="598"/>
      <c r="X213" s="598"/>
      <c r="Y213" s="597"/>
      <c r="Z213" s="597"/>
      <c r="AA213" s="598"/>
      <c r="AB213" s="598"/>
      <c r="AC213" s="597"/>
      <c r="AD213" s="597"/>
      <c r="AE213" s="597"/>
      <c r="AF213" s="597"/>
      <c r="AG213" s="597"/>
      <c r="AH213" s="597"/>
      <c r="AI213" s="597"/>
      <c r="AJ213" s="597"/>
      <c r="AK213" s="597"/>
      <c r="AL213" s="597"/>
      <c r="AM213" s="597"/>
      <c r="AN213" s="597"/>
      <c r="AO213" s="596"/>
      <c r="AP213" s="599"/>
      <c r="AQ213" s="599"/>
      <c r="AR213" s="599"/>
      <c r="AS213" s="599"/>
      <c r="AT213" s="600"/>
      <c r="AU213" s="600"/>
      <c r="AV213" s="600"/>
      <c r="AW213" s="73"/>
      <c r="AX213" s="73"/>
      <c r="AY213" s="73"/>
      <c r="AZ213" s="73"/>
      <c r="BA213" s="601"/>
      <c r="BB213" s="73"/>
      <c r="BC213" s="73"/>
      <c r="BD213" s="73"/>
      <c r="BE213" s="73"/>
      <c r="BF213" s="73"/>
      <c r="BG213" s="73"/>
      <c r="BH213" s="73"/>
      <c r="BI213" s="73"/>
      <c r="BJ213" s="73"/>
      <c r="BK213" s="15"/>
      <c r="BL213" s="517"/>
      <c r="BM213" s="517"/>
      <c r="BN213" s="517"/>
      <c r="BO213" s="517"/>
      <c r="BP213" s="517"/>
      <c r="BQ213" s="517"/>
      <c r="BR213" s="517"/>
      <c r="BS213" s="517"/>
      <c r="BT213" s="517"/>
      <c r="BU213" s="517"/>
      <c r="BV213" s="517"/>
      <c r="BW213" s="517"/>
    </row>
    <row r="214" spans="1:75" ht="16.5" customHeight="1" x14ac:dyDescent="0.3">
      <c r="A214" s="596"/>
      <c r="B214" s="596"/>
      <c r="C214" s="597"/>
      <c r="D214" s="597"/>
      <c r="E214" s="596"/>
      <c r="F214" s="597"/>
      <c r="G214" s="596"/>
      <c r="H214" s="597"/>
      <c r="I214" s="596"/>
      <c r="J214" s="596"/>
      <c r="K214" s="596"/>
      <c r="L214" s="596"/>
      <c r="M214" s="596"/>
      <c r="N214" s="596"/>
      <c r="O214" s="596"/>
      <c r="P214" s="596"/>
      <c r="Q214" s="596"/>
      <c r="R214" s="596"/>
      <c r="S214" s="596"/>
      <c r="T214" s="596"/>
      <c r="U214" s="597"/>
      <c r="V214" s="597"/>
      <c r="W214" s="598"/>
      <c r="X214" s="598"/>
      <c r="Y214" s="597"/>
      <c r="Z214" s="597"/>
      <c r="AA214" s="598"/>
      <c r="AB214" s="598"/>
      <c r="AC214" s="597"/>
      <c r="AD214" s="597"/>
      <c r="AE214" s="597"/>
      <c r="AF214" s="597"/>
      <c r="AG214" s="597"/>
      <c r="AH214" s="597"/>
      <c r="AI214" s="597"/>
      <c r="AJ214" s="597"/>
      <c r="AK214" s="597"/>
      <c r="AL214" s="597"/>
      <c r="AM214" s="597"/>
      <c r="AN214" s="597"/>
      <c r="AO214" s="596"/>
      <c r="AP214" s="599"/>
      <c r="AQ214" s="599"/>
      <c r="AR214" s="599"/>
      <c r="AS214" s="599"/>
      <c r="AT214" s="600"/>
      <c r="AU214" s="600"/>
      <c r="AV214" s="600"/>
      <c r="AW214" s="73"/>
      <c r="AX214" s="73"/>
      <c r="AY214" s="73"/>
      <c r="AZ214" s="73"/>
      <c r="BA214" s="601"/>
      <c r="BB214" s="73"/>
      <c r="BC214" s="73"/>
      <c r="BD214" s="73"/>
      <c r="BE214" s="73"/>
      <c r="BF214" s="73"/>
      <c r="BG214" s="73"/>
      <c r="BH214" s="73"/>
      <c r="BI214" s="73"/>
      <c r="BJ214" s="73"/>
      <c r="BK214" s="15"/>
      <c r="BL214" s="517"/>
      <c r="BM214" s="517"/>
      <c r="BN214" s="517"/>
      <c r="BO214" s="517"/>
      <c r="BP214" s="517"/>
      <c r="BQ214" s="517"/>
      <c r="BR214" s="517"/>
      <c r="BS214" s="517"/>
      <c r="BT214" s="517"/>
      <c r="BU214" s="517"/>
      <c r="BV214" s="517"/>
      <c r="BW214" s="517"/>
    </row>
    <row r="215" spans="1:75" ht="16.5" customHeight="1" x14ac:dyDescent="0.3">
      <c r="A215" s="596"/>
      <c r="B215" s="596"/>
      <c r="C215" s="597"/>
      <c r="D215" s="597"/>
      <c r="E215" s="596"/>
      <c r="F215" s="597"/>
      <c r="G215" s="596"/>
      <c r="H215" s="597"/>
      <c r="I215" s="596"/>
      <c r="J215" s="596"/>
      <c r="K215" s="596"/>
      <c r="L215" s="596"/>
      <c r="M215" s="596"/>
      <c r="N215" s="596"/>
      <c r="O215" s="596"/>
      <c r="P215" s="596"/>
      <c r="Q215" s="596"/>
      <c r="R215" s="596"/>
      <c r="S215" s="596"/>
      <c r="T215" s="596"/>
      <c r="U215" s="597"/>
      <c r="V215" s="597"/>
      <c r="W215" s="598"/>
      <c r="X215" s="598"/>
      <c r="Y215" s="597"/>
      <c r="Z215" s="597"/>
      <c r="AA215" s="598"/>
      <c r="AB215" s="598"/>
      <c r="AC215" s="597"/>
      <c r="AD215" s="597"/>
      <c r="AE215" s="597"/>
      <c r="AF215" s="597"/>
      <c r="AG215" s="597"/>
      <c r="AH215" s="597"/>
      <c r="AI215" s="597"/>
      <c r="AJ215" s="597"/>
      <c r="AK215" s="597"/>
      <c r="AL215" s="597"/>
      <c r="AM215" s="597"/>
      <c r="AN215" s="597"/>
      <c r="AO215" s="596"/>
      <c r="AP215" s="599"/>
      <c r="AQ215" s="599"/>
      <c r="AR215" s="599"/>
      <c r="AS215" s="599"/>
      <c r="AT215" s="600"/>
      <c r="AU215" s="600"/>
      <c r="AV215" s="600"/>
      <c r="AW215" s="73"/>
      <c r="AX215" s="73"/>
      <c r="AY215" s="73"/>
      <c r="AZ215" s="73"/>
      <c r="BA215" s="601"/>
      <c r="BB215" s="73"/>
      <c r="BC215" s="73"/>
      <c r="BD215" s="73"/>
      <c r="BE215" s="73"/>
      <c r="BF215" s="73"/>
      <c r="BG215" s="73"/>
      <c r="BH215" s="73"/>
      <c r="BI215" s="73"/>
      <c r="BJ215" s="73"/>
      <c r="BK215" s="15"/>
      <c r="BL215" s="517"/>
      <c r="BM215" s="517"/>
      <c r="BN215" s="517"/>
      <c r="BO215" s="517"/>
      <c r="BP215" s="517"/>
      <c r="BQ215" s="517"/>
      <c r="BR215" s="517"/>
      <c r="BS215" s="517"/>
      <c r="BT215" s="517"/>
      <c r="BU215" s="517"/>
      <c r="BV215" s="517"/>
      <c r="BW215" s="517"/>
    </row>
    <row r="216" spans="1:75" ht="16.5" customHeight="1" x14ac:dyDescent="0.3">
      <c r="A216" s="596"/>
      <c r="B216" s="596"/>
      <c r="C216" s="597"/>
      <c r="D216" s="597"/>
      <c r="E216" s="596"/>
      <c r="F216" s="597"/>
      <c r="G216" s="596"/>
      <c r="H216" s="597"/>
      <c r="I216" s="596"/>
      <c r="J216" s="596"/>
      <c r="K216" s="596"/>
      <c r="L216" s="596"/>
      <c r="M216" s="596"/>
      <c r="N216" s="596"/>
      <c r="O216" s="596"/>
      <c r="P216" s="596"/>
      <c r="Q216" s="596"/>
      <c r="R216" s="596"/>
      <c r="S216" s="596"/>
      <c r="T216" s="596"/>
      <c r="U216" s="597"/>
      <c r="V216" s="597"/>
      <c r="W216" s="598"/>
      <c r="X216" s="598"/>
      <c r="Y216" s="597"/>
      <c r="Z216" s="597"/>
      <c r="AA216" s="598"/>
      <c r="AB216" s="598"/>
      <c r="AC216" s="597"/>
      <c r="AD216" s="597"/>
      <c r="AE216" s="597"/>
      <c r="AF216" s="597"/>
      <c r="AG216" s="597"/>
      <c r="AH216" s="597"/>
      <c r="AI216" s="597"/>
      <c r="AJ216" s="597"/>
      <c r="AK216" s="597"/>
      <c r="AL216" s="597"/>
      <c r="AM216" s="597"/>
      <c r="AN216" s="597"/>
      <c r="AO216" s="596"/>
      <c r="AP216" s="599"/>
      <c r="AQ216" s="599"/>
      <c r="AR216" s="599"/>
      <c r="AS216" s="599"/>
      <c r="AT216" s="600"/>
      <c r="AU216" s="600"/>
      <c r="AV216" s="600"/>
      <c r="AW216" s="73"/>
      <c r="AX216" s="73"/>
      <c r="AY216" s="73"/>
      <c r="AZ216" s="73"/>
      <c r="BA216" s="601"/>
      <c r="BB216" s="73"/>
      <c r="BC216" s="73"/>
      <c r="BD216" s="73"/>
      <c r="BE216" s="73"/>
      <c r="BF216" s="73"/>
      <c r="BG216" s="73"/>
      <c r="BH216" s="73"/>
      <c r="BI216" s="73"/>
      <c r="BJ216" s="73"/>
      <c r="BK216" s="15"/>
      <c r="BL216" s="517"/>
      <c r="BM216" s="517"/>
      <c r="BN216" s="517"/>
      <c r="BO216" s="517"/>
      <c r="BP216" s="517"/>
      <c r="BQ216" s="517"/>
      <c r="BR216" s="517"/>
      <c r="BS216" s="517"/>
      <c r="BT216" s="517"/>
      <c r="BU216" s="517"/>
      <c r="BV216" s="517"/>
      <c r="BW216" s="517"/>
    </row>
    <row r="217" spans="1:75" ht="16.5" customHeight="1" x14ac:dyDescent="0.3">
      <c r="A217" s="596"/>
      <c r="B217" s="596"/>
      <c r="C217" s="597"/>
      <c r="D217" s="597"/>
      <c r="E217" s="596"/>
      <c r="F217" s="597"/>
      <c r="G217" s="596"/>
      <c r="H217" s="597"/>
      <c r="I217" s="596"/>
      <c r="J217" s="596"/>
      <c r="K217" s="596"/>
      <c r="L217" s="596"/>
      <c r="M217" s="596"/>
      <c r="N217" s="596"/>
      <c r="O217" s="596"/>
      <c r="P217" s="596"/>
      <c r="Q217" s="596"/>
      <c r="R217" s="596"/>
      <c r="S217" s="596"/>
      <c r="T217" s="596"/>
      <c r="U217" s="597"/>
      <c r="V217" s="597"/>
      <c r="W217" s="598"/>
      <c r="X217" s="598"/>
      <c r="Y217" s="597"/>
      <c r="Z217" s="597"/>
      <c r="AA217" s="598"/>
      <c r="AB217" s="598"/>
      <c r="AC217" s="597"/>
      <c r="AD217" s="597"/>
      <c r="AE217" s="597"/>
      <c r="AF217" s="597"/>
      <c r="AG217" s="597"/>
      <c r="AH217" s="597"/>
      <c r="AI217" s="597"/>
      <c r="AJ217" s="597"/>
      <c r="AK217" s="597"/>
      <c r="AL217" s="597"/>
      <c r="AM217" s="597"/>
      <c r="AN217" s="597"/>
      <c r="AO217" s="596"/>
      <c r="AP217" s="599"/>
      <c r="AQ217" s="599"/>
      <c r="AR217" s="599"/>
      <c r="AS217" s="599"/>
      <c r="AT217" s="600"/>
      <c r="AU217" s="600"/>
      <c r="AV217" s="600"/>
      <c r="AW217" s="73"/>
      <c r="AX217" s="73"/>
      <c r="AY217" s="73"/>
      <c r="AZ217" s="73"/>
      <c r="BA217" s="601"/>
      <c r="BB217" s="73"/>
      <c r="BC217" s="73"/>
      <c r="BD217" s="73"/>
      <c r="BE217" s="73"/>
      <c r="BF217" s="73"/>
      <c r="BG217" s="73"/>
      <c r="BH217" s="73"/>
      <c r="BI217" s="73"/>
      <c r="BJ217" s="73"/>
      <c r="BK217" s="15"/>
      <c r="BL217" s="517"/>
      <c r="BM217" s="517"/>
      <c r="BN217" s="517"/>
      <c r="BO217" s="517"/>
      <c r="BP217" s="517"/>
      <c r="BQ217" s="517"/>
      <c r="BR217" s="517"/>
      <c r="BS217" s="517"/>
      <c r="BT217" s="517"/>
      <c r="BU217" s="517"/>
      <c r="BV217" s="517"/>
      <c r="BW217" s="517"/>
    </row>
    <row r="218" spans="1:75" ht="16.5" customHeight="1" x14ac:dyDescent="0.3">
      <c r="A218" s="596"/>
      <c r="B218" s="596"/>
      <c r="C218" s="597"/>
      <c r="D218" s="597"/>
      <c r="E218" s="596"/>
      <c r="F218" s="597"/>
      <c r="G218" s="596"/>
      <c r="H218" s="597"/>
      <c r="I218" s="596"/>
      <c r="J218" s="596"/>
      <c r="K218" s="596"/>
      <c r="L218" s="596"/>
      <c r="M218" s="596"/>
      <c r="N218" s="596"/>
      <c r="O218" s="596"/>
      <c r="P218" s="596"/>
      <c r="Q218" s="596"/>
      <c r="R218" s="596"/>
      <c r="S218" s="596"/>
      <c r="T218" s="596"/>
      <c r="U218" s="597"/>
      <c r="V218" s="597"/>
      <c r="W218" s="598"/>
      <c r="X218" s="598"/>
      <c r="Y218" s="597"/>
      <c r="Z218" s="597"/>
      <c r="AA218" s="598"/>
      <c r="AB218" s="598"/>
      <c r="AC218" s="597"/>
      <c r="AD218" s="597"/>
      <c r="AE218" s="597"/>
      <c r="AF218" s="597"/>
      <c r="AG218" s="597"/>
      <c r="AH218" s="597"/>
      <c r="AI218" s="597"/>
      <c r="AJ218" s="597"/>
      <c r="AK218" s="597"/>
      <c r="AL218" s="597"/>
      <c r="AM218" s="597"/>
      <c r="AN218" s="597"/>
      <c r="AO218" s="596"/>
      <c r="AP218" s="599"/>
      <c r="AQ218" s="599"/>
      <c r="AR218" s="599"/>
      <c r="AS218" s="599"/>
      <c r="AT218" s="600"/>
      <c r="AU218" s="600"/>
      <c r="AV218" s="600"/>
      <c r="AW218" s="73"/>
      <c r="AX218" s="73"/>
      <c r="AY218" s="73"/>
      <c r="AZ218" s="73"/>
      <c r="BA218" s="601"/>
      <c r="BB218" s="73"/>
      <c r="BC218" s="73"/>
      <c r="BD218" s="73"/>
      <c r="BE218" s="73"/>
      <c r="BF218" s="73"/>
      <c r="BG218" s="73"/>
      <c r="BH218" s="73"/>
      <c r="BI218" s="73"/>
      <c r="BJ218" s="73"/>
      <c r="BK218" s="15"/>
      <c r="BL218" s="517"/>
      <c r="BM218" s="517"/>
      <c r="BN218" s="517"/>
      <c r="BO218" s="517"/>
      <c r="BP218" s="517"/>
      <c r="BQ218" s="517"/>
      <c r="BR218" s="517"/>
      <c r="BS218" s="517"/>
      <c r="BT218" s="517"/>
      <c r="BU218" s="517"/>
      <c r="BV218" s="517"/>
      <c r="BW218" s="517"/>
    </row>
    <row r="219" spans="1:75" ht="16.5" customHeight="1" x14ac:dyDescent="0.3">
      <c r="A219" s="596"/>
      <c r="B219" s="596"/>
      <c r="C219" s="597"/>
      <c r="D219" s="597"/>
      <c r="E219" s="596"/>
      <c r="F219" s="597"/>
      <c r="G219" s="596"/>
      <c r="H219" s="597"/>
      <c r="I219" s="596"/>
      <c r="J219" s="596"/>
      <c r="K219" s="596"/>
      <c r="L219" s="596"/>
      <c r="M219" s="596"/>
      <c r="N219" s="596"/>
      <c r="O219" s="596"/>
      <c r="P219" s="596"/>
      <c r="Q219" s="596"/>
      <c r="R219" s="596"/>
      <c r="S219" s="596"/>
      <c r="T219" s="596"/>
      <c r="U219" s="597"/>
      <c r="V219" s="597"/>
      <c r="W219" s="598"/>
      <c r="X219" s="598"/>
      <c r="Y219" s="597"/>
      <c r="Z219" s="597"/>
      <c r="AA219" s="598"/>
      <c r="AB219" s="598"/>
      <c r="AC219" s="597"/>
      <c r="AD219" s="597"/>
      <c r="AE219" s="597"/>
      <c r="AF219" s="597"/>
      <c r="AG219" s="597"/>
      <c r="AH219" s="597"/>
      <c r="AI219" s="597"/>
      <c r="AJ219" s="597"/>
      <c r="AK219" s="597"/>
      <c r="AL219" s="597"/>
      <c r="AM219" s="597"/>
      <c r="AN219" s="597"/>
      <c r="AO219" s="596"/>
      <c r="AP219" s="599"/>
      <c r="AQ219" s="599"/>
      <c r="AR219" s="599"/>
      <c r="AS219" s="599"/>
      <c r="AT219" s="600"/>
      <c r="AU219" s="600"/>
      <c r="AV219" s="600"/>
      <c r="AW219" s="73"/>
      <c r="AX219" s="73"/>
      <c r="AY219" s="73"/>
      <c r="AZ219" s="73"/>
      <c r="BA219" s="601"/>
      <c r="BB219" s="73"/>
      <c r="BC219" s="73"/>
      <c r="BD219" s="73"/>
      <c r="BE219" s="73"/>
      <c r="BF219" s="73"/>
      <c r="BG219" s="73"/>
      <c r="BH219" s="73"/>
      <c r="BI219" s="73"/>
      <c r="BJ219" s="73"/>
      <c r="BK219" s="15"/>
      <c r="BL219" s="517"/>
      <c r="BM219" s="517"/>
      <c r="BN219" s="517"/>
      <c r="BO219" s="517"/>
      <c r="BP219" s="517"/>
      <c r="BQ219" s="517"/>
      <c r="BR219" s="517"/>
      <c r="BS219" s="517"/>
      <c r="BT219" s="517"/>
      <c r="BU219" s="517"/>
      <c r="BV219" s="517"/>
      <c r="BW219" s="517"/>
    </row>
    <row r="220" spans="1:75" ht="16.5" customHeight="1" x14ac:dyDescent="0.3">
      <c r="A220" s="596"/>
      <c r="B220" s="596"/>
      <c r="C220" s="597"/>
      <c r="D220" s="597"/>
      <c r="E220" s="596"/>
      <c r="F220" s="597"/>
      <c r="G220" s="596"/>
      <c r="H220" s="597"/>
      <c r="I220" s="596"/>
      <c r="J220" s="596"/>
      <c r="K220" s="596"/>
      <c r="L220" s="596"/>
      <c r="M220" s="596"/>
      <c r="N220" s="596"/>
      <c r="O220" s="596"/>
      <c r="P220" s="596"/>
      <c r="Q220" s="596"/>
      <c r="R220" s="596"/>
      <c r="S220" s="596"/>
      <c r="T220" s="596"/>
      <c r="U220" s="597"/>
      <c r="V220" s="597"/>
      <c r="W220" s="598"/>
      <c r="X220" s="598"/>
      <c r="Y220" s="597"/>
      <c r="Z220" s="597"/>
      <c r="AA220" s="598"/>
      <c r="AB220" s="598"/>
      <c r="AC220" s="597"/>
      <c r="AD220" s="597"/>
      <c r="AE220" s="597"/>
      <c r="AF220" s="597"/>
      <c r="AG220" s="597"/>
      <c r="AH220" s="597"/>
      <c r="AI220" s="597"/>
      <c r="AJ220" s="597"/>
      <c r="AK220" s="597"/>
      <c r="AL220" s="597"/>
      <c r="AM220" s="597"/>
      <c r="AN220" s="597"/>
      <c r="AO220" s="596"/>
      <c r="AP220" s="599"/>
      <c r="AQ220" s="599"/>
      <c r="AR220" s="599"/>
      <c r="AS220" s="599"/>
      <c r="AT220" s="600"/>
      <c r="AU220" s="600"/>
      <c r="AV220" s="600"/>
      <c r="AW220" s="73"/>
      <c r="AX220" s="73"/>
      <c r="AY220" s="73"/>
      <c r="AZ220" s="73"/>
      <c r="BA220" s="601"/>
      <c r="BB220" s="73"/>
      <c r="BC220" s="73"/>
      <c r="BD220" s="73"/>
      <c r="BE220" s="73"/>
      <c r="BF220" s="73"/>
      <c r="BG220" s="73"/>
      <c r="BH220" s="73"/>
      <c r="BI220" s="73"/>
      <c r="BJ220" s="73"/>
      <c r="BK220" s="15"/>
      <c r="BL220" s="517"/>
      <c r="BM220" s="517"/>
      <c r="BN220" s="517"/>
      <c r="BO220" s="517"/>
      <c r="BP220" s="517"/>
      <c r="BQ220" s="517"/>
      <c r="BR220" s="517"/>
      <c r="BS220" s="517"/>
      <c r="BT220" s="517"/>
      <c r="BU220" s="517"/>
      <c r="BV220" s="517"/>
      <c r="BW220" s="517"/>
    </row>
    <row r="221" spans="1:75" ht="16.5" customHeight="1" x14ac:dyDescent="0.3">
      <c r="A221" s="596"/>
      <c r="B221" s="596"/>
      <c r="C221" s="597"/>
      <c r="D221" s="597"/>
      <c r="E221" s="596"/>
      <c r="F221" s="597"/>
      <c r="G221" s="596"/>
      <c r="H221" s="597"/>
      <c r="I221" s="596"/>
      <c r="J221" s="596"/>
      <c r="K221" s="596"/>
      <c r="L221" s="596"/>
      <c r="M221" s="596"/>
      <c r="N221" s="596"/>
      <c r="O221" s="596"/>
      <c r="P221" s="596"/>
      <c r="Q221" s="596"/>
      <c r="R221" s="596"/>
      <c r="S221" s="596"/>
      <c r="T221" s="596"/>
      <c r="U221" s="597"/>
      <c r="V221" s="597"/>
      <c r="W221" s="598"/>
      <c r="X221" s="598"/>
      <c r="Y221" s="597"/>
      <c r="Z221" s="597"/>
      <c r="AA221" s="598"/>
      <c r="AB221" s="598"/>
      <c r="AC221" s="597"/>
      <c r="AD221" s="597"/>
      <c r="AE221" s="597"/>
      <c r="AF221" s="597"/>
      <c r="AG221" s="597"/>
      <c r="AH221" s="597"/>
      <c r="AI221" s="597"/>
      <c r="AJ221" s="597"/>
      <c r="AK221" s="597"/>
      <c r="AL221" s="597"/>
      <c r="AM221" s="597"/>
      <c r="AN221" s="597"/>
      <c r="AO221" s="596"/>
      <c r="AP221" s="599"/>
      <c r="AQ221" s="599"/>
      <c r="AR221" s="599"/>
      <c r="AS221" s="599"/>
      <c r="AT221" s="600"/>
      <c r="AU221" s="600"/>
      <c r="AV221" s="600"/>
      <c r="AW221" s="73"/>
      <c r="AX221" s="73"/>
      <c r="AY221" s="73"/>
      <c r="AZ221" s="73"/>
      <c r="BA221" s="601"/>
      <c r="BB221" s="73"/>
      <c r="BC221" s="73"/>
      <c r="BD221" s="73"/>
      <c r="BE221" s="73"/>
      <c r="BF221" s="73"/>
      <c r="BG221" s="73"/>
      <c r="BH221" s="73"/>
      <c r="BI221" s="73"/>
      <c r="BJ221" s="73"/>
      <c r="BK221" s="15"/>
      <c r="BL221" s="517"/>
      <c r="BM221" s="517"/>
      <c r="BN221" s="517"/>
      <c r="BO221" s="517"/>
      <c r="BP221" s="517"/>
      <c r="BQ221" s="517"/>
      <c r="BR221" s="517"/>
      <c r="BS221" s="517"/>
      <c r="BT221" s="517"/>
      <c r="BU221" s="517"/>
      <c r="BV221" s="517"/>
      <c r="BW221" s="517"/>
    </row>
    <row r="222" spans="1:75" ht="16.5" customHeight="1" x14ac:dyDescent="0.3">
      <c r="A222" s="596"/>
      <c r="B222" s="596"/>
      <c r="C222" s="597"/>
      <c r="D222" s="597"/>
      <c r="E222" s="596"/>
      <c r="F222" s="597"/>
      <c r="G222" s="596"/>
      <c r="H222" s="597"/>
      <c r="I222" s="596"/>
      <c r="J222" s="596"/>
      <c r="K222" s="596"/>
      <c r="L222" s="596"/>
      <c r="M222" s="596"/>
      <c r="N222" s="596"/>
      <c r="O222" s="596"/>
      <c r="P222" s="596"/>
      <c r="Q222" s="596"/>
      <c r="R222" s="596"/>
      <c r="S222" s="596"/>
      <c r="T222" s="596"/>
      <c r="U222" s="597"/>
      <c r="V222" s="597"/>
      <c r="W222" s="598"/>
      <c r="X222" s="598"/>
      <c r="Y222" s="597"/>
      <c r="Z222" s="597"/>
      <c r="AA222" s="598"/>
      <c r="AB222" s="598"/>
      <c r="AC222" s="597"/>
      <c r="AD222" s="597"/>
      <c r="AE222" s="597"/>
      <c r="AF222" s="597"/>
      <c r="AG222" s="597"/>
      <c r="AH222" s="597"/>
      <c r="AI222" s="597"/>
      <c r="AJ222" s="597"/>
      <c r="AK222" s="597"/>
      <c r="AL222" s="597"/>
      <c r="AM222" s="597"/>
      <c r="AN222" s="597"/>
      <c r="AO222" s="596"/>
      <c r="AP222" s="599"/>
      <c r="AQ222" s="599"/>
      <c r="AR222" s="599"/>
      <c r="AS222" s="599"/>
      <c r="AT222" s="600"/>
      <c r="AU222" s="600"/>
      <c r="AV222" s="600"/>
      <c r="AW222" s="73"/>
      <c r="AX222" s="73"/>
      <c r="AY222" s="73"/>
      <c r="AZ222" s="73"/>
      <c r="BA222" s="601"/>
      <c r="BB222" s="73"/>
      <c r="BC222" s="73"/>
      <c r="BD222" s="73"/>
      <c r="BE222" s="73"/>
      <c r="BF222" s="73"/>
      <c r="BG222" s="73"/>
      <c r="BH222" s="73"/>
      <c r="BI222" s="73"/>
      <c r="BJ222" s="73"/>
      <c r="BK222" s="15"/>
      <c r="BL222" s="517"/>
      <c r="BM222" s="517"/>
      <c r="BN222" s="517"/>
      <c r="BO222" s="517"/>
      <c r="BP222" s="517"/>
      <c r="BQ222" s="517"/>
      <c r="BR222" s="517"/>
      <c r="BS222" s="517"/>
      <c r="BT222" s="517"/>
      <c r="BU222" s="517"/>
      <c r="BV222" s="517"/>
      <c r="BW222" s="517"/>
    </row>
    <row r="223" spans="1:75" ht="16.5" customHeight="1" x14ac:dyDescent="0.3">
      <c r="A223" s="596"/>
      <c r="B223" s="596"/>
      <c r="C223" s="597"/>
      <c r="D223" s="597"/>
      <c r="E223" s="596"/>
      <c r="F223" s="597"/>
      <c r="G223" s="596"/>
      <c r="H223" s="597"/>
      <c r="I223" s="596"/>
      <c r="J223" s="596"/>
      <c r="K223" s="596"/>
      <c r="L223" s="596"/>
      <c r="M223" s="596"/>
      <c r="N223" s="596"/>
      <c r="O223" s="596"/>
      <c r="P223" s="596"/>
      <c r="Q223" s="596"/>
      <c r="R223" s="596"/>
      <c r="S223" s="596"/>
      <c r="T223" s="596"/>
      <c r="U223" s="597"/>
      <c r="V223" s="597"/>
      <c r="W223" s="598"/>
      <c r="X223" s="598"/>
      <c r="Y223" s="597"/>
      <c r="Z223" s="597"/>
      <c r="AA223" s="598"/>
      <c r="AB223" s="598"/>
      <c r="AC223" s="597"/>
      <c r="AD223" s="597"/>
      <c r="AE223" s="597"/>
      <c r="AF223" s="597"/>
      <c r="AG223" s="597"/>
      <c r="AH223" s="597"/>
      <c r="AI223" s="597"/>
      <c r="AJ223" s="597"/>
      <c r="AK223" s="597"/>
      <c r="AL223" s="597"/>
      <c r="AM223" s="597"/>
      <c r="AN223" s="597"/>
      <c r="AO223" s="596"/>
      <c r="AP223" s="599"/>
      <c r="AQ223" s="599"/>
      <c r="AR223" s="599"/>
      <c r="AS223" s="599"/>
      <c r="AT223" s="600"/>
      <c r="AU223" s="600"/>
      <c r="AV223" s="600"/>
      <c r="AW223" s="73"/>
      <c r="AX223" s="73"/>
      <c r="AY223" s="73"/>
      <c r="AZ223" s="73"/>
      <c r="BA223" s="601"/>
      <c r="BB223" s="73"/>
      <c r="BC223" s="73"/>
      <c r="BD223" s="73"/>
      <c r="BE223" s="73"/>
      <c r="BF223" s="73"/>
      <c r="BG223" s="73"/>
      <c r="BH223" s="73"/>
      <c r="BI223" s="73"/>
      <c r="BJ223" s="73"/>
      <c r="BK223" s="15"/>
      <c r="BL223" s="517"/>
      <c r="BM223" s="517"/>
      <c r="BN223" s="517"/>
      <c r="BO223" s="517"/>
      <c r="BP223" s="517"/>
      <c r="BQ223" s="517"/>
      <c r="BR223" s="517"/>
      <c r="BS223" s="517"/>
      <c r="BT223" s="517"/>
      <c r="BU223" s="517"/>
      <c r="BV223" s="517"/>
      <c r="BW223" s="517"/>
    </row>
    <row r="224" spans="1:75" ht="16.5" customHeight="1" x14ac:dyDescent="0.3">
      <c r="A224" s="596"/>
      <c r="B224" s="596"/>
      <c r="C224" s="597"/>
      <c r="D224" s="597"/>
      <c r="E224" s="596"/>
      <c r="F224" s="597"/>
      <c r="G224" s="596"/>
      <c r="H224" s="597"/>
      <c r="I224" s="596"/>
      <c r="J224" s="596"/>
      <c r="K224" s="596"/>
      <c r="L224" s="596"/>
      <c r="M224" s="596"/>
      <c r="N224" s="596"/>
      <c r="O224" s="596"/>
      <c r="P224" s="596"/>
      <c r="Q224" s="596"/>
      <c r="R224" s="596"/>
      <c r="S224" s="596"/>
      <c r="T224" s="596"/>
      <c r="U224" s="597"/>
      <c r="V224" s="597"/>
      <c r="W224" s="598"/>
      <c r="X224" s="598"/>
      <c r="Y224" s="597"/>
      <c r="Z224" s="597"/>
      <c r="AA224" s="598"/>
      <c r="AB224" s="598"/>
      <c r="AC224" s="597"/>
      <c r="AD224" s="597"/>
      <c r="AE224" s="597"/>
      <c r="AF224" s="597"/>
      <c r="AG224" s="597"/>
      <c r="AH224" s="597"/>
      <c r="AI224" s="597"/>
      <c r="AJ224" s="597"/>
      <c r="AK224" s="597"/>
      <c r="AL224" s="597"/>
      <c r="AM224" s="597"/>
      <c r="AN224" s="597"/>
      <c r="AO224" s="596"/>
      <c r="AP224" s="599"/>
      <c r="AQ224" s="599"/>
      <c r="AR224" s="599"/>
      <c r="AS224" s="599"/>
      <c r="AT224" s="600"/>
      <c r="AU224" s="600"/>
      <c r="AV224" s="600"/>
      <c r="AW224" s="73"/>
      <c r="AX224" s="73"/>
      <c r="AY224" s="73"/>
      <c r="AZ224" s="73"/>
      <c r="BA224" s="601"/>
      <c r="BB224" s="73"/>
      <c r="BC224" s="73"/>
      <c r="BD224" s="73"/>
      <c r="BE224" s="73"/>
      <c r="BF224" s="73"/>
      <c r="BG224" s="73"/>
      <c r="BH224" s="73"/>
      <c r="BI224" s="73"/>
      <c r="BJ224" s="73"/>
      <c r="BK224" s="15"/>
      <c r="BL224" s="517"/>
      <c r="BM224" s="517"/>
      <c r="BN224" s="517"/>
      <c r="BO224" s="517"/>
      <c r="BP224" s="517"/>
      <c r="BQ224" s="517"/>
      <c r="BR224" s="517"/>
      <c r="BS224" s="517"/>
      <c r="BT224" s="517"/>
      <c r="BU224" s="517"/>
      <c r="BV224" s="517"/>
      <c r="BW224" s="517"/>
    </row>
    <row r="225" spans="1:75" ht="16.5" customHeight="1" x14ac:dyDescent="0.3">
      <c r="A225" s="596"/>
      <c r="B225" s="596"/>
      <c r="C225" s="597"/>
      <c r="D225" s="597"/>
      <c r="E225" s="596"/>
      <c r="F225" s="597"/>
      <c r="G225" s="596"/>
      <c r="H225" s="597"/>
      <c r="I225" s="596"/>
      <c r="J225" s="596"/>
      <c r="K225" s="596"/>
      <c r="L225" s="596"/>
      <c r="M225" s="596"/>
      <c r="N225" s="596"/>
      <c r="O225" s="596"/>
      <c r="P225" s="596"/>
      <c r="Q225" s="596"/>
      <c r="R225" s="596"/>
      <c r="S225" s="596"/>
      <c r="T225" s="596"/>
      <c r="U225" s="597"/>
      <c r="V225" s="597"/>
      <c r="W225" s="598"/>
      <c r="X225" s="598"/>
      <c r="Y225" s="597"/>
      <c r="Z225" s="597"/>
      <c r="AA225" s="598"/>
      <c r="AB225" s="598"/>
      <c r="AC225" s="597"/>
      <c r="AD225" s="597"/>
      <c r="AE225" s="597"/>
      <c r="AF225" s="597"/>
      <c r="AG225" s="597"/>
      <c r="AH225" s="597"/>
      <c r="AI225" s="597"/>
      <c r="AJ225" s="597"/>
      <c r="AK225" s="597"/>
      <c r="AL225" s="597"/>
      <c r="AM225" s="597"/>
      <c r="AN225" s="597"/>
      <c r="AO225" s="596"/>
      <c r="AP225" s="599"/>
      <c r="AQ225" s="599"/>
      <c r="AR225" s="599"/>
      <c r="AS225" s="599"/>
      <c r="AT225" s="600"/>
      <c r="AU225" s="600"/>
      <c r="AV225" s="600"/>
      <c r="AW225" s="73"/>
      <c r="AX225" s="73"/>
      <c r="AY225" s="73"/>
      <c r="AZ225" s="73"/>
      <c r="BA225" s="601"/>
      <c r="BB225" s="73"/>
      <c r="BC225" s="73"/>
      <c r="BD225" s="73"/>
      <c r="BE225" s="73"/>
      <c r="BF225" s="73"/>
      <c r="BG225" s="73"/>
      <c r="BH225" s="73"/>
      <c r="BI225" s="73"/>
      <c r="BJ225" s="73"/>
      <c r="BK225" s="15"/>
      <c r="BL225" s="517"/>
      <c r="BM225" s="517"/>
      <c r="BN225" s="517"/>
      <c r="BO225" s="517"/>
      <c r="BP225" s="517"/>
      <c r="BQ225" s="517"/>
      <c r="BR225" s="517"/>
      <c r="BS225" s="517"/>
      <c r="BT225" s="517"/>
      <c r="BU225" s="517"/>
      <c r="BV225" s="517"/>
      <c r="BW225" s="517"/>
    </row>
    <row r="226" spans="1:75" ht="16.5" customHeight="1" x14ac:dyDescent="0.3">
      <c r="A226" s="596"/>
      <c r="B226" s="596"/>
      <c r="C226" s="597"/>
      <c r="D226" s="597"/>
      <c r="E226" s="596"/>
      <c r="F226" s="597"/>
      <c r="G226" s="596"/>
      <c r="H226" s="597"/>
      <c r="I226" s="596"/>
      <c r="J226" s="596"/>
      <c r="K226" s="596"/>
      <c r="L226" s="596"/>
      <c r="M226" s="596"/>
      <c r="N226" s="596"/>
      <c r="O226" s="596"/>
      <c r="P226" s="596"/>
      <c r="Q226" s="596"/>
      <c r="R226" s="596"/>
      <c r="S226" s="596"/>
      <c r="T226" s="596"/>
      <c r="U226" s="597"/>
      <c r="V226" s="597"/>
      <c r="W226" s="598"/>
      <c r="X226" s="598"/>
      <c r="Y226" s="597"/>
      <c r="Z226" s="597"/>
      <c r="AA226" s="598"/>
      <c r="AB226" s="598"/>
      <c r="AC226" s="597"/>
      <c r="AD226" s="597"/>
      <c r="AE226" s="597"/>
      <c r="AF226" s="597"/>
      <c r="AG226" s="597"/>
      <c r="AH226" s="597"/>
      <c r="AI226" s="597"/>
      <c r="AJ226" s="597"/>
      <c r="AK226" s="597"/>
      <c r="AL226" s="597"/>
      <c r="AM226" s="597"/>
      <c r="AN226" s="597"/>
      <c r="AO226" s="596"/>
      <c r="AP226" s="599"/>
      <c r="AQ226" s="599"/>
      <c r="AR226" s="599"/>
      <c r="AS226" s="599"/>
      <c r="AT226" s="600"/>
      <c r="AU226" s="600"/>
      <c r="AV226" s="600"/>
      <c r="AW226" s="73"/>
      <c r="AX226" s="73"/>
      <c r="AY226" s="73"/>
      <c r="AZ226" s="73"/>
      <c r="BA226" s="601"/>
      <c r="BB226" s="73"/>
      <c r="BC226" s="73"/>
      <c r="BD226" s="73"/>
      <c r="BE226" s="73"/>
      <c r="BF226" s="73"/>
      <c r="BG226" s="73"/>
      <c r="BH226" s="73"/>
      <c r="BI226" s="73"/>
      <c r="BJ226" s="73"/>
      <c r="BK226" s="15"/>
      <c r="BL226" s="517"/>
      <c r="BM226" s="517"/>
      <c r="BN226" s="517"/>
      <c r="BO226" s="517"/>
      <c r="BP226" s="517"/>
      <c r="BQ226" s="517"/>
      <c r="BR226" s="517"/>
      <c r="BS226" s="517"/>
      <c r="BT226" s="517"/>
      <c r="BU226" s="517"/>
      <c r="BV226" s="517"/>
      <c r="BW226" s="517"/>
    </row>
    <row r="227" spans="1:75" ht="16.5" customHeight="1" x14ac:dyDescent="0.3">
      <c r="A227" s="596"/>
      <c r="B227" s="596"/>
      <c r="C227" s="597"/>
      <c r="D227" s="597"/>
      <c r="E227" s="596"/>
      <c r="F227" s="597"/>
      <c r="G227" s="596"/>
      <c r="H227" s="597"/>
      <c r="I227" s="596"/>
      <c r="J227" s="596"/>
      <c r="K227" s="596"/>
      <c r="L227" s="596"/>
      <c r="M227" s="596"/>
      <c r="N227" s="596"/>
      <c r="O227" s="596"/>
      <c r="P227" s="596"/>
      <c r="Q227" s="596"/>
      <c r="R227" s="596"/>
      <c r="S227" s="596"/>
      <c r="T227" s="596"/>
      <c r="U227" s="597"/>
      <c r="V227" s="597"/>
      <c r="W227" s="598"/>
      <c r="X227" s="598"/>
      <c r="Y227" s="597"/>
      <c r="Z227" s="597"/>
      <c r="AA227" s="598"/>
      <c r="AB227" s="598"/>
      <c r="AC227" s="597"/>
      <c r="AD227" s="597"/>
      <c r="AE227" s="597"/>
      <c r="AF227" s="597"/>
      <c r="AG227" s="597"/>
      <c r="AH227" s="597"/>
      <c r="AI227" s="597"/>
      <c r="AJ227" s="597"/>
      <c r="AK227" s="597"/>
      <c r="AL227" s="597"/>
      <c r="AM227" s="597"/>
      <c r="AN227" s="597"/>
      <c r="AO227" s="596"/>
      <c r="AP227" s="599"/>
      <c r="AQ227" s="599"/>
      <c r="AR227" s="599"/>
      <c r="AS227" s="599"/>
      <c r="AT227" s="600"/>
      <c r="AU227" s="600"/>
      <c r="AV227" s="600"/>
      <c r="AW227" s="73"/>
      <c r="AX227" s="73"/>
      <c r="AY227" s="73"/>
      <c r="AZ227" s="73"/>
      <c r="BA227" s="601"/>
      <c r="BB227" s="73"/>
      <c r="BC227" s="73"/>
      <c r="BD227" s="73"/>
      <c r="BE227" s="73"/>
      <c r="BF227" s="73"/>
      <c r="BG227" s="73"/>
      <c r="BH227" s="73"/>
      <c r="BI227" s="73"/>
      <c r="BJ227" s="73"/>
      <c r="BK227" s="15"/>
      <c r="BL227" s="517"/>
      <c r="BM227" s="517"/>
      <c r="BN227" s="517"/>
      <c r="BO227" s="517"/>
      <c r="BP227" s="517"/>
      <c r="BQ227" s="517"/>
      <c r="BR227" s="517"/>
      <c r="BS227" s="517"/>
      <c r="BT227" s="517"/>
      <c r="BU227" s="517"/>
      <c r="BV227" s="517"/>
      <c r="BW227" s="517"/>
    </row>
    <row r="228" spans="1:75" ht="16.5" customHeight="1" x14ac:dyDescent="0.3">
      <c r="A228" s="596"/>
      <c r="B228" s="596"/>
      <c r="C228" s="597"/>
      <c r="D228" s="597"/>
      <c r="E228" s="596"/>
      <c r="F228" s="597"/>
      <c r="G228" s="596"/>
      <c r="H228" s="597"/>
      <c r="I228" s="596"/>
      <c r="J228" s="596"/>
      <c r="K228" s="596"/>
      <c r="L228" s="596"/>
      <c r="M228" s="596"/>
      <c r="N228" s="596"/>
      <c r="O228" s="596"/>
      <c r="P228" s="596"/>
      <c r="Q228" s="596"/>
      <c r="R228" s="596"/>
      <c r="S228" s="596"/>
      <c r="T228" s="596"/>
      <c r="U228" s="597"/>
      <c r="V228" s="597"/>
      <c r="W228" s="598"/>
      <c r="X228" s="598"/>
      <c r="Y228" s="597"/>
      <c r="Z228" s="597"/>
      <c r="AA228" s="598"/>
      <c r="AB228" s="598"/>
      <c r="AC228" s="597"/>
      <c r="AD228" s="597"/>
      <c r="AE228" s="597"/>
      <c r="AF228" s="597"/>
      <c r="AG228" s="597"/>
      <c r="AH228" s="597"/>
      <c r="AI228" s="597"/>
      <c r="AJ228" s="597"/>
      <c r="AK228" s="597"/>
      <c r="AL228" s="597"/>
      <c r="AM228" s="597"/>
      <c r="AN228" s="597"/>
      <c r="AO228" s="596"/>
      <c r="AP228" s="599"/>
      <c r="AQ228" s="599"/>
      <c r="AR228" s="599"/>
      <c r="AS228" s="599"/>
      <c r="AT228" s="600"/>
      <c r="AU228" s="600"/>
      <c r="AV228" s="600"/>
      <c r="AW228" s="73"/>
      <c r="AX228" s="73"/>
      <c r="AY228" s="73"/>
      <c r="AZ228" s="73"/>
      <c r="BA228" s="601"/>
      <c r="BB228" s="73"/>
      <c r="BC228" s="73"/>
      <c r="BD228" s="73"/>
      <c r="BE228" s="73"/>
      <c r="BF228" s="73"/>
      <c r="BG228" s="73"/>
      <c r="BH228" s="73"/>
      <c r="BI228" s="73"/>
      <c r="BJ228" s="73"/>
      <c r="BK228" s="15"/>
      <c r="BL228" s="517"/>
      <c r="BM228" s="517"/>
      <c r="BN228" s="517"/>
      <c r="BO228" s="517"/>
      <c r="BP228" s="517"/>
      <c r="BQ228" s="517"/>
      <c r="BR228" s="517"/>
      <c r="BS228" s="517"/>
      <c r="BT228" s="517"/>
      <c r="BU228" s="517"/>
      <c r="BV228" s="517"/>
      <c r="BW228" s="517"/>
    </row>
    <row r="229" spans="1:75" ht="16.5" customHeight="1" x14ac:dyDescent="0.3">
      <c r="A229" s="596"/>
      <c r="B229" s="596"/>
      <c r="C229" s="597"/>
      <c r="D229" s="597"/>
      <c r="E229" s="596"/>
      <c r="F229" s="597"/>
      <c r="G229" s="596"/>
      <c r="H229" s="597"/>
      <c r="I229" s="596"/>
      <c r="J229" s="596"/>
      <c r="K229" s="596"/>
      <c r="L229" s="596"/>
      <c r="M229" s="596"/>
      <c r="N229" s="596"/>
      <c r="O229" s="596"/>
      <c r="P229" s="596"/>
      <c r="Q229" s="596"/>
      <c r="R229" s="596"/>
      <c r="S229" s="596"/>
      <c r="T229" s="596"/>
      <c r="U229" s="597"/>
      <c r="V229" s="597"/>
      <c r="W229" s="598"/>
      <c r="X229" s="598"/>
      <c r="Y229" s="597"/>
      <c r="Z229" s="597"/>
      <c r="AA229" s="598"/>
      <c r="AB229" s="598"/>
      <c r="AC229" s="597"/>
      <c r="AD229" s="597"/>
      <c r="AE229" s="597"/>
      <c r="AF229" s="597"/>
      <c r="AG229" s="597"/>
      <c r="AH229" s="597"/>
      <c r="AI229" s="597"/>
      <c r="AJ229" s="597"/>
      <c r="AK229" s="597"/>
      <c r="AL229" s="597"/>
      <c r="AM229" s="597"/>
      <c r="AN229" s="597"/>
      <c r="AO229" s="596"/>
      <c r="AP229" s="599"/>
      <c r="AQ229" s="599"/>
      <c r="AR229" s="599"/>
      <c r="AS229" s="599"/>
      <c r="AT229" s="600"/>
      <c r="AU229" s="600"/>
      <c r="AV229" s="600"/>
      <c r="AW229" s="73"/>
      <c r="AX229" s="73"/>
      <c r="AY229" s="73"/>
      <c r="AZ229" s="73"/>
      <c r="BA229" s="601"/>
      <c r="BB229" s="73"/>
      <c r="BC229" s="73"/>
      <c r="BD229" s="73"/>
      <c r="BE229" s="73"/>
      <c r="BF229" s="73"/>
      <c r="BG229" s="73"/>
      <c r="BH229" s="73"/>
      <c r="BI229" s="73"/>
      <c r="BJ229" s="73"/>
      <c r="BK229" s="15"/>
      <c r="BL229" s="517"/>
      <c r="BM229" s="517"/>
      <c r="BN229" s="517"/>
      <c r="BO229" s="517"/>
      <c r="BP229" s="517"/>
      <c r="BQ229" s="517"/>
      <c r="BR229" s="517"/>
      <c r="BS229" s="517"/>
      <c r="BT229" s="517"/>
      <c r="BU229" s="517"/>
      <c r="BV229" s="517"/>
      <c r="BW229" s="517"/>
    </row>
    <row r="230" spans="1:75" ht="16.5" customHeight="1" x14ac:dyDescent="0.3">
      <c r="A230" s="596"/>
      <c r="B230" s="596"/>
      <c r="C230" s="597"/>
      <c r="D230" s="597"/>
      <c r="E230" s="596"/>
      <c r="F230" s="597"/>
      <c r="G230" s="596"/>
      <c r="H230" s="597"/>
      <c r="I230" s="596"/>
      <c r="J230" s="596"/>
      <c r="K230" s="596"/>
      <c r="L230" s="596"/>
      <c r="M230" s="596"/>
      <c r="N230" s="596"/>
      <c r="O230" s="596"/>
      <c r="P230" s="596"/>
      <c r="Q230" s="596"/>
      <c r="R230" s="596"/>
      <c r="S230" s="596"/>
      <c r="T230" s="596"/>
      <c r="U230" s="597"/>
      <c r="V230" s="597"/>
      <c r="W230" s="598"/>
      <c r="X230" s="598"/>
      <c r="Y230" s="597"/>
      <c r="Z230" s="597"/>
      <c r="AA230" s="598"/>
      <c r="AB230" s="598"/>
      <c r="AC230" s="597"/>
      <c r="AD230" s="597"/>
      <c r="AE230" s="597"/>
      <c r="AF230" s="597"/>
      <c r="AG230" s="597"/>
      <c r="AH230" s="597"/>
      <c r="AI230" s="597"/>
      <c r="AJ230" s="597"/>
      <c r="AK230" s="597"/>
      <c r="AL230" s="597"/>
      <c r="AM230" s="597"/>
      <c r="AN230" s="597"/>
      <c r="AO230" s="596"/>
      <c r="AP230" s="599"/>
      <c r="AQ230" s="599"/>
      <c r="AR230" s="599"/>
      <c r="AS230" s="599"/>
      <c r="AT230" s="600"/>
      <c r="AU230" s="600"/>
      <c r="AV230" s="600"/>
      <c r="AW230" s="73"/>
      <c r="AX230" s="73"/>
      <c r="AY230" s="73"/>
      <c r="AZ230" s="73"/>
      <c r="BA230" s="601"/>
      <c r="BB230" s="73"/>
      <c r="BC230" s="73"/>
      <c r="BD230" s="73"/>
      <c r="BE230" s="73"/>
      <c r="BF230" s="73"/>
      <c r="BG230" s="73"/>
      <c r="BH230" s="73"/>
      <c r="BI230" s="73"/>
      <c r="BJ230" s="73"/>
      <c r="BK230" s="15"/>
      <c r="BL230" s="517"/>
      <c r="BM230" s="517"/>
      <c r="BN230" s="517"/>
      <c r="BO230" s="517"/>
      <c r="BP230" s="517"/>
      <c r="BQ230" s="517"/>
      <c r="BR230" s="517"/>
      <c r="BS230" s="517"/>
      <c r="BT230" s="517"/>
      <c r="BU230" s="517"/>
      <c r="BV230" s="517"/>
      <c r="BW230" s="517"/>
    </row>
    <row r="231" spans="1:75" ht="16.5" customHeight="1" x14ac:dyDescent="0.3">
      <c r="A231" s="596"/>
      <c r="B231" s="596"/>
      <c r="C231" s="597"/>
      <c r="D231" s="597"/>
      <c r="E231" s="596"/>
      <c r="F231" s="597"/>
      <c r="G231" s="596"/>
      <c r="H231" s="597"/>
      <c r="I231" s="596"/>
      <c r="J231" s="596"/>
      <c r="K231" s="596"/>
      <c r="L231" s="596"/>
      <c r="M231" s="596"/>
      <c r="N231" s="596"/>
      <c r="O231" s="596"/>
      <c r="P231" s="596"/>
      <c r="Q231" s="596"/>
      <c r="R231" s="596"/>
      <c r="S231" s="596"/>
      <c r="T231" s="596"/>
      <c r="U231" s="597"/>
      <c r="V231" s="597"/>
      <c r="W231" s="598"/>
      <c r="X231" s="598"/>
      <c r="Y231" s="597"/>
      <c r="Z231" s="597"/>
      <c r="AA231" s="598"/>
      <c r="AB231" s="598"/>
      <c r="AC231" s="597"/>
      <c r="AD231" s="597"/>
      <c r="AE231" s="597"/>
      <c r="AF231" s="597"/>
      <c r="AG231" s="597"/>
      <c r="AH231" s="597"/>
      <c r="AI231" s="597"/>
      <c r="AJ231" s="597"/>
      <c r="AK231" s="597"/>
      <c r="AL231" s="597"/>
      <c r="AM231" s="597"/>
      <c r="AN231" s="597"/>
      <c r="AO231" s="596"/>
      <c r="AP231" s="599"/>
      <c r="AQ231" s="599"/>
      <c r="AR231" s="599"/>
      <c r="AS231" s="599"/>
      <c r="AT231" s="600"/>
      <c r="AU231" s="600"/>
      <c r="AV231" s="600"/>
      <c r="AW231" s="73"/>
      <c r="AX231" s="73"/>
      <c r="AY231" s="73"/>
      <c r="AZ231" s="73"/>
      <c r="BA231" s="601"/>
      <c r="BB231" s="73"/>
      <c r="BC231" s="73"/>
      <c r="BD231" s="73"/>
      <c r="BE231" s="73"/>
      <c r="BF231" s="73"/>
      <c r="BG231" s="73"/>
      <c r="BH231" s="73"/>
      <c r="BI231" s="73"/>
      <c r="BJ231" s="73"/>
      <c r="BK231" s="15"/>
      <c r="BL231" s="517"/>
      <c r="BM231" s="517"/>
      <c r="BN231" s="517"/>
      <c r="BO231" s="517"/>
      <c r="BP231" s="517"/>
      <c r="BQ231" s="517"/>
      <c r="BR231" s="517"/>
      <c r="BS231" s="517"/>
      <c r="BT231" s="517"/>
      <c r="BU231" s="517"/>
      <c r="BV231" s="517"/>
      <c r="BW231" s="517"/>
    </row>
    <row r="232" spans="1:75" ht="16.5" customHeight="1" x14ac:dyDescent="0.3">
      <c r="A232" s="596"/>
      <c r="B232" s="596"/>
      <c r="C232" s="597"/>
      <c r="D232" s="597"/>
      <c r="E232" s="596"/>
      <c r="F232" s="597"/>
      <c r="G232" s="596"/>
      <c r="H232" s="597"/>
      <c r="I232" s="596"/>
      <c r="J232" s="596"/>
      <c r="K232" s="596"/>
      <c r="L232" s="596"/>
      <c r="M232" s="596"/>
      <c r="N232" s="596"/>
      <c r="O232" s="596"/>
      <c r="P232" s="596"/>
      <c r="Q232" s="596"/>
      <c r="R232" s="596"/>
      <c r="S232" s="596"/>
      <c r="T232" s="596"/>
      <c r="U232" s="597"/>
      <c r="V232" s="597"/>
      <c r="W232" s="598"/>
      <c r="X232" s="598"/>
      <c r="Y232" s="597"/>
      <c r="Z232" s="597"/>
      <c r="AA232" s="598"/>
      <c r="AB232" s="598"/>
      <c r="AC232" s="597"/>
      <c r="AD232" s="597"/>
      <c r="AE232" s="597"/>
      <c r="AF232" s="597"/>
      <c r="AG232" s="597"/>
      <c r="AH232" s="597"/>
      <c r="AI232" s="597"/>
      <c r="AJ232" s="597"/>
      <c r="AK232" s="597"/>
      <c r="AL232" s="597"/>
      <c r="AM232" s="597"/>
      <c r="AN232" s="597"/>
      <c r="AO232" s="596"/>
      <c r="AP232" s="599"/>
      <c r="AQ232" s="599"/>
      <c r="AR232" s="599"/>
      <c r="AS232" s="599"/>
      <c r="AT232" s="600"/>
      <c r="AU232" s="600"/>
      <c r="AV232" s="600"/>
      <c r="AW232" s="73"/>
      <c r="AX232" s="73"/>
      <c r="AY232" s="73"/>
      <c r="AZ232" s="73"/>
      <c r="BA232" s="601"/>
      <c r="BB232" s="73"/>
      <c r="BC232" s="73"/>
      <c r="BD232" s="73"/>
      <c r="BE232" s="73"/>
      <c r="BF232" s="73"/>
      <c r="BG232" s="73"/>
      <c r="BH232" s="73"/>
      <c r="BI232" s="73"/>
      <c r="BJ232" s="73"/>
      <c r="BK232" s="15"/>
      <c r="BL232" s="517"/>
      <c r="BM232" s="517"/>
      <c r="BN232" s="517"/>
      <c r="BO232" s="517"/>
      <c r="BP232" s="517"/>
      <c r="BQ232" s="517"/>
      <c r="BR232" s="517"/>
      <c r="BS232" s="517"/>
      <c r="BT232" s="517"/>
      <c r="BU232" s="517"/>
      <c r="BV232" s="517"/>
      <c r="BW232" s="517"/>
    </row>
    <row r="233" spans="1:75" ht="16.5" customHeight="1" x14ac:dyDescent="0.3">
      <c r="A233" s="596"/>
      <c r="B233" s="596"/>
      <c r="C233" s="597"/>
      <c r="D233" s="597"/>
      <c r="E233" s="596"/>
      <c r="F233" s="597"/>
      <c r="G233" s="596"/>
      <c r="H233" s="597"/>
      <c r="I233" s="596"/>
      <c r="J233" s="596"/>
      <c r="K233" s="596"/>
      <c r="L233" s="596"/>
      <c r="M233" s="596"/>
      <c r="N233" s="596"/>
      <c r="O233" s="596"/>
      <c r="P233" s="596"/>
      <c r="Q233" s="596"/>
      <c r="R233" s="596"/>
      <c r="S233" s="596"/>
      <c r="T233" s="596"/>
      <c r="U233" s="597"/>
      <c r="V233" s="597"/>
      <c r="W233" s="598"/>
      <c r="X233" s="598"/>
      <c r="Y233" s="597"/>
      <c r="Z233" s="597"/>
      <c r="AA233" s="598"/>
      <c r="AB233" s="598"/>
      <c r="AC233" s="597"/>
      <c r="AD233" s="597"/>
      <c r="AE233" s="597"/>
      <c r="AF233" s="597"/>
      <c r="AG233" s="597"/>
      <c r="AH233" s="597"/>
      <c r="AI233" s="597"/>
      <c r="AJ233" s="597"/>
      <c r="AK233" s="597"/>
      <c r="AL233" s="597"/>
      <c r="AM233" s="597"/>
      <c r="AN233" s="597"/>
      <c r="AO233" s="596"/>
      <c r="AP233" s="599"/>
      <c r="AQ233" s="599"/>
      <c r="AR233" s="599"/>
      <c r="AS233" s="599"/>
      <c r="AT233" s="600"/>
      <c r="AU233" s="600"/>
      <c r="AV233" s="600"/>
      <c r="AW233" s="73"/>
      <c r="AX233" s="73"/>
      <c r="AY233" s="73"/>
      <c r="AZ233" s="73"/>
      <c r="BA233" s="601"/>
      <c r="BB233" s="73"/>
      <c r="BC233" s="73"/>
      <c r="BD233" s="73"/>
      <c r="BE233" s="73"/>
      <c r="BF233" s="73"/>
      <c r="BG233" s="73"/>
      <c r="BH233" s="73"/>
      <c r="BI233" s="73"/>
      <c r="BJ233" s="73"/>
      <c r="BK233" s="15"/>
      <c r="BL233" s="517"/>
      <c r="BM233" s="517"/>
      <c r="BN233" s="517"/>
      <c r="BO233" s="517"/>
      <c r="BP233" s="517"/>
      <c r="BQ233" s="517"/>
      <c r="BR233" s="517"/>
      <c r="BS233" s="517"/>
      <c r="BT233" s="517"/>
      <c r="BU233" s="517"/>
      <c r="BV233" s="517"/>
      <c r="BW233" s="517"/>
    </row>
    <row r="234" spans="1:75" ht="16.5" customHeight="1" x14ac:dyDescent="0.3">
      <c r="A234" s="596"/>
      <c r="B234" s="596"/>
      <c r="C234" s="597"/>
      <c r="D234" s="597"/>
      <c r="E234" s="596"/>
      <c r="F234" s="597"/>
      <c r="G234" s="596"/>
      <c r="H234" s="597"/>
      <c r="I234" s="596"/>
      <c r="J234" s="596"/>
      <c r="K234" s="596"/>
      <c r="L234" s="596"/>
      <c r="M234" s="596"/>
      <c r="N234" s="596"/>
      <c r="O234" s="596"/>
      <c r="P234" s="596"/>
      <c r="Q234" s="596"/>
      <c r="R234" s="596"/>
      <c r="S234" s="596"/>
      <c r="T234" s="596"/>
      <c r="U234" s="597"/>
      <c r="V234" s="597"/>
      <c r="W234" s="598"/>
      <c r="X234" s="598"/>
      <c r="Y234" s="597"/>
      <c r="Z234" s="597"/>
      <c r="AA234" s="598"/>
      <c r="AB234" s="598"/>
      <c r="AC234" s="597"/>
      <c r="AD234" s="597"/>
      <c r="AE234" s="597"/>
      <c r="AF234" s="597"/>
      <c r="AG234" s="597"/>
      <c r="AH234" s="597"/>
      <c r="AI234" s="597"/>
      <c r="AJ234" s="597"/>
      <c r="AK234" s="597"/>
      <c r="AL234" s="597"/>
      <c r="AM234" s="597"/>
      <c r="AN234" s="597"/>
      <c r="AO234" s="596"/>
      <c r="AP234" s="599"/>
      <c r="AQ234" s="599"/>
      <c r="AR234" s="599"/>
      <c r="AS234" s="599"/>
      <c r="AT234" s="600"/>
      <c r="AU234" s="600"/>
      <c r="AV234" s="600"/>
      <c r="AW234" s="73"/>
      <c r="AX234" s="73"/>
      <c r="AY234" s="73"/>
      <c r="AZ234" s="73"/>
      <c r="BA234" s="601"/>
      <c r="BB234" s="73"/>
      <c r="BC234" s="73"/>
      <c r="BD234" s="73"/>
      <c r="BE234" s="73"/>
      <c r="BF234" s="73"/>
      <c r="BG234" s="73"/>
      <c r="BH234" s="73"/>
      <c r="BI234" s="73"/>
      <c r="BJ234" s="73"/>
      <c r="BK234" s="15"/>
      <c r="BL234" s="517"/>
      <c r="BM234" s="517"/>
      <c r="BN234" s="517"/>
      <c r="BO234" s="517"/>
      <c r="BP234" s="517"/>
      <c r="BQ234" s="517"/>
      <c r="BR234" s="517"/>
      <c r="BS234" s="517"/>
      <c r="BT234" s="517"/>
      <c r="BU234" s="517"/>
      <c r="BV234" s="517"/>
      <c r="BW234" s="517"/>
    </row>
    <row r="235" spans="1:75" ht="16.5" customHeight="1" x14ac:dyDescent="0.3">
      <c r="A235" s="596"/>
      <c r="B235" s="596"/>
      <c r="C235" s="597"/>
      <c r="D235" s="597"/>
      <c r="E235" s="596"/>
      <c r="F235" s="597"/>
      <c r="G235" s="596"/>
      <c r="H235" s="597"/>
      <c r="I235" s="596"/>
      <c r="J235" s="596"/>
      <c r="K235" s="596"/>
      <c r="L235" s="596"/>
      <c r="M235" s="596"/>
      <c r="N235" s="596"/>
      <c r="O235" s="596"/>
      <c r="P235" s="596"/>
      <c r="Q235" s="596"/>
      <c r="R235" s="596"/>
      <c r="S235" s="596"/>
      <c r="T235" s="596"/>
      <c r="U235" s="597"/>
      <c r="V235" s="597"/>
      <c r="W235" s="598"/>
      <c r="X235" s="598"/>
      <c r="Y235" s="597"/>
      <c r="Z235" s="597"/>
      <c r="AA235" s="598"/>
      <c r="AB235" s="598"/>
      <c r="AC235" s="597"/>
      <c r="AD235" s="597"/>
      <c r="AE235" s="597"/>
      <c r="AF235" s="597"/>
      <c r="AG235" s="597"/>
      <c r="AH235" s="597"/>
      <c r="AI235" s="597"/>
      <c r="AJ235" s="597"/>
      <c r="AK235" s="597"/>
      <c r="AL235" s="597"/>
      <c r="AM235" s="597"/>
      <c r="AN235" s="597"/>
      <c r="AO235" s="596"/>
      <c r="AP235" s="599"/>
      <c r="AQ235" s="599"/>
      <c r="AR235" s="599"/>
      <c r="AS235" s="599"/>
      <c r="AT235" s="600"/>
      <c r="AU235" s="600"/>
      <c r="AV235" s="600"/>
      <c r="AW235" s="73"/>
      <c r="AX235" s="73"/>
      <c r="AY235" s="73"/>
      <c r="AZ235" s="73"/>
      <c r="BA235" s="601"/>
      <c r="BB235" s="73"/>
      <c r="BC235" s="73"/>
      <c r="BD235" s="73"/>
      <c r="BE235" s="73"/>
      <c r="BF235" s="73"/>
      <c r="BG235" s="73"/>
      <c r="BH235" s="73"/>
      <c r="BI235" s="73"/>
      <c r="BJ235" s="73"/>
      <c r="BK235" s="15"/>
      <c r="BL235" s="517"/>
      <c r="BM235" s="517"/>
      <c r="BN235" s="517"/>
      <c r="BO235" s="517"/>
      <c r="BP235" s="517"/>
      <c r="BQ235" s="517"/>
      <c r="BR235" s="517"/>
      <c r="BS235" s="517"/>
      <c r="BT235" s="517"/>
      <c r="BU235" s="517"/>
      <c r="BV235" s="517"/>
      <c r="BW235" s="517"/>
    </row>
    <row r="236" spans="1:75" ht="16.5" customHeight="1" x14ac:dyDescent="0.3">
      <c r="A236" s="596"/>
      <c r="B236" s="596"/>
      <c r="C236" s="597"/>
      <c r="D236" s="597"/>
      <c r="E236" s="596"/>
      <c r="F236" s="597"/>
      <c r="G236" s="596"/>
      <c r="H236" s="597"/>
      <c r="I236" s="596"/>
      <c r="J236" s="596"/>
      <c r="K236" s="596"/>
      <c r="L236" s="596"/>
      <c r="M236" s="596"/>
      <c r="N236" s="596"/>
      <c r="O236" s="596"/>
      <c r="P236" s="596"/>
      <c r="Q236" s="596"/>
      <c r="R236" s="596"/>
      <c r="S236" s="596"/>
      <c r="T236" s="596"/>
      <c r="U236" s="597"/>
      <c r="V236" s="597"/>
      <c r="W236" s="598"/>
      <c r="X236" s="598"/>
      <c r="Y236" s="597"/>
      <c r="Z236" s="597"/>
      <c r="AA236" s="598"/>
      <c r="AB236" s="598"/>
      <c r="AC236" s="597"/>
      <c r="AD236" s="597"/>
      <c r="AE236" s="597"/>
      <c r="AF236" s="597"/>
      <c r="AG236" s="597"/>
      <c r="AH236" s="597"/>
      <c r="AI236" s="597"/>
      <c r="AJ236" s="597"/>
      <c r="AK236" s="597"/>
      <c r="AL236" s="597"/>
      <c r="AM236" s="597"/>
      <c r="AN236" s="597"/>
      <c r="AO236" s="596"/>
      <c r="AP236" s="599"/>
      <c r="AQ236" s="599"/>
      <c r="AR236" s="599"/>
      <c r="AS236" s="599"/>
      <c r="AT236" s="600"/>
      <c r="AU236" s="600"/>
      <c r="AV236" s="600"/>
      <c r="AW236" s="73"/>
      <c r="AX236" s="73"/>
      <c r="AY236" s="73"/>
      <c r="AZ236" s="73"/>
      <c r="BA236" s="601"/>
      <c r="BB236" s="73"/>
      <c r="BC236" s="73"/>
      <c r="BD236" s="73"/>
      <c r="BE236" s="73"/>
      <c r="BF236" s="73"/>
      <c r="BG236" s="73"/>
      <c r="BH236" s="73"/>
      <c r="BI236" s="73"/>
      <c r="BJ236" s="73"/>
      <c r="BK236" s="15"/>
      <c r="BL236" s="517"/>
      <c r="BM236" s="517"/>
      <c r="BN236" s="517"/>
      <c r="BO236" s="517"/>
      <c r="BP236" s="517"/>
      <c r="BQ236" s="517"/>
      <c r="BR236" s="517"/>
      <c r="BS236" s="517"/>
      <c r="BT236" s="517"/>
      <c r="BU236" s="517"/>
      <c r="BV236" s="517"/>
      <c r="BW236" s="517"/>
    </row>
    <row r="237" spans="1:75" ht="16.5" customHeight="1" x14ac:dyDescent="0.3">
      <c r="A237" s="596"/>
      <c r="B237" s="596"/>
      <c r="C237" s="597"/>
      <c r="D237" s="597"/>
      <c r="E237" s="596"/>
      <c r="F237" s="597"/>
      <c r="G237" s="596"/>
      <c r="H237" s="597"/>
      <c r="I237" s="596"/>
      <c r="J237" s="596"/>
      <c r="K237" s="596"/>
      <c r="L237" s="596"/>
      <c r="M237" s="596"/>
      <c r="N237" s="596"/>
      <c r="O237" s="596"/>
      <c r="P237" s="596"/>
      <c r="Q237" s="596"/>
      <c r="R237" s="596"/>
      <c r="S237" s="596"/>
      <c r="T237" s="596"/>
      <c r="U237" s="597"/>
      <c r="V237" s="597"/>
      <c r="W237" s="598"/>
      <c r="X237" s="598"/>
      <c r="Y237" s="597"/>
      <c r="Z237" s="597"/>
      <c r="AA237" s="598"/>
      <c r="AB237" s="598"/>
      <c r="AC237" s="597"/>
      <c r="AD237" s="597"/>
      <c r="AE237" s="597"/>
      <c r="AF237" s="597"/>
      <c r="AG237" s="597"/>
      <c r="AH237" s="597"/>
      <c r="AI237" s="597"/>
      <c r="AJ237" s="597"/>
      <c r="AK237" s="597"/>
      <c r="AL237" s="597"/>
      <c r="AM237" s="597"/>
      <c r="AN237" s="597"/>
      <c r="AO237" s="596"/>
      <c r="AP237" s="599"/>
      <c r="AQ237" s="599"/>
      <c r="AR237" s="599"/>
      <c r="AS237" s="599"/>
      <c r="AT237" s="600"/>
      <c r="AU237" s="600"/>
      <c r="AV237" s="600"/>
      <c r="AW237" s="73"/>
      <c r="AX237" s="73"/>
      <c r="AY237" s="73"/>
      <c r="AZ237" s="73"/>
      <c r="BA237" s="601"/>
      <c r="BB237" s="73"/>
      <c r="BC237" s="73"/>
      <c r="BD237" s="73"/>
      <c r="BE237" s="73"/>
      <c r="BF237" s="73"/>
      <c r="BG237" s="73"/>
      <c r="BH237" s="73"/>
      <c r="BI237" s="73"/>
      <c r="BJ237" s="73"/>
      <c r="BK237" s="15"/>
      <c r="BL237" s="517"/>
      <c r="BM237" s="517"/>
      <c r="BN237" s="517"/>
      <c r="BO237" s="517"/>
      <c r="BP237" s="517"/>
      <c r="BQ237" s="517"/>
      <c r="BR237" s="517"/>
      <c r="BS237" s="517"/>
      <c r="BT237" s="517"/>
      <c r="BU237" s="517"/>
      <c r="BV237" s="517"/>
      <c r="BW237" s="517"/>
    </row>
    <row r="238" spans="1:75" ht="16.5" customHeight="1" x14ac:dyDescent="0.3">
      <c r="A238" s="596"/>
      <c r="B238" s="596"/>
      <c r="C238" s="597"/>
      <c r="D238" s="597"/>
      <c r="E238" s="596"/>
      <c r="F238" s="597"/>
      <c r="G238" s="596"/>
      <c r="H238" s="597"/>
      <c r="I238" s="596"/>
      <c r="J238" s="596"/>
      <c r="K238" s="596"/>
      <c r="L238" s="596"/>
      <c r="M238" s="596"/>
      <c r="N238" s="596"/>
      <c r="O238" s="596"/>
      <c r="P238" s="596"/>
      <c r="Q238" s="596"/>
      <c r="R238" s="596"/>
      <c r="S238" s="596"/>
      <c r="T238" s="596"/>
      <c r="U238" s="597"/>
      <c r="V238" s="597"/>
      <c r="W238" s="598"/>
      <c r="X238" s="598"/>
      <c r="Y238" s="597"/>
      <c r="Z238" s="597"/>
      <c r="AA238" s="598"/>
      <c r="AB238" s="598"/>
      <c r="AC238" s="597"/>
      <c r="AD238" s="597"/>
      <c r="AE238" s="597"/>
      <c r="AF238" s="597"/>
      <c r="AG238" s="597"/>
      <c r="AH238" s="597"/>
      <c r="AI238" s="597"/>
      <c r="AJ238" s="597"/>
      <c r="AK238" s="597"/>
      <c r="AL238" s="597"/>
      <c r="AM238" s="597"/>
      <c r="AN238" s="597"/>
      <c r="AO238" s="596"/>
      <c r="AP238" s="599"/>
      <c r="AQ238" s="599"/>
      <c r="AR238" s="599"/>
      <c r="AS238" s="599"/>
      <c r="AT238" s="600"/>
      <c r="AU238" s="600"/>
      <c r="AV238" s="600"/>
      <c r="AW238" s="73"/>
      <c r="AX238" s="73"/>
      <c r="AY238" s="73"/>
      <c r="AZ238" s="73"/>
      <c r="BA238" s="601"/>
      <c r="BB238" s="73"/>
      <c r="BC238" s="73"/>
      <c r="BD238" s="73"/>
      <c r="BE238" s="73"/>
      <c r="BF238" s="73"/>
      <c r="BG238" s="73"/>
      <c r="BH238" s="73"/>
      <c r="BI238" s="73"/>
      <c r="BJ238" s="73"/>
      <c r="BK238" s="15"/>
      <c r="BL238" s="517"/>
      <c r="BM238" s="517"/>
      <c r="BN238" s="517"/>
      <c r="BO238" s="517"/>
      <c r="BP238" s="517"/>
      <c r="BQ238" s="517"/>
      <c r="BR238" s="517"/>
      <c r="BS238" s="517"/>
      <c r="BT238" s="517"/>
      <c r="BU238" s="517"/>
      <c r="BV238" s="517"/>
      <c r="BW238" s="517"/>
    </row>
    <row r="239" spans="1:75" ht="16.5" customHeight="1" x14ac:dyDescent="0.3">
      <c r="A239" s="596"/>
      <c r="B239" s="596"/>
      <c r="C239" s="597"/>
      <c r="D239" s="597"/>
      <c r="E239" s="596"/>
      <c r="F239" s="597"/>
      <c r="G239" s="596"/>
      <c r="H239" s="597"/>
      <c r="I239" s="596"/>
      <c r="J239" s="596"/>
      <c r="K239" s="596"/>
      <c r="L239" s="596"/>
      <c r="M239" s="596"/>
      <c r="N239" s="596"/>
      <c r="O239" s="596"/>
      <c r="P239" s="596"/>
      <c r="Q239" s="596"/>
      <c r="R239" s="596"/>
      <c r="S239" s="596"/>
      <c r="T239" s="596"/>
      <c r="U239" s="597"/>
      <c r="V239" s="597"/>
      <c r="W239" s="598"/>
      <c r="X239" s="598"/>
      <c r="Y239" s="597"/>
      <c r="Z239" s="597"/>
      <c r="AA239" s="598"/>
      <c r="AB239" s="598"/>
      <c r="AC239" s="597"/>
      <c r="AD239" s="597"/>
      <c r="AE239" s="597"/>
      <c r="AF239" s="597"/>
      <c r="AG239" s="597"/>
      <c r="AH239" s="597"/>
      <c r="AI239" s="597"/>
      <c r="AJ239" s="597"/>
      <c r="AK239" s="597"/>
      <c r="AL239" s="597"/>
      <c r="AM239" s="597"/>
      <c r="AN239" s="597"/>
      <c r="AO239" s="596"/>
      <c r="AP239" s="599"/>
      <c r="AQ239" s="599"/>
      <c r="AR239" s="599"/>
      <c r="AS239" s="599"/>
      <c r="AT239" s="600"/>
      <c r="AU239" s="600"/>
      <c r="AV239" s="600"/>
      <c r="AW239" s="73"/>
      <c r="AX239" s="73"/>
      <c r="AY239" s="73"/>
      <c r="AZ239" s="73"/>
      <c r="BA239" s="601"/>
      <c r="BB239" s="73"/>
      <c r="BC239" s="73"/>
      <c r="BD239" s="73"/>
      <c r="BE239" s="73"/>
      <c r="BF239" s="73"/>
      <c r="BG239" s="73"/>
      <c r="BH239" s="73"/>
      <c r="BI239" s="73"/>
      <c r="BJ239" s="73"/>
      <c r="BK239" s="15"/>
      <c r="BL239" s="517"/>
      <c r="BM239" s="517"/>
      <c r="BN239" s="517"/>
      <c r="BO239" s="517"/>
      <c r="BP239" s="517"/>
      <c r="BQ239" s="517"/>
      <c r="BR239" s="517"/>
      <c r="BS239" s="517"/>
      <c r="BT239" s="517"/>
      <c r="BU239" s="517"/>
      <c r="BV239" s="517"/>
      <c r="BW239" s="517"/>
    </row>
    <row r="240" spans="1:75" ht="16.5" customHeight="1" x14ac:dyDescent="0.3">
      <c r="A240" s="596"/>
      <c r="B240" s="596"/>
      <c r="C240" s="597"/>
      <c r="D240" s="597"/>
      <c r="E240" s="596"/>
      <c r="F240" s="597"/>
      <c r="G240" s="596"/>
      <c r="H240" s="597"/>
      <c r="I240" s="596"/>
      <c r="J240" s="596"/>
      <c r="K240" s="596"/>
      <c r="L240" s="596"/>
      <c r="M240" s="596"/>
      <c r="N240" s="596"/>
      <c r="O240" s="596"/>
      <c r="P240" s="596"/>
      <c r="Q240" s="596"/>
      <c r="R240" s="596"/>
      <c r="S240" s="596"/>
      <c r="T240" s="596"/>
      <c r="U240" s="597"/>
      <c r="V240" s="597"/>
      <c r="W240" s="598"/>
      <c r="X240" s="598"/>
      <c r="Y240" s="597"/>
      <c r="Z240" s="597"/>
      <c r="AA240" s="598"/>
      <c r="AB240" s="598"/>
      <c r="AC240" s="597"/>
      <c r="AD240" s="597"/>
      <c r="AE240" s="597"/>
      <c r="AF240" s="597"/>
      <c r="AG240" s="597"/>
      <c r="AH240" s="597"/>
      <c r="AI240" s="597"/>
      <c r="AJ240" s="597"/>
      <c r="AK240" s="597"/>
      <c r="AL240" s="597"/>
      <c r="AM240" s="597"/>
      <c r="AN240" s="597"/>
      <c r="AO240" s="596"/>
      <c r="AP240" s="599"/>
      <c r="AQ240" s="599"/>
      <c r="AR240" s="599"/>
      <c r="AS240" s="599"/>
      <c r="AT240" s="600"/>
      <c r="AU240" s="600"/>
      <c r="AV240" s="600"/>
      <c r="AW240" s="73"/>
      <c r="AX240" s="73"/>
      <c r="AY240" s="73"/>
      <c r="AZ240" s="73"/>
      <c r="BA240" s="601"/>
      <c r="BB240" s="73"/>
      <c r="BC240" s="73"/>
      <c r="BD240" s="73"/>
      <c r="BE240" s="73"/>
      <c r="BF240" s="73"/>
      <c r="BG240" s="73"/>
      <c r="BH240" s="73"/>
      <c r="BI240" s="73"/>
      <c r="BJ240" s="73"/>
      <c r="BK240" s="15"/>
      <c r="BL240" s="517"/>
      <c r="BM240" s="517"/>
      <c r="BN240" s="517"/>
      <c r="BO240" s="517"/>
      <c r="BP240" s="517"/>
      <c r="BQ240" s="517"/>
      <c r="BR240" s="517"/>
      <c r="BS240" s="517"/>
      <c r="BT240" s="517"/>
      <c r="BU240" s="517"/>
      <c r="BV240" s="517"/>
      <c r="BW240" s="517"/>
    </row>
    <row r="241" spans="1:75" ht="16.5" customHeight="1" x14ac:dyDescent="0.3">
      <c r="A241" s="596"/>
      <c r="B241" s="596"/>
      <c r="C241" s="597"/>
      <c r="D241" s="597"/>
      <c r="E241" s="596"/>
      <c r="F241" s="597"/>
      <c r="G241" s="596"/>
      <c r="H241" s="597"/>
      <c r="I241" s="596"/>
      <c r="J241" s="596"/>
      <c r="K241" s="596"/>
      <c r="L241" s="596"/>
      <c r="M241" s="596"/>
      <c r="N241" s="596"/>
      <c r="O241" s="596"/>
      <c r="P241" s="596"/>
      <c r="Q241" s="596"/>
      <c r="R241" s="596"/>
      <c r="S241" s="596"/>
      <c r="T241" s="596"/>
      <c r="U241" s="597"/>
      <c r="V241" s="597"/>
      <c r="W241" s="598"/>
      <c r="X241" s="598"/>
      <c r="Y241" s="597"/>
      <c r="Z241" s="597"/>
      <c r="AA241" s="598"/>
      <c r="AB241" s="598"/>
      <c r="AC241" s="597"/>
      <c r="AD241" s="597"/>
      <c r="AE241" s="597"/>
      <c r="AF241" s="597"/>
      <c r="AG241" s="597"/>
      <c r="AH241" s="597"/>
      <c r="AI241" s="597"/>
      <c r="AJ241" s="597"/>
      <c r="AK241" s="597"/>
      <c r="AL241" s="597"/>
      <c r="AM241" s="597"/>
      <c r="AN241" s="597"/>
      <c r="AO241" s="596"/>
      <c r="AP241" s="599"/>
      <c r="AQ241" s="599"/>
      <c r="AR241" s="599"/>
      <c r="AS241" s="599"/>
      <c r="AT241" s="600"/>
      <c r="AU241" s="600"/>
      <c r="AV241" s="600"/>
      <c r="AW241" s="73"/>
      <c r="AX241" s="73"/>
      <c r="AY241" s="73"/>
      <c r="AZ241" s="73"/>
      <c r="BA241" s="601"/>
      <c r="BB241" s="73"/>
      <c r="BC241" s="73"/>
      <c r="BD241" s="73"/>
      <c r="BE241" s="73"/>
      <c r="BF241" s="73"/>
      <c r="BG241" s="73"/>
      <c r="BH241" s="73"/>
      <c r="BI241" s="73"/>
      <c r="BJ241" s="73"/>
      <c r="BK241" s="15"/>
      <c r="BL241" s="517"/>
      <c r="BM241" s="517"/>
      <c r="BN241" s="517"/>
      <c r="BO241" s="517"/>
      <c r="BP241" s="517"/>
      <c r="BQ241" s="517"/>
      <c r="BR241" s="517"/>
      <c r="BS241" s="517"/>
      <c r="BT241" s="517"/>
      <c r="BU241" s="517"/>
      <c r="BV241" s="517"/>
      <c r="BW241" s="517"/>
    </row>
    <row r="242" spans="1:75" ht="16.5" customHeight="1" x14ac:dyDescent="0.3">
      <c r="A242" s="596"/>
      <c r="B242" s="596"/>
      <c r="C242" s="597"/>
      <c r="D242" s="597"/>
      <c r="E242" s="596"/>
      <c r="F242" s="597"/>
      <c r="G242" s="596"/>
      <c r="H242" s="597"/>
      <c r="I242" s="596"/>
      <c r="J242" s="596"/>
      <c r="K242" s="596"/>
      <c r="L242" s="596"/>
      <c r="M242" s="596"/>
      <c r="N242" s="596"/>
      <c r="O242" s="596"/>
      <c r="P242" s="596"/>
      <c r="Q242" s="596"/>
      <c r="R242" s="596"/>
      <c r="S242" s="596"/>
      <c r="T242" s="596"/>
      <c r="U242" s="597"/>
      <c r="V242" s="597"/>
      <c r="W242" s="598"/>
      <c r="X242" s="598"/>
      <c r="Y242" s="597"/>
      <c r="Z242" s="597"/>
      <c r="AA242" s="598"/>
      <c r="AB242" s="598"/>
      <c r="AC242" s="597"/>
      <c r="AD242" s="597"/>
      <c r="AE242" s="597"/>
      <c r="AF242" s="597"/>
      <c r="AG242" s="597"/>
      <c r="AH242" s="597"/>
      <c r="AI242" s="597"/>
      <c r="AJ242" s="597"/>
      <c r="AK242" s="597"/>
      <c r="AL242" s="597"/>
      <c r="AM242" s="597"/>
      <c r="AN242" s="597"/>
      <c r="AO242" s="596"/>
      <c r="AP242" s="599"/>
      <c r="AQ242" s="599"/>
      <c r="AR242" s="599"/>
      <c r="AS242" s="599"/>
      <c r="AT242" s="600"/>
      <c r="AU242" s="600"/>
      <c r="AV242" s="600"/>
      <c r="AW242" s="73"/>
      <c r="AX242" s="73"/>
      <c r="AY242" s="73"/>
      <c r="AZ242" s="73"/>
      <c r="BA242" s="601"/>
      <c r="BB242" s="73"/>
      <c r="BC242" s="73"/>
      <c r="BD242" s="73"/>
      <c r="BE242" s="73"/>
      <c r="BF242" s="73"/>
      <c r="BG242" s="73"/>
      <c r="BH242" s="73"/>
      <c r="BI242" s="73"/>
      <c r="BJ242" s="73"/>
      <c r="BK242" s="15"/>
      <c r="BL242" s="517"/>
      <c r="BM242" s="517"/>
      <c r="BN242" s="517"/>
      <c r="BO242" s="517"/>
      <c r="BP242" s="517"/>
      <c r="BQ242" s="517"/>
      <c r="BR242" s="517"/>
      <c r="BS242" s="517"/>
      <c r="BT242" s="517"/>
      <c r="BU242" s="517"/>
      <c r="BV242" s="517"/>
      <c r="BW242" s="517"/>
    </row>
    <row r="243" spans="1:75" ht="16.5" customHeight="1" x14ac:dyDescent="0.3">
      <c r="A243" s="596"/>
      <c r="B243" s="596"/>
      <c r="C243" s="597"/>
      <c r="D243" s="597"/>
      <c r="E243" s="596"/>
      <c r="F243" s="597"/>
      <c r="G243" s="596"/>
      <c r="H243" s="597"/>
      <c r="I243" s="596"/>
      <c r="J243" s="596"/>
      <c r="K243" s="596"/>
      <c r="L243" s="596"/>
      <c r="M243" s="596"/>
      <c r="N243" s="596"/>
      <c r="O243" s="596"/>
      <c r="P243" s="596"/>
      <c r="Q243" s="596"/>
      <c r="R243" s="596"/>
      <c r="S243" s="596"/>
      <c r="T243" s="596"/>
      <c r="U243" s="597"/>
      <c r="V243" s="597"/>
      <c r="W243" s="598"/>
      <c r="X243" s="598"/>
      <c r="Y243" s="597"/>
      <c r="Z243" s="597"/>
      <c r="AA243" s="598"/>
      <c r="AB243" s="598"/>
      <c r="AC243" s="597"/>
      <c r="AD243" s="597"/>
      <c r="AE243" s="597"/>
      <c r="AF243" s="597"/>
      <c r="AG243" s="597"/>
      <c r="AH243" s="597"/>
      <c r="AI243" s="597"/>
      <c r="AJ243" s="597"/>
      <c r="AK243" s="597"/>
      <c r="AL243" s="597"/>
      <c r="AM243" s="597"/>
      <c r="AN243" s="597"/>
      <c r="AO243" s="596"/>
      <c r="AP243" s="599"/>
      <c r="AQ243" s="599"/>
      <c r="AR243" s="599"/>
      <c r="AS243" s="599"/>
      <c r="AT243" s="600"/>
      <c r="AU243" s="600"/>
      <c r="AV243" s="600"/>
      <c r="AW243" s="73"/>
      <c r="AX243" s="73"/>
      <c r="AY243" s="73"/>
      <c r="AZ243" s="73"/>
      <c r="BA243" s="601"/>
      <c r="BB243" s="73"/>
      <c r="BC243" s="73"/>
      <c r="BD243" s="73"/>
      <c r="BE243" s="73"/>
      <c r="BF243" s="73"/>
      <c r="BG243" s="73"/>
      <c r="BH243" s="73"/>
      <c r="BI243" s="73"/>
      <c r="BJ243" s="73"/>
      <c r="BK243" s="15"/>
      <c r="BL243" s="517"/>
      <c r="BM243" s="517"/>
      <c r="BN243" s="517"/>
      <c r="BO243" s="517"/>
      <c r="BP243" s="517"/>
      <c r="BQ243" s="517"/>
      <c r="BR243" s="517"/>
      <c r="BS243" s="517"/>
      <c r="BT243" s="517"/>
      <c r="BU243" s="517"/>
      <c r="BV243" s="517"/>
      <c r="BW243" s="517"/>
    </row>
    <row r="244" spans="1:75" ht="16.5" customHeight="1" x14ac:dyDescent="0.3">
      <c r="A244" s="596"/>
      <c r="B244" s="596"/>
      <c r="C244" s="597"/>
      <c r="D244" s="597"/>
      <c r="E244" s="596"/>
      <c r="F244" s="597"/>
      <c r="G244" s="596"/>
      <c r="H244" s="597"/>
      <c r="I244" s="596"/>
      <c r="J244" s="596"/>
      <c r="K244" s="596"/>
      <c r="L244" s="596"/>
      <c r="M244" s="596"/>
      <c r="N244" s="596"/>
      <c r="O244" s="596"/>
      <c r="P244" s="596"/>
      <c r="Q244" s="596"/>
      <c r="R244" s="596"/>
      <c r="S244" s="596"/>
      <c r="T244" s="596"/>
      <c r="U244" s="597"/>
      <c r="V244" s="597"/>
      <c r="W244" s="598"/>
      <c r="X244" s="598"/>
      <c r="Y244" s="597"/>
      <c r="Z244" s="597"/>
      <c r="AA244" s="598"/>
      <c r="AB244" s="598"/>
      <c r="AC244" s="597"/>
      <c r="AD244" s="597"/>
      <c r="AE244" s="597"/>
      <c r="AF244" s="597"/>
      <c r="AG244" s="597"/>
      <c r="AH244" s="597"/>
      <c r="AI244" s="597"/>
      <c r="AJ244" s="597"/>
      <c r="AK244" s="597"/>
      <c r="AL244" s="597"/>
      <c r="AM244" s="597"/>
      <c r="AN244" s="597"/>
      <c r="AO244" s="596"/>
      <c r="AP244" s="599"/>
      <c r="AQ244" s="599"/>
      <c r="AR244" s="599"/>
      <c r="AS244" s="599"/>
      <c r="AT244" s="600"/>
      <c r="AU244" s="600"/>
      <c r="AV244" s="600"/>
      <c r="AW244" s="73"/>
      <c r="AX244" s="73"/>
      <c r="AY244" s="73"/>
      <c r="AZ244" s="73"/>
      <c r="BA244" s="601"/>
      <c r="BB244" s="73"/>
      <c r="BC244" s="73"/>
      <c r="BD244" s="73"/>
      <c r="BE244" s="73"/>
      <c r="BF244" s="73"/>
      <c r="BG244" s="73"/>
      <c r="BH244" s="73"/>
      <c r="BI244" s="73"/>
      <c r="BJ244" s="73"/>
      <c r="BK244" s="15"/>
      <c r="BL244" s="517"/>
      <c r="BM244" s="517"/>
      <c r="BN244" s="517"/>
      <c r="BO244" s="517"/>
      <c r="BP244" s="517"/>
      <c r="BQ244" s="517"/>
      <c r="BR244" s="517"/>
      <c r="BS244" s="517"/>
      <c r="BT244" s="517"/>
      <c r="BU244" s="517"/>
      <c r="BV244" s="517"/>
      <c r="BW244" s="517"/>
    </row>
    <row r="245" spans="1:75" ht="16.5" customHeight="1" x14ac:dyDescent="0.3">
      <c r="A245" s="596"/>
      <c r="B245" s="596"/>
      <c r="C245" s="597"/>
      <c r="D245" s="597"/>
      <c r="E245" s="596"/>
      <c r="F245" s="597"/>
      <c r="G245" s="596"/>
      <c r="H245" s="597"/>
      <c r="I245" s="596"/>
      <c r="J245" s="596"/>
      <c r="K245" s="596"/>
      <c r="L245" s="596"/>
      <c r="M245" s="596"/>
      <c r="N245" s="596"/>
      <c r="O245" s="596"/>
      <c r="P245" s="596"/>
      <c r="Q245" s="596"/>
      <c r="R245" s="596"/>
      <c r="S245" s="596"/>
      <c r="T245" s="596"/>
      <c r="U245" s="597"/>
      <c r="V245" s="597"/>
      <c r="W245" s="598"/>
      <c r="X245" s="598"/>
      <c r="Y245" s="597"/>
      <c r="Z245" s="597"/>
      <c r="AA245" s="598"/>
      <c r="AB245" s="598"/>
      <c r="AC245" s="597"/>
      <c r="AD245" s="597"/>
      <c r="AE245" s="597"/>
      <c r="AF245" s="597"/>
      <c r="AG245" s="597"/>
      <c r="AH245" s="597"/>
      <c r="AI245" s="597"/>
      <c r="AJ245" s="597"/>
      <c r="AK245" s="597"/>
      <c r="AL245" s="597"/>
      <c r="AM245" s="597"/>
      <c r="AN245" s="597"/>
      <c r="AO245" s="596"/>
      <c r="AP245" s="599"/>
      <c r="AQ245" s="599"/>
      <c r="AR245" s="599"/>
      <c r="AS245" s="599"/>
      <c r="AT245" s="600"/>
      <c r="AU245" s="600"/>
      <c r="AV245" s="600"/>
      <c r="AW245" s="73"/>
      <c r="AX245" s="73"/>
      <c r="AY245" s="73"/>
      <c r="AZ245" s="73"/>
      <c r="BA245" s="601"/>
      <c r="BB245" s="73"/>
      <c r="BC245" s="73"/>
      <c r="BD245" s="73"/>
      <c r="BE245" s="73"/>
      <c r="BF245" s="73"/>
      <c r="BG245" s="73"/>
      <c r="BH245" s="73"/>
      <c r="BI245" s="73"/>
      <c r="BJ245" s="73"/>
      <c r="BK245" s="15"/>
      <c r="BL245" s="517"/>
      <c r="BM245" s="517"/>
      <c r="BN245" s="517"/>
      <c r="BO245" s="517"/>
      <c r="BP245" s="517"/>
      <c r="BQ245" s="517"/>
      <c r="BR245" s="517"/>
      <c r="BS245" s="517"/>
      <c r="BT245" s="517"/>
      <c r="BU245" s="517"/>
      <c r="BV245" s="517"/>
      <c r="BW245" s="517"/>
    </row>
    <row r="246" spans="1:75" ht="16.5" customHeight="1" x14ac:dyDescent="0.3">
      <c r="A246" s="596"/>
      <c r="B246" s="596"/>
      <c r="C246" s="597"/>
      <c r="D246" s="597"/>
      <c r="E246" s="596"/>
      <c r="F246" s="597"/>
      <c r="G246" s="596"/>
      <c r="H246" s="597"/>
      <c r="I246" s="596"/>
      <c r="J246" s="596"/>
      <c r="K246" s="596"/>
      <c r="L246" s="596"/>
      <c r="M246" s="596"/>
      <c r="N246" s="596"/>
      <c r="O246" s="596"/>
      <c r="P246" s="596"/>
      <c r="Q246" s="596"/>
      <c r="R246" s="596"/>
      <c r="S246" s="596"/>
      <c r="T246" s="596"/>
      <c r="U246" s="597"/>
      <c r="V246" s="597"/>
      <c r="W246" s="598"/>
      <c r="X246" s="598"/>
      <c r="Y246" s="597"/>
      <c r="Z246" s="597"/>
      <c r="AA246" s="598"/>
      <c r="AB246" s="598"/>
      <c r="AC246" s="597"/>
      <c r="AD246" s="597"/>
      <c r="AE246" s="597"/>
      <c r="AF246" s="597"/>
      <c r="AG246" s="597"/>
      <c r="AH246" s="597"/>
      <c r="AI246" s="597"/>
      <c r="AJ246" s="597"/>
      <c r="AK246" s="597"/>
      <c r="AL246" s="597"/>
      <c r="AM246" s="597"/>
      <c r="AN246" s="597"/>
      <c r="AO246" s="596"/>
      <c r="AP246" s="599"/>
      <c r="AQ246" s="599"/>
      <c r="AR246" s="599"/>
      <c r="AS246" s="599"/>
      <c r="AT246" s="600"/>
      <c r="AU246" s="600"/>
      <c r="AV246" s="600"/>
      <c r="AW246" s="73"/>
      <c r="AX246" s="73"/>
      <c r="AY246" s="73"/>
      <c r="AZ246" s="73"/>
      <c r="BA246" s="601"/>
      <c r="BB246" s="73"/>
      <c r="BC246" s="73"/>
      <c r="BD246" s="73"/>
      <c r="BE246" s="73"/>
      <c r="BF246" s="73"/>
      <c r="BG246" s="73"/>
      <c r="BH246" s="73"/>
      <c r="BI246" s="73"/>
      <c r="BJ246" s="73"/>
      <c r="BK246" s="15"/>
      <c r="BL246" s="517"/>
      <c r="BM246" s="517"/>
      <c r="BN246" s="517"/>
      <c r="BO246" s="517"/>
      <c r="BP246" s="517"/>
      <c r="BQ246" s="517"/>
      <c r="BR246" s="517"/>
      <c r="BS246" s="517"/>
      <c r="BT246" s="517"/>
      <c r="BU246" s="517"/>
      <c r="BV246" s="517"/>
      <c r="BW246" s="517"/>
    </row>
    <row r="247" spans="1:75" ht="16.5" customHeight="1" x14ac:dyDescent="0.3">
      <c r="A247" s="596"/>
      <c r="B247" s="596"/>
      <c r="C247" s="597"/>
      <c r="D247" s="597"/>
      <c r="E247" s="596"/>
      <c r="F247" s="597"/>
      <c r="G247" s="596"/>
      <c r="H247" s="597"/>
      <c r="I247" s="596"/>
      <c r="J247" s="596"/>
      <c r="K247" s="596"/>
      <c r="L247" s="596"/>
      <c r="M247" s="596"/>
      <c r="N247" s="596"/>
      <c r="O247" s="596"/>
      <c r="P247" s="596"/>
      <c r="Q247" s="596"/>
      <c r="R247" s="596"/>
      <c r="S247" s="596"/>
      <c r="T247" s="596"/>
      <c r="U247" s="597"/>
      <c r="V247" s="597"/>
      <c r="W247" s="598"/>
      <c r="X247" s="598"/>
      <c r="Y247" s="597"/>
      <c r="Z247" s="597"/>
      <c r="AA247" s="598"/>
      <c r="AB247" s="598"/>
      <c r="AC247" s="597"/>
      <c r="AD247" s="597"/>
      <c r="AE247" s="597"/>
      <c r="AF247" s="597"/>
      <c r="AG247" s="597"/>
      <c r="AH247" s="597"/>
      <c r="AI247" s="597"/>
      <c r="AJ247" s="597"/>
      <c r="AK247" s="597"/>
      <c r="AL247" s="597"/>
      <c r="AM247" s="597"/>
      <c r="AN247" s="597"/>
      <c r="AO247" s="596"/>
      <c r="AP247" s="599"/>
      <c r="AQ247" s="599"/>
      <c r="AR247" s="599"/>
      <c r="AS247" s="599"/>
      <c r="AT247" s="600"/>
      <c r="AU247" s="600"/>
      <c r="AV247" s="600"/>
      <c r="AW247" s="73"/>
      <c r="AX247" s="73"/>
      <c r="AY247" s="73"/>
      <c r="AZ247" s="73"/>
      <c r="BA247" s="601"/>
      <c r="BB247" s="73"/>
      <c r="BC247" s="73"/>
      <c r="BD247" s="73"/>
      <c r="BE247" s="73"/>
      <c r="BF247" s="73"/>
      <c r="BG247" s="73"/>
      <c r="BH247" s="73"/>
      <c r="BI247" s="73"/>
      <c r="BJ247" s="73"/>
      <c r="BK247" s="15"/>
      <c r="BL247" s="517"/>
      <c r="BM247" s="517"/>
      <c r="BN247" s="517"/>
      <c r="BO247" s="517"/>
      <c r="BP247" s="517"/>
      <c r="BQ247" s="517"/>
      <c r="BR247" s="517"/>
      <c r="BS247" s="517"/>
      <c r="BT247" s="517"/>
      <c r="BU247" s="517"/>
      <c r="BV247" s="517"/>
      <c r="BW247" s="517"/>
    </row>
    <row r="248" spans="1:75" ht="16.5" customHeight="1" x14ac:dyDescent="0.3">
      <c r="A248" s="596"/>
      <c r="B248" s="596"/>
      <c r="C248" s="597"/>
      <c r="D248" s="597"/>
      <c r="E248" s="596"/>
      <c r="F248" s="597"/>
      <c r="G248" s="596"/>
      <c r="H248" s="597"/>
      <c r="I248" s="596"/>
      <c r="J248" s="596"/>
      <c r="K248" s="596"/>
      <c r="L248" s="596"/>
      <c r="M248" s="596"/>
      <c r="N248" s="596"/>
      <c r="O248" s="596"/>
      <c r="P248" s="596"/>
      <c r="Q248" s="596"/>
      <c r="R248" s="596"/>
      <c r="S248" s="596"/>
      <c r="T248" s="596"/>
      <c r="U248" s="597"/>
      <c r="V248" s="597"/>
      <c r="W248" s="598"/>
      <c r="X248" s="598"/>
      <c r="Y248" s="597"/>
      <c r="Z248" s="597"/>
      <c r="AA248" s="598"/>
      <c r="AB248" s="598"/>
      <c r="AC248" s="597"/>
      <c r="AD248" s="597"/>
      <c r="AE248" s="597"/>
      <c r="AF248" s="597"/>
      <c r="AG248" s="597"/>
      <c r="AH248" s="597"/>
      <c r="AI248" s="597"/>
      <c r="AJ248" s="597"/>
      <c r="AK248" s="597"/>
      <c r="AL248" s="597"/>
      <c r="AM248" s="597"/>
      <c r="AN248" s="597"/>
      <c r="AO248" s="596"/>
      <c r="AP248" s="599"/>
      <c r="AQ248" s="599"/>
      <c r="AR248" s="599"/>
      <c r="AS248" s="599"/>
      <c r="AT248" s="600"/>
      <c r="AU248" s="600"/>
      <c r="AV248" s="600"/>
      <c r="AW248" s="73"/>
      <c r="AX248" s="73"/>
      <c r="AY248" s="73"/>
      <c r="AZ248" s="73"/>
      <c r="BA248" s="601"/>
      <c r="BB248" s="73"/>
      <c r="BC248" s="73"/>
      <c r="BD248" s="73"/>
      <c r="BE248" s="73"/>
      <c r="BF248" s="73"/>
      <c r="BG248" s="73"/>
      <c r="BH248" s="73"/>
      <c r="BI248" s="73"/>
      <c r="BJ248" s="73"/>
      <c r="BK248" s="15"/>
      <c r="BL248" s="517"/>
      <c r="BM248" s="517"/>
      <c r="BN248" s="517"/>
      <c r="BO248" s="517"/>
      <c r="BP248" s="517"/>
      <c r="BQ248" s="517"/>
      <c r="BR248" s="517"/>
      <c r="BS248" s="517"/>
      <c r="BT248" s="517"/>
      <c r="BU248" s="517"/>
      <c r="BV248" s="517"/>
      <c r="BW248" s="517"/>
    </row>
    <row r="249" spans="1:75" ht="16.5" customHeight="1" x14ac:dyDescent="0.3">
      <c r="A249" s="596"/>
      <c r="B249" s="596"/>
      <c r="C249" s="597"/>
      <c r="D249" s="597"/>
      <c r="E249" s="596"/>
      <c r="F249" s="597"/>
      <c r="G249" s="596"/>
      <c r="H249" s="597"/>
      <c r="I249" s="596"/>
      <c r="J249" s="596"/>
      <c r="K249" s="596"/>
      <c r="L249" s="596"/>
      <c r="M249" s="596"/>
      <c r="N249" s="596"/>
      <c r="O249" s="596"/>
      <c r="P249" s="596"/>
      <c r="Q249" s="596"/>
      <c r="R249" s="596"/>
      <c r="S249" s="596"/>
      <c r="T249" s="596"/>
      <c r="U249" s="597"/>
      <c r="V249" s="597"/>
      <c r="W249" s="598"/>
      <c r="X249" s="598"/>
      <c r="Y249" s="597"/>
      <c r="Z249" s="597"/>
      <c r="AA249" s="598"/>
      <c r="AB249" s="598"/>
      <c r="AC249" s="597"/>
      <c r="AD249" s="597"/>
      <c r="AE249" s="597"/>
      <c r="AF249" s="597"/>
      <c r="AG249" s="597"/>
      <c r="AH249" s="597"/>
      <c r="AI249" s="597"/>
      <c r="AJ249" s="597"/>
      <c r="AK249" s="597"/>
      <c r="AL249" s="597"/>
      <c r="AM249" s="597"/>
      <c r="AN249" s="597"/>
      <c r="AO249" s="596"/>
      <c r="AP249" s="599"/>
      <c r="AQ249" s="599"/>
      <c r="AR249" s="599"/>
      <c r="AS249" s="599"/>
      <c r="AT249" s="600"/>
      <c r="AU249" s="600"/>
      <c r="AV249" s="600"/>
      <c r="AW249" s="73"/>
      <c r="AX249" s="73"/>
      <c r="AY249" s="73"/>
      <c r="AZ249" s="73"/>
      <c r="BA249" s="601"/>
      <c r="BB249" s="73"/>
      <c r="BC249" s="73"/>
      <c r="BD249" s="73"/>
      <c r="BE249" s="73"/>
      <c r="BF249" s="73"/>
      <c r="BG249" s="73"/>
      <c r="BH249" s="73"/>
      <c r="BI249" s="73"/>
      <c r="BJ249" s="73"/>
      <c r="BK249" s="15"/>
      <c r="BL249" s="517"/>
      <c r="BM249" s="517"/>
      <c r="BN249" s="517"/>
      <c r="BO249" s="517"/>
      <c r="BP249" s="517"/>
      <c r="BQ249" s="517"/>
      <c r="BR249" s="517"/>
      <c r="BS249" s="517"/>
      <c r="BT249" s="517"/>
      <c r="BU249" s="517"/>
      <c r="BV249" s="517"/>
      <c r="BW249" s="517"/>
    </row>
    <row r="250" spans="1:75" ht="16.5" customHeight="1" x14ac:dyDescent="0.3">
      <c r="A250" s="596"/>
      <c r="B250" s="596"/>
      <c r="C250" s="597"/>
      <c r="D250" s="597"/>
      <c r="E250" s="596"/>
      <c r="F250" s="597"/>
      <c r="G250" s="596"/>
      <c r="H250" s="597"/>
      <c r="I250" s="596"/>
      <c r="J250" s="596"/>
      <c r="K250" s="596"/>
      <c r="L250" s="596"/>
      <c r="M250" s="596"/>
      <c r="N250" s="596"/>
      <c r="O250" s="596"/>
      <c r="P250" s="596"/>
      <c r="Q250" s="596"/>
      <c r="R250" s="596"/>
      <c r="S250" s="596"/>
      <c r="T250" s="596"/>
      <c r="U250" s="597"/>
      <c r="V250" s="597"/>
      <c r="W250" s="598"/>
      <c r="X250" s="598"/>
      <c r="Y250" s="597"/>
      <c r="Z250" s="597"/>
      <c r="AA250" s="598"/>
      <c r="AB250" s="598"/>
      <c r="AC250" s="597"/>
      <c r="AD250" s="597"/>
      <c r="AE250" s="597"/>
      <c r="AF250" s="597"/>
      <c r="AG250" s="597"/>
      <c r="AH250" s="597"/>
      <c r="AI250" s="597"/>
      <c r="AJ250" s="597"/>
      <c r="AK250" s="597"/>
      <c r="AL250" s="597"/>
      <c r="AM250" s="597"/>
      <c r="AN250" s="597"/>
      <c r="AO250" s="596"/>
      <c r="AP250" s="599"/>
      <c r="AQ250" s="599"/>
      <c r="AR250" s="599"/>
      <c r="AS250" s="599"/>
      <c r="AT250" s="600"/>
      <c r="AU250" s="600"/>
      <c r="AV250" s="600"/>
      <c r="AW250" s="73"/>
      <c r="AX250" s="73"/>
      <c r="AY250" s="73"/>
      <c r="AZ250" s="73"/>
      <c r="BA250" s="601"/>
      <c r="BB250" s="73"/>
      <c r="BC250" s="73"/>
      <c r="BD250" s="73"/>
      <c r="BE250" s="73"/>
      <c r="BF250" s="73"/>
      <c r="BG250" s="73"/>
      <c r="BH250" s="73"/>
      <c r="BI250" s="73"/>
      <c r="BJ250" s="73"/>
      <c r="BK250" s="15"/>
      <c r="BL250" s="517"/>
      <c r="BM250" s="517"/>
      <c r="BN250" s="517"/>
      <c r="BO250" s="517"/>
      <c r="BP250" s="517"/>
      <c r="BQ250" s="517"/>
      <c r="BR250" s="517"/>
      <c r="BS250" s="517"/>
      <c r="BT250" s="517"/>
      <c r="BU250" s="517"/>
      <c r="BV250" s="517"/>
      <c r="BW250" s="517"/>
    </row>
    <row r="251" spans="1:75" ht="16.5" customHeight="1" x14ac:dyDescent="0.3">
      <c r="A251" s="596"/>
      <c r="B251" s="596"/>
      <c r="C251" s="597"/>
      <c r="D251" s="597"/>
      <c r="E251" s="596"/>
      <c r="F251" s="597"/>
      <c r="G251" s="596"/>
      <c r="H251" s="597"/>
      <c r="I251" s="596"/>
      <c r="J251" s="596"/>
      <c r="K251" s="596"/>
      <c r="L251" s="596"/>
      <c r="M251" s="596"/>
      <c r="N251" s="596"/>
      <c r="O251" s="596"/>
      <c r="P251" s="596"/>
      <c r="Q251" s="596"/>
      <c r="R251" s="596"/>
      <c r="S251" s="596"/>
      <c r="T251" s="596"/>
      <c r="U251" s="597"/>
      <c r="V251" s="597"/>
      <c r="W251" s="598"/>
      <c r="X251" s="598"/>
      <c r="Y251" s="597"/>
      <c r="Z251" s="597"/>
      <c r="AA251" s="598"/>
      <c r="AB251" s="598"/>
      <c r="AC251" s="597"/>
      <c r="AD251" s="597"/>
      <c r="AE251" s="597"/>
      <c r="AF251" s="597"/>
      <c r="AG251" s="597"/>
      <c r="AH251" s="597"/>
      <c r="AI251" s="597"/>
      <c r="AJ251" s="597"/>
      <c r="AK251" s="597"/>
      <c r="AL251" s="597"/>
      <c r="AM251" s="597"/>
      <c r="AN251" s="597"/>
      <c r="AO251" s="596"/>
      <c r="AP251" s="599"/>
      <c r="AQ251" s="599"/>
      <c r="AR251" s="599"/>
      <c r="AS251" s="599"/>
      <c r="AT251" s="600"/>
      <c r="AU251" s="600"/>
      <c r="AV251" s="600"/>
      <c r="AW251" s="73"/>
      <c r="AX251" s="73"/>
      <c r="AY251" s="73"/>
      <c r="AZ251" s="73"/>
      <c r="BA251" s="601"/>
      <c r="BB251" s="73"/>
      <c r="BC251" s="73"/>
      <c r="BD251" s="73"/>
      <c r="BE251" s="73"/>
      <c r="BF251" s="73"/>
      <c r="BG251" s="73"/>
      <c r="BH251" s="73"/>
      <c r="BI251" s="73"/>
      <c r="BJ251" s="73"/>
      <c r="BK251" s="15"/>
      <c r="BL251" s="517"/>
      <c r="BM251" s="517"/>
      <c r="BN251" s="517"/>
      <c r="BO251" s="517"/>
      <c r="BP251" s="517"/>
      <c r="BQ251" s="517"/>
      <c r="BR251" s="517"/>
      <c r="BS251" s="517"/>
      <c r="BT251" s="517"/>
      <c r="BU251" s="517"/>
      <c r="BV251" s="517"/>
      <c r="BW251" s="517"/>
    </row>
    <row r="252" spans="1:75" ht="16.5" customHeight="1" x14ac:dyDescent="0.3">
      <c r="A252" s="596"/>
      <c r="B252" s="596"/>
      <c r="C252" s="597"/>
      <c r="D252" s="597"/>
      <c r="E252" s="596"/>
      <c r="F252" s="597"/>
      <c r="G252" s="596"/>
      <c r="H252" s="597"/>
      <c r="I252" s="596"/>
      <c r="J252" s="596"/>
      <c r="K252" s="596"/>
      <c r="L252" s="596"/>
      <c r="M252" s="596"/>
      <c r="N252" s="596"/>
      <c r="O252" s="596"/>
      <c r="P252" s="596"/>
      <c r="Q252" s="596"/>
      <c r="R252" s="596"/>
      <c r="S252" s="596"/>
      <c r="T252" s="596"/>
      <c r="U252" s="597"/>
      <c r="V252" s="597"/>
      <c r="W252" s="598"/>
      <c r="X252" s="598"/>
      <c r="Y252" s="597"/>
      <c r="Z252" s="597"/>
      <c r="AA252" s="598"/>
      <c r="AB252" s="598"/>
      <c r="AC252" s="597"/>
      <c r="AD252" s="597"/>
      <c r="AE252" s="597"/>
      <c r="AF252" s="597"/>
      <c r="AG252" s="597"/>
      <c r="AH252" s="597"/>
      <c r="AI252" s="597"/>
      <c r="AJ252" s="597"/>
      <c r="AK252" s="597"/>
      <c r="AL252" s="597"/>
      <c r="AM252" s="597"/>
      <c r="AN252" s="597"/>
      <c r="AO252" s="596"/>
      <c r="AP252" s="599"/>
      <c r="AQ252" s="599"/>
      <c r="AR252" s="599"/>
      <c r="AS252" s="599"/>
      <c r="AT252" s="600"/>
      <c r="AU252" s="600"/>
      <c r="AV252" s="600"/>
      <c r="AW252" s="73"/>
      <c r="AX252" s="73"/>
      <c r="AY252" s="73"/>
      <c r="AZ252" s="73"/>
      <c r="BA252" s="601"/>
      <c r="BB252" s="73"/>
      <c r="BC252" s="73"/>
      <c r="BD252" s="73"/>
      <c r="BE252" s="73"/>
      <c r="BF252" s="73"/>
      <c r="BG252" s="73"/>
      <c r="BH252" s="73"/>
      <c r="BI252" s="73"/>
      <c r="BJ252" s="73"/>
      <c r="BK252" s="15"/>
      <c r="BL252" s="517"/>
      <c r="BM252" s="517"/>
      <c r="BN252" s="517"/>
      <c r="BO252" s="517"/>
      <c r="BP252" s="517"/>
      <c r="BQ252" s="517"/>
      <c r="BR252" s="517"/>
      <c r="BS252" s="517"/>
      <c r="BT252" s="517"/>
      <c r="BU252" s="517"/>
      <c r="BV252" s="517"/>
      <c r="BW252" s="517"/>
    </row>
    <row r="253" spans="1:75" ht="16.5" customHeight="1" x14ac:dyDescent="0.3">
      <c r="A253" s="596"/>
      <c r="B253" s="596"/>
      <c r="C253" s="597"/>
      <c r="D253" s="597"/>
      <c r="E253" s="596"/>
      <c r="F253" s="597"/>
      <c r="G253" s="596"/>
      <c r="H253" s="597"/>
      <c r="I253" s="596"/>
      <c r="J253" s="596"/>
      <c r="K253" s="596"/>
      <c r="L253" s="596"/>
      <c r="M253" s="596"/>
      <c r="N253" s="596"/>
      <c r="O253" s="596"/>
      <c r="P253" s="596"/>
      <c r="Q253" s="596"/>
      <c r="R253" s="596"/>
      <c r="S253" s="596"/>
      <c r="T253" s="596"/>
      <c r="U253" s="597"/>
      <c r="V253" s="597"/>
      <c r="W253" s="598"/>
      <c r="X253" s="598"/>
      <c r="Y253" s="597"/>
      <c r="Z253" s="597"/>
      <c r="AA253" s="598"/>
      <c r="AB253" s="598"/>
      <c r="AC253" s="597"/>
      <c r="AD253" s="597"/>
      <c r="AE253" s="597"/>
      <c r="AF253" s="597"/>
      <c r="AG253" s="597"/>
      <c r="AH253" s="597"/>
      <c r="AI253" s="597"/>
      <c r="AJ253" s="597"/>
      <c r="AK253" s="597"/>
      <c r="AL253" s="597"/>
      <c r="AM253" s="597"/>
      <c r="AN253" s="597"/>
      <c r="AO253" s="596"/>
      <c r="AP253" s="599"/>
      <c r="AQ253" s="599"/>
      <c r="AR253" s="599"/>
      <c r="AS253" s="599"/>
      <c r="AT253" s="600"/>
      <c r="AU253" s="600"/>
      <c r="AV253" s="600"/>
      <c r="AW253" s="73"/>
      <c r="AX253" s="73"/>
      <c r="AY253" s="73"/>
      <c r="AZ253" s="73"/>
      <c r="BA253" s="601"/>
      <c r="BB253" s="73"/>
      <c r="BC253" s="73"/>
      <c r="BD253" s="73"/>
      <c r="BE253" s="73"/>
      <c r="BF253" s="73"/>
      <c r="BG253" s="73"/>
      <c r="BH253" s="73"/>
      <c r="BI253" s="73"/>
      <c r="BJ253" s="73"/>
      <c r="BK253" s="15"/>
      <c r="BL253" s="517"/>
      <c r="BM253" s="517"/>
      <c r="BN253" s="517"/>
      <c r="BO253" s="517"/>
      <c r="BP253" s="517"/>
      <c r="BQ253" s="517"/>
      <c r="BR253" s="517"/>
      <c r="BS253" s="517"/>
      <c r="BT253" s="517"/>
      <c r="BU253" s="517"/>
      <c r="BV253" s="517"/>
      <c r="BW253" s="517"/>
    </row>
    <row r="254" spans="1:75" ht="16.5" customHeight="1" x14ac:dyDescent="0.3">
      <c r="A254" s="596"/>
      <c r="B254" s="596"/>
      <c r="C254" s="597"/>
      <c r="D254" s="597"/>
      <c r="E254" s="596"/>
      <c r="F254" s="597"/>
      <c r="G254" s="596"/>
      <c r="H254" s="597"/>
      <c r="I254" s="596"/>
      <c r="J254" s="596"/>
      <c r="K254" s="596"/>
      <c r="L254" s="596"/>
      <c r="M254" s="596"/>
      <c r="N254" s="596"/>
      <c r="O254" s="596"/>
      <c r="P254" s="596"/>
      <c r="Q254" s="596"/>
      <c r="R254" s="596"/>
      <c r="S254" s="596"/>
      <c r="T254" s="596"/>
      <c r="U254" s="597"/>
      <c r="V254" s="597"/>
      <c r="W254" s="598"/>
      <c r="X254" s="598"/>
      <c r="Y254" s="597"/>
      <c r="Z254" s="597"/>
      <c r="AA254" s="598"/>
      <c r="AB254" s="598"/>
      <c r="AC254" s="597"/>
      <c r="AD254" s="597"/>
      <c r="AE254" s="597"/>
      <c r="AF254" s="597"/>
      <c r="AG254" s="597"/>
      <c r="AH254" s="597"/>
      <c r="AI254" s="597"/>
      <c r="AJ254" s="597"/>
      <c r="AK254" s="597"/>
      <c r="AL254" s="597"/>
      <c r="AM254" s="597"/>
      <c r="AN254" s="597"/>
      <c r="AO254" s="596"/>
      <c r="AP254" s="599"/>
      <c r="AQ254" s="599"/>
      <c r="AR254" s="599"/>
      <c r="AS254" s="599"/>
      <c r="AT254" s="600"/>
      <c r="AU254" s="600"/>
      <c r="AV254" s="600"/>
      <c r="AW254" s="73"/>
      <c r="AX254" s="73"/>
      <c r="AY254" s="73"/>
      <c r="AZ254" s="73"/>
      <c r="BA254" s="601"/>
      <c r="BB254" s="73"/>
      <c r="BC254" s="73"/>
      <c r="BD254" s="73"/>
      <c r="BE254" s="73"/>
      <c r="BF254" s="73"/>
      <c r="BG254" s="73"/>
      <c r="BH254" s="73"/>
      <c r="BI254" s="73"/>
      <c r="BJ254" s="73"/>
      <c r="BK254" s="15"/>
      <c r="BL254" s="517"/>
      <c r="BM254" s="517"/>
      <c r="BN254" s="517"/>
      <c r="BO254" s="517"/>
      <c r="BP254" s="517"/>
      <c r="BQ254" s="517"/>
      <c r="BR254" s="517"/>
      <c r="BS254" s="517"/>
      <c r="BT254" s="517"/>
      <c r="BU254" s="517"/>
      <c r="BV254" s="517"/>
      <c r="BW254" s="517"/>
    </row>
    <row r="255" spans="1:75" ht="16.5" customHeight="1" x14ac:dyDescent="0.3">
      <c r="A255" s="596"/>
      <c r="B255" s="596"/>
      <c r="C255" s="597"/>
      <c r="D255" s="597"/>
      <c r="E255" s="596"/>
      <c r="F255" s="597"/>
      <c r="G255" s="596"/>
      <c r="H255" s="597"/>
      <c r="I255" s="596"/>
      <c r="J255" s="596"/>
      <c r="K255" s="596"/>
      <c r="L255" s="596"/>
      <c r="M255" s="596"/>
      <c r="N255" s="596"/>
      <c r="O255" s="596"/>
      <c r="P255" s="596"/>
      <c r="Q255" s="596"/>
      <c r="R255" s="596"/>
      <c r="S255" s="596"/>
      <c r="T255" s="596"/>
      <c r="U255" s="597"/>
      <c r="V255" s="597"/>
      <c r="W255" s="598"/>
      <c r="X255" s="598"/>
      <c r="Y255" s="597"/>
      <c r="Z255" s="597"/>
      <c r="AA255" s="598"/>
      <c r="AB255" s="598"/>
      <c r="AC255" s="597"/>
      <c r="AD255" s="597"/>
      <c r="AE255" s="597"/>
      <c r="AF255" s="597"/>
      <c r="AG255" s="597"/>
      <c r="AH255" s="597"/>
      <c r="AI255" s="597"/>
      <c r="AJ255" s="597"/>
      <c r="AK255" s="597"/>
      <c r="AL255" s="597"/>
      <c r="AM255" s="597"/>
      <c r="AN255" s="597"/>
      <c r="AO255" s="596"/>
      <c r="AP255" s="599"/>
      <c r="AQ255" s="599"/>
      <c r="AR255" s="599"/>
      <c r="AS255" s="599"/>
      <c r="AT255" s="600"/>
      <c r="AU255" s="600"/>
      <c r="AV255" s="600"/>
      <c r="AW255" s="73"/>
      <c r="AX255" s="73"/>
      <c r="AY255" s="73"/>
      <c r="AZ255" s="73"/>
      <c r="BA255" s="601"/>
      <c r="BB255" s="73"/>
      <c r="BC255" s="73"/>
      <c r="BD255" s="73"/>
      <c r="BE255" s="73"/>
      <c r="BF255" s="73"/>
      <c r="BG255" s="73"/>
      <c r="BH255" s="73"/>
      <c r="BI255" s="73"/>
      <c r="BJ255" s="73"/>
      <c r="BK255" s="15"/>
      <c r="BL255" s="517"/>
      <c r="BM255" s="517"/>
      <c r="BN255" s="517"/>
      <c r="BO255" s="517"/>
      <c r="BP255" s="517"/>
      <c r="BQ255" s="517"/>
      <c r="BR255" s="517"/>
      <c r="BS255" s="517"/>
      <c r="BT255" s="517"/>
      <c r="BU255" s="517"/>
      <c r="BV255" s="517"/>
      <c r="BW255" s="517"/>
    </row>
    <row r="256" spans="1:75" ht="16.5" customHeight="1" x14ac:dyDescent="0.3">
      <c r="A256" s="596"/>
      <c r="B256" s="596"/>
      <c r="C256" s="597"/>
      <c r="D256" s="597"/>
      <c r="E256" s="596"/>
      <c r="F256" s="597"/>
      <c r="G256" s="596"/>
      <c r="H256" s="597"/>
      <c r="I256" s="596"/>
      <c r="J256" s="596"/>
      <c r="K256" s="596"/>
      <c r="L256" s="596"/>
      <c r="M256" s="596"/>
      <c r="N256" s="596"/>
      <c r="O256" s="596"/>
      <c r="P256" s="596"/>
      <c r="Q256" s="596"/>
      <c r="R256" s="596"/>
      <c r="S256" s="596"/>
      <c r="T256" s="596"/>
      <c r="U256" s="597"/>
      <c r="V256" s="597"/>
      <c r="W256" s="598"/>
      <c r="X256" s="598"/>
      <c r="Y256" s="597"/>
      <c r="Z256" s="597"/>
      <c r="AA256" s="598"/>
      <c r="AB256" s="598"/>
      <c r="AC256" s="597"/>
      <c r="AD256" s="597"/>
      <c r="AE256" s="597"/>
      <c r="AF256" s="597"/>
      <c r="AG256" s="597"/>
      <c r="AH256" s="597"/>
      <c r="AI256" s="597"/>
      <c r="AJ256" s="597"/>
      <c r="AK256" s="597"/>
      <c r="AL256" s="597"/>
      <c r="AM256" s="597"/>
      <c r="AN256" s="597"/>
      <c r="AO256" s="596"/>
      <c r="AP256" s="599"/>
      <c r="AQ256" s="599"/>
      <c r="AR256" s="599"/>
      <c r="AS256" s="599"/>
      <c r="AT256" s="600"/>
      <c r="AU256" s="600"/>
      <c r="AV256" s="600"/>
      <c r="AW256" s="73"/>
      <c r="AX256" s="73"/>
      <c r="AY256" s="73"/>
      <c r="AZ256" s="73"/>
      <c r="BA256" s="601"/>
      <c r="BB256" s="73"/>
      <c r="BC256" s="73"/>
      <c r="BD256" s="73"/>
      <c r="BE256" s="73"/>
      <c r="BF256" s="73"/>
      <c r="BG256" s="73"/>
      <c r="BH256" s="73"/>
      <c r="BI256" s="73"/>
      <c r="BJ256" s="73"/>
      <c r="BK256" s="15"/>
      <c r="BL256" s="517"/>
      <c r="BM256" s="517"/>
      <c r="BN256" s="517"/>
      <c r="BO256" s="517"/>
      <c r="BP256" s="517"/>
      <c r="BQ256" s="517"/>
      <c r="BR256" s="517"/>
      <c r="BS256" s="517"/>
      <c r="BT256" s="517"/>
      <c r="BU256" s="517"/>
      <c r="BV256" s="517"/>
      <c r="BW256" s="517"/>
    </row>
    <row r="257" spans="1:75" ht="16.5" customHeight="1" x14ac:dyDescent="0.3">
      <c r="A257" s="596"/>
      <c r="B257" s="596"/>
      <c r="C257" s="597"/>
      <c r="D257" s="597"/>
      <c r="E257" s="596"/>
      <c r="F257" s="597"/>
      <c r="G257" s="596"/>
      <c r="H257" s="597"/>
      <c r="I257" s="596"/>
      <c r="J257" s="596"/>
      <c r="K257" s="596"/>
      <c r="L257" s="596"/>
      <c r="M257" s="596"/>
      <c r="N257" s="596"/>
      <c r="O257" s="596"/>
      <c r="P257" s="596"/>
      <c r="Q257" s="596"/>
      <c r="R257" s="596"/>
      <c r="S257" s="596"/>
      <c r="T257" s="596"/>
      <c r="U257" s="597"/>
      <c r="V257" s="597"/>
      <c r="W257" s="598"/>
      <c r="X257" s="598"/>
      <c r="Y257" s="597"/>
      <c r="Z257" s="597"/>
      <c r="AA257" s="598"/>
      <c r="AB257" s="598"/>
      <c r="AC257" s="597"/>
      <c r="AD257" s="597"/>
      <c r="AE257" s="597"/>
      <c r="AF257" s="597"/>
      <c r="AG257" s="597"/>
      <c r="AH257" s="597"/>
      <c r="AI257" s="597"/>
      <c r="AJ257" s="597"/>
      <c r="AK257" s="597"/>
      <c r="AL257" s="597"/>
      <c r="AM257" s="597"/>
      <c r="AN257" s="597"/>
      <c r="AO257" s="596"/>
      <c r="AP257" s="599"/>
      <c r="AQ257" s="599"/>
      <c r="AR257" s="599"/>
      <c r="AS257" s="599"/>
      <c r="AT257" s="600"/>
      <c r="AU257" s="600"/>
      <c r="AV257" s="600"/>
      <c r="AW257" s="73"/>
      <c r="AX257" s="73"/>
      <c r="AY257" s="73"/>
      <c r="AZ257" s="73"/>
      <c r="BA257" s="601"/>
      <c r="BB257" s="73"/>
      <c r="BC257" s="73"/>
      <c r="BD257" s="73"/>
      <c r="BE257" s="73"/>
      <c r="BF257" s="73"/>
      <c r="BG257" s="73"/>
      <c r="BH257" s="73"/>
      <c r="BI257" s="73"/>
      <c r="BJ257" s="73"/>
      <c r="BK257" s="15"/>
      <c r="BL257" s="517"/>
      <c r="BM257" s="517"/>
      <c r="BN257" s="517"/>
      <c r="BO257" s="517"/>
      <c r="BP257" s="517"/>
      <c r="BQ257" s="517"/>
      <c r="BR257" s="517"/>
      <c r="BS257" s="517"/>
      <c r="BT257" s="517"/>
      <c r="BU257" s="517"/>
      <c r="BV257" s="517"/>
      <c r="BW257" s="517"/>
    </row>
    <row r="258" spans="1:75" ht="16.5" customHeight="1" x14ac:dyDescent="0.3">
      <c r="A258" s="596"/>
      <c r="B258" s="596"/>
      <c r="C258" s="597"/>
      <c r="D258" s="597"/>
      <c r="E258" s="596"/>
      <c r="F258" s="597"/>
      <c r="G258" s="596"/>
      <c r="H258" s="597"/>
      <c r="I258" s="596"/>
      <c r="J258" s="596"/>
      <c r="K258" s="596"/>
      <c r="L258" s="596"/>
      <c r="M258" s="596"/>
      <c r="N258" s="596"/>
      <c r="O258" s="596"/>
      <c r="P258" s="596"/>
      <c r="Q258" s="596"/>
      <c r="R258" s="596"/>
      <c r="S258" s="596"/>
      <c r="T258" s="596"/>
      <c r="U258" s="597"/>
      <c r="V258" s="597"/>
      <c r="W258" s="598"/>
      <c r="X258" s="598"/>
      <c r="Y258" s="597"/>
      <c r="Z258" s="597"/>
      <c r="AA258" s="598"/>
      <c r="AB258" s="598"/>
      <c r="AC258" s="597"/>
      <c r="AD258" s="597"/>
      <c r="AE258" s="597"/>
      <c r="AF258" s="597"/>
      <c r="AG258" s="597"/>
      <c r="AH258" s="597"/>
      <c r="AI258" s="597"/>
      <c r="AJ258" s="597"/>
      <c r="AK258" s="597"/>
      <c r="AL258" s="597"/>
      <c r="AM258" s="597"/>
      <c r="AN258" s="597"/>
      <c r="AO258" s="596"/>
      <c r="AP258" s="599"/>
      <c r="AQ258" s="599"/>
      <c r="AR258" s="599"/>
      <c r="AS258" s="599"/>
      <c r="AT258" s="600"/>
      <c r="AU258" s="600"/>
      <c r="AV258" s="600"/>
      <c r="AW258" s="73"/>
      <c r="AX258" s="73"/>
      <c r="AY258" s="73"/>
      <c r="AZ258" s="73"/>
      <c r="BA258" s="601"/>
      <c r="BB258" s="73"/>
      <c r="BC258" s="73"/>
      <c r="BD258" s="73"/>
      <c r="BE258" s="73"/>
      <c r="BF258" s="73"/>
      <c r="BG258" s="73"/>
      <c r="BH258" s="73"/>
      <c r="BI258" s="73"/>
      <c r="BJ258" s="73"/>
      <c r="BK258" s="15"/>
      <c r="BL258" s="517"/>
      <c r="BM258" s="517"/>
      <c r="BN258" s="517"/>
      <c r="BO258" s="517"/>
      <c r="BP258" s="517"/>
      <c r="BQ258" s="517"/>
      <c r="BR258" s="517"/>
      <c r="BS258" s="517"/>
      <c r="BT258" s="517"/>
      <c r="BU258" s="517"/>
      <c r="BV258" s="517"/>
      <c r="BW258" s="517"/>
    </row>
    <row r="259" spans="1:75" ht="16.5" customHeight="1" x14ac:dyDescent="0.3">
      <c r="A259" s="596"/>
      <c r="B259" s="596"/>
      <c r="C259" s="597"/>
      <c r="D259" s="597"/>
      <c r="E259" s="596"/>
      <c r="F259" s="597"/>
      <c r="G259" s="596"/>
      <c r="H259" s="597"/>
      <c r="I259" s="596"/>
      <c r="J259" s="596"/>
      <c r="K259" s="596"/>
      <c r="L259" s="596"/>
      <c r="M259" s="596"/>
      <c r="N259" s="596"/>
      <c r="O259" s="596"/>
      <c r="P259" s="596"/>
      <c r="Q259" s="596"/>
      <c r="R259" s="596"/>
      <c r="S259" s="596"/>
      <c r="T259" s="596"/>
      <c r="U259" s="597"/>
      <c r="V259" s="597"/>
      <c r="W259" s="598"/>
      <c r="X259" s="598"/>
      <c r="Y259" s="597"/>
      <c r="Z259" s="597"/>
      <c r="AA259" s="598"/>
      <c r="AB259" s="598"/>
      <c r="AC259" s="597"/>
      <c r="AD259" s="597"/>
      <c r="AE259" s="597"/>
      <c r="AF259" s="597"/>
      <c r="AG259" s="597"/>
      <c r="AH259" s="597"/>
      <c r="AI259" s="597"/>
      <c r="AJ259" s="597"/>
      <c r="AK259" s="597"/>
      <c r="AL259" s="597"/>
      <c r="AM259" s="597"/>
      <c r="AN259" s="597"/>
      <c r="AO259" s="596"/>
      <c r="AP259" s="599"/>
      <c r="AQ259" s="599"/>
      <c r="AR259" s="599"/>
      <c r="AS259" s="599"/>
      <c r="AT259" s="600"/>
      <c r="AU259" s="600"/>
      <c r="AV259" s="600"/>
      <c r="AW259" s="73"/>
      <c r="AX259" s="73"/>
      <c r="AY259" s="73"/>
      <c r="AZ259" s="73"/>
      <c r="BA259" s="601"/>
      <c r="BB259" s="73"/>
      <c r="BC259" s="73"/>
      <c r="BD259" s="73"/>
      <c r="BE259" s="73"/>
      <c r="BF259" s="73"/>
      <c r="BG259" s="73"/>
      <c r="BH259" s="73"/>
      <c r="BI259" s="73"/>
      <c r="BJ259" s="73"/>
      <c r="BK259" s="15"/>
      <c r="BL259" s="517"/>
      <c r="BM259" s="517"/>
      <c r="BN259" s="517"/>
      <c r="BO259" s="517"/>
      <c r="BP259" s="517"/>
      <c r="BQ259" s="517"/>
      <c r="BR259" s="517"/>
      <c r="BS259" s="517"/>
      <c r="BT259" s="517"/>
      <c r="BU259" s="517"/>
      <c r="BV259" s="517"/>
      <c r="BW259" s="517"/>
    </row>
    <row r="260" spans="1:75" ht="16.5" customHeight="1" x14ac:dyDescent="0.3">
      <c r="A260" s="596"/>
      <c r="B260" s="596"/>
      <c r="C260" s="597"/>
      <c r="D260" s="597"/>
      <c r="E260" s="596"/>
      <c r="F260" s="597"/>
      <c r="G260" s="596"/>
      <c r="H260" s="597"/>
      <c r="I260" s="596"/>
      <c r="J260" s="596"/>
      <c r="K260" s="596"/>
      <c r="L260" s="596"/>
      <c r="M260" s="596"/>
      <c r="N260" s="596"/>
      <c r="O260" s="596"/>
      <c r="P260" s="596"/>
      <c r="Q260" s="596"/>
      <c r="R260" s="596"/>
      <c r="S260" s="596"/>
      <c r="T260" s="596"/>
      <c r="U260" s="597"/>
      <c r="V260" s="597"/>
      <c r="W260" s="598"/>
      <c r="X260" s="598"/>
      <c r="Y260" s="597"/>
      <c r="Z260" s="597"/>
      <c r="AA260" s="598"/>
      <c r="AB260" s="598"/>
      <c r="AC260" s="597"/>
      <c r="AD260" s="597"/>
      <c r="AE260" s="597"/>
      <c r="AF260" s="597"/>
      <c r="AG260" s="597"/>
      <c r="AH260" s="597"/>
      <c r="AI260" s="597"/>
      <c r="AJ260" s="597"/>
      <c r="AK260" s="597"/>
      <c r="AL260" s="597"/>
      <c r="AM260" s="597"/>
      <c r="AN260" s="597"/>
      <c r="AO260" s="596"/>
      <c r="AP260" s="599"/>
      <c r="AQ260" s="599"/>
      <c r="AR260" s="599"/>
      <c r="AS260" s="599"/>
      <c r="AT260" s="600"/>
      <c r="AU260" s="600"/>
      <c r="AV260" s="600"/>
      <c r="AW260" s="73"/>
      <c r="AX260" s="73"/>
      <c r="AY260" s="73"/>
      <c r="AZ260" s="73"/>
      <c r="BA260" s="601"/>
      <c r="BB260" s="73"/>
      <c r="BC260" s="73"/>
      <c r="BD260" s="73"/>
      <c r="BE260" s="73"/>
      <c r="BF260" s="73"/>
      <c r="BG260" s="73"/>
      <c r="BH260" s="73"/>
      <c r="BI260" s="73"/>
      <c r="BJ260" s="73"/>
      <c r="BK260" s="15"/>
      <c r="BL260" s="517"/>
      <c r="BM260" s="517"/>
      <c r="BN260" s="517"/>
      <c r="BO260" s="517"/>
      <c r="BP260" s="517"/>
      <c r="BQ260" s="517"/>
      <c r="BR260" s="517"/>
      <c r="BS260" s="517"/>
      <c r="BT260" s="517"/>
      <c r="BU260" s="517"/>
      <c r="BV260" s="517"/>
      <c r="BW260" s="517"/>
    </row>
    <row r="261" spans="1:75" ht="16.5" customHeight="1" x14ac:dyDescent="0.3">
      <c r="A261" s="596"/>
      <c r="B261" s="596"/>
      <c r="C261" s="597"/>
      <c r="D261" s="597"/>
      <c r="E261" s="596"/>
      <c r="F261" s="597"/>
      <c r="G261" s="596"/>
      <c r="H261" s="597"/>
      <c r="I261" s="596"/>
      <c r="J261" s="596"/>
      <c r="K261" s="596"/>
      <c r="L261" s="596"/>
      <c r="M261" s="596"/>
      <c r="N261" s="596"/>
      <c r="O261" s="596"/>
      <c r="P261" s="596"/>
      <c r="Q261" s="596"/>
      <c r="R261" s="596"/>
      <c r="S261" s="596"/>
      <c r="T261" s="596"/>
      <c r="U261" s="597"/>
      <c r="V261" s="597"/>
      <c r="W261" s="598"/>
      <c r="X261" s="598"/>
      <c r="Y261" s="597"/>
      <c r="Z261" s="597"/>
      <c r="AA261" s="598"/>
      <c r="AB261" s="598"/>
      <c r="AC261" s="597"/>
      <c r="AD261" s="597"/>
      <c r="AE261" s="597"/>
      <c r="AF261" s="597"/>
      <c r="AG261" s="597"/>
      <c r="AH261" s="597"/>
      <c r="AI261" s="597"/>
      <c r="AJ261" s="597"/>
      <c r="AK261" s="597"/>
      <c r="AL261" s="597"/>
      <c r="AM261" s="597"/>
      <c r="AN261" s="597"/>
      <c r="AO261" s="596"/>
      <c r="AP261" s="599"/>
      <c r="AQ261" s="599"/>
      <c r="AR261" s="599"/>
      <c r="AS261" s="599"/>
      <c r="AT261" s="600"/>
      <c r="AU261" s="600"/>
      <c r="AV261" s="600"/>
      <c r="AW261" s="73"/>
      <c r="AX261" s="73"/>
      <c r="AY261" s="73"/>
      <c r="AZ261" s="73"/>
      <c r="BA261" s="601"/>
      <c r="BB261" s="73"/>
      <c r="BC261" s="73"/>
      <c r="BD261" s="73"/>
      <c r="BE261" s="73"/>
      <c r="BF261" s="73"/>
      <c r="BG261" s="73"/>
      <c r="BH261" s="73"/>
      <c r="BI261" s="73"/>
      <c r="BJ261" s="73"/>
      <c r="BK261" s="15"/>
      <c r="BL261" s="517"/>
      <c r="BM261" s="517"/>
      <c r="BN261" s="517"/>
      <c r="BO261" s="517"/>
      <c r="BP261" s="517"/>
      <c r="BQ261" s="517"/>
      <c r="BR261" s="517"/>
      <c r="BS261" s="517"/>
      <c r="BT261" s="517"/>
      <c r="BU261" s="517"/>
      <c r="BV261" s="517"/>
      <c r="BW261" s="517"/>
    </row>
    <row r="262" spans="1:75" ht="16.5" customHeight="1" x14ac:dyDescent="0.3">
      <c r="A262" s="596"/>
      <c r="B262" s="596"/>
      <c r="C262" s="597"/>
      <c r="D262" s="597"/>
      <c r="E262" s="596"/>
      <c r="F262" s="597"/>
      <c r="G262" s="596"/>
      <c r="H262" s="597"/>
      <c r="I262" s="596"/>
      <c r="J262" s="596"/>
      <c r="K262" s="596"/>
      <c r="L262" s="596"/>
      <c r="M262" s="596"/>
      <c r="N262" s="596"/>
      <c r="O262" s="596"/>
      <c r="P262" s="596"/>
      <c r="Q262" s="596"/>
      <c r="R262" s="596"/>
      <c r="S262" s="596"/>
      <c r="T262" s="596"/>
      <c r="U262" s="597"/>
      <c r="V262" s="597"/>
      <c r="W262" s="598"/>
      <c r="X262" s="598"/>
      <c r="Y262" s="597"/>
      <c r="Z262" s="597"/>
      <c r="AA262" s="598"/>
      <c r="AB262" s="598"/>
      <c r="AC262" s="597"/>
      <c r="AD262" s="597"/>
      <c r="AE262" s="597"/>
      <c r="AF262" s="597"/>
      <c r="AG262" s="597"/>
      <c r="AH262" s="597"/>
      <c r="AI262" s="597"/>
      <c r="AJ262" s="597"/>
      <c r="AK262" s="597"/>
      <c r="AL262" s="597"/>
      <c r="AM262" s="597"/>
      <c r="AN262" s="597"/>
      <c r="AO262" s="596"/>
      <c r="AP262" s="599"/>
      <c r="AQ262" s="599"/>
      <c r="AR262" s="599"/>
      <c r="AS262" s="599"/>
      <c r="AT262" s="600"/>
      <c r="AU262" s="600"/>
      <c r="AV262" s="600"/>
      <c r="AW262" s="73"/>
      <c r="AX262" s="73"/>
      <c r="AY262" s="73"/>
      <c r="AZ262" s="73"/>
      <c r="BA262" s="601"/>
      <c r="BB262" s="73"/>
      <c r="BC262" s="73"/>
      <c r="BD262" s="73"/>
      <c r="BE262" s="73"/>
      <c r="BF262" s="73"/>
      <c r="BG262" s="73"/>
      <c r="BH262" s="73"/>
      <c r="BI262" s="73"/>
      <c r="BJ262" s="73"/>
      <c r="BK262" s="15"/>
      <c r="BL262" s="517"/>
      <c r="BM262" s="517"/>
      <c r="BN262" s="517"/>
      <c r="BO262" s="517"/>
      <c r="BP262" s="517"/>
      <c r="BQ262" s="517"/>
      <c r="BR262" s="517"/>
      <c r="BS262" s="517"/>
      <c r="BT262" s="517"/>
      <c r="BU262" s="517"/>
      <c r="BV262" s="517"/>
      <c r="BW262" s="517"/>
    </row>
    <row r="263" spans="1:75" ht="16.5" customHeight="1" x14ac:dyDescent="0.3">
      <c r="A263" s="596"/>
      <c r="B263" s="596"/>
      <c r="C263" s="597"/>
      <c r="D263" s="597"/>
      <c r="E263" s="596"/>
      <c r="F263" s="597"/>
      <c r="G263" s="596"/>
      <c r="H263" s="597"/>
      <c r="I263" s="596"/>
      <c r="J263" s="596"/>
      <c r="K263" s="596"/>
      <c r="L263" s="596"/>
      <c r="M263" s="596"/>
      <c r="N263" s="596"/>
      <c r="O263" s="596"/>
      <c r="P263" s="596"/>
      <c r="Q263" s="596"/>
      <c r="R263" s="596"/>
      <c r="S263" s="596"/>
      <c r="T263" s="596"/>
      <c r="U263" s="597"/>
      <c r="V263" s="597"/>
      <c r="W263" s="598"/>
      <c r="X263" s="598"/>
      <c r="Y263" s="597"/>
      <c r="Z263" s="597"/>
      <c r="AA263" s="598"/>
      <c r="AB263" s="598"/>
      <c r="AC263" s="597"/>
      <c r="AD263" s="597"/>
      <c r="AE263" s="597"/>
      <c r="AF263" s="597"/>
      <c r="AG263" s="597"/>
      <c r="AH263" s="597"/>
      <c r="AI263" s="597"/>
      <c r="AJ263" s="597"/>
      <c r="AK263" s="597"/>
      <c r="AL263" s="597"/>
      <c r="AM263" s="597"/>
      <c r="AN263" s="597"/>
      <c r="AO263" s="596"/>
      <c r="AP263" s="599"/>
      <c r="AQ263" s="599"/>
      <c r="AR263" s="599"/>
      <c r="AS263" s="599"/>
      <c r="AT263" s="600"/>
      <c r="AU263" s="600"/>
      <c r="AV263" s="600"/>
      <c r="AW263" s="73"/>
      <c r="AX263" s="73"/>
      <c r="AY263" s="73"/>
      <c r="AZ263" s="73"/>
      <c r="BA263" s="601"/>
      <c r="BB263" s="73"/>
      <c r="BC263" s="73"/>
      <c r="BD263" s="73"/>
      <c r="BE263" s="73"/>
      <c r="BF263" s="73"/>
      <c r="BG263" s="73"/>
      <c r="BH263" s="73"/>
      <c r="BI263" s="73"/>
      <c r="BJ263" s="73"/>
      <c r="BK263" s="15"/>
      <c r="BL263" s="517"/>
      <c r="BM263" s="517"/>
      <c r="BN263" s="517"/>
      <c r="BO263" s="517"/>
      <c r="BP263" s="517"/>
      <c r="BQ263" s="517"/>
      <c r="BR263" s="517"/>
      <c r="BS263" s="517"/>
      <c r="BT263" s="517"/>
      <c r="BU263" s="517"/>
      <c r="BV263" s="517"/>
      <c r="BW263" s="517"/>
    </row>
    <row r="264" spans="1:75" ht="16.5" customHeight="1" x14ac:dyDescent="0.3">
      <c r="A264" s="596"/>
      <c r="B264" s="596"/>
      <c r="C264" s="597"/>
      <c r="D264" s="597"/>
      <c r="E264" s="596"/>
      <c r="F264" s="597"/>
      <c r="G264" s="596"/>
      <c r="H264" s="597"/>
      <c r="I264" s="596"/>
      <c r="J264" s="596"/>
      <c r="K264" s="596"/>
      <c r="L264" s="596"/>
      <c r="M264" s="596"/>
      <c r="N264" s="596"/>
      <c r="O264" s="596"/>
      <c r="P264" s="596"/>
      <c r="Q264" s="596"/>
      <c r="R264" s="596"/>
      <c r="S264" s="596"/>
      <c r="T264" s="596"/>
      <c r="U264" s="597"/>
      <c r="V264" s="597"/>
      <c r="W264" s="598"/>
      <c r="X264" s="598"/>
      <c r="Y264" s="597"/>
      <c r="Z264" s="597"/>
      <c r="AA264" s="598"/>
      <c r="AB264" s="598"/>
      <c r="AC264" s="597"/>
      <c r="AD264" s="597"/>
      <c r="AE264" s="597"/>
      <c r="AF264" s="597"/>
      <c r="AG264" s="597"/>
      <c r="AH264" s="597"/>
      <c r="AI264" s="597"/>
      <c r="AJ264" s="597"/>
      <c r="AK264" s="597"/>
      <c r="AL264" s="597"/>
      <c r="AM264" s="597"/>
      <c r="AN264" s="597"/>
      <c r="AO264" s="596"/>
      <c r="AP264" s="599"/>
      <c r="AQ264" s="599"/>
      <c r="AR264" s="599"/>
      <c r="AS264" s="599"/>
      <c r="AT264" s="600"/>
      <c r="AU264" s="600"/>
      <c r="AV264" s="600"/>
      <c r="AW264" s="73"/>
      <c r="AX264" s="73"/>
      <c r="AY264" s="73"/>
      <c r="AZ264" s="73"/>
      <c r="BA264" s="601"/>
      <c r="BB264" s="73"/>
      <c r="BC264" s="73"/>
      <c r="BD264" s="73"/>
      <c r="BE264" s="73"/>
      <c r="BF264" s="73"/>
      <c r="BG264" s="73"/>
      <c r="BH264" s="73"/>
      <c r="BI264" s="73"/>
      <c r="BJ264" s="73"/>
      <c r="BK264" s="15"/>
      <c r="BL264" s="517"/>
      <c r="BM264" s="517"/>
      <c r="BN264" s="517"/>
      <c r="BO264" s="517"/>
      <c r="BP264" s="517"/>
      <c r="BQ264" s="517"/>
      <c r="BR264" s="517"/>
      <c r="BS264" s="517"/>
      <c r="BT264" s="517"/>
      <c r="BU264" s="517"/>
      <c r="BV264" s="517"/>
      <c r="BW264" s="517"/>
    </row>
    <row r="265" spans="1:75" ht="16.5" customHeight="1" x14ac:dyDescent="0.3">
      <c r="A265" s="596"/>
      <c r="B265" s="596"/>
      <c r="C265" s="597"/>
      <c r="D265" s="597"/>
      <c r="E265" s="596"/>
      <c r="F265" s="597"/>
      <c r="G265" s="596"/>
      <c r="H265" s="597"/>
      <c r="I265" s="596"/>
      <c r="J265" s="596"/>
      <c r="K265" s="596"/>
      <c r="L265" s="596"/>
      <c r="M265" s="596"/>
      <c r="N265" s="596"/>
      <c r="O265" s="596"/>
      <c r="P265" s="596"/>
      <c r="Q265" s="596"/>
      <c r="R265" s="596"/>
      <c r="S265" s="596"/>
      <c r="T265" s="596"/>
      <c r="U265" s="597"/>
      <c r="V265" s="597"/>
      <c r="W265" s="598"/>
      <c r="X265" s="598"/>
      <c r="Y265" s="597"/>
      <c r="Z265" s="597"/>
      <c r="AA265" s="598"/>
      <c r="AB265" s="598"/>
      <c r="AC265" s="597"/>
      <c r="AD265" s="597"/>
      <c r="AE265" s="597"/>
      <c r="AF265" s="597"/>
      <c r="AG265" s="597"/>
      <c r="AH265" s="597"/>
      <c r="AI265" s="597"/>
      <c r="AJ265" s="597"/>
      <c r="AK265" s="597"/>
      <c r="AL265" s="597"/>
      <c r="AM265" s="597"/>
      <c r="AN265" s="597"/>
      <c r="AO265" s="596"/>
      <c r="AP265" s="599"/>
      <c r="AQ265" s="599"/>
      <c r="AR265" s="599"/>
      <c r="AS265" s="599"/>
      <c r="AT265" s="600"/>
      <c r="AU265" s="600"/>
      <c r="AV265" s="600"/>
      <c r="AW265" s="73"/>
      <c r="AX265" s="73"/>
      <c r="AY265" s="73"/>
      <c r="AZ265" s="73"/>
      <c r="BA265" s="601"/>
      <c r="BB265" s="73"/>
      <c r="BC265" s="73"/>
      <c r="BD265" s="73"/>
      <c r="BE265" s="73"/>
      <c r="BF265" s="73"/>
      <c r="BG265" s="73"/>
      <c r="BH265" s="73"/>
      <c r="BI265" s="73"/>
      <c r="BJ265" s="73"/>
      <c r="BK265" s="15"/>
      <c r="BL265" s="517"/>
      <c r="BM265" s="517"/>
      <c r="BN265" s="517"/>
      <c r="BO265" s="517"/>
      <c r="BP265" s="517"/>
      <c r="BQ265" s="517"/>
      <c r="BR265" s="517"/>
      <c r="BS265" s="517"/>
      <c r="BT265" s="517"/>
      <c r="BU265" s="517"/>
      <c r="BV265" s="517"/>
      <c r="BW265" s="517"/>
    </row>
    <row r="266" spans="1:75" ht="16.5" customHeight="1" x14ac:dyDescent="0.3">
      <c r="A266" s="596"/>
      <c r="B266" s="596"/>
      <c r="C266" s="597"/>
      <c r="D266" s="597"/>
      <c r="E266" s="596"/>
      <c r="F266" s="597"/>
      <c r="G266" s="596"/>
      <c r="H266" s="597"/>
      <c r="I266" s="596"/>
      <c r="J266" s="596"/>
      <c r="K266" s="596"/>
      <c r="L266" s="596"/>
      <c r="M266" s="596"/>
      <c r="N266" s="596"/>
      <c r="O266" s="596"/>
      <c r="P266" s="596"/>
      <c r="Q266" s="596"/>
      <c r="R266" s="596"/>
      <c r="S266" s="596"/>
      <c r="T266" s="596"/>
      <c r="U266" s="597"/>
      <c r="V266" s="597"/>
      <c r="W266" s="598"/>
      <c r="X266" s="598"/>
      <c r="Y266" s="597"/>
      <c r="Z266" s="597"/>
      <c r="AA266" s="598"/>
      <c r="AB266" s="598"/>
      <c r="AC266" s="597"/>
      <c r="AD266" s="597"/>
      <c r="AE266" s="597"/>
      <c r="AF266" s="597"/>
      <c r="AG266" s="597"/>
      <c r="AH266" s="597"/>
      <c r="AI266" s="597"/>
      <c r="AJ266" s="597"/>
      <c r="AK266" s="597"/>
      <c r="AL266" s="597"/>
      <c r="AM266" s="597"/>
      <c r="AN266" s="597"/>
      <c r="AO266" s="596"/>
      <c r="AP266" s="599"/>
      <c r="AQ266" s="599"/>
      <c r="AR266" s="599"/>
      <c r="AS266" s="599"/>
      <c r="AT266" s="600"/>
      <c r="AU266" s="600"/>
      <c r="AV266" s="600"/>
      <c r="AW266" s="73"/>
      <c r="AX266" s="73"/>
      <c r="AY266" s="73"/>
      <c r="AZ266" s="73"/>
      <c r="BA266" s="601"/>
      <c r="BB266" s="73"/>
      <c r="BC266" s="73"/>
      <c r="BD266" s="73"/>
      <c r="BE266" s="73"/>
      <c r="BF266" s="73"/>
      <c r="BG266" s="73"/>
      <c r="BH266" s="73"/>
      <c r="BI266" s="73"/>
      <c r="BJ266" s="73"/>
      <c r="BK266" s="15"/>
      <c r="BL266" s="517"/>
      <c r="BM266" s="517"/>
      <c r="BN266" s="517"/>
      <c r="BO266" s="517"/>
      <c r="BP266" s="517"/>
      <c r="BQ266" s="517"/>
      <c r="BR266" s="517"/>
      <c r="BS266" s="517"/>
      <c r="BT266" s="517"/>
      <c r="BU266" s="517"/>
      <c r="BV266" s="517"/>
      <c r="BW266" s="517"/>
    </row>
    <row r="267" spans="1:75" ht="16.5" customHeight="1" x14ac:dyDescent="0.3">
      <c r="A267" s="596"/>
      <c r="B267" s="596"/>
      <c r="C267" s="597"/>
      <c r="D267" s="597"/>
      <c r="E267" s="596"/>
      <c r="F267" s="597"/>
      <c r="G267" s="596"/>
      <c r="H267" s="597"/>
      <c r="I267" s="596"/>
      <c r="J267" s="596"/>
      <c r="K267" s="596"/>
      <c r="L267" s="596"/>
      <c r="M267" s="596"/>
      <c r="N267" s="596"/>
      <c r="O267" s="596"/>
      <c r="P267" s="596"/>
      <c r="Q267" s="596"/>
      <c r="R267" s="596"/>
      <c r="S267" s="596"/>
      <c r="T267" s="596"/>
      <c r="U267" s="597"/>
      <c r="V267" s="597"/>
      <c r="W267" s="598"/>
      <c r="X267" s="598"/>
      <c r="Y267" s="597"/>
      <c r="Z267" s="597"/>
      <c r="AA267" s="598"/>
      <c r="AB267" s="598"/>
      <c r="AC267" s="597"/>
      <c r="AD267" s="597"/>
      <c r="AE267" s="597"/>
      <c r="AF267" s="597"/>
      <c r="AG267" s="597"/>
      <c r="AH267" s="597"/>
      <c r="AI267" s="597"/>
      <c r="AJ267" s="597"/>
      <c r="AK267" s="597"/>
      <c r="AL267" s="597"/>
      <c r="AM267" s="597"/>
      <c r="AN267" s="597"/>
      <c r="AO267" s="596"/>
      <c r="AP267" s="599"/>
      <c r="AQ267" s="599"/>
      <c r="AR267" s="599"/>
      <c r="AS267" s="599"/>
      <c r="AT267" s="600"/>
      <c r="AU267" s="600"/>
      <c r="AV267" s="600"/>
      <c r="AW267" s="73"/>
      <c r="AX267" s="73"/>
      <c r="AY267" s="73"/>
      <c r="AZ267" s="73"/>
      <c r="BA267" s="601"/>
      <c r="BB267" s="73"/>
      <c r="BC267" s="73"/>
      <c r="BD267" s="73"/>
      <c r="BE267" s="73"/>
      <c r="BF267" s="73"/>
      <c r="BG267" s="73"/>
      <c r="BH267" s="73"/>
      <c r="BI267" s="73"/>
      <c r="BJ267" s="73"/>
      <c r="BK267" s="15"/>
      <c r="BL267" s="517"/>
      <c r="BM267" s="517"/>
      <c r="BN267" s="517"/>
      <c r="BO267" s="517"/>
      <c r="BP267" s="517"/>
      <c r="BQ267" s="517"/>
      <c r="BR267" s="517"/>
      <c r="BS267" s="517"/>
      <c r="BT267" s="517"/>
      <c r="BU267" s="517"/>
      <c r="BV267" s="517"/>
      <c r="BW267" s="517"/>
    </row>
    <row r="268" spans="1:75" ht="16.5" customHeight="1" x14ac:dyDescent="0.3">
      <c r="A268" s="596"/>
      <c r="B268" s="596"/>
      <c r="C268" s="597"/>
      <c r="D268" s="597"/>
      <c r="E268" s="596"/>
      <c r="F268" s="597"/>
      <c r="G268" s="596"/>
      <c r="H268" s="597"/>
      <c r="I268" s="596"/>
      <c r="J268" s="596"/>
      <c r="K268" s="596"/>
      <c r="L268" s="596"/>
      <c r="M268" s="596"/>
      <c r="N268" s="596"/>
      <c r="O268" s="596"/>
      <c r="P268" s="596"/>
      <c r="Q268" s="596"/>
      <c r="R268" s="596"/>
      <c r="S268" s="596"/>
      <c r="T268" s="596"/>
      <c r="U268" s="597"/>
      <c r="V268" s="597"/>
      <c r="W268" s="598"/>
      <c r="X268" s="598"/>
      <c r="Y268" s="597"/>
      <c r="Z268" s="597"/>
      <c r="AA268" s="598"/>
      <c r="AB268" s="598"/>
      <c r="AC268" s="597"/>
      <c r="AD268" s="597"/>
      <c r="AE268" s="597"/>
      <c r="AF268" s="597"/>
      <c r="AG268" s="597"/>
      <c r="AH268" s="597"/>
      <c r="AI268" s="597"/>
      <c r="AJ268" s="597"/>
      <c r="AK268" s="597"/>
      <c r="AL268" s="597"/>
      <c r="AM268" s="597"/>
      <c r="AN268" s="597"/>
      <c r="AO268" s="596"/>
      <c r="AP268" s="599"/>
      <c r="AQ268" s="599"/>
      <c r="AR268" s="599"/>
      <c r="AS268" s="599"/>
      <c r="AT268" s="600"/>
      <c r="AU268" s="600"/>
      <c r="AV268" s="600"/>
      <c r="AW268" s="73"/>
      <c r="AX268" s="73"/>
      <c r="AY268" s="73"/>
      <c r="AZ268" s="73"/>
      <c r="BA268" s="601"/>
      <c r="BB268" s="73"/>
      <c r="BC268" s="73"/>
      <c r="BD268" s="73"/>
      <c r="BE268" s="73"/>
      <c r="BF268" s="73"/>
      <c r="BG268" s="73"/>
      <c r="BH268" s="73"/>
      <c r="BI268" s="73"/>
      <c r="BJ268" s="73"/>
      <c r="BK268" s="15"/>
      <c r="BL268" s="517"/>
      <c r="BM268" s="517"/>
      <c r="BN268" s="517"/>
      <c r="BO268" s="517"/>
      <c r="BP268" s="517"/>
      <c r="BQ268" s="517"/>
      <c r="BR268" s="517"/>
      <c r="BS268" s="517"/>
      <c r="BT268" s="517"/>
      <c r="BU268" s="517"/>
      <c r="BV268" s="517"/>
      <c r="BW268" s="517"/>
    </row>
    <row r="269" spans="1:75" ht="16.5" customHeight="1" x14ac:dyDescent="0.3">
      <c r="A269" s="596"/>
      <c r="B269" s="596"/>
      <c r="C269" s="597"/>
      <c r="D269" s="597"/>
      <c r="E269" s="596"/>
      <c r="F269" s="597"/>
      <c r="G269" s="596"/>
      <c r="H269" s="597"/>
      <c r="I269" s="596"/>
      <c r="J269" s="596"/>
      <c r="K269" s="596"/>
      <c r="L269" s="596"/>
      <c r="M269" s="596"/>
      <c r="N269" s="596"/>
      <c r="O269" s="596"/>
      <c r="P269" s="596"/>
      <c r="Q269" s="596"/>
      <c r="R269" s="596"/>
      <c r="S269" s="596"/>
      <c r="T269" s="596"/>
      <c r="U269" s="597"/>
      <c r="V269" s="597"/>
      <c r="W269" s="598"/>
      <c r="X269" s="598"/>
      <c r="Y269" s="597"/>
      <c r="Z269" s="597"/>
      <c r="AA269" s="598"/>
      <c r="AB269" s="598"/>
      <c r="AC269" s="597"/>
      <c r="AD269" s="597"/>
      <c r="AE269" s="597"/>
      <c r="AF269" s="597"/>
      <c r="AG269" s="597"/>
      <c r="AH269" s="597"/>
      <c r="AI269" s="597"/>
      <c r="AJ269" s="597"/>
      <c r="AK269" s="597"/>
      <c r="AL269" s="597"/>
      <c r="AM269" s="597"/>
      <c r="AN269" s="597"/>
      <c r="AO269" s="596"/>
      <c r="AP269" s="599"/>
      <c r="AQ269" s="599"/>
      <c r="AR269" s="599"/>
      <c r="AS269" s="599"/>
      <c r="AT269" s="600"/>
      <c r="AU269" s="600"/>
      <c r="AV269" s="600"/>
      <c r="AW269" s="73"/>
      <c r="AX269" s="73"/>
      <c r="AY269" s="73"/>
      <c r="AZ269" s="73"/>
      <c r="BA269" s="601"/>
      <c r="BB269" s="73"/>
      <c r="BC269" s="73"/>
      <c r="BD269" s="73"/>
      <c r="BE269" s="73"/>
      <c r="BF269" s="73"/>
      <c r="BG269" s="73"/>
      <c r="BH269" s="73"/>
      <c r="BI269" s="73"/>
      <c r="BJ269" s="73"/>
      <c r="BK269" s="15"/>
      <c r="BL269" s="517"/>
      <c r="BM269" s="517"/>
      <c r="BN269" s="517"/>
      <c r="BO269" s="517"/>
      <c r="BP269" s="517"/>
      <c r="BQ269" s="517"/>
      <c r="BR269" s="517"/>
      <c r="BS269" s="517"/>
      <c r="BT269" s="517"/>
      <c r="BU269" s="517"/>
      <c r="BV269" s="517"/>
      <c r="BW269" s="517"/>
    </row>
    <row r="270" spans="1:75" ht="16.5" customHeight="1" x14ac:dyDescent="0.3">
      <c r="A270" s="596"/>
      <c r="B270" s="596"/>
      <c r="C270" s="597"/>
      <c r="D270" s="597"/>
      <c r="E270" s="596"/>
      <c r="F270" s="597"/>
      <c r="G270" s="596"/>
      <c r="H270" s="597"/>
      <c r="I270" s="596"/>
      <c r="J270" s="596"/>
      <c r="K270" s="596"/>
      <c r="L270" s="596"/>
      <c r="M270" s="596"/>
      <c r="N270" s="596"/>
      <c r="O270" s="596"/>
      <c r="P270" s="596"/>
      <c r="Q270" s="596"/>
      <c r="R270" s="596"/>
      <c r="S270" s="596"/>
      <c r="T270" s="596"/>
      <c r="U270" s="597"/>
      <c r="V270" s="597"/>
      <c r="W270" s="598"/>
      <c r="X270" s="598"/>
      <c r="Y270" s="597"/>
      <c r="Z270" s="597"/>
      <c r="AA270" s="598"/>
      <c r="AB270" s="598"/>
      <c r="AC270" s="597"/>
      <c r="AD270" s="597"/>
      <c r="AE270" s="597"/>
      <c r="AF270" s="597"/>
      <c r="AG270" s="597"/>
      <c r="AH270" s="597"/>
      <c r="AI270" s="597"/>
      <c r="AJ270" s="597"/>
      <c r="AK270" s="597"/>
      <c r="AL270" s="597"/>
      <c r="AM270" s="597"/>
      <c r="AN270" s="597"/>
      <c r="AO270" s="596"/>
      <c r="AP270" s="599"/>
      <c r="AQ270" s="599"/>
      <c r="AR270" s="599"/>
      <c r="AS270" s="599"/>
      <c r="AT270" s="600"/>
      <c r="AU270" s="600"/>
      <c r="AV270" s="600"/>
      <c r="AW270" s="73"/>
      <c r="AX270" s="73"/>
      <c r="AY270" s="73"/>
      <c r="AZ270" s="73"/>
      <c r="BA270" s="601"/>
      <c r="BB270" s="73"/>
      <c r="BC270" s="73"/>
      <c r="BD270" s="73"/>
      <c r="BE270" s="73"/>
      <c r="BF270" s="73"/>
      <c r="BG270" s="73"/>
      <c r="BH270" s="73"/>
      <c r="BI270" s="73"/>
      <c r="BJ270" s="73"/>
      <c r="BK270" s="15"/>
      <c r="BL270" s="517"/>
      <c r="BM270" s="517"/>
      <c r="BN270" s="517"/>
      <c r="BO270" s="517"/>
      <c r="BP270" s="517"/>
      <c r="BQ270" s="517"/>
      <c r="BR270" s="517"/>
      <c r="BS270" s="517"/>
      <c r="BT270" s="517"/>
      <c r="BU270" s="517"/>
      <c r="BV270" s="517"/>
      <c r="BW270" s="517"/>
    </row>
    <row r="271" spans="1:75" ht="16.5" customHeight="1" x14ac:dyDescent="0.3">
      <c r="A271" s="596"/>
      <c r="B271" s="596"/>
      <c r="C271" s="597"/>
      <c r="D271" s="597"/>
      <c r="E271" s="596"/>
      <c r="F271" s="597"/>
      <c r="G271" s="596"/>
      <c r="H271" s="597"/>
      <c r="I271" s="596"/>
      <c r="J271" s="596"/>
      <c r="K271" s="596"/>
      <c r="L271" s="596"/>
      <c r="M271" s="596"/>
      <c r="N271" s="596"/>
      <c r="O271" s="596"/>
      <c r="P271" s="596"/>
      <c r="Q271" s="596"/>
      <c r="R271" s="596"/>
      <c r="S271" s="596"/>
      <c r="T271" s="596"/>
      <c r="U271" s="597"/>
      <c r="V271" s="597"/>
      <c r="W271" s="598"/>
      <c r="X271" s="598"/>
      <c r="Y271" s="597"/>
      <c r="Z271" s="597"/>
      <c r="AA271" s="598"/>
      <c r="AB271" s="598"/>
      <c r="AC271" s="597"/>
      <c r="AD271" s="597"/>
      <c r="AE271" s="597"/>
      <c r="AF271" s="597"/>
      <c r="AG271" s="597"/>
      <c r="AH271" s="597"/>
      <c r="AI271" s="597"/>
      <c r="AJ271" s="597"/>
      <c r="AK271" s="597"/>
      <c r="AL271" s="597"/>
      <c r="AM271" s="597"/>
      <c r="AN271" s="597"/>
      <c r="AO271" s="596"/>
      <c r="AP271" s="599"/>
      <c r="AQ271" s="599"/>
      <c r="AR271" s="599"/>
      <c r="AS271" s="599"/>
      <c r="AT271" s="600"/>
      <c r="AU271" s="600"/>
      <c r="AV271" s="600"/>
      <c r="AW271" s="73"/>
      <c r="AX271" s="73"/>
      <c r="AY271" s="73"/>
      <c r="AZ271" s="73"/>
      <c r="BA271" s="601"/>
      <c r="BB271" s="73"/>
      <c r="BC271" s="73"/>
      <c r="BD271" s="73"/>
      <c r="BE271" s="73"/>
      <c r="BF271" s="73"/>
      <c r="BG271" s="73"/>
      <c r="BH271" s="73"/>
      <c r="BI271" s="73"/>
      <c r="BJ271" s="73"/>
      <c r="BK271" s="15"/>
      <c r="BL271" s="517"/>
      <c r="BM271" s="517"/>
      <c r="BN271" s="517"/>
      <c r="BO271" s="517"/>
      <c r="BP271" s="517"/>
      <c r="BQ271" s="517"/>
      <c r="BR271" s="517"/>
      <c r="BS271" s="517"/>
      <c r="BT271" s="517"/>
      <c r="BU271" s="517"/>
      <c r="BV271" s="517"/>
      <c r="BW271" s="517"/>
    </row>
    <row r="272" spans="1:75" ht="16.5" customHeight="1" x14ac:dyDescent="0.3">
      <c r="A272" s="596"/>
      <c r="B272" s="596"/>
      <c r="C272" s="597"/>
      <c r="D272" s="597"/>
      <c r="E272" s="596"/>
      <c r="F272" s="597"/>
      <c r="G272" s="596"/>
      <c r="H272" s="597"/>
      <c r="I272" s="596"/>
      <c r="J272" s="596"/>
      <c r="K272" s="596"/>
      <c r="L272" s="596"/>
      <c r="M272" s="596"/>
      <c r="N272" s="596"/>
      <c r="O272" s="596"/>
      <c r="P272" s="596"/>
      <c r="Q272" s="596"/>
      <c r="R272" s="596"/>
      <c r="S272" s="596"/>
      <c r="T272" s="596"/>
      <c r="U272" s="597"/>
      <c r="V272" s="597"/>
      <c r="W272" s="598"/>
      <c r="X272" s="598"/>
      <c r="Y272" s="597"/>
      <c r="Z272" s="597"/>
      <c r="AA272" s="598"/>
      <c r="AB272" s="598"/>
      <c r="AC272" s="597"/>
      <c r="AD272" s="597"/>
      <c r="AE272" s="597"/>
      <c r="AF272" s="597"/>
      <c r="AG272" s="597"/>
      <c r="AH272" s="597"/>
      <c r="AI272" s="597"/>
      <c r="AJ272" s="597"/>
      <c r="AK272" s="597"/>
      <c r="AL272" s="597"/>
      <c r="AM272" s="597"/>
      <c r="AN272" s="597"/>
      <c r="AO272" s="596"/>
      <c r="AP272" s="599"/>
      <c r="AQ272" s="599"/>
      <c r="AR272" s="599"/>
      <c r="AS272" s="599"/>
      <c r="AT272" s="600"/>
      <c r="AU272" s="600"/>
      <c r="AV272" s="600"/>
      <c r="AW272" s="73"/>
      <c r="AX272" s="73"/>
      <c r="AY272" s="73"/>
      <c r="AZ272" s="73"/>
      <c r="BA272" s="601"/>
      <c r="BB272" s="73"/>
      <c r="BC272" s="73"/>
      <c r="BD272" s="73"/>
      <c r="BE272" s="73"/>
      <c r="BF272" s="73"/>
      <c r="BG272" s="73"/>
      <c r="BH272" s="73"/>
      <c r="BI272" s="73"/>
      <c r="BJ272" s="73"/>
      <c r="BK272" s="15"/>
      <c r="BL272" s="517"/>
      <c r="BM272" s="517"/>
      <c r="BN272" s="517"/>
      <c r="BO272" s="517"/>
      <c r="BP272" s="517"/>
      <c r="BQ272" s="517"/>
      <c r="BR272" s="517"/>
      <c r="BS272" s="517"/>
      <c r="BT272" s="517"/>
      <c r="BU272" s="517"/>
      <c r="BV272" s="517"/>
      <c r="BW272" s="517"/>
    </row>
    <row r="273" spans="1:75" ht="16.5" customHeight="1" x14ac:dyDescent="0.3">
      <c r="A273" s="596"/>
      <c r="B273" s="596"/>
      <c r="C273" s="597"/>
      <c r="D273" s="597"/>
      <c r="E273" s="596"/>
      <c r="F273" s="597"/>
      <c r="G273" s="596"/>
      <c r="H273" s="597"/>
      <c r="I273" s="596"/>
      <c r="J273" s="596"/>
      <c r="K273" s="596"/>
      <c r="L273" s="596"/>
      <c r="M273" s="596"/>
      <c r="N273" s="596"/>
      <c r="O273" s="596"/>
      <c r="P273" s="596"/>
      <c r="Q273" s="596"/>
      <c r="R273" s="596"/>
      <c r="S273" s="596"/>
      <c r="T273" s="596"/>
      <c r="U273" s="597"/>
      <c r="V273" s="597"/>
      <c r="W273" s="598"/>
      <c r="X273" s="598"/>
      <c r="Y273" s="597"/>
      <c r="Z273" s="597"/>
      <c r="AA273" s="598"/>
      <c r="AB273" s="598"/>
      <c r="AC273" s="597"/>
      <c r="AD273" s="597"/>
      <c r="AE273" s="597"/>
      <c r="AF273" s="597"/>
      <c r="AG273" s="597"/>
      <c r="AH273" s="597"/>
      <c r="AI273" s="597"/>
      <c r="AJ273" s="597"/>
      <c r="AK273" s="597"/>
      <c r="AL273" s="597"/>
      <c r="AM273" s="597"/>
      <c r="AN273" s="597"/>
      <c r="AO273" s="596"/>
      <c r="AP273" s="599"/>
      <c r="AQ273" s="599"/>
      <c r="AR273" s="599"/>
      <c r="AS273" s="599"/>
      <c r="AT273" s="600"/>
      <c r="AU273" s="600"/>
      <c r="AV273" s="600"/>
      <c r="AW273" s="73"/>
      <c r="AX273" s="73"/>
      <c r="AY273" s="73"/>
      <c r="AZ273" s="73"/>
      <c r="BA273" s="601"/>
      <c r="BB273" s="73"/>
      <c r="BC273" s="73"/>
      <c r="BD273" s="73"/>
      <c r="BE273" s="73"/>
      <c r="BF273" s="73"/>
      <c r="BG273" s="73"/>
      <c r="BH273" s="73"/>
      <c r="BI273" s="73"/>
      <c r="BJ273" s="73"/>
      <c r="BK273" s="15"/>
      <c r="BL273" s="517"/>
      <c r="BM273" s="517"/>
      <c r="BN273" s="517"/>
      <c r="BO273" s="517"/>
      <c r="BP273" s="517"/>
      <c r="BQ273" s="517"/>
      <c r="BR273" s="517"/>
      <c r="BS273" s="517"/>
      <c r="BT273" s="517"/>
      <c r="BU273" s="517"/>
      <c r="BV273" s="517"/>
      <c r="BW273" s="517"/>
    </row>
    <row r="274" spans="1:75" ht="16.5" customHeight="1" x14ac:dyDescent="0.3">
      <c r="A274" s="596"/>
      <c r="B274" s="596"/>
      <c r="C274" s="597"/>
      <c r="D274" s="597"/>
      <c r="E274" s="596"/>
      <c r="F274" s="597"/>
      <c r="G274" s="596"/>
      <c r="H274" s="597"/>
      <c r="I274" s="596"/>
      <c r="J274" s="596"/>
      <c r="K274" s="596"/>
      <c r="L274" s="596"/>
      <c r="M274" s="596"/>
      <c r="N274" s="596"/>
      <c r="O274" s="596"/>
      <c r="P274" s="596"/>
      <c r="Q274" s="596"/>
      <c r="R274" s="596"/>
      <c r="S274" s="596"/>
      <c r="T274" s="596"/>
      <c r="U274" s="597"/>
      <c r="V274" s="597"/>
      <c r="W274" s="598"/>
      <c r="X274" s="598"/>
      <c r="Y274" s="597"/>
      <c r="Z274" s="597"/>
      <c r="AA274" s="598"/>
      <c r="AB274" s="598"/>
      <c r="AC274" s="597"/>
      <c r="AD274" s="597"/>
      <c r="AE274" s="597"/>
      <c r="AF274" s="597"/>
      <c r="AG274" s="597"/>
      <c r="AH274" s="597"/>
      <c r="AI274" s="597"/>
      <c r="AJ274" s="597"/>
      <c r="AK274" s="597"/>
      <c r="AL274" s="597"/>
      <c r="AM274" s="597"/>
      <c r="AN274" s="597"/>
      <c r="AO274" s="596"/>
      <c r="AP274" s="599"/>
      <c r="AQ274" s="599"/>
      <c r="AR274" s="599"/>
      <c r="AS274" s="599"/>
      <c r="AT274" s="600"/>
      <c r="AU274" s="600"/>
      <c r="AV274" s="600"/>
      <c r="AW274" s="73"/>
      <c r="AX274" s="73"/>
      <c r="AY274" s="73"/>
      <c r="AZ274" s="73"/>
      <c r="BA274" s="601"/>
      <c r="BB274" s="73"/>
      <c r="BC274" s="73"/>
      <c r="BD274" s="73"/>
      <c r="BE274" s="73"/>
      <c r="BF274" s="73"/>
      <c r="BG274" s="73"/>
      <c r="BH274" s="73"/>
      <c r="BI274" s="73"/>
      <c r="BJ274" s="73"/>
      <c r="BK274" s="15"/>
      <c r="BL274" s="517"/>
      <c r="BM274" s="517"/>
      <c r="BN274" s="517"/>
      <c r="BO274" s="517"/>
      <c r="BP274" s="517"/>
      <c r="BQ274" s="517"/>
      <c r="BR274" s="517"/>
      <c r="BS274" s="517"/>
      <c r="BT274" s="517"/>
      <c r="BU274" s="517"/>
      <c r="BV274" s="517"/>
      <c r="BW274" s="517"/>
    </row>
    <row r="275" spans="1:75" ht="16.5" customHeight="1" x14ac:dyDescent="0.3">
      <c r="A275" s="596"/>
      <c r="B275" s="596"/>
      <c r="C275" s="597"/>
      <c r="D275" s="597"/>
      <c r="E275" s="596"/>
      <c r="F275" s="597"/>
      <c r="G275" s="596"/>
      <c r="H275" s="597"/>
      <c r="I275" s="596"/>
      <c r="J275" s="596"/>
      <c r="K275" s="596"/>
      <c r="L275" s="596"/>
      <c r="M275" s="596"/>
      <c r="N275" s="596"/>
      <c r="O275" s="596"/>
      <c r="P275" s="596"/>
      <c r="Q275" s="596"/>
      <c r="R275" s="596"/>
      <c r="S275" s="596"/>
      <c r="T275" s="596"/>
      <c r="U275" s="597"/>
      <c r="V275" s="597"/>
      <c r="W275" s="598"/>
      <c r="X275" s="598"/>
      <c r="Y275" s="597"/>
      <c r="Z275" s="597"/>
      <c r="AA275" s="598"/>
      <c r="AB275" s="598"/>
      <c r="AC275" s="597"/>
      <c r="AD275" s="597"/>
      <c r="AE275" s="597"/>
      <c r="AF275" s="597"/>
      <c r="AG275" s="597"/>
      <c r="AH275" s="597"/>
      <c r="AI275" s="597"/>
      <c r="AJ275" s="597"/>
      <c r="AK275" s="597"/>
      <c r="AL275" s="597"/>
      <c r="AM275" s="597"/>
      <c r="AN275" s="597"/>
      <c r="AO275" s="596"/>
      <c r="AP275" s="599"/>
      <c r="AQ275" s="599"/>
      <c r="AR275" s="599"/>
      <c r="AS275" s="599"/>
      <c r="AT275" s="600"/>
      <c r="AU275" s="600"/>
      <c r="AV275" s="600"/>
      <c r="AW275" s="73"/>
      <c r="AX275" s="73"/>
      <c r="AY275" s="73"/>
      <c r="AZ275" s="73"/>
      <c r="BA275" s="601"/>
      <c r="BB275" s="73"/>
      <c r="BC275" s="73"/>
      <c r="BD275" s="73"/>
      <c r="BE275" s="73"/>
      <c r="BF275" s="73"/>
      <c r="BG275" s="73"/>
      <c r="BH275" s="73"/>
      <c r="BI275" s="73"/>
      <c r="BJ275" s="73"/>
      <c r="BK275" s="15"/>
      <c r="BL275" s="517"/>
      <c r="BM275" s="517"/>
      <c r="BN275" s="517"/>
      <c r="BO275" s="517"/>
      <c r="BP275" s="517"/>
      <c r="BQ275" s="517"/>
      <c r="BR275" s="517"/>
      <c r="BS275" s="517"/>
      <c r="BT275" s="517"/>
      <c r="BU275" s="517"/>
      <c r="BV275" s="517"/>
      <c r="BW275" s="517"/>
    </row>
    <row r="276" spans="1:75" ht="16.5" customHeight="1" x14ac:dyDescent="0.3">
      <c r="A276" s="596"/>
      <c r="B276" s="596"/>
      <c r="C276" s="597"/>
      <c r="D276" s="597"/>
      <c r="E276" s="596"/>
      <c r="F276" s="597"/>
      <c r="G276" s="596"/>
      <c r="H276" s="597"/>
      <c r="I276" s="596"/>
      <c r="J276" s="596"/>
      <c r="K276" s="596"/>
      <c r="L276" s="596"/>
      <c r="M276" s="596"/>
      <c r="N276" s="596"/>
      <c r="O276" s="596"/>
      <c r="P276" s="596"/>
      <c r="Q276" s="596"/>
      <c r="R276" s="596"/>
      <c r="S276" s="596"/>
      <c r="T276" s="596"/>
      <c r="U276" s="597"/>
      <c r="V276" s="597"/>
      <c r="W276" s="598"/>
      <c r="X276" s="598"/>
      <c r="Y276" s="597"/>
      <c r="Z276" s="597"/>
      <c r="AA276" s="598"/>
      <c r="AB276" s="598"/>
      <c r="AC276" s="597"/>
      <c r="AD276" s="597"/>
      <c r="AE276" s="597"/>
      <c r="AF276" s="597"/>
      <c r="AG276" s="597"/>
      <c r="AH276" s="597"/>
      <c r="AI276" s="597"/>
      <c r="AJ276" s="597"/>
      <c r="AK276" s="597"/>
      <c r="AL276" s="597"/>
      <c r="AM276" s="597"/>
      <c r="AN276" s="597"/>
      <c r="AO276" s="596"/>
      <c r="AP276" s="599"/>
      <c r="AQ276" s="599"/>
      <c r="AR276" s="599"/>
      <c r="AS276" s="599"/>
      <c r="AT276" s="600"/>
      <c r="AU276" s="600"/>
      <c r="AV276" s="600"/>
      <c r="AW276" s="73"/>
      <c r="AX276" s="73"/>
      <c r="AY276" s="73"/>
      <c r="AZ276" s="73"/>
      <c r="BA276" s="601"/>
      <c r="BB276" s="73"/>
      <c r="BC276" s="73"/>
      <c r="BD276" s="73"/>
      <c r="BE276" s="73"/>
      <c r="BF276" s="73"/>
      <c r="BG276" s="73"/>
      <c r="BH276" s="73"/>
      <c r="BI276" s="73"/>
      <c r="BJ276" s="73"/>
      <c r="BK276" s="15"/>
      <c r="BL276" s="517"/>
      <c r="BM276" s="517"/>
      <c r="BN276" s="517"/>
      <c r="BO276" s="517"/>
      <c r="BP276" s="517"/>
      <c r="BQ276" s="517"/>
      <c r="BR276" s="517"/>
      <c r="BS276" s="517"/>
      <c r="BT276" s="517"/>
      <c r="BU276" s="517"/>
      <c r="BV276" s="517"/>
      <c r="BW276" s="517"/>
    </row>
    <row r="277" spans="1:75" ht="16.5" customHeight="1" x14ac:dyDescent="0.3">
      <c r="A277" s="596"/>
      <c r="B277" s="596"/>
      <c r="C277" s="597"/>
      <c r="D277" s="597"/>
      <c r="E277" s="596"/>
      <c r="F277" s="597"/>
      <c r="G277" s="596"/>
      <c r="H277" s="597"/>
      <c r="I277" s="596"/>
      <c r="J277" s="596"/>
      <c r="K277" s="596"/>
      <c r="L277" s="596"/>
      <c r="M277" s="596"/>
      <c r="N277" s="596"/>
      <c r="O277" s="596"/>
      <c r="P277" s="596"/>
      <c r="Q277" s="596"/>
      <c r="R277" s="596"/>
      <c r="S277" s="596"/>
      <c r="T277" s="596"/>
      <c r="U277" s="597"/>
      <c r="V277" s="597"/>
      <c r="W277" s="598"/>
      <c r="X277" s="598"/>
      <c r="Y277" s="597"/>
      <c r="Z277" s="597"/>
      <c r="AA277" s="598"/>
      <c r="AB277" s="598"/>
      <c r="AC277" s="597"/>
      <c r="AD277" s="597"/>
      <c r="AE277" s="597"/>
      <c r="AF277" s="597"/>
      <c r="AG277" s="597"/>
      <c r="AH277" s="597"/>
      <c r="AI277" s="597"/>
      <c r="AJ277" s="597"/>
      <c r="AK277" s="597"/>
      <c r="AL277" s="597"/>
      <c r="AM277" s="597"/>
      <c r="AN277" s="597"/>
      <c r="AO277" s="596"/>
      <c r="AP277" s="599"/>
      <c r="AQ277" s="599"/>
      <c r="AR277" s="599"/>
      <c r="AS277" s="599"/>
      <c r="AT277" s="600"/>
      <c r="AU277" s="600"/>
      <c r="AV277" s="600"/>
      <c r="AW277" s="73"/>
      <c r="AX277" s="73"/>
      <c r="AY277" s="73"/>
      <c r="AZ277" s="73"/>
      <c r="BA277" s="601"/>
      <c r="BB277" s="73"/>
      <c r="BC277" s="73"/>
      <c r="BD277" s="73"/>
      <c r="BE277" s="73"/>
      <c r="BF277" s="73"/>
      <c r="BG277" s="73"/>
      <c r="BH277" s="73"/>
      <c r="BI277" s="73"/>
      <c r="BJ277" s="73"/>
      <c r="BK277" s="15"/>
      <c r="BL277" s="517"/>
      <c r="BM277" s="517"/>
      <c r="BN277" s="517"/>
      <c r="BO277" s="517"/>
      <c r="BP277" s="517"/>
      <c r="BQ277" s="517"/>
      <c r="BR277" s="517"/>
      <c r="BS277" s="517"/>
      <c r="BT277" s="517"/>
      <c r="BU277" s="517"/>
      <c r="BV277" s="517"/>
      <c r="BW277" s="517"/>
    </row>
    <row r="278" spans="1:75" ht="16.5" customHeight="1" x14ac:dyDescent="0.3">
      <c r="A278" s="596"/>
      <c r="B278" s="596"/>
      <c r="C278" s="597"/>
      <c r="D278" s="597"/>
      <c r="E278" s="596"/>
      <c r="F278" s="597"/>
      <c r="G278" s="596"/>
      <c r="H278" s="597"/>
      <c r="I278" s="596"/>
      <c r="J278" s="596"/>
      <c r="K278" s="596"/>
      <c r="L278" s="596"/>
      <c r="M278" s="596"/>
      <c r="N278" s="596"/>
      <c r="O278" s="596"/>
      <c r="P278" s="596"/>
      <c r="Q278" s="596"/>
      <c r="R278" s="596"/>
      <c r="S278" s="596"/>
      <c r="T278" s="596"/>
      <c r="U278" s="597"/>
      <c r="V278" s="597"/>
      <c r="W278" s="598"/>
      <c r="X278" s="598"/>
      <c r="Y278" s="597"/>
      <c r="Z278" s="597"/>
      <c r="AA278" s="598"/>
      <c r="AB278" s="598"/>
      <c r="AC278" s="597"/>
      <c r="AD278" s="597"/>
      <c r="AE278" s="597"/>
      <c r="AF278" s="597"/>
      <c r="AG278" s="597"/>
      <c r="AH278" s="597"/>
      <c r="AI278" s="597"/>
      <c r="AJ278" s="597"/>
      <c r="AK278" s="597"/>
      <c r="AL278" s="597"/>
      <c r="AM278" s="597"/>
      <c r="AN278" s="597"/>
      <c r="AO278" s="596"/>
      <c r="AP278" s="599"/>
      <c r="AQ278" s="599"/>
      <c r="AR278" s="599"/>
      <c r="AS278" s="599"/>
      <c r="AT278" s="600"/>
      <c r="AU278" s="600"/>
      <c r="AV278" s="600"/>
      <c r="AW278" s="73"/>
      <c r="AX278" s="73"/>
      <c r="AY278" s="73"/>
      <c r="AZ278" s="73"/>
      <c r="BA278" s="601"/>
      <c r="BB278" s="73"/>
      <c r="BC278" s="73"/>
      <c r="BD278" s="73"/>
      <c r="BE278" s="73"/>
      <c r="BF278" s="73"/>
      <c r="BG278" s="73"/>
      <c r="BH278" s="73"/>
      <c r="BI278" s="73"/>
      <c r="BJ278" s="73"/>
      <c r="BK278" s="15"/>
      <c r="BL278" s="517"/>
      <c r="BM278" s="517"/>
      <c r="BN278" s="517"/>
      <c r="BO278" s="517"/>
      <c r="BP278" s="517"/>
      <c r="BQ278" s="517"/>
      <c r="BR278" s="517"/>
      <c r="BS278" s="517"/>
      <c r="BT278" s="517"/>
      <c r="BU278" s="517"/>
      <c r="BV278" s="517"/>
      <c r="BW278" s="517"/>
    </row>
    <row r="279" spans="1:75" ht="16.5" customHeight="1" x14ac:dyDescent="0.3">
      <c r="A279" s="596"/>
      <c r="B279" s="596"/>
      <c r="C279" s="597"/>
      <c r="D279" s="597"/>
      <c r="E279" s="596"/>
      <c r="F279" s="597"/>
      <c r="G279" s="596"/>
      <c r="H279" s="597"/>
      <c r="I279" s="596"/>
      <c r="J279" s="596"/>
      <c r="K279" s="596"/>
      <c r="L279" s="596"/>
      <c r="M279" s="596"/>
      <c r="N279" s="596"/>
      <c r="O279" s="596"/>
      <c r="P279" s="596"/>
      <c r="Q279" s="596"/>
      <c r="R279" s="596"/>
      <c r="S279" s="596"/>
      <c r="T279" s="596"/>
      <c r="U279" s="597"/>
      <c r="V279" s="597"/>
      <c r="W279" s="598"/>
      <c r="X279" s="598"/>
      <c r="Y279" s="597"/>
      <c r="Z279" s="597"/>
      <c r="AA279" s="598"/>
      <c r="AB279" s="598"/>
      <c r="AC279" s="597"/>
      <c r="AD279" s="597"/>
      <c r="AE279" s="597"/>
      <c r="AF279" s="597"/>
      <c r="AG279" s="597"/>
      <c r="AH279" s="597"/>
      <c r="AI279" s="597"/>
      <c r="AJ279" s="597"/>
      <c r="AK279" s="597"/>
      <c r="AL279" s="597"/>
      <c r="AM279" s="597"/>
      <c r="AN279" s="597"/>
      <c r="AO279" s="596"/>
      <c r="AP279" s="599"/>
      <c r="AQ279" s="599"/>
      <c r="AR279" s="599"/>
      <c r="AS279" s="599"/>
      <c r="AT279" s="600"/>
      <c r="AU279" s="600"/>
      <c r="AV279" s="600"/>
      <c r="AW279" s="73"/>
      <c r="AX279" s="73"/>
      <c r="AY279" s="73"/>
      <c r="AZ279" s="73"/>
      <c r="BA279" s="601"/>
      <c r="BB279" s="73"/>
      <c r="BC279" s="73"/>
      <c r="BD279" s="73"/>
      <c r="BE279" s="73"/>
      <c r="BF279" s="73"/>
      <c r="BG279" s="73"/>
      <c r="BH279" s="73"/>
      <c r="BI279" s="73"/>
      <c r="BJ279" s="73"/>
      <c r="BK279" s="15"/>
      <c r="BL279" s="517"/>
      <c r="BM279" s="517"/>
      <c r="BN279" s="517"/>
      <c r="BO279" s="517"/>
      <c r="BP279" s="517"/>
      <c r="BQ279" s="517"/>
      <c r="BR279" s="517"/>
      <c r="BS279" s="517"/>
      <c r="BT279" s="517"/>
      <c r="BU279" s="517"/>
      <c r="BV279" s="517"/>
      <c r="BW279" s="517"/>
    </row>
    <row r="280" spans="1:75" ht="16.5" customHeight="1" x14ac:dyDescent="0.3">
      <c r="A280" s="596"/>
      <c r="B280" s="596"/>
      <c r="C280" s="597"/>
      <c r="D280" s="597"/>
      <c r="E280" s="596"/>
      <c r="F280" s="597"/>
      <c r="G280" s="596"/>
      <c r="H280" s="597"/>
      <c r="I280" s="596"/>
      <c r="J280" s="596"/>
      <c r="K280" s="596"/>
      <c r="L280" s="596"/>
      <c r="M280" s="596"/>
      <c r="N280" s="596"/>
      <c r="O280" s="596"/>
      <c r="P280" s="596"/>
      <c r="Q280" s="596"/>
      <c r="R280" s="596"/>
      <c r="S280" s="596"/>
      <c r="T280" s="596"/>
      <c r="U280" s="597"/>
      <c r="V280" s="597"/>
      <c r="W280" s="598"/>
      <c r="X280" s="598"/>
      <c r="Y280" s="597"/>
      <c r="Z280" s="597"/>
      <c r="AA280" s="598"/>
      <c r="AB280" s="598"/>
      <c r="AC280" s="597"/>
      <c r="AD280" s="597"/>
      <c r="AE280" s="597"/>
      <c r="AF280" s="597"/>
      <c r="AG280" s="597"/>
      <c r="AH280" s="597"/>
      <c r="AI280" s="597"/>
      <c r="AJ280" s="597"/>
      <c r="AK280" s="597"/>
      <c r="AL280" s="597"/>
      <c r="AM280" s="597"/>
      <c r="AN280" s="597"/>
      <c r="AO280" s="596"/>
      <c r="AP280" s="599"/>
      <c r="AQ280" s="599"/>
      <c r="AR280" s="599"/>
      <c r="AS280" s="599"/>
      <c r="AT280" s="600"/>
      <c r="AU280" s="600"/>
      <c r="AV280" s="600"/>
      <c r="AW280" s="73"/>
      <c r="AX280" s="73"/>
      <c r="AY280" s="73"/>
      <c r="AZ280" s="73"/>
      <c r="BA280" s="601"/>
      <c r="BB280" s="73"/>
      <c r="BC280" s="73"/>
      <c r="BD280" s="73"/>
      <c r="BE280" s="73"/>
      <c r="BF280" s="73"/>
      <c r="BG280" s="73"/>
      <c r="BH280" s="73"/>
      <c r="BI280" s="73"/>
      <c r="BJ280" s="73"/>
      <c r="BK280" s="15"/>
      <c r="BL280" s="517"/>
      <c r="BM280" s="517"/>
      <c r="BN280" s="517"/>
      <c r="BO280" s="517"/>
      <c r="BP280" s="517"/>
      <c r="BQ280" s="517"/>
      <c r="BR280" s="517"/>
      <c r="BS280" s="517"/>
      <c r="BT280" s="517"/>
      <c r="BU280" s="517"/>
      <c r="BV280" s="517"/>
      <c r="BW280" s="517"/>
    </row>
    <row r="281" spans="1:75" ht="16.5" customHeight="1" x14ac:dyDescent="0.3">
      <c r="A281" s="596"/>
      <c r="B281" s="596"/>
      <c r="C281" s="597"/>
      <c r="D281" s="597"/>
      <c r="E281" s="596"/>
      <c r="F281" s="597"/>
      <c r="G281" s="596"/>
      <c r="H281" s="597"/>
      <c r="I281" s="596"/>
      <c r="J281" s="596"/>
      <c r="K281" s="596"/>
      <c r="L281" s="596"/>
      <c r="M281" s="596"/>
      <c r="N281" s="596"/>
      <c r="O281" s="596"/>
      <c r="P281" s="596"/>
      <c r="Q281" s="596"/>
      <c r="R281" s="596"/>
      <c r="S281" s="596"/>
      <c r="T281" s="596"/>
      <c r="U281" s="597"/>
      <c r="V281" s="597"/>
      <c r="W281" s="598"/>
      <c r="X281" s="598"/>
      <c r="Y281" s="597"/>
      <c r="Z281" s="597"/>
      <c r="AA281" s="598"/>
      <c r="AB281" s="598"/>
      <c r="AC281" s="597"/>
      <c r="AD281" s="597"/>
      <c r="AE281" s="597"/>
      <c r="AF281" s="597"/>
      <c r="AG281" s="597"/>
      <c r="AH281" s="597"/>
      <c r="AI281" s="597"/>
      <c r="AJ281" s="597"/>
      <c r="AK281" s="597"/>
      <c r="AL281" s="597"/>
      <c r="AM281" s="597"/>
      <c r="AN281" s="597"/>
      <c r="AO281" s="596"/>
      <c r="AP281" s="599"/>
      <c r="AQ281" s="599"/>
      <c r="AR281" s="599"/>
      <c r="AS281" s="599"/>
      <c r="AT281" s="600"/>
      <c r="AU281" s="600"/>
      <c r="AV281" s="600"/>
      <c r="AW281" s="73"/>
      <c r="AX281" s="73"/>
      <c r="AY281" s="73"/>
      <c r="AZ281" s="73"/>
      <c r="BA281" s="601"/>
      <c r="BB281" s="73"/>
      <c r="BC281" s="73"/>
      <c r="BD281" s="73"/>
      <c r="BE281" s="73"/>
      <c r="BF281" s="73"/>
      <c r="BG281" s="73"/>
      <c r="BH281" s="73"/>
      <c r="BI281" s="73"/>
      <c r="BJ281" s="73"/>
      <c r="BK281" s="15"/>
      <c r="BL281" s="517"/>
      <c r="BM281" s="517"/>
      <c r="BN281" s="517"/>
      <c r="BO281" s="517"/>
      <c r="BP281" s="517"/>
      <c r="BQ281" s="517"/>
      <c r="BR281" s="517"/>
      <c r="BS281" s="517"/>
      <c r="BT281" s="517"/>
      <c r="BU281" s="517"/>
      <c r="BV281" s="517"/>
      <c r="BW281" s="517"/>
    </row>
    <row r="282" spans="1:75" ht="16.5" customHeight="1" x14ac:dyDescent="0.3">
      <c r="A282" s="596"/>
      <c r="B282" s="596"/>
      <c r="C282" s="597"/>
      <c r="D282" s="597"/>
      <c r="E282" s="596"/>
      <c r="F282" s="597"/>
      <c r="G282" s="596"/>
      <c r="H282" s="597"/>
      <c r="I282" s="596"/>
      <c r="J282" s="596"/>
      <c r="K282" s="596"/>
      <c r="L282" s="596"/>
      <c r="M282" s="596"/>
      <c r="N282" s="596"/>
      <c r="O282" s="596"/>
      <c r="P282" s="596"/>
      <c r="Q282" s="596"/>
      <c r="R282" s="596"/>
      <c r="S282" s="596"/>
      <c r="T282" s="596"/>
      <c r="U282" s="597"/>
      <c r="V282" s="597"/>
      <c r="W282" s="598"/>
      <c r="X282" s="598"/>
      <c r="Y282" s="597"/>
      <c r="Z282" s="597"/>
      <c r="AA282" s="598"/>
      <c r="AB282" s="598"/>
      <c r="AC282" s="597"/>
      <c r="AD282" s="597"/>
      <c r="AE282" s="597"/>
      <c r="AF282" s="597"/>
      <c r="AG282" s="597"/>
      <c r="AH282" s="597"/>
      <c r="AI282" s="597"/>
      <c r="AJ282" s="597"/>
      <c r="AK282" s="597"/>
      <c r="AL282" s="597"/>
      <c r="AM282" s="597"/>
      <c r="AN282" s="597"/>
      <c r="AO282" s="596"/>
      <c r="AP282" s="599"/>
      <c r="AQ282" s="599"/>
      <c r="AR282" s="599"/>
      <c r="AS282" s="599"/>
      <c r="AT282" s="600"/>
      <c r="AU282" s="600"/>
      <c r="AV282" s="600"/>
      <c r="AW282" s="73"/>
      <c r="AX282" s="73"/>
      <c r="AY282" s="73"/>
      <c r="AZ282" s="73"/>
      <c r="BA282" s="601"/>
      <c r="BB282" s="73"/>
      <c r="BC282" s="73"/>
      <c r="BD282" s="73"/>
      <c r="BE282" s="73"/>
      <c r="BF282" s="73"/>
      <c r="BG282" s="73"/>
      <c r="BH282" s="73"/>
      <c r="BI282" s="73"/>
      <c r="BJ282" s="73"/>
      <c r="BK282" s="15"/>
      <c r="BL282" s="517"/>
      <c r="BM282" s="517"/>
      <c r="BN282" s="517"/>
      <c r="BO282" s="517"/>
      <c r="BP282" s="517"/>
      <c r="BQ282" s="517"/>
      <c r="BR282" s="517"/>
      <c r="BS282" s="517"/>
      <c r="BT282" s="517"/>
      <c r="BU282" s="517"/>
      <c r="BV282" s="517"/>
      <c r="BW282" s="517"/>
    </row>
    <row r="283" spans="1:75" ht="16.5" customHeight="1" x14ac:dyDescent="0.3">
      <c r="A283" s="596"/>
      <c r="B283" s="596"/>
      <c r="C283" s="597"/>
      <c r="D283" s="597"/>
      <c r="E283" s="596"/>
      <c r="F283" s="597"/>
      <c r="G283" s="596"/>
      <c r="H283" s="597"/>
      <c r="I283" s="596"/>
      <c r="J283" s="596"/>
      <c r="K283" s="596"/>
      <c r="L283" s="596"/>
      <c r="M283" s="596"/>
      <c r="N283" s="596"/>
      <c r="O283" s="596"/>
      <c r="P283" s="596"/>
      <c r="Q283" s="596"/>
      <c r="R283" s="596"/>
      <c r="S283" s="596"/>
      <c r="T283" s="596"/>
      <c r="U283" s="597"/>
      <c r="V283" s="597"/>
      <c r="W283" s="598"/>
      <c r="X283" s="598"/>
      <c r="Y283" s="597"/>
      <c r="Z283" s="597"/>
      <c r="AA283" s="598"/>
      <c r="AB283" s="598"/>
      <c r="AC283" s="597"/>
      <c r="AD283" s="597"/>
      <c r="AE283" s="597"/>
      <c r="AF283" s="597"/>
      <c r="AG283" s="597"/>
      <c r="AH283" s="597"/>
      <c r="AI283" s="597"/>
      <c r="AJ283" s="597"/>
      <c r="AK283" s="597"/>
      <c r="AL283" s="597"/>
      <c r="AM283" s="597"/>
      <c r="AN283" s="597"/>
      <c r="AO283" s="596"/>
      <c r="AP283" s="599"/>
      <c r="AQ283" s="599"/>
      <c r="AR283" s="599"/>
      <c r="AS283" s="599"/>
      <c r="AT283" s="600"/>
      <c r="AU283" s="600"/>
      <c r="AV283" s="600"/>
      <c r="AW283" s="73"/>
      <c r="AX283" s="73"/>
      <c r="AY283" s="73"/>
      <c r="AZ283" s="73"/>
      <c r="BA283" s="601"/>
      <c r="BB283" s="73"/>
      <c r="BC283" s="73"/>
      <c r="BD283" s="73"/>
      <c r="BE283" s="73"/>
      <c r="BF283" s="73"/>
      <c r="BG283" s="73"/>
      <c r="BH283" s="73"/>
      <c r="BI283" s="73"/>
      <c r="BJ283" s="73"/>
      <c r="BK283" s="15"/>
      <c r="BL283" s="517"/>
      <c r="BM283" s="517"/>
      <c r="BN283" s="517"/>
      <c r="BO283" s="517"/>
      <c r="BP283" s="517"/>
      <c r="BQ283" s="517"/>
      <c r="BR283" s="517"/>
      <c r="BS283" s="517"/>
      <c r="BT283" s="517"/>
      <c r="BU283" s="517"/>
      <c r="BV283" s="517"/>
      <c r="BW283" s="517"/>
    </row>
    <row r="284" spans="1:75" ht="16.5" customHeight="1" x14ac:dyDescent="0.3">
      <c r="A284" s="596"/>
      <c r="B284" s="596"/>
      <c r="C284" s="597"/>
      <c r="D284" s="597"/>
      <c r="E284" s="596"/>
      <c r="F284" s="597"/>
      <c r="G284" s="596"/>
      <c r="H284" s="597"/>
      <c r="I284" s="596"/>
      <c r="J284" s="596"/>
      <c r="K284" s="596"/>
      <c r="L284" s="596"/>
      <c r="M284" s="596"/>
      <c r="N284" s="596"/>
      <c r="O284" s="596"/>
      <c r="P284" s="596"/>
      <c r="Q284" s="596"/>
      <c r="R284" s="596"/>
      <c r="S284" s="596"/>
      <c r="T284" s="596"/>
      <c r="U284" s="597"/>
      <c r="V284" s="597"/>
      <c r="W284" s="598"/>
      <c r="X284" s="598"/>
      <c r="Y284" s="597"/>
      <c r="Z284" s="597"/>
      <c r="AA284" s="598"/>
      <c r="AB284" s="598"/>
      <c r="AC284" s="597"/>
      <c r="AD284" s="597"/>
      <c r="AE284" s="597"/>
      <c r="AF284" s="597"/>
      <c r="AG284" s="597"/>
      <c r="AH284" s="597"/>
      <c r="AI284" s="597"/>
      <c r="AJ284" s="597"/>
      <c r="AK284" s="597"/>
      <c r="AL284" s="597"/>
      <c r="AM284" s="597"/>
      <c r="AN284" s="597"/>
      <c r="AO284" s="596"/>
      <c r="AP284" s="599"/>
      <c r="AQ284" s="599"/>
      <c r="AR284" s="599"/>
      <c r="AS284" s="599"/>
      <c r="AT284" s="600"/>
      <c r="AU284" s="600"/>
      <c r="AV284" s="600"/>
      <c r="AW284" s="73"/>
      <c r="AX284" s="73"/>
      <c r="AY284" s="73"/>
      <c r="AZ284" s="73"/>
      <c r="BA284" s="601"/>
      <c r="BB284" s="73"/>
      <c r="BC284" s="73"/>
      <c r="BD284" s="73"/>
      <c r="BE284" s="73"/>
      <c r="BF284" s="73"/>
      <c r="BG284" s="73"/>
      <c r="BH284" s="73"/>
      <c r="BI284" s="73"/>
      <c r="BJ284" s="73"/>
      <c r="BK284" s="15"/>
      <c r="BL284" s="517"/>
      <c r="BM284" s="517"/>
      <c r="BN284" s="517"/>
      <c r="BO284" s="517"/>
      <c r="BP284" s="517"/>
      <c r="BQ284" s="517"/>
      <c r="BR284" s="517"/>
      <c r="BS284" s="517"/>
      <c r="BT284" s="517"/>
      <c r="BU284" s="517"/>
      <c r="BV284" s="517"/>
      <c r="BW284" s="517"/>
    </row>
    <row r="285" spans="1:75" ht="16.5" customHeight="1" x14ac:dyDescent="0.3">
      <c r="A285" s="596"/>
      <c r="B285" s="596"/>
      <c r="C285" s="597"/>
      <c r="D285" s="597"/>
      <c r="E285" s="596"/>
      <c r="F285" s="597"/>
      <c r="G285" s="596"/>
      <c r="H285" s="597"/>
      <c r="I285" s="596"/>
      <c r="J285" s="596"/>
      <c r="K285" s="596"/>
      <c r="L285" s="596"/>
      <c r="M285" s="596"/>
      <c r="N285" s="596"/>
      <c r="O285" s="596"/>
      <c r="P285" s="596"/>
      <c r="Q285" s="596"/>
      <c r="R285" s="596"/>
      <c r="S285" s="596"/>
      <c r="T285" s="596"/>
      <c r="U285" s="597"/>
      <c r="V285" s="597"/>
      <c r="W285" s="598"/>
      <c r="X285" s="598"/>
      <c r="Y285" s="597"/>
      <c r="Z285" s="597"/>
      <c r="AA285" s="598"/>
      <c r="AB285" s="598"/>
      <c r="AC285" s="597"/>
      <c r="AD285" s="597"/>
      <c r="AE285" s="597"/>
      <c r="AF285" s="597"/>
      <c r="AG285" s="597"/>
      <c r="AH285" s="597"/>
      <c r="AI285" s="597"/>
      <c r="AJ285" s="597"/>
      <c r="AK285" s="597"/>
      <c r="AL285" s="597"/>
      <c r="AM285" s="597"/>
      <c r="AN285" s="597"/>
      <c r="AO285" s="596"/>
      <c r="AP285" s="599"/>
      <c r="AQ285" s="599"/>
      <c r="AR285" s="599"/>
      <c r="AS285" s="599"/>
      <c r="AT285" s="600"/>
      <c r="AU285" s="600"/>
      <c r="AV285" s="600"/>
      <c r="AW285" s="73"/>
      <c r="AX285" s="73"/>
      <c r="AY285" s="73"/>
      <c r="AZ285" s="73"/>
      <c r="BA285" s="601"/>
      <c r="BB285" s="73"/>
      <c r="BC285" s="73"/>
      <c r="BD285" s="73"/>
      <c r="BE285" s="73"/>
      <c r="BF285" s="73"/>
      <c r="BG285" s="73"/>
      <c r="BH285" s="73"/>
      <c r="BI285" s="73"/>
      <c r="BJ285" s="73"/>
      <c r="BK285" s="15"/>
      <c r="BL285" s="517"/>
      <c r="BM285" s="517"/>
      <c r="BN285" s="517"/>
      <c r="BO285" s="517"/>
      <c r="BP285" s="517"/>
      <c r="BQ285" s="517"/>
      <c r="BR285" s="517"/>
      <c r="BS285" s="517"/>
      <c r="BT285" s="517"/>
      <c r="BU285" s="517"/>
      <c r="BV285" s="517"/>
      <c r="BW285" s="517"/>
    </row>
    <row r="286" spans="1:75" ht="16.5" customHeight="1" x14ac:dyDescent="0.3">
      <c r="A286" s="596"/>
      <c r="B286" s="596"/>
      <c r="C286" s="597"/>
      <c r="D286" s="597"/>
      <c r="E286" s="596"/>
      <c r="F286" s="597"/>
      <c r="G286" s="596"/>
      <c r="H286" s="597"/>
      <c r="I286" s="596"/>
      <c r="J286" s="596"/>
      <c r="K286" s="596"/>
      <c r="L286" s="596"/>
      <c r="M286" s="596"/>
      <c r="N286" s="596"/>
      <c r="O286" s="596"/>
      <c r="P286" s="596"/>
      <c r="Q286" s="596"/>
      <c r="R286" s="596"/>
      <c r="S286" s="596"/>
      <c r="T286" s="596"/>
      <c r="U286" s="597"/>
      <c r="V286" s="597"/>
      <c r="W286" s="598"/>
      <c r="X286" s="598"/>
      <c r="Y286" s="597"/>
      <c r="Z286" s="597"/>
      <c r="AA286" s="598"/>
      <c r="AB286" s="598"/>
      <c r="AC286" s="597"/>
      <c r="AD286" s="597"/>
      <c r="AE286" s="597"/>
      <c r="AF286" s="597"/>
      <c r="AG286" s="597"/>
      <c r="AH286" s="597"/>
      <c r="AI286" s="597"/>
      <c r="AJ286" s="597"/>
      <c r="AK286" s="597"/>
      <c r="AL286" s="597"/>
      <c r="AM286" s="597"/>
      <c r="AN286" s="597"/>
      <c r="AO286" s="596"/>
      <c r="AP286" s="599"/>
      <c r="AQ286" s="599"/>
      <c r="AR286" s="599"/>
      <c r="AS286" s="599"/>
      <c r="AT286" s="600"/>
      <c r="AU286" s="600"/>
      <c r="AV286" s="600"/>
      <c r="AW286" s="73"/>
      <c r="AX286" s="73"/>
      <c r="AY286" s="73"/>
      <c r="AZ286" s="73"/>
      <c r="BA286" s="601"/>
      <c r="BB286" s="73"/>
      <c r="BC286" s="73"/>
      <c r="BD286" s="73"/>
      <c r="BE286" s="73"/>
      <c r="BF286" s="73"/>
      <c r="BG286" s="73"/>
      <c r="BH286" s="73"/>
      <c r="BI286" s="73"/>
      <c r="BJ286" s="73"/>
      <c r="BK286" s="15"/>
      <c r="BL286" s="517"/>
      <c r="BM286" s="517"/>
      <c r="BN286" s="517"/>
      <c r="BO286" s="517"/>
      <c r="BP286" s="517"/>
      <c r="BQ286" s="517"/>
      <c r="BR286" s="517"/>
      <c r="BS286" s="517"/>
      <c r="BT286" s="517"/>
      <c r="BU286" s="517"/>
      <c r="BV286" s="517"/>
      <c r="BW286" s="517"/>
    </row>
    <row r="287" spans="1:75" ht="16.5" customHeight="1" x14ac:dyDescent="0.3">
      <c r="A287" s="596"/>
      <c r="B287" s="596"/>
      <c r="C287" s="597"/>
      <c r="D287" s="597"/>
      <c r="E287" s="596"/>
      <c r="F287" s="597"/>
      <c r="G287" s="596"/>
      <c r="H287" s="597"/>
      <c r="I287" s="596"/>
      <c r="J287" s="596"/>
      <c r="K287" s="596"/>
      <c r="L287" s="596"/>
      <c r="M287" s="596"/>
      <c r="N287" s="596"/>
      <c r="O287" s="596"/>
      <c r="P287" s="596"/>
      <c r="Q287" s="596"/>
      <c r="R287" s="596"/>
      <c r="S287" s="596"/>
      <c r="T287" s="596"/>
      <c r="U287" s="597"/>
      <c r="V287" s="597"/>
      <c r="W287" s="598"/>
      <c r="X287" s="598"/>
      <c r="Y287" s="597"/>
      <c r="Z287" s="597"/>
      <c r="AA287" s="598"/>
      <c r="AB287" s="598"/>
      <c r="AC287" s="597"/>
      <c r="AD287" s="597"/>
      <c r="AE287" s="597"/>
      <c r="AF287" s="597"/>
      <c r="AG287" s="597"/>
      <c r="AH287" s="597"/>
      <c r="AI287" s="597"/>
      <c r="AJ287" s="597"/>
      <c r="AK287" s="597"/>
      <c r="AL287" s="597"/>
      <c r="AM287" s="597"/>
      <c r="AN287" s="597"/>
      <c r="AO287" s="596"/>
      <c r="AP287" s="599"/>
      <c r="AQ287" s="599"/>
      <c r="AR287" s="599"/>
      <c r="AS287" s="599"/>
      <c r="AT287" s="600"/>
      <c r="AU287" s="600"/>
      <c r="AV287" s="600"/>
      <c r="AW287" s="73"/>
      <c r="AX287" s="73"/>
      <c r="AY287" s="73"/>
      <c r="AZ287" s="73"/>
      <c r="BA287" s="601"/>
      <c r="BB287" s="73"/>
      <c r="BC287" s="73"/>
      <c r="BD287" s="73"/>
      <c r="BE287" s="73"/>
      <c r="BF287" s="73"/>
      <c r="BG287" s="73"/>
      <c r="BH287" s="73"/>
      <c r="BI287" s="73"/>
      <c r="BJ287" s="73"/>
      <c r="BK287" s="15"/>
      <c r="BL287" s="517"/>
      <c r="BM287" s="517"/>
      <c r="BN287" s="517"/>
      <c r="BO287" s="517"/>
      <c r="BP287" s="517"/>
      <c r="BQ287" s="517"/>
      <c r="BR287" s="517"/>
      <c r="BS287" s="517"/>
      <c r="BT287" s="517"/>
      <c r="BU287" s="517"/>
      <c r="BV287" s="517"/>
      <c r="BW287" s="517"/>
    </row>
    <row r="288" spans="1:75" ht="16.5" customHeight="1" x14ac:dyDescent="0.3">
      <c r="A288" s="596"/>
      <c r="B288" s="596"/>
      <c r="C288" s="597"/>
      <c r="D288" s="597"/>
      <c r="E288" s="596"/>
      <c r="F288" s="597"/>
      <c r="G288" s="596"/>
      <c r="H288" s="597"/>
      <c r="I288" s="596"/>
      <c r="J288" s="596"/>
      <c r="K288" s="596"/>
      <c r="L288" s="596"/>
      <c r="M288" s="596"/>
      <c r="N288" s="596"/>
      <c r="O288" s="596"/>
      <c r="P288" s="596"/>
      <c r="Q288" s="596"/>
      <c r="R288" s="596"/>
      <c r="S288" s="596"/>
      <c r="T288" s="596"/>
      <c r="U288" s="597"/>
      <c r="V288" s="597"/>
      <c r="W288" s="598"/>
      <c r="X288" s="598"/>
      <c r="Y288" s="597"/>
      <c r="Z288" s="597"/>
      <c r="AA288" s="598"/>
      <c r="AB288" s="598"/>
      <c r="AC288" s="597"/>
      <c r="AD288" s="597"/>
      <c r="AE288" s="597"/>
      <c r="AF288" s="597"/>
      <c r="AG288" s="597"/>
      <c r="AH288" s="597"/>
      <c r="AI288" s="597"/>
      <c r="AJ288" s="597"/>
      <c r="AK288" s="597"/>
      <c r="AL288" s="597"/>
      <c r="AM288" s="597"/>
      <c r="AN288" s="597"/>
      <c r="AO288" s="596"/>
      <c r="AP288" s="599"/>
      <c r="AQ288" s="599"/>
      <c r="AR288" s="599"/>
      <c r="AS288" s="599"/>
      <c r="AT288" s="600"/>
      <c r="AU288" s="600"/>
      <c r="AV288" s="600"/>
      <c r="AW288" s="73"/>
      <c r="AX288" s="73"/>
      <c r="AY288" s="73"/>
      <c r="AZ288" s="73"/>
      <c r="BA288" s="601"/>
      <c r="BB288" s="73"/>
      <c r="BC288" s="73"/>
      <c r="BD288" s="73"/>
      <c r="BE288" s="73"/>
      <c r="BF288" s="73"/>
      <c r="BG288" s="73"/>
      <c r="BH288" s="73"/>
      <c r="BI288" s="73"/>
      <c r="BJ288" s="73"/>
      <c r="BK288" s="15"/>
      <c r="BL288" s="517"/>
      <c r="BM288" s="517"/>
      <c r="BN288" s="517"/>
      <c r="BO288" s="517"/>
      <c r="BP288" s="517"/>
      <c r="BQ288" s="517"/>
      <c r="BR288" s="517"/>
      <c r="BS288" s="517"/>
      <c r="BT288" s="517"/>
      <c r="BU288" s="517"/>
      <c r="BV288" s="517"/>
      <c r="BW288" s="517"/>
    </row>
    <row r="289" spans="1:75" ht="16.5" customHeight="1" x14ac:dyDescent="0.3">
      <c r="A289" s="596"/>
      <c r="B289" s="596"/>
      <c r="C289" s="597"/>
      <c r="D289" s="597"/>
      <c r="E289" s="596"/>
      <c r="F289" s="597"/>
      <c r="G289" s="596"/>
      <c r="H289" s="597"/>
      <c r="I289" s="596"/>
      <c r="J289" s="596"/>
      <c r="K289" s="596"/>
      <c r="L289" s="596"/>
      <c r="M289" s="596"/>
      <c r="N289" s="596"/>
      <c r="O289" s="596"/>
      <c r="P289" s="596"/>
      <c r="Q289" s="596"/>
      <c r="R289" s="596"/>
      <c r="S289" s="596"/>
      <c r="T289" s="596"/>
      <c r="U289" s="597"/>
      <c r="V289" s="597"/>
      <c r="W289" s="598"/>
      <c r="X289" s="598"/>
      <c r="Y289" s="597"/>
      <c r="Z289" s="597"/>
      <c r="AA289" s="598"/>
      <c r="AB289" s="598"/>
      <c r="AC289" s="597"/>
      <c r="AD289" s="597"/>
      <c r="AE289" s="597"/>
      <c r="AF289" s="597"/>
      <c r="AG289" s="597"/>
      <c r="AH289" s="597"/>
      <c r="AI289" s="597"/>
      <c r="AJ289" s="597"/>
      <c r="AK289" s="597"/>
      <c r="AL289" s="597"/>
      <c r="AM289" s="597"/>
      <c r="AN289" s="597"/>
      <c r="AO289" s="596"/>
      <c r="AP289" s="599"/>
      <c r="AQ289" s="599"/>
      <c r="AR289" s="599"/>
      <c r="AS289" s="599"/>
      <c r="AT289" s="600"/>
      <c r="AU289" s="600"/>
      <c r="AV289" s="600"/>
      <c r="AW289" s="73"/>
      <c r="AX289" s="73"/>
      <c r="AY289" s="73"/>
      <c r="AZ289" s="73"/>
      <c r="BA289" s="601"/>
      <c r="BB289" s="73"/>
      <c r="BC289" s="73"/>
      <c r="BD289" s="73"/>
      <c r="BE289" s="73"/>
      <c r="BF289" s="73"/>
      <c r="BG289" s="73"/>
      <c r="BH289" s="73"/>
      <c r="BI289" s="73"/>
      <c r="BJ289" s="73"/>
      <c r="BK289" s="15"/>
      <c r="BL289" s="517"/>
      <c r="BM289" s="517"/>
      <c r="BN289" s="517"/>
      <c r="BO289" s="517"/>
      <c r="BP289" s="517"/>
      <c r="BQ289" s="517"/>
      <c r="BR289" s="517"/>
      <c r="BS289" s="517"/>
      <c r="BT289" s="517"/>
      <c r="BU289" s="517"/>
      <c r="BV289" s="517"/>
      <c r="BW289" s="517"/>
    </row>
    <row r="290" spans="1:75" ht="16.5" customHeight="1" x14ac:dyDescent="0.3">
      <c r="A290" s="596"/>
      <c r="B290" s="596"/>
      <c r="C290" s="597"/>
      <c r="D290" s="597"/>
      <c r="E290" s="596"/>
      <c r="F290" s="597"/>
      <c r="G290" s="596"/>
      <c r="H290" s="597"/>
      <c r="I290" s="596"/>
      <c r="J290" s="596"/>
      <c r="K290" s="596"/>
      <c r="L290" s="596"/>
      <c r="M290" s="596"/>
      <c r="N290" s="596"/>
      <c r="O290" s="596"/>
      <c r="P290" s="596"/>
      <c r="Q290" s="596"/>
      <c r="R290" s="596"/>
      <c r="S290" s="596"/>
      <c r="T290" s="596"/>
      <c r="U290" s="597"/>
      <c r="V290" s="597"/>
      <c r="W290" s="598"/>
      <c r="X290" s="598"/>
      <c r="Y290" s="597"/>
      <c r="Z290" s="597"/>
      <c r="AA290" s="598"/>
      <c r="AB290" s="598"/>
      <c r="AC290" s="597"/>
      <c r="AD290" s="597"/>
      <c r="AE290" s="597"/>
      <c r="AF290" s="597"/>
      <c r="AG290" s="597"/>
      <c r="AH290" s="597"/>
      <c r="AI290" s="597"/>
      <c r="AJ290" s="597"/>
      <c r="AK290" s="597"/>
      <c r="AL290" s="597"/>
      <c r="AM290" s="597"/>
      <c r="AN290" s="597"/>
      <c r="AO290" s="596"/>
      <c r="AP290" s="599"/>
      <c r="AQ290" s="599"/>
      <c r="AR290" s="599"/>
      <c r="AS290" s="599"/>
      <c r="AT290" s="600"/>
      <c r="AU290" s="600"/>
      <c r="AV290" s="600"/>
      <c r="AW290" s="73"/>
      <c r="AX290" s="73"/>
      <c r="AY290" s="73"/>
      <c r="AZ290" s="73"/>
      <c r="BA290" s="601"/>
      <c r="BB290" s="73"/>
      <c r="BC290" s="73"/>
      <c r="BD290" s="73"/>
      <c r="BE290" s="73"/>
      <c r="BF290" s="73"/>
      <c r="BG290" s="73"/>
      <c r="BH290" s="73"/>
      <c r="BI290" s="73"/>
      <c r="BJ290" s="73"/>
      <c r="BK290" s="15"/>
      <c r="BL290" s="517"/>
      <c r="BM290" s="517"/>
      <c r="BN290" s="517"/>
      <c r="BO290" s="517"/>
      <c r="BP290" s="517"/>
      <c r="BQ290" s="517"/>
      <c r="BR290" s="517"/>
      <c r="BS290" s="517"/>
      <c r="BT290" s="517"/>
      <c r="BU290" s="517"/>
      <c r="BV290" s="517"/>
      <c r="BW290" s="517"/>
    </row>
    <row r="291" spans="1:75" ht="16.5" customHeight="1" x14ac:dyDescent="0.3">
      <c r="A291" s="596"/>
      <c r="B291" s="596"/>
      <c r="C291" s="597"/>
      <c r="D291" s="597"/>
      <c r="E291" s="596"/>
      <c r="F291" s="597"/>
      <c r="G291" s="596"/>
      <c r="H291" s="597"/>
      <c r="I291" s="596"/>
      <c r="J291" s="596"/>
      <c r="K291" s="596"/>
      <c r="L291" s="596"/>
      <c r="M291" s="596"/>
      <c r="N291" s="596"/>
      <c r="O291" s="596"/>
      <c r="P291" s="596"/>
      <c r="Q291" s="596"/>
      <c r="R291" s="596"/>
      <c r="S291" s="596"/>
      <c r="T291" s="596"/>
      <c r="U291" s="597"/>
      <c r="V291" s="597"/>
      <c r="W291" s="598"/>
      <c r="X291" s="598"/>
      <c r="Y291" s="597"/>
      <c r="Z291" s="597"/>
      <c r="AA291" s="598"/>
      <c r="AB291" s="598"/>
      <c r="AC291" s="597"/>
      <c r="AD291" s="597"/>
      <c r="AE291" s="597"/>
      <c r="AF291" s="597"/>
      <c r="AG291" s="597"/>
      <c r="AH291" s="597"/>
      <c r="AI291" s="597"/>
      <c r="AJ291" s="597"/>
      <c r="AK291" s="597"/>
      <c r="AL291" s="597"/>
      <c r="AM291" s="597"/>
      <c r="AN291" s="597"/>
      <c r="AO291" s="596"/>
      <c r="AP291" s="599"/>
      <c r="AQ291" s="599"/>
      <c r="AR291" s="599"/>
      <c r="AS291" s="599"/>
      <c r="AT291" s="600"/>
      <c r="AU291" s="600"/>
      <c r="AV291" s="600"/>
      <c r="AW291" s="73"/>
      <c r="AX291" s="73"/>
      <c r="AY291" s="73"/>
      <c r="AZ291" s="73"/>
      <c r="BA291" s="601"/>
      <c r="BB291" s="73"/>
      <c r="BC291" s="73"/>
      <c r="BD291" s="73"/>
      <c r="BE291" s="73"/>
      <c r="BF291" s="73"/>
      <c r="BG291" s="73"/>
      <c r="BH291" s="73"/>
      <c r="BI291" s="73"/>
      <c r="BJ291" s="73"/>
      <c r="BK291" s="15"/>
      <c r="BL291" s="517"/>
      <c r="BM291" s="517"/>
      <c r="BN291" s="517"/>
      <c r="BO291" s="517"/>
      <c r="BP291" s="517"/>
      <c r="BQ291" s="517"/>
      <c r="BR291" s="517"/>
      <c r="BS291" s="517"/>
      <c r="BT291" s="517"/>
      <c r="BU291" s="517"/>
      <c r="BV291" s="517"/>
      <c r="BW291" s="517"/>
    </row>
    <row r="292" spans="1:75" ht="16.5" customHeight="1" x14ac:dyDescent="0.3">
      <c r="A292" s="596"/>
      <c r="B292" s="596"/>
      <c r="C292" s="597"/>
      <c r="D292" s="597"/>
      <c r="E292" s="596"/>
      <c r="F292" s="597"/>
      <c r="G292" s="596"/>
      <c r="H292" s="597"/>
      <c r="I292" s="596"/>
      <c r="J292" s="596"/>
      <c r="K292" s="596"/>
      <c r="L292" s="596"/>
      <c r="M292" s="596"/>
      <c r="N292" s="596"/>
      <c r="O292" s="596"/>
      <c r="P292" s="596"/>
      <c r="Q292" s="596"/>
      <c r="R292" s="596"/>
      <c r="S292" s="596"/>
      <c r="T292" s="596"/>
      <c r="U292" s="597"/>
      <c r="V292" s="597"/>
      <c r="W292" s="598"/>
      <c r="X292" s="598"/>
      <c r="Y292" s="597"/>
      <c r="Z292" s="597"/>
      <c r="AA292" s="598"/>
      <c r="AB292" s="598"/>
      <c r="AC292" s="597"/>
      <c r="AD292" s="597"/>
      <c r="AE292" s="597"/>
      <c r="AF292" s="597"/>
      <c r="AG292" s="597"/>
      <c r="AH292" s="597"/>
      <c r="AI292" s="597"/>
      <c r="AJ292" s="597"/>
      <c r="AK292" s="597"/>
      <c r="AL292" s="597"/>
      <c r="AM292" s="597"/>
      <c r="AN292" s="597"/>
      <c r="AO292" s="596"/>
      <c r="AP292" s="599"/>
      <c r="AQ292" s="599"/>
      <c r="AR292" s="599"/>
      <c r="AS292" s="599"/>
      <c r="AT292" s="600"/>
      <c r="AU292" s="600"/>
      <c r="AV292" s="600"/>
      <c r="AW292" s="73"/>
      <c r="AX292" s="73"/>
      <c r="AY292" s="73"/>
      <c r="AZ292" s="73"/>
      <c r="BA292" s="601"/>
      <c r="BB292" s="73"/>
      <c r="BC292" s="73"/>
      <c r="BD292" s="73"/>
      <c r="BE292" s="73"/>
      <c r="BF292" s="73"/>
      <c r="BG292" s="73"/>
      <c r="BH292" s="73"/>
      <c r="BI292" s="73"/>
      <c r="BJ292" s="73"/>
      <c r="BK292" s="15"/>
      <c r="BL292" s="517"/>
      <c r="BM292" s="517"/>
      <c r="BN292" s="517"/>
      <c r="BO292" s="517"/>
      <c r="BP292" s="517"/>
      <c r="BQ292" s="517"/>
      <c r="BR292" s="517"/>
      <c r="BS292" s="517"/>
      <c r="BT292" s="517"/>
      <c r="BU292" s="517"/>
      <c r="BV292" s="517"/>
      <c r="BW292" s="517"/>
    </row>
    <row r="293" spans="1:75" ht="16.5" customHeight="1" x14ac:dyDescent="0.3">
      <c r="A293" s="596"/>
      <c r="B293" s="596"/>
      <c r="C293" s="597"/>
      <c r="D293" s="597"/>
      <c r="E293" s="596"/>
      <c r="F293" s="597"/>
      <c r="G293" s="596"/>
      <c r="H293" s="597"/>
      <c r="I293" s="596"/>
      <c r="J293" s="596"/>
      <c r="K293" s="596"/>
      <c r="L293" s="596"/>
      <c r="M293" s="596"/>
      <c r="N293" s="596"/>
      <c r="O293" s="596"/>
      <c r="P293" s="596"/>
      <c r="Q293" s="596"/>
      <c r="R293" s="596"/>
      <c r="S293" s="596"/>
      <c r="T293" s="596"/>
      <c r="U293" s="597"/>
      <c r="V293" s="597"/>
      <c r="W293" s="598"/>
      <c r="X293" s="598"/>
      <c r="Y293" s="597"/>
      <c r="Z293" s="597"/>
      <c r="AA293" s="598"/>
      <c r="AB293" s="598"/>
      <c r="AC293" s="597"/>
      <c r="AD293" s="597"/>
      <c r="AE293" s="597"/>
      <c r="AF293" s="597"/>
      <c r="AG293" s="597"/>
      <c r="AH293" s="597"/>
      <c r="AI293" s="597"/>
      <c r="AJ293" s="597"/>
      <c r="AK293" s="597"/>
      <c r="AL293" s="597"/>
      <c r="AM293" s="597"/>
      <c r="AN293" s="597"/>
      <c r="AO293" s="596"/>
      <c r="AP293" s="599"/>
      <c r="AQ293" s="599"/>
      <c r="AR293" s="599"/>
      <c r="AS293" s="599"/>
      <c r="AT293" s="600"/>
      <c r="AU293" s="600"/>
      <c r="AV293" s="600"/>
      <c r="AW293" s="73"/>
      <c r="AX293" s="73"/>
      <c r="AY293" s="73"/>
      <c r="AZ293" s="73"/>
      <c r="BA293" s="601"/>
      <c r="BB293" s="73"/>
      <c r="BC293" s="73"/>
      <c r="BD293" s="73"/>
      <c r="BE293" s="73"/>
      <c r="BF293" s="73"/>
      <c r="BG293" s="73"/>
      <c r="BH293" s="73"/>
      <c r="BI293" s="73"/>
      <c r="BJ293" s="73"/>
      <c r="BK293" s="15"/>
      <c r="BL293" s="517"/>
      <c r="BM293" s="517"/>
      <c r="BN293" s="517"/>
      <c r="BO293" s="517"/>
      <c r="BP293" s="517"/>
      <c r="BQ293" s="517"/>
      <c r="BR293" s="517"/>
      <c r="BS293" s="517"/>
      <c r="BT293" s="517"/>
      <c r="BU293" s="517"/>
      <c r="BV293" s="517"/>
      <c r="BW293" s="517"/>
    </row>
    <row r="294" spans="1:75" ht="16.5" customHeight="1" x14ac:dyDescent="0.3">
      <c r="A294" s="596"/>
      <c r="B294" s="596"/>
      <c r="C294" s="597"/>
      <c r="D294" s="597"/>
      <c r="E294" s="596"/>
      <c r="F294" s="597"/>
      <c r="G294" s="596"/>
      <c r="H294" s="597"/>
      <c r="I294" s="596"/>
      <c r="J294" s="596"/>
      <c r="K294" s="596"/>
      <c r="L294" s="596"/>
      <c r="M294" s="596"/>
      <c r="N294" s="596"/>
      <c r="O294" s="596"/>
      <c r="P294" s="596"/>
      <c r="Q294" s="596"/>
      <c r="R294" s="596"/>
      <c r="S294" s="596"/>
      <c r="T294" s="596"/>
      <c r="U294" s="597"/>
      <c r="V294" s="597"/>
      <c r="W294" s="598"/>
      <c r="X294" s="598"/>
      <c r="Y294" s="597"/>
      <c r="Z294" s="597"/>
      <c r="AA294" s="598"/>
      <c r="AB294" s="598"/>
      <c r="AC294" s="597"/>
      <c r="AD294" s="597"/>
      <c r="AE294" s="597"/>
      <c r="AF294" s="597"/>
      <c r="AG294" s="597"/>
      <c r="AH294" s="597"/>
      <c r="AI294" s="597"/>
      <c r="AJ294" s="597"/>
      <c r="AK294" s="597"/>
      <c r="AL294" s="597"/>
      <c r="AM294" s="597"/>
      <c r="AN294" s="597"/>
      <c r="AO294" s="596"/>
      <c r="AP294" s="599"/>
      <c r="AQ294" s="599"/>
      <c r="AR294" s="599"/>
      <c r="AS294" s="599"/>
      <c r="AT294" s="600"/>
      <c r="AU294" s="600"/>
      <c r="AV294" s="600"/>
      <c r="AW294" s="73"/>
      <c r="AX294" s="73"/>
      <c r="AY294" s="73"/>
      <c r="AZ294" s="73"/>
      <c r="BA294" s="601"/>
      <c r="BB294" s="73"/>
      <c r="BC294" s="73"/>
      <c r="BD294" s="73"/>
      <c r="BE294" s="73"/>
      <c r="BF294" s="73"/>
      <c r="BG294" s="73"/>
      <c r="BH294" s="73"/>
      <c r="BI294" s="73"/>
      <c r="BJ294" s="73"/>
      <c r="BK294" s="15"/>
      <c r="BL294" s="517"/>
      <c r="BM294" s="517"/>
      <c r="BN294" s="517"/>
      <c r="BO294" s="517"/>
      <c r="BP294" s="517"/>
      <c r="BQ294" s="517"/>
      <c r="BR294" s="517"/>
      <c r="BS294" s="517"/>
      <c r="BT294" s="517"/>
      <c r="BU294" s="517"/>
      <c r="BV294" s="517"/>
      <c r="BW294" s="517"/>
    </row>
    <row r="295" spans="1:75" ht="16.5" customHeight="1" x14ac:dyDescent="0.3">
      <c r="A295" s="596"/>
      <c r="B295" s="596"/>
      <c r="C295" s="597"/>
      <c r="D295" s="597"/>
      <c r="E295" s="596"/>
      <c r="F295" s="597"/>
      <c r="G295" s="596"/>
      <c r="H295" s="597"/>
      <c r="I295" s="596"/>
      <c r="J295" s="596"/>
      <c r="K295" s="596"/>
      <c r="L295" s="596"/>
      <c r="M295" s="596"/>
      <c r="N295" s="596"/>
      <c r="O295" s="596"/>
      <c r="P295" s="596"/>
      <c r="Q295" s="596"/>
      <c r="R295" s="596"/>
      <c r="S295" s="596"/>
      <c r="T295" s="596"/>
      <c r="U295" s="597"/>
      <c r="V295" s="597"/>
      <c r="W295" s="598"/>
      <c r="X295" s="598"/>
      <c r="Y295" s="597"/>
      <c r="Z295" s="597"/>
      <c r="AA295" s="598"/>
      <c r="AB295" s="598"/>
      <c r="AC295" s="597"/>
      <c r="AD295" s="597"/>
      <c r="AE295" s="597"/>
      <c r="AF295" s="597"/>
      <c r="AG295" s="597"/>
      <c r="AH295" s="597"/>
      <c r="AI295" s="597"/>
      <c r="AJ295" s="597"/>
      <c r="AK295" s="597"/>
      <c r="AL295" s="597"/>
      <c r="AM295" s="597"/>
      <c r="AN295" s="597"/>
      <c r="AO295" s="596"/>
      <c r="AP295" s="599"/>
      <c r="AQ295" s="599"/>
      <c r="AR295" s="599"/>
      <c r="AS295" s="599"/>
      <c r="AT295" s="600"/>
      <c r="AU295" s="600"/>
      <c r="AV295" s="600"/>
      <c r="AW295" s="73"/>
      <c r="AX295" s="73"/>
      <c r="AY295" s="73"/>
      <c r="AZ295" s="73"/>
      <c r="BA295" s="601"/>
      <c r="BB295" s="73"/>
      <c r="BC295" s="73"/>
      <c r="BD295" s="73"/>
      <c r="BE295" s="73"/>
      <c r="BF295" s="73"/>
      <c r="BG295" s="73"/>
      <c r="BH295" s="73"/>
      <c r="BI295" s="73"/>
      <c r="BJ295" s="73"/>
      <c r="BK295" s="15"/>
      <c r="BL295" s="517"/>
      <c r="BM295" s="517"/>
      <c r="BN295" s="517"/>
      <c r="BO295" s="517"/>
      <c r="BP295" s="517"/>
      <c r="BQ295" s="517"/>
      <c r="BR295" s="517"/>
      <c r="BS295" s="517"/>
      <c r="BT295" s="517"/>
      <c r="BU295" s="517"/>
      <c r="BV295" s="517"/>
      <c r="BW295" s="517"/>
    </row>
    <row r="296" spans="1:75" ht="16.5" customHeight="1" x14ac:dyDescent="0.3">
      <c r="A296" s="596"/>
      <c r="B296" s="596"/>
      <c r="C296" s="597"/>
      <c r="D296" s="597"/>
      <c r="E296" s="596"/>
      <c r="F296" s="597"/>
      <c r="G296" s="596"/>
      <c r="H296" s="597"/>
      <c r="I296" s="596"/>
      <c r="J296" s="596"/>
      <c r="K296" s="596"/>
      <c r="L296" s="596"/>
      <c r="M296" s="596"/>
      <c r="N296" s="596"/>
      <c r="O296" s="596"/>
      <c r="P296" s="596"/>
      <c r="Q296" s="596"/>
      <c r="R296" s="596"/>
      <c r="S296" s="596"/>
      <c r="T296" s="596"/>
      <c r="U296" s="597"/>
      <c r="V296" s="597"/>
      <c r="W296" s="598"/>
      <c r="X296" s="598"/>
      <c r="Y296" s="597"/>
      <c r="Z296" s="597"/>
      <c r="AA296" s="598"/>
      <c r="AB296" s="598"/>
      <c r="AC296" s="597"/>
      <c r="AD296" s="597"/>
      <c r="AE296" s="597"/>
      <c r="AF296" s="597"/>
      <c r="AG296" s="597"/>
      <c r="AH296" s="597"/>
      <c r="AI296" s="597"/>
      <c r="AJ296" s="597"/>
      <c r="AK296" s="597"/>
      <c r="AL296" s="597"/>
      <c r="AM296" s="597"/>
      <c r="AN296" s="597"/>
      <c r="AO296" s="596"/>
      <c r="AP296" s="599"/>
      <c r="AQ296" s="599"/>
      <c r="AR296" s="599"/>
      <c r="AS296" s="599"/>
      <c r="AT296" s="600"/>
      <c r="AU296" s="600"/>
      <c r="AV296" s="600"/>
      <c r="AW296" s="73"/>
      <c r="AX296" s="73"/>
      <c r="AY296" s="73"/>
      <c r="AZ296" s="73"/>
      <c r="BA296" s="601"/>
      <c r="BB296" s="73"/>
      <c r="BC296" s="73"/>
      <c r="BD296" s="73"/>
      <c r="BE296" s="73"/>
      <c r="BF296" s="73"/>
      <c r="BG296" s="73"/>
      <c r="BH296" s="73"/>
      <c r="BI296" s="73"/>
      <c r="BJ296" s="73"/>
      <c r="BK296" s="15"/>
      <c r="BL296" s="517"/>
      <c r="BM296" s="517"/>
      <c r="BN296" s="517"/>
      <c r="BO296" s="517"/>
      <c r="BP296" s="517"/>
      <c r="BQ296" s="517"/>
      <c r="BR296" s="517"/>
      <c r="BS296" s="517"/>
      <c r="BT296" s="517"/>
      <c r="BU296" s="517"/>
      <c r="BV296" s="517"/>
      <c r="BW296" s="517"/>
    </row>
    <row r="297" spans="1:75" ht="16.5" customHeight="1" x14ac:dyDescent="0.3">
      <c r="A297" s="596"/>
      <c r="B297" s="596"/>
      <c r="C297" s="597"/>
      <c r="D297" s="597"/>
      <c r="E297" s="596"/>
      <c r="F297" s="597"/>
      <c r="G297" s="596"/>
      <c r="H297" s="597"/>
      <c r="I297" s="596"/>
      <c r="J297" s="596"/>
      <c r="K297" s="596"/>
      <c r="L297" s="596"/>
      <c r="M297" s="596"/>
      <c r="N297" s="596"/>
      <c r="O297" s="596"/>
      <c r="P297" s="596"/>
      <c r="Q297" s="596"/>
      <c r="R297" s="596"/>
      <c r="S297" s="596"/>
      <c r="T297" s="596"/>
      <c r="U297" s="597"/>
      <c r="V297" s="597"/>
      <c r="W297" s="598"/>
      <c r="X297" s="598"/>
      <c r="Y297" s="597"/>
      <c r="Z297" s="597"/>
      <c r="AA297" s="598"/>
      <c r="AB297" s="598"/>
      <c r="AC297" s="597"/>
      <c r="AD297" s="597"/>
      <c r="AE297" s="597"/>
      <c r="AF297" s="597"/>
      <c r="AG297" s="597"/>
      <c r="AH297" s="597"/>
      <c r="AI297" s="597"/>
      <c r="AJ297" s="597"/>
      <c r="AK297" s="597"/>
      <c r="AL297" s="597"/>
      <c r="AM297" s="597"/>
      <c r="AN297" s="597"/>
      <c r="AO297" s="596"/>
      <c r="AP297" s="599"/>
      <c r="AQ297" s="599"/>
      <c r="AR297" s="599"/>
      <c r="AS297" s="599"/>
      <c r="AT297" s="600"/>
      <c r="AU297" s="600"/>
      <c r="AV297" s="600"/>
      <c r="AW297" s="73"/>
      <c r="AX297" s="73"/>
      <c r="AY297" s="73"/>
      <c r="AZ297" s="73"/>
      <c r="BA297" s="601"/>
      <c r="BB297" s="73"/>
      <c r="BC297" s="73"/>
      <c r="BD297" s="73"/>
      <c r="BE297" s="73"/>
      <c r="BF297" s="73"/>
      <c r="BG297" s="73"/>
      <c r="BH297" s="73"/>
      <c r="BI297" s="73"/>
      <c r="BJ297" s="73"/>
      <c r="BK297" s="15"/>
      <c r="BL297" s="517"/>
      <c r="BM297" s="517"/>
      <c r="BN297" s="517"/>
      <c r="BO297" s="517"/>
      <c r="BP297" s="517"/>
      <c r="BQ297" s="517"/>
      <c r="BR297" s="517"/>
      <c r="BS297" s="517"/>
      <c r="BT297" s="517"/>
      <c r="BU297" s="517"/>
      <c r="BV297" s="517"/>
      <c r="BW297" s="517"/>
    </row>
    <row r="298" spans="1:75" ht="16.5" customHeight="1" x14ac:dyDescent="0.3">
      <c r="A298" s="596"/>
      <c r="B298" s="596"/>
      <c r="C298" s="597"/>
      <c r="D298" s="597"/>
      <c r="E298" s="596"/>
      <c r="F298" s="597"/>
      <c r="G298" s="596"/>
      <c r="H298" s="597"/>
      <c r="I298" s="596"/>
      <c r="J298" s="596"/>
      <c r="K298" s="596"/>
      <c r="L298" s="596"/>
      <c r="M298" s="596"/>
      <c r="N298" s="596"/>
      <c r="O298" s="596"/>
      <c r="P298" s="596"/>
      <c r="Q298" s="596"/>
      <c r="R298" s="596"/>
      <c r="S298" s="596"/>
      <c r="T298" s="596"/>
      <c r="U298" s="597"/>
      <c r="V298" s="597"/>
      <c r="W298" s="598"/>
      <c r="X298" s="598"/>
      <c r="Y298" s="597"/>
      <c r="Z298" s="597"/>
      <c r="AA298" s="598"/>
      <c r="AB298" s="598"/>
      <c r="AC298" s="597"/>
      <c r="AD298" s="597"/>
      <c r="AE298" s="597"/>
      <c r="AF298" s="597"/>
      <c r="AG298" s="597"/>
      <c r="AH298" s="597"/>
      <c r="AI298" s="597"/>
      <c r="AJ298" s="597"/>
      <c r="AK298" s="597"/>
      <c r="AL298" s="597"/>
      <c r="AM298" s="597"/>
      <c r="AN298" s="597"/>
      <c r="AO298" s="596"/>
      <c r="AP298" s="599"/>
      <c r="AQ298" s="599"/>
      <c r="AR298" s="599"/>
      <c r="AS298" s="599"/>
      <c r="AT298" s="600"/>
      <c r="AU298" s="600"/>
      <c r="AV298" s="600"/>
      <c r="AW298" s="73"/>
      <c r="AX298" s="73"/>
      <c r="AY298" s="73"/>
      <c r="AZ298" s="73"/>
      <c r="BA298" s="601"/>
      <c r="BB298" s="73"/>
      <c r="BC298" s="73"/>
      <c r="BD298" s="73"/>
      <c r="BE298" s="73"/>
      <c r="BF298" s="73"/>
      <c r="BG298" s="73"/>
      <c r="BH298" s="73"/>
      <c r="BI298" s="73"/>
      <c r="BJ298" s="73"/>
      <c r="BK298" s="15"/>
      <c r="BL298" s="517"/>
      <c r="BM298" s="517"/>
      <c r="BN298" s="517"/>
      <c r="BO298" s="517"/>
      <c r="BP298" s="517"/>
      <c r="BQ298" s="517"/>
      <c r="BR298" s="517"/>
      <c r="BS298" s="517"/>
      <c r="BT298" s="517"/>
      <c r="BU298" s="517"/>
      <c r="BV298" s="517"/>
      <c r="BW298" s="517"/>
    </row>
    <row r="299" spans="1:75" ht="16.5" customHeight="1" x14ac:dyDescent="0.3">
      <c r="A299" s="596"/>
      <c r="B299" s="596"/>
      <c r="C299" s="597"/>
      <c r="D299" s="597"/>
      <c r="E299" s="596"/>
      <c r="F299" s="597"/>
      <c r="G299" s="596"/>
      <c r="H299" s="597"/>
      <c r="I299" s="596"/>
      <c r="J299" s="596"/>
      <c r="K299" s="596"/>
      <c r="L299" s="596"/>
      <c r="M299" s="596"/>
      <c r="N299" s="596"/>
      <c r="O299" s="596"/>
      <c r="P299" s="596"/>
      <c r="Q299" s="596"/>
      <c r="R299" s="596"/>
      <c r="S299" s="596"/>
      <c r="T299" s="596"/>
      <c r="U299" s="597"/>
      <c r="V299" s="597"/>
      <c r="W299" s="598"/>
      <c r="X299" s="598"/>
      <c r="Y299" s="597"/>
      <c r="Z299" s="597"/>
      <c r="AA299" s="598"/>
      <c r="AB299" s="598"/>
      <c r="AC299" s="597"/>
      <c r="AD299" s="597"/>
      <c r="AE299" s="597"/>
      <c r="AF299" s="597"/>
      <c r="AG299" s="597"/>
      <c r="AH299" s="597"/>
      <c r="AI299" s="597"/>
      <c r="AJ299" s="597"/>
      <c r="AK299" s="597"/>
      <c r="AL299" s="597"/>
      <c r="AM299" s="597"/>
      <c r="AN299" s="597"/>
      <c r="AO299" s="596"/>
      <c r="AP299" s="599"/>
      <c r="AQ299" s="599"/>
      <c r="AR299" s="599"/>
      <c r="AS299" s="599"/>
      <c r="AT299" s="600"/>
      <c r="AU299" s="600"/>
      <c r="AV299" s="600"/>
      <c r="AW299" s="73"/>
      <c r="AX299" s="73"/>
      <c r="AY299" s="73"/>
      <c r="AZ299" s="73"/>
      <c r="BA299" s="601"/>
      <c r="BB299" s="73"/>
      <c r="BC299" s="73"/>
      <c r="BD299" s="73"/>
      <c r="BE299" s="73"/>
      <c r="BF299" s="73"/>
      <c r="BG299" s="73"/>
      <c r="BH299" s="73"/>
      <c r="BI299" s="73"/>
      <c r="BJ299" s="73"/>
      <c r="BK299" s="15"/>
      <c r="BL299" s="517"/>
      <c r="BM299" s="517"/>
      <c r="BN299" s="517"/>
      <c r="BO299" s="517"/>
      <c r="BP299" s="517"/>
      <c r="BQ299" s="517"/>
      <c r="BR299" s="517"/>
      <c r="BS299" s="517"/>
      <c r="BT299" s="517"/>
      <c r="BU299" s="517"/>
      <c r="BV299" s="517"/>
      <c r="BW299" s="517"/>
    </row>
    <row r="300" spans="1:75" ht="16.5" customHeight="1" x14ac:dyDescent="0.3">
      <c r="A300" s="596"/>
      <c r="B300" s="596"/>
      <c r="C300" s="597"/>
      <c r="D300" s="597"/>
      <c r="E300" s="596"/>
      <c r="F300" s="597"/>
      <c r="G300" s="596"/>
      <c r="H300" s="597"/>
      <c r="I300" s="596"/>
      <c r="J300" s="596"/>
      <c r="K300" s="596"/>
      <c r="L300" s="596"/>
      <c r="M300" s="596"/>
      <c r="N300" s="596"/>
      <c r="O300" s="596"/>
      <c r="P300" s="596"/>
      <c r="Q300" s="596"/>
      <c r="R300" s="596"/>
      <c r="S300" s="596"/>
      <c r="T300" s="596"/>
      <c r="U300" s="597"/>
      <c r="V300" s="597"/>
      <c r="W300" s="598"/>
      <c r="X300" s="598"/>
      <c r="Y300" s="597"/>
      <c r="Z300" s="597"/>
      <c r="AA300" s="598"/>
      <c r="AB300" s="598"/>
      <c r="AC300" s="597"/>
      <c r="AD300" s="597"/>
      <c r="AE300" s="597"/>
      <c r="AF300" s="597"/>
      <c r="AG300" s="597"/>
      <c r="AH300" s="597"/>
      <c r="AI300" s="597"/>
      <c r="AJ300" s="597"/>
      <c r="AK300" s="597"/>
      <c r="AL300" s="597"/>
      <c r="AM300" s="597"/>
      <c r="AN300" s="597"/>
      <c r="AO300" s="596"/>
      <c r="AP300" s="599"/>
      <c r="AQ300" s="599"/>
      <c r="AR300" s="599"/>
      <c r="AS300" s="599"/>
      <c r="AT300" s="600"/>
      <c r="AU300" s="600"/>
      <c r="AV300" s="600"/>
      <c r="AW300" s="73"/>
      <c r="AX300" s="73"/>
      <c r="AY300" s="73"/>
      <c r="AZ300" s="73"/>
      <c r="BA300" s="601"/>
      <c r="BB300" s="73"/>
      <c r="BC300" s="73"/>
      <c r="BD300" s="73"/>
      <c r="BE300" s="73"/>
      <c r="BF300" s="73"/>
      <c r="BG300" s="73"/>
      <c r="BH300" s="73"/>
      <c r="BI300" s="73"/>
      <c r="BJ300" s="73"/>
      <c r="BK300" s="15"/>
      <c r="BL300" s="517"/>
      <c r="BM300" s="517"/>
      <c r="BN300" s="517"/>
      <c r="BO300" s="517"/>
      <c r="BP300" s="517"/>
      <c r="BQ300" s="517"/>
      <c r="BR300" s="517"/>
      <c r="BS300" s="517"/>
      <c r="BT300" s="517"/>
      <c r="BU300" s="517"/>
      <c r="BV300" s="517"/>
      <c r="BW300" s="517"/>
    </row>
    <row r="301" spans="1:75" ht="16.5" customHeight="1" x14ac:dyDescent="0.3">
      <c r="A301" s="596"/>
      <c r="B301" s="596"/>
      <c r="C301" s="597"/>
      <c r="D301" s="597"/>
      <c r="E301" s="596"/>
      <c r="F301" s="597"/>
      <c r="G301" s="596"/>
      <c r="H301" s="597"/>
      <c r="I301" s="596"/>
      <c r="J301" s="596"/>
      <c r="K301" s="596"/>
      <c r="L301" s="596"/>
      <c r="M301" s="596"/>
      <c r="N301" s="596"/>
      <c r="O301" s="596"/>
      <c r="P301" s="596"/>
      <c r="Q301" s="596"/>
      <c r="R301" s="596"/>
      <c r="S301" s="596"/>
      <c r="T301" s="596"/>
      <c r="U301" s="597"/>
      <c r="V301" s="597"/>
      <c r="W301" s="598"/>
      <c r="X301" s="598"/>
      <c r="Y301" s="597"/>
      <c r="Z301" s="597"/>
      <c r="AA301" s="598"/>
      <c r="AB301" s="598"/>
      <c r="AC301" s="597"/>
      <c r="AD301" s="597"/>
      <c r="AE301" s="597"/>
      <c r="AF301" s="597"/>
      <c r="AG301" s="597"/>
      <c r="AH301" s="597"/>
      <c r="AI301" s="597"/>
      <c r="AJ301" s="597"/>
      <c r="AK301" s="597"/>
      <c r="AL301" s="597"/>
      <c r="AM301" s="597"/>
      <c r="AN301" s="597"/>
      <c r="AO301" s="596"/>
      <c r="AP301" s="599"/>
      <c r="AQ301" s="599"/>
      <c r="AR301" s="599"/>
      <c r="AS301" s="599"/>
      <c r="AT301" s="600"/>
      <c r="AU301" s="600"/>
      <c r="AV301" s="600"/>
      <c r="AW301" s="73"/>
      <c r="AX301" s="73"/>
      <c r="AY301" s="73"/>
      <c r="AZ301" s="73"/>
      <c r="BA301" s="601"/>
      <c r="BB301" s="73"/>
      <c r="BC301" s="73"/>
      <c r="BD301" s="73"/>
      <c r="BE301" s="73"/>
      <c r="BF301" s="73"/>
      <c r="BG301" s="73"/>
      <c r="BH301" s="73"/>
      <c r="BI301" s="73"/>
      <c r="BJ301" s="73"/>
      <c r="BK301" s="15"/>
      <c r="BL301" s="517"/>
      <c r="BM301" s="517"/>
      <c r="BN301" s="517"/>
      <c r="BO301" s="517"/>
      <c r="BP301" s="517"/>
      <c r="BQ301" s="517"/>
      <c r="BR301" s="517"/>
      <c r="BS301" s="517"/>
      <c r="BT301" s="517"/>
      <c r="BU301" s="517"/>
      <c r="BV301" s="517"/>
      <c r="BW301" s="517"/>
    </row>
    <row r="302" spans="1:75" ht="16.5" customHeight="1" x14ac:dyDescent="0.3">
      <c r="A302" s="596"/>
      <c r="B302" s="596"/>
      <c r="C302" s="597"/>
      <c r="D302" s="597"/>
      <c r="E302" s="596"/>
      <c r="F302" s="597"/>
      <c r="G302" s="596"/>
      <c r="H302" s="597"/>
      <c r="I302" s="596"/>
      <c r="J302" s="596"/>
      <c r="K302" s="596"/>
      <c r="L302" s="596"/>
      <c r="M302" s="596"/>
      <c r="N302" s="596"/>
      <c r="O302" s="596"/>
      <c r="P302" s="596"/>
      <c r="Q302" s="596"/>
      <c r="R302" s="596"/>
      <c r="S302" s="596"/>
      <c r="T302" s="596"/>
      <c r="U302" s="597"/>
      <c r="V302" s="597"/>
      <c r="W302" s="598"/>
      <c r="X302" s="598"/>
      <c r="Y302" s="597"/>
      <c r="Z302" s="597"/>
      <c r="AA302" s="598"/>
      <c r="AB302" s="598"/>
      <c r="AC302" s="597"/>
      <c r="AD302" s="597"/>
      <c r="AE302" s="597"/>
      <c r="AF302" s="597"/>
      <c r="AG302" s="597"/>
      <c r="AH302" s="597"/>
      <c r="AI302" s="597"/>
      <c r="AJ302" s="597"/>
      <c r="AK302" s="597"/>
      <c r="AL302" s="597"/>
      <c r="AM302" s="597"/>
      <c r="AN302" s="597"/>
      <c r="AO302" s="596"/>
      <c r="AP302" s="599"/>
      <c r="AQ302" s="599"/>
      <c r="AR302" s="599"/>
      <c r="AS302" s="599"/>
      <c r="AT302" s="600"/>
      <c r="AU302" s="600"/>
      <c r="AV302" s="600"/>
      <c r="AW302" s="73"/>
      <c r="AX302" s="73"/>
      <c r="AY302" s="73"/>
      <c r="AZ302" s="73"/>
      <c r="BA302" s="601"/>
      <c r="BB302" s="73"/>
      <c r="BC302" s="73"/>
      <c r="BD302" s="73"/>
      <c r="BE302" s="73"/>
      <c r="BF302" s="73"/>
      <c r="BG302" s="73"/>
      <c r="BH302" s="73"/>
      <c r="BI302" s="73"/>
      <c r="BJ302" s="73"/>
      <c r="BK302" s="15"/>
      <c r="BL302" s="517"/>
      <c r="BM302" s="517"/>
      <c r="BN302" s="517"/>
      <c r="BO302" s="517"/>
      <c r="BP302" s="517"/>
      <c r="BQ302" s="517"/>
      <c r="BR302" s="517"/>
      <c r="BS302" s="517"/>
      <c r="BT302" s="517"/>
      <c r="BU302" s="517"/>
      <c r="BV302" s="517"/>
      <c r="BW302" s="517"/>
    </row>
    <row r="303" spans="1:75" ht="16.5" customHeight="1" x14ac:dyDescent="0.3">
      <c r="A303" s="596"/>
      <c r="B303" s="596"/>
      <c r="C303" s="597"/>
      <c r="D303" s="597"/>
      <c r="E303" s="596"/>
      <c r="F303" s="597"/>
      <c r="G303" s="596"/>
      <c r="H303" s="597"/>
      <c r="I303" s="596"/>
      <c r="J303" s="596"/>
      <c r="K303" s="596"/>
      <c r="L303" s="596"/>
      <c r="M303" s="596"/>
      <c r="N303" s="596"/>
      <c r="O303" s="596"/>
      <c r="P303" s="596"/>
      <c r="Q303" s="596"/>
      <c r="R303" s="596"/>
      <c r="S303" s="596"/>
      <c r="T303" s="596"/>
      <c r="U303" s="597"/>
      <c r="V303" s="597"/>
      <c r="W303" s="598"/>
      <c r="X303" s="598"/>
      <c r="Y303" s="597"/>
      <c r="Z303" s="597"/>
      <c r="AA303" s="598"/>
      <c r="AB303" s="598"/>
      <c r="AC303" s="597"/>
      <c r="AD303" s="597"/>
      <c r="AE303" s="597"/>
      <c r="AF303" s="597"/>
      <c r="AG303" s="597"/>
      <c r="AH303" s="597"/>
      <c r="AI303" s="597"/>
      <c r="AJ303" s="597"/>
      <c r="AK303" s="597"/>
      <c r="AL303" s="597"/>
      <c r="AM303" s="597"/>
      <c r="AN303" s="597"/>
      <c r="AO303" s="596"/>
      <c r="AP303" s="599"/>
      <c r="AQ303" s="599"/>
      <c r="AR303" s="599"/>
      <c r="AS303" s="599"/>
      <c r="AT303" s="600"/>
      <c r="AU303" s="600"/>
      <c r="AV303" s="600"/>
      <c r="AW303" s="73"/>
      <c r="AX303" s="73"/>
      <c r="AY303" s="73"/>
      <c r="AZ303" s="73"/>
      <c r="BA303" s="601"/>
      <c r="BB303" s="73"/>
      <c r="BC303" s="73"/>
      <c r="BD303" s="73"/>
      <c r="BE303" s="73"/>
      <c r="BF303" s="73"/>
      <c r="BG303" s="73"/>
      <c r="BH303" s="73"/>
      <c r="BI303" s="73"/>
      <c r="BJ303" s="73"/>
      <c r="BK303" s="15"/>
      <c r="BL303" s="517"/>
      <c r="BM303" s="517"/>
      <c r="BN303" s="517"/>
      <c r="BO303" s="517"/>
      <c r="BP303" s="517"/>
      <c r="BQ303" s="517"/>
      <c r="BR303" s="517"/>
      <c r="BS303" s="517"/>
      <c r="BT303" s="517"/>
      <c r="BU303" s="517"/>
      <c r="BV303" s="517"/>
      <c r="BW303" s="517"/>
    </row>
    <row r="304" spans="1:75" ht="16.5" customHeight="1" x14ac:dyDescent="0.3">
      <c r="A304" s="596"/>
      <c r="B304" s="596"/>
      <c r="C304" s="597"/>
      <c r="D304" s="597"/>
      <c r="E304" s="596"/>
      <c r="F304" s="597"/>
      <c r="G304" s="596"/>
      <c r="H304" s="597"/>
      <c r="I304" s="596"/>
      <c r="J304" s="596"/>
      <c r="K304" s="596"/>
      <c r="L304" s="596"/>
      <c r="M304" s="596"/>
      <c r="N304" s="596"/>
      <c r="O304" s="596"/>
      <c r="P304" s="596"/>
      <c r="Q304" s="596"/>
      <c r="R304" s="596"/>
      <c r="S304" s="596"/>
      <c r="T304" s="596"/>
      <c r="U304" s="597"/>
      <c r="V304" s="597"/>
      <c r="W304" s="598"/>
      <c r="X304" s="598"/>
      <c r="Y304" s="597"/>
      <c r="Z304" s="597"/>
      <c r="AA304" s="598"/>
      <c r="AB304" s="598"/>
      <c r="AC304" s="597"/>
      <c r="AD304" s="597"/>
      <c r="AE304" s="597"/>
      <c r="AF304" s="597"/>
      <c r="AG304" s="597"/>
      <c r="AH304" s="597"/>
      <c r="AI304" s="597"/>
      <c r="AJ304" s="597"/>
      <c r="AK304" s="597"/>
      <c r="AL304" s="597"/>
      <c r="AM304" s="597"/>
      <c r="AN304" s="597"/>
      <c r="AO304" s="596"/>
      <c r="AP304" s="599"/>
      <c r="AQ304" s="599"/>
      <c r="AR304" s="599"/>
      <c r="AS304" s="599"/>
      <c r="AT304" s="600"/>
      <c r="AU304" s="600"/>
      <c r="AV304" s="600"/>
      <c r="AW304" s="73"/>
      <c r="AX304" s="73"/>
      <c r="AY304" s="73"/>
      <c r="AZ304" s="73"/>
      <c r="BA304" s="601"/>
      <c r="BB304" s="73"/>
      <c r="BC304" s="73"/>
      <c r="BD304" s="73"/>
      <c r="BE304" s="73"/>
      <c r="BF304" s="73"/>
      <c r="BG304" s="73"/>
      <c r="BH304" s="73"/>
      <c r="BI304" s="73"/>
      <c r="BJ304" s="73"/>
      <c r="BK304" s="15"/>
      <c r="BL304" s="517"/>
      <c r="BM304" s="517"/>
      <c r="BN304" s="517"/>
      <c r="BO304" s="517"/>
      <c r="BP304" s="517"/>
      <c r="BQ304" s="517"/>
      <c r="BR304" s="517"/>
      <c r="BS304" s="517"/>
      <c r="BT304" s="517"/>
      <c r="BU304" s="517"/>
      <c r="BV304" s="517"/>
      <c r="BW304" s="517"/>
    </row>
    <row r="305" spans="1:75" ht="16.5" customHeight="1" x14ac:dyDescent="0.3">
      <c r="A305" s="596"/>
      <c r="B305" s="596"/>
      <c r="C305" s="597"/>
      <c r="D305" s="597"/>
      <c r="E305" s="596"/>
      <c r="F305" s="597"/>
      <c r="G305" s="596"/>
      <c r="H305" s="597"/>
      <c r="I305" s="596"/>
      <c r="J305" s="596"/>
      <c r="K305" s="596"/>
      <c r="L305" s="596"/>
      <c r="M305" s="596"/>
      <c r="N305" s="596"/>
      <c r="O305" s="596"/>
      <c r="P305" s="596"/>
      <c r="Q305" s="596"/>
      <c r="R305" s="596"/>
      <c r="S305" s="596"/>
      <c r="T305" s="596"/>
      <c r="U305" s="597"/>
      <c r="V305" s="597"/>
      <c r="W305" s="598"/>
      <c r="X305" s="598"/>
      <c r="Y305" s="597"/>
      <c r="Z305" s="597"/>
      <c r="AA305" s="598"/>
      <c r="AB305" s="598"/>
      <c r="AC305" s="597"/>
      <c r="AD305" s="597"/>
      <c r="AE305" s="597"/>
      <c r="AF305" s="597"/>
      <c r="AG305" s="597"/>
      <c r="AH305" s="597"/>
      <c r="AI305" s="597"/>
      <c r="AJ305" s="597"/>
      <c r="AK305" s="597"/>
      <c r="AL305" s="597"/>
      <c r="AM305" s="597"/>
      <c r="AN305" s="597"/>
      <c r="AO305" s="596"/>
      <c r="AP305" s="599"/>
      <c r="AQ305" s="599"/>
      <c r="AR305" s="599"/>
      <c r="AS305" s="599"/>
      <c r="AT305" s="600"/>
      <c r="AU305" s="600"/>
      <c r="AV305" s="600"/>
      <c r="AW305" s="73"/>
      <c r="AX305" s="73"/>
      <c r="AY305" s="73"/>
      <c r="AZ305" s="73"/>
      <c r="BA305" s="601"/>
      <c r="BB305" s="73"/>
      <c r="BC305" s="73"/>
      <c r="BD305" s="73"/>
      <c r="BE305" s="73"/>
      <c r="BF305" s="73"/>
      <c r="BG305" s="73"/>
      <c r="BH305" s="73"/>
      <c r="BI305" s="73"/>
      <c r="BJ305" s="73"/>
      <c r="BK305" s="15"/>
      <c r="BL305" s="517"/>
      <c r="BM305" s="517"/>
      <c r="BN305" s="517"/>
      <c r="BO305" s="517"/>
      <c r="BP305" s="517"/>
      <c r="BQ305" s="517"/>
      <c r="BR305" s="517"/>
      <c r="BS305" s="517"/>
      <c r="BT305" s="517"/>
      <c r="BU305" s="517"/>
      <c r="BV305" s="517"/>
      <c r="BW305" s="517"/>
    </row>
    <row r="306" spans="1:75" ht="16.5" customHeight="1" x14ac:dyDescent="0.3">
      <c r="A306" s="596"/>
      <c r="B306" s="596"/>
      <c r="C306" s="597"/>
      <c r="D306" s="597"/>
      <c r="E306" s="596"/>
      <c r="F306" s="597"/>
      <c r="G306" s="596"/>
      <c r="H306" s="597"/>
      <c r="I306" s="596"/>
      <c r="J306" s="596"/>
      <c r="K306" s="596"/>
      <c r="L306" s="596"/>
      <c r="M306" s="596"/>
      <c r="N306" s="596"/>
      <c r="O306" s="596"/>
      <c r="P306" s="596"/>
      <c r="Q306" s="596"/>
      <c r="R306" s="596"/>
      <c r="S306" s="596"/>
      <c r="T306" s="596"/>
      <c r="U306" s="597"/>
      <c r="V306" s="597"/>
      <c r="W306" s="598"/>
      <c r="X306" s="598"/>
      <c r="Y306" s="597"/>
      <c r="Z306" s="597"/>
      <c r="AA306" s="598"/>
      <c r="AB306" s="598"/>
      <c r="AC306" s="597"/>
      <c r="AD306" s="597"/>
      <c r="AE306" s="597"/>
      <c r="AF306" s="597"/>
      <c r="AG306" s="597"/>
      <c r="AH306" s="597"/>
      <c r="AI306" s="597"/>
      <c r="AJ306" s="597"/>
      <c r="AK306" s="597"/>
      <c r="AL306" s="597"/>
      <c r="AM306" s="597"/>
      <c r="AN306" s="597"/>
      <c r="AO306" s="596"/>
      <c r="AP306" s="599"/>
      <c r="AQ306" s="599"/>
      <c r="AR306" s="599"/>
      <c r="AS306" s="599"/>
      <c r="AT306" s="600"/>
      <c r="AU306" s="600"/>
      <c r="AV306" s="600"/>
      <c r="AW306" s="73"/>
      <c r="AX306" s="73"/>
      <c r="AY306" s="73"/>
      <c r="AZ306" s="73"/>
      <c r="BA306" s="601"/>
      <c r="BB306" s="73"/>
      <c r="BC306" s="73"/>
      <c r="BD306" s="73"/>
      <c r="BE306" s="73"/>
      <c r="BF306" s="73"/>
      <c r="BG306" s="73"/>
      <c r="BH306" s="73"/>
      <c r="BI306" s="73"/>
      <c r="BJ306" s="73"/>
      <c r="BK306" s="15"/>
      <c r="BL306" s="517"/>
      <c r="BM306" s="517"/>
      <c r="BN306" s="517"/>
      <c r="BO306" s="517"/>
      <c r="BP306" s="517"/>
      <c r="BQ306" s="517"/>
      <c r="BR306" s="517"/>
      <c r="BS306" s="517"/>
      <c r="BT306" s="517"/>
      <c r="BU306" s="517"/>
      <c r="BV306" s="517"/>
      <c r="BW306" s="517"/>
    </row>
    <row r="307" spans="1:75" ht="16.5" customHeight="1" x14ac:dyDescent="0.3">
      <c r="A307" s="596"/>
      <c r="B307" s="596"/>
      <c r="C307" s="597"/>
      <c r="D307" s="597"/>
      <c r="E307" s="596"/>
      <c r="F307" s="597"/>
      <c r="G307" s="596"/>
      <c r="H307" s="597"/>
      <c r="I307" s="596"/>
      <c r="J307" s="596"/>
      <c r="K307" s="596"/>
      <c r="L307" s="596"/>
      <c r="M307" s="596"/>
      <c r="N307" s="596"/>
      <c r="O307" s="596"/>
      <c r="P307" s="596"/>
      <c r="Q307" s="596"/>
      <c r="R307" s="596"/>
      <c r="S307" s="596"/>
      <c r="T307" s="596"/>
      <c r="U307" s="597"/>
      <c r="V307" s="597"/>
      <c r="W307" s="598"/>
      <c r="X307" s="598"/>
      <c r="Y307" s="597"/>
      <c r="Z307" s="597"/>
      <c r="AA307" s="598"/>
      <c r="AB307" s="598"/>
      <c r="AC307" s="597"/>
      <c r="AD307" s="597"/>
      <c r="AE307" s="597"/>
      <c r="AF307" s="597"/>
      <c r="AG307" s="597"/>
      <c r="AH307" s="597"/>
      <c r="AI307" s="597"/>
      <c r="AJ307" s="597"/>
      <c r="AK307" s="597"/>
      <c r="AL307" s="597"/>
      <c r="AM307" s="597"/>
      <c r="AN307" s="597"/>
      <c r="AO307" s="596"/>
      <c r="AP307" s="599"/>
      <c r="AQ307" s="599"/>
      <c r="AR307" s="599"/>
      <c r="AS307" s="599"/>
      <c r="AT307" s="600"/>
      <c r="AU307" s="600"/>
      <c r="AV307" s="600"/>
      <c r="AW307" s="73"/>
      <c r="AX307" s="73"/>
      <c r="AY307" s="73"/>
      <c r="AZ307" s="73"/>
      <c r="BA307" s="601"/>
      <c r="BB307" s="73"/>
      <c r="BC307" s="73"/>
      <c r="BD307" s="73"/>
      <c r="BE307" s="73"/>
      <c r="BF307" s="73"/>
      <c r="BG307" s="73"/>
      <c r="BH307" s="73"/>
      <c r="BI307" s="73"/>
      <c r="BJ307" s="73"/>
      <c r="BK307" s="15"/>
      <c r="BL307" s="517"/>
      <c r="BM307" s="517"/>
      <c r="BN307" s="517"/>
      <c r="BO307" s="517"/>
      <c r="BP307" s="517"/>
      <c r="BQ307" s="517"/>
      <c r="BR307" s="517"/>
      <c r="BS307" s="517"/>
      <c r="BT307" s="517"/>
      <c r="BU307" s="517"/>
      <c r="BV307" s="517"/>
      <c r="BW307" s="517"/>
    </row>
    <row r="308" spans="1:75" ht="16.5" customHeight="1" x14ac:dyDescent="0.3">
      <c r="A308" s="596"/>
      <c r="B308" s="596"/>
      <c r="C308" s="597"/>
      <c r="D308" s="597"/>
      <c r="E308" s="596"/>
      <c r="F308" s="597"/>
      <c r="G308" s="596"/>
      <c r="H308" s="597"/>
      <c r="I308" s="596"/>
      <c r="J308" s="596"/>
      <c r="K308" s="596"/>
      <c r="L308" s="596"/>
      <c r="M308" s="596"/>
      <c r="N308" s="596"/>
      <c r="O308" s="596"/>
      <c r="P308" s="596"/>
      <c r="Q308" s="596"/>
      <c r="R308" s="596"/>
      <c r="S308" s="596"/>
      <c r="T308" s="596"/>
      <c r="U308" s="597"/>
      <c r="V308" s="597"/>
      <c r="W308" s="598"/>
      <c r="X308" s="598"/>
      <c r="Y308" s="597"/>
      <c r="Z308" s="597"/>
      <c r="AA308" s="598"/>
      <c r="AB308" s="598"/>
      <c r="AC308" s="597"/>
      <c r="AD308" s="597"/>
      <c r="AE308" s="597"/>
      <c r="AF308" s="597"/>
      <c r="AG308" s="597"/>
      <c r="AH308" s="597"/>
      <c r="AI308" s="597"/>
      <c r="AJ308" s="597"/>
      <c r="AK308" s="597"/>
      <c r="AL308" s="597"/>
      <c r="AM308" s="597"/>
      <c r="AN308" s="597"/>
      <c r="AO308" s="596"/>
      <c r="AP308" s="599"/>
      <c r="AQ308" s="599"/>
      <c r="AR308" s="599"/>
      <c r="AS308" s="599"/>
      <c r="AT308" s="600"/>
      <c r="AU308" s="600"/>
      <c r="AV308" s="600"/>
      <c r="AW308" s="73"/>
      <c r="AX308" s="73"/>
      <c r="AY308" s="73"/>
      <c r="AZ308" s="73"/>
      <c r="BA308" s="601"/>
      <c r="BB308" s="73"/>
      <c r="BC308" s="73"/>
      <c r="BD308" s="73"/>
      <c r="BE308" s="73"/>
      <c r="BF308" s="73"/>
      <c r="BG308" s="73"/>
      <c r="BH308" s="73"/>
      <c r="BI308" s="73"/>
      <c r="BJ308" s="73"/>
      <c r="BK308" s="15"/>
      <c r="BL308" s="517"/>
      <c r="BM308" s="517"/>
      <c r="BN308" s="517"/>
      <c r="BO308" s="517"/>
      <c r="BP308" s="517"/>
      <c r="BQ308" s="517"/>
      <c r="BR308" s="517"/>
      <c r="BS308" s="517"/>
      <c r="BT308" s="517"/>
      <c r="BU308" s="517"/>
      <c r="BV308" s="517"/>
      <c r="BW308" s="517"/>
    </row>
    <row r="309" spans="1:75" ht="16.5" customHeight="1" x14ac:dyDescent="0.3">
      <c r="A309" s="596"/>
      <c r="B309" s="596"/>
      <c r="C309" s="597"/>
      <c r="D309" s="597"/>
      <c r="E309" s="596"/>
      <c r="F309" s="597"/>
      <c r="G309" s="596"/>
      <c r="H309" s="597"/>
      <c r="I309" s="596"/>
      <c r="J309" s="596"/>
      <c r="K309" s="596"/>
      <c r="L309" s="596"/>
      <c r="M309" s="596"/>
      <c r="N309" s="596"/>
      <c r="O309" s="596"/>
      <c r="P309" s="596"/>
      <c r="Q309" s="596"/>
      <c r="R309" s="596"/>
      <c r="S309" s="596"/>
      <c r="T309" s="596"/>
      <c r="U309" s="597"/>
      <c r="V309" s="597"/>
      <c r="W309" s="598"/>
      <c r="X309" s="598"/>
      <c r="Y309" s="597"/>
      <c r="Z309" s="597"/>
      <c r="AA309" s="598"/>
      <c r="AB309" s="598"/>
      <c r="AC309" s="597"/>
      <c r="AD309" s="597"/>
      <c r="AE309" s="597"/>
      <c r="AF309" s="597"/>
      <c r="AG309" s="597"/>
      <c r="AH309" s="597"/>
      <c r="AI309" s="597"/>
      <c r="AJ309" s="597"/>
      <c r="AK309" s="597"/>
      <c r="AL309" s="597"/>
      <c r="AM309" s="597"/>
      <c r="AN309" s="597"/>
      <c r="AO309" s="596"/>
      <c r="AP309" s="599"/>
      <c r="AQ309" s="599"/>
      <c r="AR309" s="599"/>
      <c r="AS309" s="599"/>
      <c r="AT309" s="600"/>
      <c r="AU309" s="600"/>
      <c r="AV309" s="600"/>
      <c r="AW309" s="73"/>
      <c r="AX309" s="73"/>
      <c r="AY309" s="73"/>
      <c r="AZ309" s="73"/>
      <c r="BA309" s="601"/>
      <c r="BB309" s="73"/>
      <c r="BC309" s="73"/>
      <c r="BD309" s="73"/>
      <c r="BE309" s="73"/>
      <c r="BF309" s="73"/>
      <c r="BG309" s="73"/>
      <c r="BH309" s="73"/>
      <c r="BI309" s="73"/>
      <c r="BJ309" s="73"/>
      <c r="BK309" s="15"/>
      <c r="BL309" s="517"/>
      <c r="BM309" s="517"/>
      <c r="BN309" s="517"/>
      <c r="BO309" s="517"/>
      <c r="BP309" s="517"/>
      <c r="BQ309" s="517"/>
      <c r="BR309" s="517"/>
      <c r="BS309" s="517"/>
      <c r="BT309" s="517"/>
      <c r="BU309" s="517"/>
      <c r="BV309" s="517"/>
      <c r="BW309" s="517"/>
    </row>
    <row r="310" spans="1:75" ht="16.5" customHeight="1" x14ac:dyDescent="0.3">
      <c r="A310" s="596"/>
      <c r="B310" s="596"/>
      <c r="C310" s="597"/>
      <c r="D310" s="597"/>
      <c r="E310" s="596"/>
      <c r="F310" s="597"/>
      <c r="G310" s="596"/>
      <c r="H310" s="597"/>
      <c r="I310" s="596"/>
      <c r="J310" s="596"/>
      <c r="K310" s="596"/>
      <c r="L310" s="596"/>
      <c r="M310" s="596"/>
      <c r="N310" s="596"/>
      <c r="O310" s="596"/>
      <c r="P310" s="596"/>
      <c r="Q310" s="596"/>
      <c r="R310" s="596"/>
      <c r="S310" s="596"/>
      <c r="T310" s="596"/>
      <c r="U310" s="597"/>
      <c r="V310" s="597"/>
      <c r="W310" s="598"/>
      <c r="X310" s="598"/>
      <c r="Y310" s="597"/>
      <c r="Z310" s="597"/>
      <c r="AA310" s="598"/>
      <c r="AB310" s="598"/>
      <c r="AC310" s="597"/>
      <c r="AD310" s="597"/>
      <c r="AE310" s="597"/>
      <c r="AF310" s="597"/>
      <c r="AG310" s="597"/>
      <c r="AH310" s="597"/>
      <c r="AI310" s="597"/>
      <c r="AJ310" s="597"/>
      <c r="AK310" s="597"/>
      <c r="AL310" s="597"/>
      <c r="AM310" s="597"/>
      <c r="AN310" s="597"/>
      <c r="AO310" s="596"/>
      <c r="AP310" s="599"/>
      <c r="AQ310" s="599"/>
      <c r="AR310" s="599"/>
      <c r="AS310" s="599"/>
      <c r="AT310" s="600"/>
      <c r="AU310" s="600"/>
      <c r="AV310" s="600"/>
      <c r="AW310" s="73"/>
      <c r="AX310" s="73"/>
      <c r="AY310" s="73"/>
      <c r="AZ310" s="73"/>
      <c r="BA310" s="601"/>
      <c r="BB310" s="73"/>
      <c r="BC310" s="73"/>
      <c r="BD310" s="73"/>
      <c r="BE310" s="73"/>
      <c r="BF310" s="73"/>
      <c r="BG310" s="73"/>
      <c r="BH310" s="73"/>
      <c r="BI310" s="73"/>
      <c r="BJ310" s="73"/>
      <c r="BK310" s="15"/>
      <c r="BL310" s="517"/>
      <c r="BM310" s="517"/>
      <c r="BN310" s="517"/>
      <c r="BO310" s="517"/>
      <c r="BP310" s="517"/>
      <c r="BQ310" s="517"/>
      <c r="BR310" s="517"/>
      <c r="BS310" s="517"/>
      <c r="BT310" s="517"/>
      <c r="BU310" s="517"/>
      <c r="BV310" s="517"/>
      <c r="BW310" s="517"/>
    </row>
    <row r="311" spans="1:75" ht="16.5" customHeight="1" x14ac:dyDescent="0.3">
      <c r="A311" s="596"/>
      <c r="B311" s="596"/>
      <c r="C311" s="597"/>
      <c r="D311" s="597"/>
      <c r="E311" s="596"/>
      <c r="F311" s="597"/>
      <c r="G311" s="596"/>
      <c r="H311" s="597"/>
      <c r="I311" s="596"/>
      <c r="J311" s="596"/>
      <c r="K311" s="596"/>
      <c r="L311" s="596"/>
      <c r="M311" s="596"/>
      <c r="N311" s="596"/>
      <c r="O311" s="596"/>
      <c r="P311" s="596"/>
      <c r="Q311" s="596"/>
      <c r="R311" s="596"/>
      <c r="S311" s="596"/>
      <c r="T311" s="596"/>
      <c r="U311" s="597"/>
      <c r="V311" s="597"/>
      <c r="W311" s="598"/>
      <c r="X311" s="598"/>
      <c r="Y311" s="597"/>
      <c r="Z311" s="597"/>
      <c r="AA311" s="598"/>
      <c r="AB311" s="598"/>
      <c r="AC311" s="597"/>
      <c r="AD311" s="597"/>
      <c r="AE311" s="597"/>
      <c r="AF311" s="597"/>
      <c r="AG311" s="597"/>
      <c r="AH311" s="597"/>
      <c r="AI311" s="597"/>
      <c r="AJ311" s="597"/>
      <c r="AK311" s="597"/>
      <c r="AL311" s="597"/>
      <c r="AM311" s="597"/>
      <c r="AN311" s="597"/>
      <c r="AO311" s="596"/>
      <c r="AP311" s="599"/>
      <c r="AQ311" s="599"/>
      <c r="AR311" s="599"/>
      <c r="AS311" s="599"/>
      <c r="AT311" s="600"/>
      <c r="AU311" s="600"/>
      <c r="AV311" s="600"/>
      <c r="AW311" s="73"/>
      <c r="AX311" s="73"/>
      <c r="AY311" s="73"/>
      <c r="AZ311" s="73"/>
      <c r="BA311" s="601"/>
      <c r="BB311" s="73"/>
      <c r="BC311" s="73"/>
      <c r="BD311" s="73"/>
      <c r="BE311" s="73"/>
      <c r="BF311" s="73"/>
      <c r="BG311" s="73"/>
      <c r="BH311" s="73"/>
      <c r="BI311" s="73"/>
      <c r="BJ311" s="73"/>
      <c r="BK311" s="15"/>
      <c r="BL311" s="517"/>
      <c r="BM311" s="517"/>
      <c r="BN311" s="517"/>
      <c r="BO311" s="517"/>
      <c r="BP311" s="517"/>
      <c r="BQ311" s="517"/>
      <c r="BR311" s="517"/>
      <c r="BS311" s="517"/>
      <c r="BT311" s="517"/>
      <c r="BU311" s="517"/>
      <c r="BV311" s="517"/>
      <c r="BW311" s="517"/>
    </row>
    <row r="312" spans="1:75" ht="15.75" customHeight="1" x14ac:dyDescent="0.25">
      <c r="AT312" s="612"/>
      <c r="AU312" s="612"/>
      <c r="AV312" s="612"/>
      <c r="BA312" s="612"/>
      <c r="BL312" s="613"/>
      <c r="BM312" s="613"/>
      <c r="BN312" s="613"/>
      <c r="BO312" s="613"/>
      <c r="BP312" s="613"/>
      <c r="BQ312" s="613"/>
      <c r="BR312" s="613"/>
      <c r="BS312" s="613"/>
      <c r="BT312" s="613"/>
      <c r="BU312" s="613"/>
      <c r="BV312" s="613"/>
      <c r="BW312" s="613"/>
    </row>
    <row r="313" spans="1:75" ht="15.75" customHeight="1" x14ac:dyDescent="0.25">
      <c r="AT313" s="612"/>
      <c r="AU313" s="612"/>
      <c r="AV313" s="612"/>
      <c r="BA313" s="612"/>
      <c r="BL313" s="613"/>
      <c r="BM313" s="613"/>
      <c r="BN313" s="613"/>
      <c r="BO313" s="613"/>
      <c r="BP313" s="613"/>
      <c r="BQ313" s="613"/>
      <c r="BR313" s="613"/>
      <c r="BS313" s="613"/>
      <c r="BT313" s="613"/>
      <c r="BU313" s="613"/>
      <c r="BV313" s="613"/>
      <c r="BW313" s="613"/>
    </row>
    <row r="314" spans="1:75" ht="15.75" customHeight="1" x14ac:dyDescent="0.25">
      <c r="AT314" s="612"/>
      <c r="AU314" s="612"/>
      <c r="AV314" s="612"/>
      <c r="BA314" s="612"/>
      <c r="BL314" s="613"/>
      <c r="BM314" s="613"/>
      <c r="BN314" s="613"/>
      <c r="BO314" s="613"/>
      <c r="BP314" s="613"/>
      <c r="BQ314" s="613"/>
      <c r="BR314" s="613"/>
      <c r="BS314" s="613"/>
      <c r="BT314" s="613"/>
      <c r="BU314" s="613"/>
      <c r="BV314" s="613"/>
      <c r="BW314" s="613"/>
    </row>
    <row r="315" spans="1:75" ht="15.75" customHeight="1" x14ac:dyDescent="0.25">
      <c r="AT315" s="612"/>
      <c r="AU315" s="612"/>
      <c r="AV315" s="612"/>
      <c r="BA315" s="612"/>
      <c r="BL315" s="613"/>
      <c r="BM315" s="613"/>
      <c r="BN315" s="613"/>
      <c r="BO315" s="613"/>
      <c r="BP315" s="613"/>
      <c r="BQ315" s="613"/>
      <c r="BR315" s="613"/>
      <c r="BS315" s="613"/>
      <c r="BT315" s="613"/>
      <c r="BU315" s="613"/>
      <c r="BV315" s="613"/>
      <c r="BW315" s="613"/>
    </row>
    <row r="316" spans="1:75" ht="15.75" customHeight="1" x14ac:dyDescent="0.25">
      <c r="AT316" s="612"/>
      <c r="AU316" s="612"/>
      <c r="AV316" s="612"/>
      <c r="BA316" s="612"/>
      <c r="BL316" s="613"/>
      <c r="BM316" s="613"/>
      <c r="BN316" s="613"/>
      <c r="BO316" s="613"/>
      <c r="BP316" s="613"/>
      <c r="BQ316" s="613"/>
      <c r="BR316" s="613"/>
      <c r="BS316" s="613"/>
      <c r="BT316" s="613"/>
      <c r="BU316" s="613"/>
      <c r="BV316" s="613"/>
      <c r="BW316" s="613"/>
    </row>
    <row r="317" spans="1:75" ht="15.75" customHeight="1" x14ac:dyDescent="0.25">
      <c r="AT317" s="612"/>
      <c r="AU317" s="612"/>
      <c r="AV317" s="612"/>
      <c r="BA317" s="612"/>
      <c r="BL317" s="613"/>
      <c r="BM317" s="613"/>
      <c r="BN317" s="613"/>
      <c r="BO317" s="613"/>
      <c r="BP317" s="613"/>
      <c r="BQ317" s="613"/>
      <c r="BR317" s="613"/>
      <c r="BS317" s="613"/>
      <c r="BT317" s="613"/>
      <c r="BU317" s="613"/>
      <c r="BV317" s="613"/>
      <c r="BW317" s="613"/>
    </row>
    <row r="318" spans="1:75" ht="15.75" customHeight="1" x14ac:dyDescent="0.25">
      <c r="AT318" s="612"/>
      <c r="AU318" s="612"/>
      <c r="AV318" s="612"/>
      <c r="BA318" s="612"/>
      <c r="BL318" s="613"/>
      <c r="BM318" s="613"/>
      <c r="BN318" s="613"/>
      <c r="BO318" s="613"/>
      <c r="BP318" s="613"/>
      <c r="BQ318" s="613"/>
      <c r="BR318" s="613"/>
      <c r="BS318" s="613"/>
      <c r="BT318" s="613"/>
      <c r="BU318" s="613"/>
      <c r="BV318" s="613"/>
      <c r="BW318" s="613"/>
    </row>
    <row r="319" spans="1:75" ht="15.75" customHeight="1" x14ac:dyDescent="0.25">
      <c r="AT319" s="612"/>
      <c r="AU319" s="612"/>
      <c r="AV319" s="612"/>
      <c r="BA319" s="612"/>
      <c r="BL319" s="613"/>
      <c r="BM319" s="613"/>
      <c r="BN319" s="613"/>
      <c r="BO319" s="613"/>
      <c r="BP319" s="613"/>
      <c r="BQ319" s="613"/>
      <c r="BR319" s="613"/>
      <c r="BS319" s="613"/>
      <c r="BT319" s="613"/>
      <c r="BU319" s="613"/>
      <c r="BV319" s="613"/>
      <c r="BW319" s="613"/>
    </row>
    <row r="320" spans="1:75" ht="15.75" customHeight="1" x14ac:dyDescent="0.25">
      <c r="AT320" s="612"/>
      <c r="AU320" s="612"/>
      <c r="AV320" s="612"/>
      <c r="BA320" s="612"/>
      <c r="BL320" s="613"/>
      <c r="BM320" s="613"/>
      <c r="BN320" s="613"/>
      <c r="BO320" s="613"/>
      <c r="BP320" s="613"/>
      <c r="BQ320" s="613"/>
      <c r="BR320" s="613"/>
      <c r="BS320" s="613"/>
      <c r="BT320" s="613"/>
      <c r="BU320" s="613"/>
      <c r="BV320" s="613"/>
      <c r="BW320" s="613"/>
    </row>
    <row r="321" spans="46:75" ht="15.75" customHeight="1" x14ac:dyDescent="0.25">
      <c r="AT321" s="612"/>
      <c r="AU321" s="612"/>
      <c r="AV321" s="612"/>
      <c r="BA321" s="612"/>
      <c r="BL321" s="613"/>
      <c r="BM321" s="613"/>
      <c r="BN321" s="613"/>
      <c r="BO321" s="613"/>
      <c r="BP321" s="613"/>
      <c r="BQ321" s="613"/>
      <c r="BR321" s="613"/>
      <c r="BS321" s="613"/>
      <c r="BT321" s="613"/>
      <c r="BU321" s="613"/>
      <c r="BV321" s="613"/>
      <c r="BW321" s="613"/>
    </row>
    <row r="322" spans="46:75" ht="15.75" customHeight="1" x14ac:dyDescent="0.25">
      <c r="AT322" s="612"/>
      <c r="AU322" s="612"/>
      <c r="AV322" s="612"/>
      <c r="BA322" s="612"/>
      <c r="BL322" s="613"/>
      <c r="BM322" s="613"/>
      <c r="BN322" s="613"/>
      <c r="BO322" s="613"/>
      <c r="BP322" s="613"/>
      <c r="BQ322" s="613"/>
      <c r="BR322" s="613"/>
      <c r="BS322" s="613"/>
      <c r="BT322" s="613"/>
      <c r="BU322" s="613"/>
      <c r="BV322" s="613"/>
      <c r="BW322" s="613"/>
    </row>
    <row r="323" spans="46:75" ht="15.75" customHeight="1" x14ac:dyDescent="0.25">
      <c r="AT323" s="612"/>
      <c r="AU323" s="612"/>
      <c r="AV323" s="612"/>
      <c r="BA323" s="612"/>
      <c r="BL323" s="613"/>
      <c r="BM323" s="613"/>
      <c r="BN323" s="613"/>
      <c r="BO323" s="613"/>
      <c r="BP323" s="613"/>
      <c r="BQ323" s="613"/>
      <c r="BR323" s="613"/>
      <c r="BS323" s="613"/>
      <c r="BT323" s="613"/>
      <c r="BU323" s="613"/>
      <c r="BV323" s="613"/>
      <c r="BW323" s="613"/>
    </row>
    <row r="324" spans="46:75" ht="15.75" customHeight="1" x14ac:dyDescent="0.25">
      <c r="AT324" s="612"/>
      <c r="AU324" s="612"/>
      <c r="AV324" s="612"/>
      <c r="BA324" s="612"/>
      <c r="BL324" s="613"/>
      <c r="BM324" s="613"/>
      <c r="BN324" s="613"/>
      <c r="BO324" s="613"/>
      <c r="BP324" s="613"/>
      <c r="BQ324" s="613"/>
      <c r="BR324" s="613"/>
      <c r="BS324" s="613"/>
      <c r="BT324" s="613"/>
      <c r="BU324" s="613"/>
      <c r="BV324" s="613"/>
      <c r="BW324" s="613"/>
    </row>
    <row r="325" spans="46:75" ht="15.75" customHeight="1" x14ac:dyDescent="0.25">
      <c r="AT325" s="612"/>
      <c r="AU325" s="612"/>
      <c r="AV325" s="612"/>
      <c r="BA325" s="612"/>
      <c r="BL325" s="613"/>
      <c r="BM325" s="613"/>
      <c r="BN325" s="613"/>
      <c r="BO325" s="613"/>
      <c r="BP325" s="613"/>
      <c r="BQ325" s="613"/>
      <c r="BR325" s="613"/>
      <c r="BS325" s="613"/>
      <c r="BT325" s="613"/>
      <c r="BU325" s="613"/>
      <c r="BV325" s="613"/>
      <c r="BW325" s="613"/>
    </row>
    <row r="326" spans="46:75" ht="15.75" customHeight="1" x14ac:dyDescent="0.25">
      <c r="AT326" s="612"/>
      <c r="AU326" s="612"/>
      <c r="AV326" s="612"/>
      <c r="BA326" s="612"/>
      <c r="BL326" s="613"/>
      <c r="BM326" s="613"/>
      <c r="BN326" s="613"/>
      <c r="BO326" s="613"/>
      <c r="BP326" s="613"/>
      <c r="BQ326" s="613"/>
      <c r="BR326" s="613"/>
      <c r="BS326" s="613"/>
      <c r="BT326" s="613"/>
      <c r="BU326" s="613"/>
      <c r="BV326" s="613"/>
      <c r="BW326" s="613"/>
    </row>
    <row r="327" spans="46:75" ht="15.75" customHeight="1" x14ac:dyDescent="0.25">
      <c r="AT327" s="612"/>
      <c r="AU327" s="612"/>
      <c r="AV327" s="612"/>
      <c r="BA327" s="612"/>
      <c r="BL327" s="613"/>
      <c r="BM327" s="613"/>
      <c r="BN327" s="613"/>
      <c r="BO327" s="613"/>
      <c r="BP327" s="613"/>
      <c r="BQ327" s="613"/>
      <c r="BR327" s="613"/>
      <c r="BS327" s="613"/>
      <c r="BT327" s="613"/>
      <c r="BU327" s="613"/>
      <c r="BV327" s="613"/>
      <c r="BW327" s="613"/>
    </row>
    <row r="328" spans="46:75" ht="15.75" customHeight="1" x14ac:dyDescent="0.25">
      <c r="AT328" s="612"/>
      <c r="AU328" s="612"/>
      <c r="AV328" s="612"/>
      <c r="BA328" s="612"/>
      <c r="BL328" s="613"/>
      <c r="BM328" s="613"/>
      <c r="BN328" s="613"/>
      <c r="BO328" s="613"/>
      <c r="BP328" s="613"/>
      <c r="BQ328" s="613"/>
      <c r="BR328" s="613"/>
      <c r="BS328" s="613"/>
      <c r="BT328" s="613"/>
      <c r="BU328" s="613"/>
      <c r="BV328" s="613"/>
      <c r="BW328" s="613"/>
    </row>
    <row r="329" spans="46:75" ht="15.75" customHeight="1" x14ac:dyDescent="0.25">
      <c r="AT329" s="612"/>
      <c r="AU329" s="612"/>
      <c r="AV329" s="612"/>
      <c r="BA329" s="612"/>
      <c r="BL329" s="613"/>
      <c r="BM329" s="613"/>
      <c r="BN329" s="613"/>
      <c r="BO329" s="613"/>
      <c r="BP329" s="613"/>
      <c r="BQ329" s="613"/>
      <c r="BR329" s="613"/>
      <c r="BS329" s="613"/>
      <c r="BT329" s="613"/>
      <c r="BU329" s="613"/>
      <c r="BV329" s="613"/>
      <c r="BW329" s="613"/>
    </row>
    <row r="330" spans="46:75" ht="15.75" customHeight="1" x14ac:dyDescent="0.25">
      <c r="AT330" s="612"/>
      <c r="AU330" s="612"/>
      <c r="AV330" s="612"/>
      <c r="BA330" s="612"/>
      <c r="BL330" s="613"/>
      <c r="BM330" s="613"/>
      <c r="BN330" s="613"/>
      <c r="BO330" s="613"/>
      <c r="BP330" s="613"/>
      <c r="BQ330" s="613"/>
      <c r="BR330" s="613"/>
      <c r="BS330" s="613"/>
      <c r="BT330" s="613"/>
      <c r="BU330" s="613"/>
      <c r="BV330" s="613"/>
      <c r="BW330" s="613"/>
    </row>
    <row r="331" spans="46:75" ht="15.75" customHeight="1" x14ac:dyDescent="0.25">
      <c r="AT331" s="612"/>
      <c r="AU331" s="612"/>
      <c r="AV331" s="612"/>
      <c r="BA331" s="612"/>
      <c r="BL331" s="613"/>
      <c r="BM331" s="613"/>
      <c r="BN331" s="613"/>
      <c r="BO331" s="613"/>
      <c r="BP331" s="613"/>
      <c r="BQ331" s="613"/>
      <c r="BR331" s="613"/>
      <c r="BS331" s="613"/>
      <c r="BT331" s="613"/>
      <c r="BU331" s="613"/>
      <c r="BV331" s="613"/>
      <c r="BW331" s="613"/>
    </row>
    <row r="332" spans="46:75" ht="15.75" customHeight="1" x14ac:dyDescent="0.25">
      <c r="AT332" s="612"/>
      <c r="AU332" s="612"/>
      <c r="AV332" s="612"/>
      <c r="BA332" s="612"/>
      <c r="BL332" s="613"/>
      <c r="BM332" s="613"/>
      <c r="BN332" s="613"/>
      <c r="BO332" s="613"/>
      <c r="BP332" s="613"/>
      <c r="BQ332" s="613"/>
      <c r="BR332" s="613"/>
      <c r="BS332" s="613"/>
      <c r="BT332" s="613"/>
      <c r="BU332" s="613"/>
      <c r="BV332" s="613"/>
      <c r="BW332" s="613"/>
    </row>
    <row r="333" spans="46:75" ht="15.75" customHeight="1" x14ac:dyDescent="0.25">
      <c r="AT333" s="612"/>
      <c r="AU333" s="612"/>
      <c r="AV333" s="612"/>
      <c r="BA333" s="612"/>
      <c r="BL333" s="613"/>
      <c r="BM333" s="613"/>
      <c r="BN333" s="613"/>
      <c r="BO333" s="613"/>
      <c r="BP333" s="613"/>
      <c r="BQ333" s="613"/>
      <c r="BR333" s="613"/>
      <c r="BS333" s="613"/>
      <c r="BT333" s="613"/>
      <c r="BU333" s="613"/>
      <c r="BV333" s="613"/>
      <c r="BW333" s="613"/>
    </row>
    <row r="334" spans="46:75" ht="15.75" customHeight="1" x14ac:dyDescent="0.25">
      <c r="AT334" s="612"/>
      <c r="AU334" s="612"/>
      <c r="AV334" s="612"/>
      <c r="BA334" s="612"/>
      <c r="BL334" s="613"/>
      <c r="BM334" s="613"/>
      <c r="BN334" s="613"/>
      <c r="BO334" s="613"/>
      <c r="BP334" s="613"/>
      <c r="BQ334" s="613"/>
      <c r="BR334" s="613"/>
      <c r="BS334" s="613"/>
      <c r="BT334" s="613"/>
      <c r="BU334" s="613"/>
      <c r="BV334" s="613"/>
      <c r="BW334" s="613"/>
    </row>
    <row r="335" spans="46:75" ht="15.75" customHeight="1" x14ac:dyDescent="0.25">
      <c r="AT335" s="612"/>
      <c r="AU335" s="612"/>
      <c r="AV335" s="612"/>
      <c r="BA335" s="612"/>
      <c r="BL335" s="613"/>
      <c r="BM335" s="613"/>
      <c r="BN335" s="613"/>
      <c r="BO335" s="613"/>
      <c r="BP335" s="613"/>
      <c r="BQ335" s="613"/>
      <c r="BR335" s="613"/>
      <c r="BS335" s="613"/>
      <c r="BT335" s="613"/>
      <c r="BU335" s="613"/>
      <c r="BV335" s="613"/>
      <c r="BW335" s="613"/>
    </row>
    <row r="336" spans="46:75" ht="15.75" customHeight="1" x14ac:dyDescent="0.25">
      <c r="AT336" s="612"/>
      <c r="AU336" s="612"/>
      <c r="AV336" s="612"/>
      <c r="BA336" s="612"/>
      <c r="BL336" s="613"/>
      <c r="BM336" s="613"/>
      <c r="BN336" s="613"/>
      <c r="BO336" s="613"/>
      <c r="BP336" s="613"/>
      <c r="BQ336" s="613"/>
      <c r="BR336" s="613"/>
      <c r="BS336" s="613"/>
      <c r="BT336" s="613"/>
      <c r="BU336" s="613"/>
      <c r="BV336" s="613"/>
      <c r="BW336" s="613"/>
    </row>
    <row r="337" spans="46:75" ht="15.75" customHeight="1" x14ac:dyDescent="0.25">
      <c r="AT337" s="612"/>
      <c r="AU337" s="612"/>
      <c r="AV337" s="612"/>
      <c r="BA337" s="612"/>
      <c r="BL337" s="613"/>
      <c r="BM337" s="613"/>
      <c r="BN337" s="613"/>
      <c r="BO337" s="613"/>
      <c r="BP337" s="613"/>
      <c r="BQ337" s="613"/>
      <c r="BR337" s="613"/>
      <c r="BS337" s="613"/>
      <c r="BT337" s="613"/>
      <c r="BU337" s="613"/>
      <c r="BV337" s="613"/>
      <c r="BW337" s="613"/>
    </row>
    <row r="338" spans="46:75" ht="15.75" customHeight="1" x14ac:dyDescent="0.25">
      <c r="AT338" s="612"/>
      <c r="AU338" s="612"/>
      <c r="AV338" s="612"/>
      <c r="BA338" s="612"/>
      <c r="BL338" s="613"/>
      <c r="BM338" s="613"/>
      <c r="BN338" s="613"/>
      <c r="BO338" s="613"/>
      <c r="BP338" s="613"/>
      <c r="BQ338" s="613"/>
      <c r="BR338" s="613"/>
      <c r="BS338" s="613"/>
      <c r="BT338" s="613"/>
      <c r="BU338" s="613"/>
      <c r="BV338" s="613"/>
      <c r="BW338" s="613"/>
    </row>
    <row r="339" spans="46:75" ht="15.75" customHeight="1" x14ac:dyDescent="0.25">
      <c r="AT339" s="612"/>
      <c r="AU339" s="612"/>
      <c r="AV339" s="612"/>
      <c r="BA339" s="612"/>
      <c r="BL339" s="613"/>
      <c r="BM339" s="613"/>
      <c r="BN339" s="613"/>
      <c r="BO339" s="613"/>
      <c r="BP339" s="613"/>
      <c r="BQ339" s="613"/>
      <c r="BR339" s="613"/>
      <c r="BS339" s="613"/>
      <c r="BT339" s="613"/>
      <c r="BU339" s="613"/>
      <c r="BV339" s="613"/>
      <c r="BW339" s="613"/>
    </row>
    <row r="340" spans="46:75" ht="15.75" customHeight="1" x14ac:dyDescent="0.25">
      <c r="AT340" s="612"/>
      <c r="AU340" s="612"/>
      <c r="AV340" s="612"/>
      <c r="BA340" s="612"/>
      <c r="BL340" s="613"/>
      <c r="BM340" s="613"/>
      <c r="BN340" s="613"/>
      <c r="BO340" s="613"/>
      <c r="BP340" s="613"/>
      <c r="BQ340" s="613"/>
      <c r="BR340" s="613"/>
      <c r="BS340" s="613"/>
      <c r="BT340" s="613"/>
      <c r="BU340" s="613"/>
      <c r="BV340" s="613"/>
      <c r="BW340" s="613"/>
    </row>
    <row r="341" spans="46:75" ht="15.75" customHeight="1" x14ac:dyDescent="0.25">
      <c r="AT341" s="612"/>
      <c r="AU341" s="612"/>
      <c r="AV341" s="612"/>
      <c r="BA341" s="612"/>
      <c r="BL341" s="613"/>
      <c r="BM341" s="613"/>
      <c r="BN341" s="613"/>
      <c r="BO341" s="613"/>
      <c r="BP341" s="613"/>
      <c r="BQ341" s="613"/>
      <c r="BR341" s="613"/>
      <c r="BS341" s="613"/>
      <c r="BT341" s="613"/>
      <c r="BU341" s="613"/>
      <c r="BV341" s="613"/>
      <c r="BW341" s="613"/>
    </row>
    <row r="342" spans="46:75" ht="15.75" customHeight="1" x14ac:dyDescent="0.25">
      <c r="AT342" s="612"/>
      <c r="AU342" s="612"/>
      <c r="AV342" s="612"/>
      <c r="BA342" s="612"/>
      <c r="BL342" s="613"/>
      <c r="BM342" s="613"/>
      <c r="BN342" s="613"/>
      <c r="BO342" s="613"/>
      <c r="BP342" s="613"/>
      <c r="BQ342" s="613"/>
      <c r="BR342" s="613"/>
      <c r="BS342" s="613"/>
      <c r="BT342" s="613"/>
      <c r="BU342" s="613"/>
      <c r="BV342" s="613"/>
      <c r="BW342" s="613"/>
    </row>
    <row r="343" spans="46:75" ht="15.75" customHeight="1" x14ac:dyDescent="0.25">
      <c r="AT343" s="612"/>
      <c r="AU343" s="612"/>
      <c r="AV343" s="612"/>
      <c r="BA343" s="612"/>
      <c r="BL343" s="613"/>
      <c r="BM343" s="613"/>
      <c r="BN343" s="613"/>
      <c r="BO343" s="613"/>
      <c r="BP343" s="613"/>
      <c r="BQ343" s="613"/>
      <c r="BR343" s="613"/>
      <c r="BS343" s="613"/>
      <c r="BT343" s="613"/>
      <c r="BU343" s="613"/>
      <c r="BV343" s="613"/>
      <c r="BW343" s="613"/>
    </row>
    <row r="344" spans="46:75" ht="15.75" customHeight="1" x14ac:dyDescent="0.25">
      <c r="AT344" s="612"/>
      <c r="AU344" s="612"/>
      <c r="AV344" s="612"/>
      <c r="BA344" s="612"/>
      <c r="BL344" s="613"/>
      <c r="BM344" s="613"/>
      <c r="BN344" s="613"/>
      <c r="BO344" s="613"/>
      <c r="BP344" s="613"/>
      <c r="BQ344" s="613"/>
      <c r="BR344" s="613"/>
      <c r="BS344" s="613"/>
      <c r="BT344" s="613"/>
      <c r="BU344" s="613"/>
      <c r="BV344" s="613"/>
      <c r="BW344" s="613"/>
    </row>
    <row r="345" spans="46:75" ht="15.75" customHeight="1" x14ac:dyDescent="0.25">
      <c r="AT345" s="612"/>
      <c r="AU345" s="612"/>
      <c r="AV345" s="612"/>
      <c r="BA345" s="612"/>
      <c r="BL345" s="613"/>
      <c r="BM345" s="613"/>
      <c r="BN345" s="613"/>
      <c r="BO345" s="613"/>
      <c r="BP345" s="613"/>
      <c r="BQ345" s="613"/>
      <c r="BR345" s="613"/>
      <c r="BS345" s="613"/>
      <c r="BT345" s="613"/>
      <c r="BU345" s="613"/>
      <c r="BV345" s="613"/>
      <c r="BW345" s="613"/>
    </row>
    <row r="346" spans="46:75" ht="15.75" customHeight="1" x14ac:dyDescent="0.25">
      <c r="AT346" s="612"/>
      <c r="AU346" s="612"/>
      <c r="AV346" s="612"/>
      <c r="BA346" s="612"/>
      <c r="BL346" s="613"/>
      <c r="BM346" s="613"/>
      <c r="BN346" s="613"/>
      <c r="BO346" s="613"/>
      <c r="BP346" s="613"/>
      <c r="BQ346" s="613"/>
      <c r="BR346" s="613"/>
      <c r="BS346" s="613"/>
      <c r="BT346" s="613"/>
      <c r="BU346" s="613"/>
      <c r="BV346" s="613"/>
      <c r="BW346" s="613"/>
    </row>
    <row r="347" spans="46:75" ht="15.75" customHeight="1" x14ac:dyDescent="0.25">
      <c r="AT347" s="612"/>
      <c r="AU347" s="612"/>
      <c r="AV347" s="612"/>
      <c r="BA347" s="612"/>
      <c r="BL347" s="613"/>
      <c r="BM347" s="613"/>
      <c r="BN347" s="613"/>
      <c r="BO347" s="613"/>
      <c r="BP347" s="613"/>
      <c r="BQ347" s="613"/>
      <c r="BR347" s="613"/>
      <c r="BS347" s="613"/>
      <c r="BT347" s="613"/>
      <c r="BU347" s="613"/>
      <c r="BV347" s="613"/>
      <c r="BW347" s="613"/>
    </row>
    <row r="348" spans="46:75" ht="15.75" customHeight="1" x14ac:dyDescent="0.25">
      <c r="AT348" s="612"/>
      <c r="AU348" s="612"/>
      <c r="AV348" s="612"/>
      <c r="BA348" s="612"/>
      <c r="BL348" s="613"/>
      <c r="BM348" s="613"/>
      <c r="BN348" s="613"/>
      <c r="BO348" s="613"/>
      <c r="BP348" s="613"/>
      <c r="BQ348" s="613"/>
      <c r="BR348" s="613"/>
      <c r="BS348" s="613"/>
      <c r="BT348" s="613"/>
      <c r="BU348" s="613"/>
      <c r="BV348" s="613"/>
      <c r="BW348" s="613"/>
    </row>
    <row r="349" spans="46:75" ht="15.75" customHeight="1" x14ac:dyDescent="0.25">
      <c r="AT349" s="612"/>
      <c r="AU349" s="612"/>
      <c r="AV349" s="612"/>
      <c r="BA349" s="612"/>
      <c r="BL349" s="613"/>
      <c r="BM349" s="613"/>
      <c r="BN349" s="613"/>
      <c r="BO349" s="613"/>
      <c r="BP349" s="613"/>
      <c r="BQ349" s="613"/>
      <c r="BR349" s="613"/>
      <c r="BS349" s="613"/>
      <c r="BT349" s="613"/>
      <c r="BU349" s="613"/>
      <c r="BV349" s="613"/>
      <c r="BW349" s="613"/>
    </row>
    <row r="350" spans="46:75" ht="15.75" customHeight="1" x14ac:dyDescent="0.25">
      <c r="AT350" s="612"/>
      <c r="AU350" s="612"/>
      <c r="AV350" s="612"/>
      <c r="BA350" s="612"/>
      <c r="BL350" s="613"/>
      <c r="BM350" s="613"/>
      <c r="BN350" s="613"/>
      <c r="BO350" s="613"/>
      <c r="BP350" s="613"/>
      <c r="BQ350" s="613"/>
      <c r="BR350" s="613"/>
      <c r="BS350" s="613"/>
      <c r="BT350" s="613"/>
      <c r="BU350" s="613"/>
      <c r="BV350" s="613"/>
      <c r="BW350" s="613"/>
    </row>
    <row r="351" spans="46:75" ht="15.75" customHeight="1" x14ac:dyDescent="0.25">
      <c r="AT351" s="612"/>
      <c r="AU351" s="612"/>
      <c r="AV351" s="612"/>
      <c r="BA351" s="612"/>
      <c r="BL351" s="613"/>
      <c r="BM351" s="613"/>
      <c r="BN351" s="613"/>
      <c r="BO351" s="613"/>
      <c r="BP351" s="613"/>
      <c r="BQ351" s="613"/>
      <c r="BR351" s="613"/>
      <c r="BS351" s="613"/>
      <c r="BT351" s="613"/>
      <c r="BU351" s="613"/>
      <c r="BV351" s="613"/>
      <c r="BW351" s="613"/>
    </row>
    <row r="352" spans="46:75" ht="15.75" customHeight="1" x14ac:dyDescent="0.25">
      <c r="AT352" s="612"/>
      <c r="AU352" s="612"/>
      <c r="AV352" s="612"/>
      <c r="BA352" s="612"/>
      <c r="BL352" s="613"/>
      <c r="BM352" s="613"/>
      <c r="BN352" s="613"/>
      <c r="BO352" s="613"/>
      <c r="BP352" s="613"/>
      <c r="BQ352" s="613"/>
      <c r="BR352" s="613"/>
      <c r="BS352" s="613"/>
      <c r="BT352" s="613"/>
      <c r="BU352" s="613"/>
      <c r="BV352" s="613"/>
      <c r="BW352" s="613"/>
    </row>
    <row r="353" spans="46:75" ht="15.75" customHeight="1" x14ac:dyDescent="0.25">
      <c r="AT353" s="612"/>
      <c r="AU353" s="612"/>
      <c r="AV353" s="612"/>
      <c r="BA353" s="612"/>
      <c r="BL353" s="613"/>
      <c r="BM353" s="613"/>
      <c r="BN353" s="613"/>
      <c r="BO353" s="613"/>
      <c r="BP353" s="613"/>
      <c r="BQ353" s="613"/>
      <c r="BR353" s="613"/>
      <c r="BS353" s="613"/>
      <c r="BT353" s="613"/>
      <c r="BU353" s="613"/>
      <c r="BV353" s="613"/>
      <c r="BW353" s="613"/>
    </row>
    <row r="354" spans="46:75" ht="15.75" customHeight="1" x14ac:dyDescent="0.25">
      <c r="AT354" s="612"/>
      <c r="AU354" s="612"/>
      <c r="AV354" s="612"/>
      <c r="BA354" s="612"/>
      <c r="BL354" s="613"/>
      <c r="BM354" s="613"/>
      <c r="BN354" s="613"/>
      <c r="BO354" s="613"/>
      <c r="BP354" s="613"/>
      <c r="BQ354" s="613"/>
      <c r="BR354" s="613"/>
      <c r="BS354" s="613"/>
      <c r="BT354" s="613"/>
      <c r="BU354" s="613"/>
      <c r="BV354" s="613"/>
      <c r="BW354" s="613"/>
    </row>
    <row r="355" spans="46:75" ht="15.75" customHeight="1" x14ac:dyDescent="0.25">
      <c r="AT355" s="612"/>
      <c r="AU355" s="612"/>
      <c r="AV355" s="612"/>
      <c r="BA355" s="612"/>
      <c r="BL355" s="613"/>
      <c r="BM355" s="613"/>
      <c r="BN355" s="613"/>
      <c r="BO355" s="613"/>
      <c r="BP355" s="613"/>
      <c r="BQ355" s="613"/>
      <c r="BR355" s="613"/>
      <c r="BS355" s="613"/>
      <c r="BT355" s="613"/>
      <c r="BU355" s="613"/>
      <c r="BV355" s="613"/>
      <c r="BW355" s="613"/>
    </row>
    <row r="356" spans="46:75" ht="15.75" customHeight="1" x14ac:dyDescent="0.25">
      <c r="AT356" s="612"/>
      <c r="AU356" s="612"/>
      <c r="AV356" s="612"/>
      <c r="BA356" s="612"/>
      <c r="BL356" s="613"/>
      <c r="BM356" s="613"/>
      <c r="BN356" s="613"/>
      <c r="BO356" s="613"/>
      <c r="BP356" s="613"/>
      <c r="BQ356" s="613"/>
      <c r="BR356" s="613"/>
      <c r="BS356" s="613"/>
      <c r="BT356" s="613"/>
      <c r="BU356" s="613"/>
      <c r="BV356" s="613"/>
      <c r="BW356" s="613"/>
    </row>
    <row r="357" spans="46:75" ht="15.75" customHeight="1" x14ac:dyDescent="0.25">
      <c r="AT357" s="612"/>
      <c r="AU357" s="612"/>
      <c r="AV357" s="612"/>
      <c r="BA357" s="612"/>
      <c r="BL357" s="613"/>
      <c r="BM357" s="613"/>
      <c r="BN357" s="613"/>
      <c r="BO357" s="613"/>
      <c r="BP357" s="613"/>
      <c r="BQ357" s="613"/>
      <c r="BR357" s="613"/>
      <c r="BS357" s="613"/>
      <c r="BT357" s="613"/>
      <c r="BU357" s="613"/>
      <c r="BV357" s="613"/>
      <c r="BW357" s="613"/>
    </row>
    <row r="358" spans="46:75" ht="15.75" customHeight="1" x14ac:dyDescent="0.25">
      <c r="AT358" s="612"/>
      <c r="AU358" s="612"/>
      <c r="AV358" s="612"/>
      <c r="BA358" s="612"/>
      <c r="BL358" s="613"/>
      <c r="BM358" s="613"/>
      <c r="BN358" s="613"/>
      <c r="BO358" s="613"/>
      <c r="BP358" s="613"/>
      <c r="BQ358" s="613"/>
      <c r="BR358" s="613"/>
      <c r="BS358" s="613"/>
      <c r="BT358" s="613"/>
      <c r="BU358" s="613"/>
      <c r="BV358" s="613"/>
      <c r="BW358" s="613"/>
    </row>
    <row r="359" spans="46:75" ht="15.75" customHeight="1" x14ac:dyDescent="0.25">
      <c r="AT359" s="612"/>
      <c r="AU359" s="612"/>
      <c r="AV359" s="612"/>
      <c r="BA359" s="612"/>
      <c r="BL359" s="613"/>
      <c r="BM359" s="613"/>
      <c r="BN359" s="613"/>
      <c r="BO359" s="613"/>
      <c r="BP359" s="613"/>
      <c r="BQ359" s="613"/>
      <c r="BR359" s="613"/>
      <c r="BS359" s="613"/>
      <c r="BT359" s="613"/>
      <c r="BU359" s="613"/>
      <c r="BV359" s="613"/>
      <c r="BW359" s="613"/>
    </row>
    <row r="360" spans="46:75" ht="15.75" customHeight="1" x14ac:dyDescent="0.25">
      <c r="AT360" s="612"/>
      <c r="AU360" s="612"/>
      <c r="AV360" s="612"/>
      <c r="BA360" s="612"/>
      <c r="BL360" s="613"/>
      <c r="BM360" s="613"/>
      <c r="BN360" s="613"/>
      <c r="BO360" s="613"/>
      <c r="BP360" s="613"/>
      <c r="BQ360" s="613"/>
      <c r="BR360" s="613"/>
      <c r="BS360" s="613"/>
      <c r="BT360" s="613"/>
      <c r="BU360" s="613"/>
      <c r="BV360" s="613"/>
      <c r="BW360" s="613"/>
    </row>
    <row r="361" spans="46:75" ht="15.75" customHeight="1" x14ac:dyDescent="0.25">
      <c r="AT361" s="612"/>
      <c r="AU361" s="612"/>
      <c r="AV361" s="612"/>
      <c r="BA361" s="612"/>
      <c r="BL361" s="613"/>
      <c r="BM361" s="613"/>
      <c r="BN361" s="613"/>
      <c r="BO361" s="613"/>
      <c r="BP361" s="613"/>
      <c r="BQ361" s="613"/>
      <c r="BR361" s="613"/>
      <c r="BS361" s="613"/>
      <c r="BT361" s="613"/>
      <c r="BU361" s="613"/>
      <c r="BV361" s="613"/>
      <c r="BW361" s="613"/>
    </row>
    <row r="362" spans="46:75" ht="15.75" customHeight="1" x14ac:dyDescent="0.25">
      <c r="AT362" s="612"/>
      <c r="AU362" s="612"/>
      <c r="AV362" s="612"/>
      <c r="BA362" s="612"/>
      <c r="BL362" s="613"/>
      <c r="BM362" s="613"/>
      <c r="BN362" s="613"/>
      <c r="BO362" s="613"/>
      <c r="BP362" s="613"/>
      <c r="BQ362" s="613"/>
      <c r="BR362" s="613"/>
      <c r="BS362" s="613"/>
      <c r="BT362" s="613"/>
      <c r="BU362" s="613"/>
      <c r="BV362" s="613"/>
      <c r="BW362" s="613"/>
    </row>
    <row r="363" spans="46:75" ht="15.75" customHeight="1" x14ac:dyDescent="0.25">
      <c r="AT363" s="612"/>
      <c r="AU363" s="612"/>
      <c r="AV363" s="612"/>
      <c r="BA363" s="612"/>
      <c r="BL363" s="613"/>
      <c r="BM363" s="613"/>
      <c r="BN363" s="613"/>
      <c r="BO363" s="613"/>
      <c r="BP363" s="613"/>
      <c r="BQ363" s="613"/>
      <c r="BR363" s="613"/>
      <c r="BS363" s="613"/>
      <c r="BT363" s="613"/>
      <c r="BU363" s="613"/>
      <c r="BV363" s="613"/>
      <c r="BW363" s="613"/>
    </row>
    <row r="364" spans="46:75" ht="15.75" customHeight="1" x14ac:dyDescent="0.25">
      <c r="AT364" s="612"/>
      <c r="AU364" s="612"/>
      <c r="AV364" s="612"/>
      <c r="BA364" s="612"/>
      <c r="BL364" s="613"/>
      <c r="BM364" s="613"/>
      <c r="BN364" s="613"/>
      <c r="BO364" s="613"/>
      <c r="BP364" s="613"/>
      <c r="BQ364" s="613"/>
      <c r="BR364" s="613"/>
      <c r="BS364" s="613"/>
      <c r="BT364" s="613"/>
      <c r="BU364" s="613"/>
      <c r="BV364" s="613"/>
      <c r="BW364" s="613"/>
    </row>
    <row r="365" spans="46:75" ht="15.75" customHeight="1" x14ac:dyDescent="0.25">
      <c r="AT365" s="612"/>
      <c r="AU365" s="612"/>
      <c r="AV365" s="612"/>
      <c r="BA365" s="612"/>
      <c r="BL365" s="613"/>
      <c r="BM365" s="613"/>
      <c r="BN365" s="613"/>
      <c r="BO365" s="613"/>
      <c r="BP365" s="613"/>
      <c r="BQ365" s="613"/>
      <c r="BR365" s="613"/>
      <c r="BS365" s="613"/>
      <c r="BT365" s="613"/>
      <c r="BU365" s="613"/>
      <c r="BV365" s="613"/>
      <c r="BW365" s="613"/>
    </row>
    <row r="366" spans="46:75" ht="15.75" customHeight="1" x14ac:dyDescent="0.25">
      <c r="AT366" s="612"/>
      <c r="AU366" s="612"/>
      <c r="AV366" s="612"/>
      <c r="BA366" s="612"/>
      <c r="BL366" s="613"/>
      <c r="BM366" s="613"/>
      <c r="BN366" s="613"/>
      <c r="BO366" s="613"/>
      <c r="BP366" s="613"/>
      <c r="BQ366" s="613"/>
      <c r="BR366" s="613"/>
      <c r="BS366" s="613"/>
      <c r="BT366" s="613"/>
      <c r="BU366" s="613"/>
      <c r="BV366" s="613"/>
      <c r="BW366" s="613"/>
    </row>
    <row r="367" spans="46:75" ht="15.75" customHeight="1" x14ac:dyDescent="0.25">
      <c r="AT367" s="612"/>
      <c r="AU367" s="612"/>
      <c r="AV367" s="612"/>
      <c r="BA367" s="612"/>
      <c r="BL367" s="613"/>
      <c r="BM367" s="613"/>
      <c r="BN367" s="613"/>
      <c r="BO367" s="613"/>
      <c r="BP367" s="613"/>
      <c r="BQ367" s="613"/>
      <c r="BR367" s="613"/>
      <c r="BS367" s="613"/>
      <c r="BT367" s="613"/>
      <c r="BU367" s="613"/>
      <c r="BV367" s="613"/>
      <c r="BW367" s="613"/>
    </row>
    <row r="368" spans="46:75" ht="15.75" customHeight="1" x14ac:dyDescent="0.25">
      <c r="AT368" s="612"/>
      <c r="AU368" s="612"/>
      <c r="AV368" s="612"/>
      <c r="BA368" s="612"/>
      <c r="BL368" s="613"/>
      <c r="BM368" s="613"/>
      <c r="BN368" s="613"/>
      <c r="BO368" s="613"/>
      <c r="BP368" s="613"/>
      <c r="BQ368" s="613"/>
      <c r="BR368" s="613"/>
      <c r="BS368" s="613"/>
      <c r="BT368" s="613"/>
      <c r="BU368" s="613"/>
      <c r="BV368" s="613"/>
      <c r="BW368" s="613"/>
    </row>
    <row r="369" spans="46:75" ht="15.75" customHeight="1" x14ac:dyDescent="0.25">
      <c r="AT369" s="612"/>
      <c r="AU369" s="612"/>
      <c r="AV369" s="612"/>
      <c r="BA369" s="612"/>
      <c r="BL369" s="613"/>
      <c r="BM369" s="613"/>
      <c r="BN369" s="613"/>
      <c r="BO369" s="613"/>
      <c r="BP369" s="613"/>
      <c r="BQ369" s="613"/>
      <c r="BR369" s="613"/>
      <c r="BS369" s="613"/>
      <c r="BT369" s="613"/>
      <c r="BU369" s="613"/>
      <c r="BV369" s="613"/>
      <c r="BW369" s="613"/>
    </row>
    <row r="370" spans="46:75" ht="15.75" customHeight="1" x14ac:dyDescent="0.25">
      <c r="AT370" s="612"/>
      <c r="AU370" s="612"/>
      <c r="AV370" s="612"/>
      <c r="BA370" s="612"/>
      <c r="BL370" s="613"/>
      <c r="BM370" s="613"/>
      <c r="BN370" s="613"/>
      <c r="BO370" s="613"/>
      <c r="BP370" s="613"/>
      <c r="BQ370" s="613"/>
      <c r="BR370" s="613"/>
      <c r="BS370" s="613"/>
      <c r="BT370" s="613"/>
      <c r="BU370" s="613"/>
      <c r="BV370" s="613"/>
      <c r="BW370" s="613"/>
    </row>
    <row r="371" spans="46:75" ht="15.75" customHeight="1" x14ac:dyDescent="0.25">
      <c r="AT371" s="612"/>
      <c r="AU371" s="612"/>
      <c r="AV371" s="612"/>
      <c r="BA371" s="612"/>
      <c r="BL371" s="613"/>
      <c r="BM371" s="613"/>
      <c r="BN371" s="613"/>
      <c r="BO371" s="613"/>
      <c r="BP371" s="613"/>
      <c r="BQ371" s="613"/>
      <c r="BR371" s="613"/>
      <c r="BS371" s="613"/>
      <c r="BT371" s="613"/>
      <c r="BU371" s="613"/>
      <c r="BV371" s="613"/>
      <c r="BW371" s="613"/>
    </row>
    <row r="372" spans="46:75" ht="15.75" customHeight="1" x14ac:dyDescent="0.25">
      <c r="AT372" s="612"/>
      <c r="AU372" s="612"/>
      <c r="AV372" s="612"/>
      <c r="BA372" s="612"/>
      <c r="BL372" s="613"/>
      <c r="BM372" s="613"/>
      <c r="BN372" s="613"/>
      <c r="BO372" s="613"/>
      <c r="BP372" s="613"/>
      <c r="BQ372" s="613"/>
      <c r="BR372" s="613"/>
      <c r="BS372" s="613"/>
      <c r="BT372" s="613"/>
      <c r="BU372" s="613"/>
      <c r="BV372" s="613"/>
      <c r="BW372" s="613"/>
    </row>
    <row r="373" spans="46:75" ht="15.75" customHeight="1" x14ac:dyDescent="0.25">
      <c r="AT373" s="612"/>
      <c r="AU373" s="612"/>
      <c r="AV373" s="612"/>
      <c r="BA373" s="612"/>
      <c r="BL373" s="613"/>
      <c r="BM373" s="613"/>
      <c r="BN373" s="613"/>
      <c r="BO373" s="613"/>
      <c r="BP373" s="613"/>
      <c r="BQ373" s="613"/>
      <c r="BR373" s="613"/>
      <c r="BS373" s="613"/>
      <c r="BT373" s="613"/>
      <c r="BU373" s="613"/>
      <c r="BV373" s="613"/>
      <c r="BW373" s="613"/>
    </row>
    <row r="374" spans="46:75" ht="15.75" customHeight="1" x14ac:dyDescent="0.25">
      <c r="AT374" s="612"/>
      <c r="AU374" s="612"/>
      <c r="AV374" s="612"/>
      <c r="BA374" s="612"/>
      <c r="BL374" s="613"/>
      <c r="BM374" s="613"/>
      <c r="BN374" s="613"/>
      <c r="BO374" s="613"/>
      <c r="BP374" s="613"/>
      <c r="BQ374" s="613"/>
      <c r="BR374" s="613"/>
      <c r="BS374" s="613"/>
      <c r="BT374" s="613"/>
      <c r="BU374" s="613"/>
      <c r="BV374" s="613"/>
      <c r="BW374" s="613"/>
    </row>
    <row r="375" spans="46:75" ht="15.75" customHeight="1" x14ac:dyDescent="0.25">
      <c r="AT375" s="612"/>
      <c r="AU375" s="612"/>
      <c r="AV375" s="612"/>
      <c r="BA375" s="612"/>
      <c r="BL375" s="613"/>
      <c r="BM375" s="613"/>
      <c r="BN375" s="613"/>
      <c r="BO375" s="613"/>
      <c r="BP375" s="613"/>
      <c r="BQ375" s="613"/>
      <c r="BR375" s="613"/>
      <c r="BS375" s="613"/>
      <c r="BT375" s="613"/>
      <c r="BU375" s="613"/>
      <c r="BV375" s="613"/>
      <c r="BW375" s="613"/>
    </row>
    <row r="376" spans="46:75" ht="15.75" customHeight="1" x14ac:dyDescent="0.25">
      <c r="AT376" s="612"/>
      <c r="AU376" s="612"/>
      <c r="AV376" s="612"/>
      <c r="BA376" s="612"/>
      <c r="BL376" s="613"/>
      <c r="BM376" s="613"/>
      <c r="BN376" s="613"/>
      <c r="BO376" s="613"/>
      <c r="BP376" s="613"/>
      <c r="BQ376" s="613"/>
      <c r="BR376" s="613"/>
      <c r="BS376" s="613"/>
      <c r="BT376" s="613"/>
      <c r="BU376" s="613"/>
      <c r="BV376" s="613"/>
      <c r="BW376" s="613"/>
    </row>
    <row r="377" spans="46:75" ht="15.75" customHeight="1" x14ac:dyDescent="0.25">
      <c r="AT377" s="612"/>
      <c r="AU377" s="612"/>
      <c r="AV377" s="612"/>
      <c r="BA377" s="612"/>
      <c r="BL377" s="613"/>
      <c r="BM377" s="613"/>
      <c r="BN377" s="613"/>
      <c r="BO377" s="613"/>
      <c r="BP377" s="613"/>
      <c r="BQ377" s="613"/>
      <c r="BR377" s="613"/>
      <c r="BS377" s="613"/>
      <c r="BT377" s="613"/>
      <c r="BU377" s="613"/>
      <c r="BV377" s="613"/>
      <c r="BW377" s="613"/>
    </row>
    <row r="378" spans="46:75" ht="15.75" customHeight="1" x14ac:dyDescent="0.25">
      <c r="AT378" s="612"/>
      <c r="AU378" s="612"/>
      <c r="AV378" s="612"/>
      <c r="BA378" s="612"/>
      <c r="BL378" s="613"/>
      <c r="BM378" s="613"/>
      <c r="BN378" s="613"/>
      <c r="BO378" s="613"/>
      <c r="BP378" s="613"/>
      <c r="BQ378" s="613"/>
      <c r="BR378" s="613"/>
      <c r="BS378" s="613"/>
      <c r="BT378" s="613"/>
      <c r="BU378" s="613"/>
      <c r="BV378" s="613"/>
      <c r="BW378" s="613"/>
    </row>
    <row r="379" spans="46:75" ht="15.75" customHeight="1" x14ac:dyDescent="0.25">
      <c r="AT379" s="612"/>
      <c r="AU379" s="612"/>
      <c r="AV379" s="612"/>
      <c r="BA379" s="612"/>
      <c r="BL379" s="613"/>
      <c r="BM379" s="613"/>
      <c r="BN379" s="613"/>
      <c r="BO379" s="613"/>
      <c r="BP379" s="613"/>
      <c r="BQ379" s="613"/>
      <c r="BR379" s="613"/>
      <c r="BS379" s="613"/>
      <c r="BT379" s="613"/>
      <c r="BU379" s="613"/>
      <c r="BV379" s="613"/>
      <c r="BW379" s="613"/>
    </row>
    <row r="380" spans="46:75" ht="15.75" customHeight="1" x14ac:dyDescent="0.25">
      <c r="AT380" s="612"/>
      <c r="AU380" s="612"/>
      <c r="AV380" s="612"/>
      <c r="BA380" s="612"/>
      <c r="BL380" s="613"/>
      <c r="BM380" s="613"/>
      <c r="BN380" s="613"/>
      <c r="BO380" s="613"/>
      <c r="BP380" s="613"/>
      <c r="BQ380" s="613"/>
      <c r="BR380" s="613"/>
      <c r="BS380" s="613"/>
      <c r="BT380" s="613"/>
      <c r="BU380" s="613"/>
      <c r="BV380" s="613"/>
      <c r="BW380" s="613"/>
    </row>
    <row r="381" spans="46:75" ht="15.75" customHeight="1" x14ac:dyDescent="0.25">
      <c r="AT381" s="612"/>
      <c r="AU381" s="612"/>
      <c r="AV381" s="612"/>
      <c r="BA381" s="612"/>
      <c r="BL381" s="613"/>
      <c r="BM381" s="613"/>
      <c r="BN381" s="613"/>
      <c r="BO381" s="613"/>
      <c r="BP381" s="613"/>
      <c r="BQ381" s="613"/>
      <c r="BR381" s="613"/>
      <c r="BS381" s="613"/>
      <c r="BT381" s="613"/>
      <c r="BU381" s="613"/>
      <c r="BV381" s="613"/>
      <c r="BW381" s="613"/>
    </row>
    <row r="382" spans="46:75" ht="15.75" customHeight="1" x14ac:dyDescent="0.25">
      <c r="AT382" s="612"/>
      <c r="AU382" s="612"/>
      <c r="AV382" s="612"/>
      <c r="BA382" s="612"/>
      <c r="BL382" s="613"/>
      <c r="BM382" s="613"/>
      <c r="BN382" s="613"/>
      <c r="BO382" s="613"/>
      <c r="BP382" s="613"/>
      <c r="BQ382" s="613"/>
      <c r="BR382" s="613"/>
      <c r="BS382" s="613"/>
      <c r="BT382" s="613"/>
      <c r="BU382" s="613"/>
      <c r="BV382" s="613"/>
      <c r="BW382" s="613"/>
    </row>
    <row r="383" spans="46:75" ht="15.75" customHeight="1" x14ac:dyDescent="0.25">
      <c r="AT383" s="612"/>
      <c r="AU383" s="612"/>
      <c r="AV383" s="612"/>
      <c r="BA383" s="612"/>
      <c r="BL383" s="613"/>
      <c r="BM383" s="613"/>
      <c r="BN383" s="613"/>
      <c r="BO383" s="613"/>
      <c r="BP383" s="613"/>
      <c r="BQ383" s="613"/>
      <c r="BR383" s="613"/>
      <c r="BS383" s="613"/>
      <c r="BT383" s="613"/>
      <c r="BU383" s="613"/>
      <c r="BV383" s="613"/>
      <c r="BW383" s="613"/>
    </row>
    <row r="384" spans="46:75" ht="15.75" customHeight="1" x14ac:dyDescent="0.25">
      <c r="AT384" s="612"/>
      <c r="AU384" s="612"/>
      <c r="AV384" s="612"/>
      <c r="BA384" s="612"/>
      <c r="BL384" s="613"/>
      <c r="BM384" s="613"/>
      <c r="BN384" s="613"/>
      <c r="BO384" s="613"/>
      <c r="BP384" s="613"/>
      <c r="BQ384" s="613"/>
      <c r="BR384" s="613"/>
      <c r="BS384" s="613"/>
      <c r="BT384" s="613"/>
      <c r="BU384" s="613"/>
      <c r="BV384" s="613"/>
      <c r="BW384" s="613"/>
    </row>
    <row r="385" spans="46:75" ht="15.75" customHeight="1" x14ac:dyDescent="0.25">
      <c r="AT385" s="612"/>
      <c r="AU385" s="612"/>
      <c r="AV385" s="612"/>
      <c r="BA385" s="612"/>
      <c r="BL385" s="613"/>
      <c r="BM385" s="613"/>
      <c r="BN385" s="613"/>
      <c r="BO385" s="613"/>
      <c r="BP385" s="613"/>
      <c r="BQ385" s="613"/>
      <c r="BR385" s="613"/>
      <c r="BS385" s="613"/>
      <c r="BT385" s="613"/>
      <c r="BU385" s="613"/>
      <c r="BV385" s="613"/>
      <c r="BW385" s="613"/>
    </row>
    <row r="386" spans="46:75" ht="15.75" customHeight="1" x14ac:dyDescent="0.25">
      <c r="AT386" s="612"/>
      <c r="AU386" s="612"/>
      <c r="AV386" s="612"/>
      <c r="BA386" s="612"/>
      <c r="BL386" s="613"/>
      <c r="BM386" s="613"/>
      <c r="BN386" s="613"/>
      <c r="BO386" s="613"/>
      <c r="BP386" s="613"/>
      <c r="BQ386" s="613"/>
      <c r="BR386" s="613"/>
      <c r="BS386" s="613"/>
      <c r="BT386" s="613"/>
      <c r="BU386" s="613"/>
      <c r="BV386" s="613"/>
      <c r="BW386" s="613"/>
    </row>
    <row r="387" spans="46:75" ht="15.75" customHeight="1" x14ac:dyDescent="0.25">
      <c r="AT387" s="612"/>
      <c r="AU387" s="612"/>
      <c r="AV387" s="612"/>
      <c r="BA387" s="612"/>
      <c r="BL387" s="613"/>
      <c r="BM387" s="613"/>
      <c r="BN387" s="613"/>
      <c r="BO387" s="613"/>
      <c r="BP387" s="613"/>
      <c r="BQ387" s="613"/>
      <c r="BR387" s="613"/>
      <c r="BS387" s="613"/>
      <c r="BT387" s="613"/>
      <c r="BU387" s="613"/>
      <c r="BV387" s="613"/>
      <c r="BW387" s="613"/>
    </row>
    <row r="388" spans="46:75" ht="15.75" customHeight="1" x14ac:dyDescent="0.25">
      <c r="AT388" s="612"/>
      <c r="AU388" s="612"/>
      <c r="AV388" s="612"/>
      <c r="BA388" s="612"/>
      <c r="BL388" s="613"/>
      <c r="BM388" s="613"/>
      <c r="BN388" s="613"/>
      <c r="BO388" s="613"/>
      <c r="BP388" s="613"/>
      <c r="BQ388" s="613"/>
      <c r="BR388" s="613"/>
      <c r="BS388" s="613"/>
      <c r="BT388" s="613"/>
      <c r="BU388" s="613"/>
      <c r="BV388" s="613"/>
      <c r="BW388" s="613"/>
    </row>
    <row r="389" spans="46:75" ht="15.75" customHeight="1" x14ac:dyDescent="0.25">
      <c r="AT389" s="612"/>
      <c r="AU389" s="612"/>
      <c r="AV389" s="612"/>
      <c r="BA389" s="612"/>
      <c r="BL389" s="613"/>
      <c r="BM389" s="613"/>
      <c r="BN389" s="613"/>
      <c r="BO389" s="613"/>
      <c r="BP389" s="613"/>
      <c r="BQ389" s="613"/>
      <c r="BR389" s="613"/>
      <c r="BS389" s="613"/>
      <c r="BT389" s="613"/>
      <c r="BU389" s="613"/>
      <c r="BV389" s="613"/>
      <c r="BW389" s="613"/>
    </row>
    <row r="390" spans="46:75" ht="15.75" customHeight="1" x14ac:dyDescent="0.25">
      <c r="AT390" s="612"/>
      <c r="AU390" s="612"/>
      <c r="AV390" s="612"/>
      <c r="BA390" s="612"/>
      <c r="BL390" s="613"/>
      <c r="BM390" s="613"/>
      <c r="BN390" s="613"/>
      <c r="BO390" s="613"/>
      <c r="BP390" s="613"/>
      <c r="BQ390" s="613"/>
      <c r="BR390" s="613"/>
      <c r="BS390" s="613"/>
      <c r="BT390" s="613"/>
      <c r="BU390" s="613"/>
      <c r="BV390" s="613"/>
      <c r="BW390" s="613"/>
    </row>
    <row r="391" spans="46:75" ht="15.75" customHeight="1" x14ac:dyDescent="0.25">
      <c r="AT391" s="612"/>
      <c r="AU391" s="612"/>
      <c r="AV391" s="612"/>
      <c r="BA391" s="612"/>
      <c r="BL391" s="613"/>
      <c r="BM391" s="613"/>
      <c r="BN391" s="613"/>
      <c r="BO391" s="613"/>
      <c r="BP391" s="613"/>
      <c r="BQ391" s="613"/>
      <c r="BR391" s="613"/>
      <c r="BS391" s="613"/>
      <c r="BT391" s="613"/>
      <c r="BU391" s="613"/>
      <c r="BV391" s="613"/>
      <c r="BW391" s="613"/>
    </row>
    <row r="392" spans="46:75" ht="15.75" customHeight="1" x14ac:dyDescent="0.25">
      <c r="AT392" s="612"/>
      <c r="AU392" s="612"/>
      <c r="AV392" s="612"/>
      <c r="BA392" s="612"/>
      <c r="BL392" s="613"/>
      <c r="BM392" s="613"/>
      <c r="BN392" s="613"/>
      <c r="BO392" s="613"/>
      <c r="BP392" s="613"/>
      <c r="BQ392" s="613"/>
      <c r="BR392" s="613"/>
      <c r="BS392" s="613"/>
      <c r="BT392" s="613"/>
      <c r="BU392" s="613"/>
      <c r="BV392" s="613"/>
      <c r="BW392" s="613"/>
    </row>
    <row r="393" spans="46:75" ht="15.75" customHeight="1" x14ac:dyDescent="0.25">
      <c r="AT393" s="612"/>
      <c r="AU393" s="612"/>
      <c r="AV393" s="612"/>
      <c r="BA393" s="612"/>
      <c r="BL393" s="613"/>
      <c r="BM393" s="613"/>
      <c r="BN393" s="613"/>
      <c r="BO393" s="613"/>
      <c r="BP393" s="613"/>
      <c r="BQ393" s="613"/>
      <c r="BR393" s="613"/>
      <c r="BS393" s="613"/>
      <c r="BT393" s="613"/>
      <c r="BU393" s="613"/>
      <c r="BV393" s="613"/>
      <c r="BW393" s="613"/>
    </row>
    <row r="394" spans="46:75" ht="15.75" customHeight="1" x14ac:dyDescent="0.25">
      <c r="AT394" s="612"/>
      <c r="AU394" s="612"/>
      <c r="AV394" s="612"/>
      <c r="BA394" s="612"/>
      <c r="BL394" s="613"/>
      <c r="BM394" s="613"/>
      <c r="BN394" s="613"/>
      <c r="BO394" s="613"/>
      <c r="BP394" s="613"/>
      <c r="BQ394" s="613"/>
      <c r="BR394" s="613"/>
      <c r="BS394" s="613"/>
      <c r="BT394" s="613"/>
      <c r="BU394" s="613"/>
      <c r="BV394" s="613"/>
      <c r="BW394" s="613"/>
    </row>
    <row r="395" spans="46:75" ht="15.75" customHeight="1" x14ac:dyDescent="0.25">
      <c r="AT395" s="612"/>
      <c r="AU395" s="612"/>
      <c r="AV395" s="612"/>
      <c r="BA395" s="612"/>
      <c r="BL395" s="613"/>
      <c r="BM395" s="613"/>
      <c r="BN395" s="613"/>
      <c r="BO395" s="613"/>
      <c r="BP395" s="613"/>
      <c r="BQ395" s="613"/>
      <c r="BR395" s="613"/>
      <c r="BS395" s="613"/>
      <c r="BT395" s="613"/>
      <c r="BU395" s="613"/>
      <c r="BV395" s="613"/>
      <c r="BW395" s="613"/>
    </row>
    <row r="396" spans="46:75" ht="15.75" customHeight="1" x14ac:dyDescent="0.25">
      <c r="AT396" s="612"/>
      <c r="AU396" s="612"/>
      <c r="AV396" s="612"/>
      <c r="BA396" s="612"/>
      <c r="BL396" s="613"/>
      <c r="BM396" s="613"/>
      <c r="BN396" s="613"/>
      <c r="BO396" s="613"/>
      <c r="BP396" s="613"/>
      <c r="BQ396" s="613"/>
      <c r="BR396" s="613"/>
      <c r="BS396" s="613"/>
      <c r="BT396" s="613"/>
      <c r="BU396" s="613"/>
      <c r="BV396" s="613"/>
      <c r="BW396" s="613"/>
    </row>
    <row r="397" spans="46:75" ht="15.75" customHeight="1" x14ac:dyDescent="0.25">
      <c r="AT397" s="612"/>
      <c r="AU397" s="612"/>
      <c r="AV397" s="612"/>
      <c r="BA397" s="612"/>
      <c r="BL397" s="613"/>
      <c r="BM397" s="613"/>
      <c r="BN397" s="613"/>
      <c r="BO397" s="613"/>
      <c r="BP397" s="613"/>
      <c r="BQ397" s="613"/>
      <c r="BR397" s="613"/>
      <c r="BS397" s="613"/>
      <c r="BT397" s="613"/>
      <c r="BU397" s="613"/>
      <c r="BV397" s="613"/>
      <c r="BW397" s="613"/>
    </row>
    <row r="398" spans="46:75" ht="15.75" customHeight="1" x14ac:dyDescent="0.25">
      <c r="AT398" s="612"/>
      <c r="AU398" s="612"/>
      <c r="AV398" s="612"/>
      <c r="BA398" s="612"/>
      <c r="BL398" s="613"/>
      <c r="BM398" s="613"/>
      <c r="BN398" s="613"/>
      <c r="BO398" s="613"/>
      <c r="BP398" s="613"/>
      <c r="BQ398" s="613"/>
      <c r="BR398" s="613"/>
      <c r="BS398" s="613"/>
      <c r="BT398" s="613"/>
      <c r="BU398" s="613"/>
      <c r="BV398" s="613"/>
      <c r="BW398" s="613"/>
    </row>
    <row r="399" spans="46:75" ht="15.75" customHeight="1" x14ac:dyDescent="0.25">
      <c r="AT399" s="612"/>
      <c r="AU399" s="612"/>
      <c r="AV399" s="612"/>
      <c r="BA399" s="612"/>
      <c r="BL399" s="613"/>
      <c r="BM399" s="613"/>
      <c r="BN399" s="613"/>
      <c r="BO399" s="613"/>
      <c r="BP399" s="613"/>
      <c r="BQ399" s="613"/>
      <c r="BR399" s="613"/>
      <c r="BS399" s="613"/>
      <c r="BT399" s="613"/>
      <c r="BU399" s="613"/>
      <c r="BV399" s="613"/>
      <c r="BW399" s="613"/>
    </row>
    <row r="400" spans="46:75" ht="15.75" customHeight="1" x14ac:dyDescent="0.25">
      <c r="AT400" s="612"/>
      <c r="AU400" s="612"/>
      <c r="AV400" s="612"/>
      <c r="BA400" s="612"/>
      <c r="BL400" s="613"/>
      <c r="BM400" s="613"/>
      <c r="BN400" s="613"/>
      <c r="BO400" s="613"/>
      <c r="BP400" s="613"/>
      <c r="BQ400" s="613"/>
      <c r="BR400" s="613"/>
      <c r="BS400" s="613"/>
      <c r="BT400" s="613"/>
      <c r="BU400" s="613"/>
      <c r="BV400" s="613"/>
      <c r="BW400" s="613"/>
    </row>
    <row r="401" spans="46:75" ht="15.75" customHeight="1" x14ac:dyDescent="0.25">
      <c r="AT401" s="612"/>
      <c r="AU401" s="612"/>
      <c r="AV401" s="612"/>
      <c r="BA401" s="612"/>
      <c r="BL401" s="613"/>
      <c r="BM401" s="613"/>
      <c r="BN401" s="613"/>
      <c r="BO401" s="613"/>
      <c r="BP401" s="613"/>
      <c r="BQ401" s="613"/>
      <c r="BR401" s="613"/>
      <c r="BS401" s="613"/>
      <c r="BT401" s="613"/>
      <c r="BU401" s="613"/>
      <c r="BV401" s="613"/>
      <c r="BW401" s="613"/>
    </row>
    <row r="402" spans="46:75" ht="15.75" customHeight="1" x14ac:dyDescent="0.25">
      <c r="AT402" s="612"/>
      <c r="AU402" s="612"/>
      <c r="AV402" s="612"/>
      <c r="BA402" s="612"/>
      <c r="BL402" s="613"/>
      <c r="BM402" s="613"/>
      <c r="BN402" s="613"/>
      <c r="BO402" s="613"/>
      <c r="BP402" s="613"/>
      <c r="BQ402" s="613"/>
      <c r="BR402" s="613"/>
      <c r="BS402" s="613"/>
      <c r="BT402" s="613"/>
      <c r="BU402" s="613"/>
      <c r="BV402" s="613"/>
      <c r="BW402" s="613"/>
    </row>
    <row r="403" spans="46:75" ht="15.75" customHeight="1" x14ac:dyDescent="0.25">
      <c r="AT403" s="612"/>
      <c r="AU403" s="612"/>
      <c r="AV403" s="612"/>
      <c r="BA403" s="612"/>
      <c r="BL403" s="613"/>
      <c r="BM403" s="613"/>
      <c r="BN403" s="613"/>
      <c r="BO403" s="613"/>
      <c r="BP403" s="613"/>
      <c r="BQ403" s="613"/>
      <c r="BR403" s="613"/>
      <c r="BS403" s="613"/>
      <c r="BT403" s="613"/>
      <c r="BU403" s="613"/>
      <c r="BV403" s="613"/>
      <c r="BW403" s="613"/>
    </row>
    <row r="404" spans="46:75" ht="15.75" customHeight="1" x14ac:dyDescent="0.25">
      <c r="AT404" s="612"/>
      <c r="AU404" s="612"/>
      <c r="AV404" s="612"/>
      <c r="BA404" s="612"/>
      <c r="BL404" s="613"/>
      <c r="BM404" s="613"/>
      <c r="BN404" s="613"/>
      <c r="BO404" s="613"/>
      <c r="BP404" s="613"/>
      <c r="BQ404" s="613"/>
      <c r="BR404" s="613"/>
      <c r="BS404" s="613"/>
      <c r="BT404" s="613"/>
      <c r="BU404" s="613"/>
      <c r="BV404" s="613"/>
      <c r="BW404" s="613"/>
    </row>
    <row r="405" spans="46:75" ht="15.75" customHeight="1" x14ac:dyDescent="0.25">
      <c r="AT405" s="612"/>
      <c r="AU405" s="612"/>
      <c r="AV405" s="612"/>
      <c r="BA405" s="612"/>
      <c r="BL405" s="613"/>
      <c r="BM405" s="613"/>
      <c r="BN405" s="613"/>
      <c r="BO405" s="613"/>
      <c r="BP405" s="613"/>
      <c r="BQ405" s="613"/>
      <c r="BR405" s="613"/>
      <c r="BS405" s="613"/>
      <c r="BT405" s="613"/>
      <c r="BU405" s="613"/>
      <c r="BV405" s="613"/>
      <c r="BW405" s="613"/>
    </row>
    <row r="406" spans="46:75" ht="15.75" customHeight="1" x14ac:dyDescent="0.25">
      <c r="AT406" s="612"/>
      <c r="AU406" s="612"/>
      <c r="AV406" s="612"/>
      <c r="BA406" s="612"/>
      <c r="BL406" s="613"/>
      <c r="BM406" s="613"/>
      <c r="BN406" s="613"/>
      <c r="BO406" s="613"/>
      <c r="BP406" s="613"/>
      <c r="BQ406" s="613"/>
      <c r="BR406" s="613"/>
      <c r="BS406" s="613"/>
      <c r="BT406" s="613"/>
      <c r="BU406" s="613"/>
      <c r="BV406" s="613"/>
      <c r="BW406" s="613"/>
    </row>
    <row r="407" spans="46:75" ht="15.75" customHeight="1" x14ac:dyDescent="0.25">
      <c r="AT407" s="612"/>
      <c r="AU407" s="612"/>
      <c r="AV407" s="612"/>
      <c r="BA407" s="612"/>
      <c r="BL407" s="613"/>
      <c r="BM407" s="613"/>
      <c r="BN407" s="613"/>
      <c r="BO407" s="613"/>
      <c r="BP407" s="613"/>
      <c r="BQ407" s="613"/>
      <c r="BR407" s="613"/>
      <c r="BS407" s="613"/>
      <c r="BT407" s="613"/>
      <c r="BU407" s="613"/>
      <c r="BV407" s="613"/>
      <c r="BW407" s="613"/>
    </row>
    <row r="408" spans="46:75" ht="15.75" customHeight="1" x14ac:dyDescent="0.25">
      <c r="AT408" s="612"/>
      <c r="AU408" s="612"/>
      <c r="AV408" s="612"/>
      <c r="BA408" s="612"/>
      <c r="BL408" s="613"/>
      <c r="BM408" s="613"/>
      <c r="BN408" s="613"/>
      <c r="BO408" s="613"/>
      <c r="BP408" s="613"/>
      <c r="BQ408" s="613"/>
      <c r="BR408" s="613"/>
      <c r="BS408" s="613"/>
      <c r="BT408" s="613"/>
      <c r="BU408" s="613"/>
      <c r="BV408" s="613"/>
      <c r="BW408" s="613"/>
    </row>
    <row r="409" spans="46:75" ht="15.75" customHeight="1" x14ac:dyDescent="0.25">
      <c r="AT409" s="612"/>
      <c r="AU409" s="612"/>
      <c r="AV409" s="612"/>
      <c r="BA409" s="612"/>
      <c r="BL409" s="613"/>
      <c r="BM409" s="613"/>
      <c r="BN409" s="613"/>
      <c r="BO409" s="613"/>
      <c r="BP409" s="613"/>
      <c r="BQ409" s="613"/>
      <c r="BR409" s="613"/>
      <c r="BS409" s="613"/>
      <c r="BT409" s="613"/>
      <c r="BU409" s="613"/>
      <c r="BV409" s="613"/>
      <c r="BW409" s="613"/>
    </row>
    <row r="410" spans="46:75" ht="15.75" customHeight="1" x14ac:dyDescent="0.25">
      <c r="AT410" s="612"/>
      <c r="AU410" s="612"/>
      <c r="AV410" s="612"/>
      <c r="BA410" s="612"/>
      <c r="BL410" s="613"/>
      <c r="BM410" s="613"/>
      <c r="BN410" s="613"/>
      <c r="BO410" s="613"/>
      <c r="BP410" s="613"/>
      <c r="BQ410" s="613"/>
      <c r="BR410" s="613"/>
      <c r="BS410" s="613"/>
      <c r="BT410" s="613"/>
      <c r="BU410" s="613"/>
      <c r="BV410" s="613"/>
      <c r="BW410" s="613"/>
    </row>
    <row r="411" spans="46:75" ht="15.75" customHeight="1" x14ac:dyDescent="0.25">
      <c r="AT411" s="612"/>
      <c r="AU411" s="612"/>
      <c r="AV411" s="612"/>
      <c r="BA411" s="612"/>
      <c r="BL411" s="613"/>
      <c r="BM411" s="613"/>
      <c r="BN411" s="613"/>
      <c r="BO411" s="613"/>
      <c r="BP411" s="613"/>
      <c r="BQ411" s="613"/>
      <c r="BR411" s="613"/>
      <c r="BS411" s="613"/>
      <c r="BT411" s="613"/>
      <c r="BU411" s="613"/>
      <c r="BV411" s="613"/>
      <c r="BW411" s="613"/>
    </row>
    <row r="412" spans="46:75" ht="15.75" customHeight="1" x14ac:dyDescent="0.25">
      <c r="AT412" s="612"/>
      <c r="AU412" s="612"/>
      <c r="AV412" s="612"/>
      <c r="BA412" s="612"/>
      <c r="BL412" s="613"/>
      <c r="BM412" s="613"/>
      <c r="BN412" s="613"/>
      <c r="BO412" s="613"/>
      <c r="BP412" s="613"/>
      <c r="BQ412" s="613"/>
      <c r="BR412" s="613"/>
      <c r="BS412" s="613"/>
      <c r="BT412" s="613"/>
      <c r="BU412" s="613"/>
      <c r="BV412" s="613"/>
      <c r="BW412" s="613"/>
    </row>
    <row r="413" spans="46:75" ht="15.75" customHeight="1" x14ac:dyDescent="0.25">
      <c r="AT413" s="612"/>
      <c r="AU413" s="612"/>
      <c r="AV413" s="612"/>
      <c r="BA413" s="612"/>
      <c r="BL413" s="613"/>
      <c r="BM413" s="613"/>
      <c r="BN413" s="613"/>
      <c r="BO413" s="613"/>
      <c r="BP413" s="613"/>
      <c r="BQ413" s="613"/>
      <c r="BR413" s="613"/>
      <c r="BS413" s="613"/>
      <c r="BT413" s="613"/>
      <c r="BU413" s="613"/>
      <c r="BV413" s="613"/>
      <c r="BW413" s="613"/>
    </row>
    <row r="414" spans="46:75" ht="15.75" customHeight="1" x14ac:dyDescent="0.25">
      <c r="AT414" s="612"/>
      <c r="AU414" s="612"/>
      <c r="AV414" s="612"/>
      <c r="BA414" s="612"/>
      <c r="BL414" s="613"/>
      <c r="BM414" s="613"/>
      <c r="BN414" s="613"/>
      <c r="BO414" s="613"/>
      <c r="BP414" s="613"/>
      <c r="BQ414" s="613"/>
      <c r="BR414" s="613"/>
      <c r="BS414" s="613"/>
      <c r="BT414" s="613"/>
      <c r="BU414" s="613"/>
      <c r="BV414" s="613"/>
      <c r="BW414" s="613"/>
    </row>
    <row r="415" spans="46:75" ht="15.75" customHeight="1" x14ac:dyDescent="0.25">
      <c r="AT415" s="612"/>
      <c r="AU415" s="612"/>
      <c r="AV415" s="612"/>
      <c r="BA415" s="612"/>
      <c r="BL415" s="613"/>
      <c r="BM415" s="613"/>
      <c r="BN415" s="613"/>
      <c r="BO415" s="613"/>
      <c r="BP415" s="613"/>
      <c r="BQ415" s="613"/>
      <c r="BR415" s="613"/>
      <c r="BS415" s="613"/>
      <c r="BT415" s="613"/>
      <c r="BU415" s="613"/>
      <c r="BV415" s="613"/>
      <c r="BW415" s="613"/>
    </row>
    <row r="416" spans="46:75" ht="15.75" customHeight="1" x14ac:dyDescent="0.25">
      <c r="AT416" s="612"/>
      <c r="AU416" s="612"/>
      <c r="AV416" s="612"/>
      <c r="BA416" s="612"/>
      <c r="BL416" s="613"/>
      <c r="BM416" s="613"/>
      <c r="BN416" s="613"/>
      <c r="BO416" s="613"/>
      <c r="BP416" s="613"/>
      <c r="BQ416" s="613"/>
      <c r="BR416" s="613"/>
      <c r="BS416" s="613"/>
      <c r="BT416" s="613"/>
      <c r="BU416" s="613"/>
      <c r="BV416" s="613"/>
      <c r="BW416" s="613"/>
    </row>
    <row r="417" spans="46:75" ht="15.75" customHeight="1" x14ac:dyDescent="0.25">
      <c r="AT417" s="612"/>
      <c r="AU417" s="612"/>
      <c r="AV417" s="612"/>
      <c r="BA417" s="612"/>
      <c r="BL417" s="613"/>
      <c r="BM417" s="613"/>
      <c r="BN417" s="613"/>
      <c r="BO417" s="613"/>
      <c r="BP417" s="613"/>
      <c r="BQ417" s="613"/>
      <c r="BR417" s="613"/>
      <c r="BS417" s="613"/>
      <c r="BT417" s="613"/>
      <c r="BU417" s="613"/>
      <c r="BV417" s="613"/>
      <c r="BW417" s="613"/>
    </row>
    <row r="418" spans="46:75" ht="15.75" customHeight="1" x14ac:dyDescent="0.25">
      <c r="AT418" s="612"/>
      <c r="AU418" s="612"/>
      <c r="AV418" s="612"/>
      <c r="BA418" s="612"/>
      <c r="BL418" s="613"/>
      <c r="BM418" s="613"/>
      <c r="BN418" s="613"/>
      <c r="BO418" s="613"/>
      <c r="BP418" s="613"/>
      <c r="BQ418" s="613"/>
      <c r="BR418" s="613"/>
      <c r="BS418" s="613"/>
      <c r="BT418" s="613"/>
      <c r="BU418" s="613"/>
      <c r="BV418" s="613"/>
      <c r="BW418" s="613"/>
    </row>
    <row r="419" spans="46:75" ht="15.75" customHeight="1" x14ac:dyDescent="0.25">
      <c r="AT419" s="612"/>
      <c r="AU419" s="612"/>
      <c r="AV419" s="612"/>
      <c r="BA419" s="612"/>
      <c r="BL419" s="613"/>
      <c r="BM419" s="613"/>
      <c r="BN419" s="613"/>
      <c r="BO419" s="613"/>
      <c r="BP419" s="613"/>
      <c r="BQ419" s="613"/>
      <c r="BR419" s="613"/>
      <c r="BS419" s="613"/>
      <c r="BT419" s="613"/>
      <c r="BU419" s="613"/>
      <c r="BV419" s="613"/>
      <c r="BW419" s="613"/>
    </row>
    <row r="420" spans="46:75" ht="15.75" customHeight="1" x14ac:dyDescent="0.25">
      <c r="AT420" s="612"/>
      <c r="AU420" s="612"/>
      <c r="AV420" s="612"/>
      <c r="BA420" s="612"/>
      <c r="BL420" s="613"/>
      <c r="BM420" s="613"/>
      <c r="BN420" s="613"/>
      <c r="BO420" s="613"/>
      <c r="BP420" s="613"/>
      <c r="BQ420" s="613"/>
      <c r="BR420" s="613"/>
      <c r="BS420" s="613"/>
      <c r="BT420" s="613"/>
      <c r="BU420" s="613"/>
      <c r="BV420" s="613"/>
      <c r="BW420" s="613"/>
    </row>
    <row r="421" spans="46:75" ht="15.75" customHeight="1" x14ac:dyDescent="0.25">
      <c r="AT421" s="612"/>
      <c r="AU421" s="612"/>
      <c r="AV421" s="612"/>
      <c r="BA421" s="612"/>
      <c r="BL421" s="613"/>
      <c r="BM421" s="613"/>
      <c r="BN421" s="613"/>
      <c r="BO421" s="613"/>
      <c r="BP421" s="613"/>
      <c r="BQ421" s="613"/>
      <c r="BR421" s="613"/>
      <c r="BS421" s="613"/>
      <c r="BT421" s="613"/>
      <c r="BU421" s="613"/>
      <c r="BV421" s="613"/>
      <c r="BW421" s="613"/>
    </row>
    <row r="422" spans="46:75" ht="15.75" customHeight="1" x14ac:dyDescent="0.25">
      <c r="AT422" s="612"/>
      <c r="AU422" s="612"/>
      <c r="AV422" s="612"/>
      <c r="BA422" s="612"/>
      <c r="BL422" s="613"/>
      <c r="BM422" s="613"/>
      <c r="BN422" s="613"/>
      <c r="BO422" s="613"/>
      <c r="BP422" s="613"/>
      <c r="BQ422" s="613"/>
      <c r="BR422" s="613"/>
      <c r="BS422" s="613"/>
      <c r="BT422" s="613"/>
      <c r="BU422" s="613"/>
      <c r="BV422" s="613"/>
      <c r="BW422" s="613"/>
    </row>
    <row r="423" spans="46:75" ht="15.75" customHeight="1" x14ac:dyDescent="0.25">
      <c r="AT423" s="612"/>
      <c r="AU423" s="612"/>
      <c r="AV423" s="612"/>
      <c r="BA423" s="612"/>
      <c r="BL423" s="613"/>
      <c r="BM423" s="613"/>
      <c r="BN423" s="613"/>
      <c r="BO423" s="613"/>
      <c r="BP423" s="613"/>
      <c r="BQ423" s="613"/>
      <c r="BR423" s="613"/>
      <c r="BS423" s="613"/>
      <c r="BT423" s="613"/>
      <c r="BU423" s="613"/>
      <c r="BV423" s="613"/>
      <c r="BW423" s="613"/>
    </row>
    <row r="424" spans="46:75" ht="15.75" customHeight="1" x14ac:dyDescent="0.25">
      <c r="AT424" s="612"/>
      <c r="AU424" s="612"/>
      <c r="AV424" s="612"/>
      <c r="BA424" s="612"/>
      <c r="BL424" s="613"/>
      <c r="BM424" s="613"/>
      <c r="BN424" s="613"/>
      <c r="BO424" s="613"/>
      <c r="BP424" s="613"/>
      <c r="BQ424" s="613"/>
      <c r="BR424" s="613"/>
      <c r="BS424" s="613"/>
      <c r="BT424" s="613"/>
      <c r="BU424" s="613"/>
      <c r="BV424" s="613"/>
      <c r="BW424" s="613"/>
    </row>
    <row r="425" spans="46:75" ht="15.75" customHeight="1" x14ac:dyDescent="0.25">
      <c r="AT425" s="612"/>
      <c r="AU425" s="612"/>
      <c r="AV425" s="612"/>
      <c r="BA425" s="612"/>
      <c r="BL425" s="613"/>
      <c r="BM425" s="613"/>
      <c r="BN425" s="613"/>
      <c r="BO425" s="613"/>
      <c r="BP425" s="613"/>
      <c r="BQ425" s="613"/>
      <c r="BR425" s="613"/>
      <c r="BS425" s="613"/>
      <c r="BT425" s="613"/>
      <c r="BU425" s="613"/>
      <c r="BV425" s="613"/>
      <c r="BW425" s="613"/>
    </row>
    <row r="426" spans="46:75" ht="15.75" customHeight="1" x14ac:dyDescent="0.25">
      <c r="AT426" s="612"/>
      <c r="AU426" s="612"/>
      <c r="AV426" s="612"/>
      <c r="BA426" s="612"/>
      <c r="BL426" s="613"/>
      <c r="BM426" s="613"/>
      <c r="BN426" s="613"/>
      <c r="BO426" s="613"/>
      <c r="BP426" s="613"/>
      <c r="BQ426" s="613"/>
      <c r="BR426" s="613"/>
      <c r="BS426" s="613"/>
      <c r="BT426" s="613"/>
      <c r="BU426" s="613"/>
      <c r="BV426" s="613"/>
      <c r="BW426" s="613"/>
    </row>
    <row r="427" spans="46:75" ht="15.75" customHeight="1" x14ac:dyDescent="0.25">
      <c r="AT427" s="612"/>
      <c r="AU427" s="612"/>
      <c r="AV427" s="612"/>
      <c r="BA427" s="612"/>
      <c r="BL427" s="613"/>
      <c r="BM427" s="613"/>
      <c r="BN427" s="613"/>
      <c r="BO427" s="613"/>
      <c r="BP427" s="613"/>
      <c r="BQ427" s="613"/>
      <c r="BR427" s="613"/>
      <c r="BS427" s="613"/>
      <c r="BT427" s="613"/>
      <c r="BU427" s="613"/>
      <c r="BV427" s="613"/>
      <c r="BW427" s="613"/>
    </row>
    <row r="428" spans="46:75" ht="15.75" customHeight="1" x14ac:dyDescent="0.25">
      <c r="AT428" s="612"/>
      <c r="AU428" s="612"/>
      <c r="AV428" s="612"/>
      <c r="BA428" s="612"/>
      <c r="BL428" s="613"/>
      <c r="BM428" s="613"/>
      <c r="BN428" s="613"/>
      <c r="BO428" s="613"/>
      <c r="BP428" s="613"/>
      <c r="BQ428" s="613"/>
      <c r="BR428" s="613"/>
      <c r="BS428" s="613"/>
      <c r="BT428" s="613"/>
      <c r="BU428" s="613"/>
      <c r="BV428" s="613"/>
      <c r="BW428" s="613"/>
    </row>
    <row r="429" spans="46:75" ht="15.75" customHeight="1" x14ac:dyDescent="0.25">
      <c r="AT429" s="612"/>
      <c r="AU429" s="612"/>
      <c r="AV429" s="612"/>
      <c r="BA429" s="612"/>
      <c r="BL429" s="613"/>
      <c r="BM429" s="613"/>
      <c r="BN429" s="613"/>
      <c r="BO429" s="613"/>
      <c r="BP429" s="613"/>
      <c r="BQ429" s="613"/>
      <c r="BR429" s="613"/>
      <c r="BS429" s="613"/>
      <c r="BT429" s="613"/>
      <c r="BU429" s="613"/>
      <c r="BV429" s="613"/>
      <c r="BW429" s="613"/>
    </row>
    <row r="430" spans="46:75" ht="15.75" customHeight="1" x14ac:dyDescent="0.25">
      <c r="AT430" s="612"/>
      <c r="AU430" s="612"/>
      <c r="AV430" s="612"/>
      <c r="BA430" s="612"/>
      <c r="BL430" s="613"/>
      <c r="BM430" s="613"/>
      <c r="BN430" s="613"/>
      <c r="BO430" s="613"/>
      <c r="BP430" s="613"/>
      <c r="BQ430" s="613"/>
      <c r="BR430" s="613"/>
      <c r="BS430" s="613"/>
      <c r="BT430" s="613"/>
      <c r="BU430" s="613"/>
      <c r="BV430" s="613"/>
      <c r="BW430" s="613"/>
    </row>
    <row r="431" spans="46:75" ht="15.75" customHeight="1" x14ac:dyDescent="0.25">
      <c r="AT431" s="612"/>
      <c r="AU431" s="612"/>
      <c r="AV431" s="612"/>
      <c r="BA431" s="612"/>
      <c r="BL431" s="613"/>
      <c r="BM431" s="613"/>
      <c r="BN431" s="613"/>
      <c r="BO431" s="613"/>
      <c r="BP431" s="613"/>
      <c r="BQ431" s="613"/>
      <c r="BR431" s="613"/>
      <c r="BS431" s="613"/>
      <c r="BT431" s="613"/>
      <c r="BU431" s="613"/>
      <c r="BV431" s="613"/>
      <c r="BW431" s="613"/>
    </row>
    <row r="432" spans="46:75" ht="15.75" customHeight="1" x14ac:dyDescent="0.25">
      <c r="AT432" s="612"/>
      <c r="AU432" s="612"/>
      <c r="AV432" s="612"/>
      <c r="BA432" s="612"/>
      <c r="BL432" s="613"/>
      <c r="BM432" s="613"/>
      <c r="BN432" s="613"/>
      <c r="BO432" s="613"/>
      <c r="BP432" s="613"/>
      <c r="BQ432" s="613"/>
      <c r="BR432" s="613"/>
      <c r="BS432" s="613"/>
      <c r="BT432" s="613"/>
      <c r="BU432" s="613"/>
      <c r="BV432" s="613"/>
      <c r="BW432" s="613"/>
    </row>
    <row r="433" spans="46:75" ht="15.75" customHeight="1" x14ac:dyDescent="0.25">
      <c r="AT433" s="612"/>
      <c r="AU433" s="612"/>
      <c r="AV433" s="612"/>
      <c r="BA433" s="612"/>
      <c r="BL433" s="613"/>
      <c r="BM433" s="613"/>
      <c r="BN433" s="613"/>
      <c r="BO433" s="613"/>
      <c r="BP433" s="613"/>
      <c r="BQ433" s="613"/>
      <c r="BR433" s="613"/>
      <c r="BS433" s="613"/>
      <c r="BT433" s="613"/>
      <c r="BU433" s="613"/>
      <c r="BV433" s="613"/>
      <c r="BW433" s="613"/>
    </row>
    <row r="434" spans="46:75" ht="15.75" customHeight="1" x14ac:dyDescent="0.25">
      <c r="AT434" s="612"/>
      <c r="AU434" s="612"/>
      <c r="AV434" s="612"/>
      <c r="BA434" s="612"/>
      <c r="BL434" s="613"/>
      <c r="BM434" s="613"/>
      <c r="BN434" s="613"/>
      <c r="BO434" s="613"/>
      <c r="BP434" s="613"/>
      <c r="BQ434" s="613"/>
      <c r="BR434" s="613"/>
      <c r="BS434" s="613"/>
      <c r="BT434" s="613"/>
      <c r="BU434" s="613"/>
      <c r="BV434" s="613"/>
      <c r="BW434" s="613"/>
    </row>
    <row r="435" spans="46:75" ht="15.75" customHeight="1" x14ac:dyDescent="0.25">
      <c r="AT435" s="612"/>
      <c r="AU435" s="612"/>
      <c r="AV435" s="612"/>
      <c r="BA435" s="612"/>
      <c r="BL435" s="613"/>
      <c r="BM435" s="613"/>
      <c r="BN435" s="613"/>
      <c r="BO435" s="613"/>
      <c r="BP435" s="613"/>
      <c r="BQ435" s="613"/>
      <c r="BR435" s="613"/>
      <c r="BS435" s="613"/>
      <c r="BT435" s="613"/>
      <c r="BU435" s="613"/>
      <c r="BV435" s="613"/>
      <c r="BW435" s="613"/>
    </row>
    <row r="436" spans="46:75" ht="15.75" customHeight="1" x14ac:dyDescent="0.25">
      <c r="AT436" s="612"/>
      <c r="AU436" s="612"/>
      <c r="AV436" s="612"/>
      <c r="BA436" s="612"/>
      <c r="BL436" s="613"/>
      <c r="BM436" s="613"/>
      <c r="BN436" s="613"/>
      <c r="BO436" s="613"/>
      <c r="BP436" s="613"/>
      <c r="BQ436" s="613"/>
      <c r="BR436" s="613"/>
      <c r="BS436" s="613"/>
      <c r="BT436" s="613"/>
      <c r="BU436" s="613"/>
      <c r="BV436" s="613"/>
      <c r="BW436" s="613"/>
    </row>
    <row r="437" spans="46:75" ht="15.75" customHeight="1" x14ac:dyDescent="0.25">
      <c r="AT437" s="612"/>
      <c r="AU437" s="612"/>
      <c r="AV437" s="612"/>
      <c r="BA437" s="612"/>
      <c r="BL437" s="613"/>
      <c r="BM437" s="613"/>
      <c r="BN437" s="613"/>
      <c r="BO437" s="613"/>
      <c r="BP437" s="613"/>
      <c r="BQ437" s="613"/>
      <c r="BR437" s="613"/>
      <c r="BS437" s="613"/>
      <c r="BT437" s="613"/>
      <c r="BU437" s="613"/>
      <c r="BV437" s="613"/>
      <c r="BW437" s="613"/>
    </row>
    <row r="438" spans="46:75" ht="15.75" customHeight="1" x14ac:dyDescent="0.25">
      <c r="AT438" s="612"/>
      <c r="AU438" s="612"/>
      <c r="AV438" s="612"/>
      <c r="BA438" s="612"/>
      <c r="BL438" s="613"/>
      <c r="BM438" s="613"/>
      <c r="BN438" s="613"/>
      <c r="BO438" s="613"/>
      <c r="BP438" s="613"/>
      <c r="BQ438" s="613"/>
      <c r="BR438" s="613"/>
      <c r="BS438" s="613"/>
      <c r="BT438" s="613"/>
      <c r="BU438" s="613"/>
      <c r="BV438" s="613"/>
      <c r="BW438" s="613"/>
    </row>
    <row r="439" spans="46:75" ht="15.75" customHeight="1" x14ac:dyDescent="0.25">
      <c r="AT439" s="612"/>
      <c r="AU439" s="612"/>
      <c r="AV439" s="612"/>
      <c r="BA439" s="612"/>
      <c r="BL439" s="613"/>
      <c r="BM439" s="613"/>
      <c r="BN439" s="613"/>
      <c r="BO439" s="613"/>
      <c r="BP439" s="613"/>
      <c r="BQ439" s="613"/>
      <c r="BR439" s="613"/>
      <c r="BS439" s="613"/>
      <c r="BT439" s="613"/>
      <c r="BU439" s="613"/>
      <c r="BV439" s="613"/>
      <c r="BW439" s="613"/>
    </row>
    <row r="440" spans="46:75" ht="15.75" customHeight="1" x14ac:dyDescent="0.25">
      <c r="AT440" s="612"/>
      <c r="AU440" s="612"/>
      <c r="AV440" s="612"/>
      <c r="BA440" s="612"/>
      <c r="BL440" s="613"/>
      <c r="BM440" s="613"/>
      <c r="BN440" s="613"/>
      <c r="BO440" s="613"/>
      <c r="BP440" s="613"/>
      <c r="BQ440" s="613"/>
      <c r="BR440" s="613"/>
      <c r="BS440" s="613"/>
      <c r="BT440" s="613"/>
      <c r="BU440" s="613"/>
      <c r="BV440" s="613"/>
      <c r="BW440" s="613"/>
    </row>
    <row r="441" spans="46:75" ht="15.75" customHeight="1" x14ac:dyDescent="0.25">
      <c r="AT441" s="612"/>
      <c r="AU441" s="612"/>
      <c r="AV441" s="612"/>
      <c r="BA441" s="612"/>
      <c r="BL441" s="613"/>
      <c r="BM441" s="613"/>
      <c r="BN441" s="613"/>
      <c r="BO441" s="613"/>
      <c r="BP441" s="613"/>
      <c r="BQ441" s="613"/>
      <c r="BR441" s="613"/>
      <c r="BS441" s="613"/>
      <c r="BT441" s="613"/>
      <c r="BU441" s="613"/>
      <c r="BV441" s="613"/>
      <c r="BW441" s="613"/>
    </row>
    <row r="442" spans="46:75" ht="15.75" customHeight="1" x14ac:dyDescent="0.25">
      <c r="AT442" s="612"/>
      <c r="AU442" s="612"/>
      <c r="AV442" s="612"/>
      <c r="BA442" s="612"/>
      <c r="BL442" s="613"/>
      <c r="BM442" s="613"/>
      <c r="BN442" s="613"/>
      <c r="BO442" s="613"/>
      <c r="BP442" s="613"/>
      <c r="BQ442" s="613"/>
      <c r="BR442" s="613"/>
      <c r="BS442" s="613"/>
      <c r="BT442" s="613"/>
      <c r="BU442" s="613"/>
      <c r="BV442" s="613"/>
      <c r="BW442" s="613"/>
    </row>
    <row r="443" spans="46:75" ht="15.75" customHeight="1" x14ac:dyDescent="0.25">
      <c r="AT443" s="612"/>
      <c r="AU443" s="612"/>
      <c r="AV443" s="612"/>
      <c r="BA443" s="612"/>
      <c r="BL443" s="613"/>
      <c r="BM443" s="613"/>
      <c r="BN443" s="613"/>
      <c r="BO443" s="613"/>
      <c r="BP443" s="613"/>
      <c r="BQ443" s="613"/>
      <c r="BR443" s="613"/>
      <c r="BS443" s="613"/>
      <c r="BT443" s="613"/>
      <c r="BU443" s="613"/>
      <c r="BV443" s="613"/>
      <c r="BW443" s="613"/>
    </row>
    <row r="444" spans="46:75" ht="15.75" customHeight="1" x14ac:dyDescent="0.25">
      <c r="AT444" s="612"/>
      <c r="AU444" s="612"/>
      <c r="AV444" s="612"/>
      <c r="BA444" s="612"/>
      <c r="BL444" s="613"/>
      <c r="BM444" s="613"/>
      <c r="BN444" s="613"/>
      <c r="BO444" s="613"/>
      <c r="BP444" s="613"/>
      <c r="BQ444" s="613"/>
      <c r="BR444" s="613"/>
      <c r="BS444" s="613"/>
      <c r="BT444" s="613"/>
      <c r="BU444" s="613"/>
      <c r="BV444" s="613"/>
      <c r="BW444" s="613"/>
    </row>
    <row r="445" spans="46:75" ht="15.75" customHeight="1" x14ac:dyDescent="0.25">
      <c r="AT445" s="612"/>
      <c r="AU445" s="612"/>
      <c r="AV445" s="612"/>
      <c r="BA445" s="612"/>
      <c r="BL445" s="613"/>
      <c r="BM445" s="613"/>
      <c r="BN445" s="613"/>
      <c r="BO445" s="613"/>
      <c r="BP445" s="613"/>
      <c r="BQ445" s="613"/>
      <c r="BR445" s="613"/>
      <c r="BS445" s="613"/>
      <c r="BT445" s="613"/>
      <c r="BU445" s="613"/>
      <c r="BV445" s="613"/>
      <c r="BW445" s="613"/>
    </row>
    <row r="446" spans="46:75" ht="15.75" customHeight="1" x14ac:dyDescent="0.25">
      <c r="AT446" s="612"/>
      <c r="AU446" s="612"/>
      <c r="AV446" s="612"/>
      <c r="BA446" s="612"/>
      <c r="BL446" s="613"/>
      <c r="BM446" s="613"/>
      <c r="BN446" s="613"/>
      <c r="BO446" s="613"/>
      <c r="BP446" s="613"/>
      <c r="BQ446" s="613"/>
      <c r="BR446" s="613"/>
      <c r="BS446" s="613"/>
      <c r="BT446" s="613"/>
      <c r="BU446" s="613"/>
      <c r="BV446" s="613"/>
      <c r="BW446" s="613"/>
    </row>
    <row r="447" spans="46:75" ht="15.75" customHeight="1" x14ac:dyDescent="0.25">
      <c r="AT447" s="612"/>
      <c r="AU447" s="612"/>
      <c r="AV447" s="612"/>
      <c r="BA447" s="612"/>
      <c r="BL447" s="613"/>
      <c r="BM447" s="613"/>
      <c r="BN447" s="613"/>
      <c r="BO447" s="613"/>
      <c r="BP447" s="613"/>
      <c r="BQ447" s="613"/>
      <c r="BR447" s="613"/>
      <c r="BS447" s="613"/>
      <c r="BT447" s="613"/>
      <c r="BU447" s="613"/>
      <c r="BV447" s="613"/>
      <c r="BW447" s="613"/>
    </row>
    <row r="448" spans="46:75" ht="15.75" customHeight="1" x14ac:dyDescent="0.25">
      <c r="AT448" s="612"/>
      <c r="AU448" s="612"/>
      <c r="AV448" s="612"/>
      <c r="BA448" s="612"/>
      <c r="BL448" s="613"/>
      <c r="BM448" s="613"/>
      <c r="BN448" s="613"/>
      <c r="BO448" s="613"/>
      <c r="BP448" s="613"/>
      <c r="BQ448" s="613"/>
      <c r="BR448" s="613"/>
      <c r="BS448" s="613"/>
      <c r="BT448" s="613"/>
      <c r="BU448" s="613"/>
      <c r="BV448" s="613"/>
      <c r="BW448" s="613"/>
    </row>
    <row r="449" spans="46:75" ht="15.75" customHeight="1" x14ac:dyDescent="0.25">
      <c r="AT449" s="612"/>
      <c r="AU449" s="612"/>
      <c r="AV449" s="612"/>
      <c r="BA449" s="612"/>
      <c r="BL449" s="613"/>
      <c r="BM449" s="613"/>
      <c r="BN449" s="613"/>
      <c r="BO449" s="613"/>
      <c r="BP449" s="613"/>
      <c r="BQ449" s="613"/>
      <c r="BR449" s="613"/>
      <c r="BS449" s="613"/>
      <c r="BT449" s="613"/>
      <c r="BU449" s="613"/>
      <c r="BV449" s="613"/>
      <c r="BW449" s="613"/>
    </row>
    <row r="450" spans="46:75" ht="15.75" customHeight="1" x14ac:dyDescent="0.25">
      <c r="AT450" s="612"/>
      <c r="AU450" s="612"/>
      <c r="AV450" s="612"/>
      <c r="BA450" s="612"/>
      <c r="BL450" s="613"/>
      <c r="BM450" s="613"/>
      <c r="BN450" s="613"/>
      <c r="BO450" s="613"/>
      <c r="BP450" s="613"/>
      <c r="BQ450" s="613"/>
      <c r="BR450" s="613"/>
      <c r="BS450" s="613"/>
      <c r="BT450" s="613"/>
      <c r="BU450" s="613"/>
      <c r="BV450" s="613"/>
      <c r="BW450" s="613"/>
    </row>
    <row r="451" spans="46:75" ht="15.75" customHeight="1" x14ac:dyDescent="0.25">
      <c r="AT451" s="612"/>
      <c r="AU451" s="612"/>
      <c r="AV451" s="612"/>
      <c r="BA451" s="612"/>
      <c r="BL451" s="613"/>
      <c r="BM451" s="613"/>
      <c r="BN451" s="613"/>
      <c r="BO451" s="613"/>
      <c r="BP451" s="613"/>
      <c r="BQ451" s="613"/>
      <c r="BR451" s="613"/>
      <c r="BS451" s="613"/>
      <c r="BT451" s="613"/>
      <c r="BU451" s="613"/>
      <c r="BV451" s="613"/>
      <c r="BW451" s="613"/>
    </row>
    <row r="452" spans="46:75" ht="15.75" customHeight="1" x14ac:dyDescent="0.25">
      <c r="AT452" s="612"/>
      <c r="AU452" s="612"/>
      <c r="AV452" s="612"/>
      <c r="BA452" s="612"/>
      <c r="BL452" s="613"/>
      <c r="BM452" s="613"/>
      <c r="BN452" s="613"/>
      <c r="BO452" s="613"/>
      <c r="BP452" s="613"/>
      <c r="BQ452" s="613"/>
      <c r="BR452" s="613"/>
      <c r="BS452" s="613"/>
      <c r="BT452" s="613"/>
      <c r="BU452" s="613"/>
      <c r="BV452" s="613"/>
      <c r="BW452" s="613"/>
    </row>
    <row r="453" spans="46:75" ht="15.75" customHeight="1" x14ac:dyDescent="0.25">
      <c r="AT453" s="612"/>
      <c r="AU453" s="612"/>
      <c r="AV453" s="612"/>
      <c r="BA453" s="612"/>
      <c r="BL453" s="613"/>
      <c r="BM453" s="613"/>
      <c r="BN453" s="613"/>
      <c r="BO453" s="613"/>
      <c r="BP453" s="613"/>
      <c r="BQ453" s="613"/>
      <c r="BR453" s="613"/>
      <c r="BS453" s="613"/>
      <c r="BT453" s="613"/>
      <c r="BU453" s="613"/>
      <c r="BV453" s="613"/>
      <c r="BW453" s="613"/>
    </row>
    <row r="454" spans="46:75" ht="15.75" customHeight="1" x14ac:dyDescent="0.25">
      <c r="AT454" s="612"/>
      <c r="AU454" s="612"/>
      <c r="AV454" s="612"/>
      <c r="BA454" s="612"/>
      <c r="BL454" s="613"/>
      <c r="BM454" s="613"/>
      <c r="BN454" s="613"/>
      <c r="BO454" s="613"/>
      <c r="BP454" s="613"/>
      <c r="BQ454" s="613"/>
      <c r="BR454" s="613"/>
      <c r="BS454" s="613"/>
      <c r="BT454" s="613"/>
      <c r="BU454" s="613"/>
      <c r="BV454" s="613"/>
      <c r="BW454" s="613"/>
    </row>
    <row r="455" spans="46:75" ht="15.75" customHeight="1" x14ac:dyDescent="0.25">
      <c r="AT455" s="612"/>
      <c r="AU455" s="612"/>
      <c r="AV455" s="612"/>
      <c r="BA455" s="612"/>
      <c r="BL455" s="613"/>
      <c r="BM455" s="613"/>
      <c r="BN455" s="613"/>
      <c r="BO455" s="613"/>
      <c r="BP455" s="613"/>
      <c r="BQ455" s="613"/>
      <c r="BR455" s="613"/>
      <c r="BS455" s="613"/>
      <c r="BT455" s="613"/>
      <c r="BU455" s="613"/>
      <c r="BV455" s="613"/>
      <c r="BW455" s="613"/>
    </row>
    <row r="456" spans="46:75" ht="15.75" customHeight="1" x14ac:dyDescent="0.25">
      <c r="AT456" s="612"/>
      <c r="AU456" s="612"/>
      <c r="AV456" s="612"/>
      <c r="BA456" s="612"/>
      <c r="BL456" s="613"/>
      <c r="BM456" s="613"/>
      <c r="BN456" s="613"/>
      <c r="BO456" s="613"/>
      <c r="BP456" s="613"/>
      <c r="BQ456" s="613"/>
      <c r="BR456" s="613"/>
      <c r="BS456" s="613"/>
      <c r="BT456" s="613"/>
      <c r="BU456" s="613"/>
      <c r="BV456" s="613"/>
      <c r="BW456" s="613"/>
    </row>
    <row r="457" spans="46:75" ht="15.75" customHeight="1" x14ac:dyDescent="0.25">
      <c r="AT457" s="612"/>
      <c r="AU457" s="612"/>
      <c r="AV457" s="612"/>
      <c r="BA457" s="612"/>
      <c r="BL457" s="613"/>
      <c r="BM457" s="613"/>
      <c r="BN457" s="613"/>
      <c r="BO457" s="613"/>
      <c r="BP457" s="613"/>
      <c r="BQ457" s="613"/>
      <c r="BR457" s="613"/>
      <c r="BS457" s="613"/>
      <c r="BT457" s="613"/>
      <c r="BU457" s="613"/>
      <c r="BV457" s="613"/>
      <c r="BW457" s="613"/>
    </row>
    <row r="458" spans="46:75" ht="15.75" customHeight="1" x14ac:dyDescent="0.25">
      <c r="AT458" s="612"/>
      <c r="AU458" s="612"/>
      <c r="AV458" s="612"/>
      <c r="BA458" s="612"/>
      <c r="BL458" s="613"/>
      <c r="BM458" s="613"/>
      <c r="BN458" s="613"/>
      <c r="BO458" s="613"/>
      <c r="BP458" s="613"/>
      <c r="BQ458" s="613"/>
      <c r="BR458" s="613"/>
      <c r="BS458" s="613"/>
      <c r="BT458" s="613"/>
      <c r="BU458" s="613"/>
      <c r="BV458" s="613"/>
      <c r="BW458" s="613"/>
    </row>
    <row r="459" spans="46:75" ht="15.75" customHeight="1" x14ac:dyDescent="0.25">
      <c r="AT459" s="612"/>
      <c r="AU459" s="612"/>
      <c r="AV459" s="612"/>
      <c r="BA459" s="612"/>
      <c r="BL459" s="613"/>
      <c r="BM459" s="613"/>
      <c r="BN459" s="613"/>
      <c r="BO459" s="613"/>
      <c r="BP459" s="613"/>
      <c r="BQ459" s="613"/>
      <c r="BR459" s="613"/>
      <c r="BS459" s="613"/>
      <c r="BT459" s="613"/>
      <c r="BU459" s="613"/>
      <c r="BV459" s="613"/>
      <c r="BW459" s="613"/>
    </row>
    <row r="460" spans="46:75" ht="15.75" customHeight="1" x14ac:dyDescent="0.25">
      <c r="AT460" s="612"/>
      <c r="AU460" s="612"/>
      <c r="AV460" s="612"/>
      <c r="BA460" s="612"/>
      <c r="BL460" s="613"/>
      <c r="BM460" s="613"/>
      <c r="BN460" s="613"/>
      <c r="BO460" s="613"/>
      <c r="BP460" s="613"/>
      <c r="BQ460" s="613"/>
      <c r="BR460" s="613"/>
      <c r="BS460" s="613"/>
      <c r="BT460" s="613"/>
      <c r="BU460" s="613"/>
      <c r="BV460" s="613"/>
      <c r="BW460" s="613"/>
    </row>
    <row r="461" spans="46:75" ht="15.75" customHeight="1" x14ac:dyDescent="0.25">
      <c r="AT461" s="612"/>
      <c r="AU461" s="612"/>
      <c r="AV461" s="612"/>
      <c r="BA461" s="612"/>
      <c r="BL461" s="613"/>
      <c r="BM461" s="613"/>
      <c r="BN461" s="613"/>
      <c r="BO461" s="613"/>
      <c r="BP461" s="613"/>
      <c r="BQ461" s="613"/>
      <c r="BR461" s="613"/>
      <c r="BS461" s="613"/>
      <c r="BT461" s="613"/>
      <c r="BU461" s="613"/>
      <c r="BV461" s="613"/>
      <c r="BW461" s="613"/>
    </row>
    <row r="462" spans="46:75" ht="15.75" customHeight="1" x14ac:dyDescent="0.25">
      <c r="AT462" s="612"/>
      <c r="AU462" s="612"/>
      <c r="AV462" s="612"/>
      <c r="BA462" s="612"/>
      <c r="BL462" s="613"/>
      <c r="BM462" s="613"/>
      <c r="BN462" s="613"/>
      <c r="BO462" s="613"/>
      <c r="BP462" s="613"/>
      <c r="BQ462" s="613"/>
      <c r="BR462" s="613"/>
      <c r="BS462" s="613"/>
      <c r="BT462" s="613"/>
      <c r="BU462" s="613"/>
      <c r="BV462" s="613"/>
      <c r="BW462" s="613"/>
    </row>
    <row r="463" spans="46:75" ht="15.75" customHeight="1" x14ac:dyDescent="0.25">
      <c r="AT463" s="612"/>
      <c r="AU463" s="612"/>
      <c r="AV463" s="612"/>
      <c r="BA463" s="612"/>
      <c r="BL463" s="613"/>
      <c r="BM463" s="613"/>
      <c r="BN463" s="613"/>
      <c r="BO463" s="613"/>
      <c r="BP463" s="613"/>
      <c r="BQ463" s="613"/>
      <c r="BR463" s="613"/>
      <c r="BS463" s="613"/>
      <c r="BT463" s="613"/>
      <c r="BU463" s="613"/>
      <c r="BV463" s="613"/>
      <c r="BW463" s="613"/>
    </row>
    <row r="464" spans="46:75" ht="15.75" customHeight="1" x14ac:dyDescent="0.25">
      <c r="AT464" s="612"/>
      <c r="AU464" s="612"/>
      <c r="AV464" s="612"/>
      <c r="BA464" s="612"/>
      <c r="BL464" s="613"/>
      <c r="BM464" s="613"/>
      <c r="BN464" s="613"/>
      <c r="BO464" s="613"/>
      <c r="BP464" s="613"/>
      <c r="BQ464" s="613"/>
      <c r="BR464" s="613"/>
      <c r="BS464" s="613"/>
      <c r="BT464" s="613"/>
      <c r="BU464" s="613"/>
      <c r="BV464" s="613"/>
      <c r="BW464" s="613"/>
    </row>
    <row r="465" spans="46:75" ht="15.75" customHeight="1" x14ac:dyDescent="0.25">
      <c r="AT465" s="612"/>
      <c r="AU465" s="612"/>
      <c r="AV465" s="612"/>
      <c r="BA465" s="612"/>
      <c r="BL465" s="613"/>
      <c r="BM465" s="613"/>
      <c r="BN465" s="613"/>
      <c r="BO465" s="613"/>
      <c r="BP465" s="613"/>
      <c r="BQ465" s="613"/>
      <c r="BR465" s="613"/>
      <c r="BS465" s="613"/>
      <c r="BT465" s="613"/>
      <c r="BU465" s="613"/>
      <c r="BV465" s="613"/>
      <c r="BW465" s="613"/>
    </row>
    <row r="466" spans="46:75" ht="15.75" customHeight="1" x14ac:dyDescent="0.25">
      <c r="AT466" s="612"/>
      <c r="AU466" s="612"/>
      <c r="AV466" s="612"/>
      <c r="BA466" s="612"/>
      <c r="BL466" s="613"/>
      <c r="BM466" s="613"/>
      <c r="BN466" s="613"/>
      <c r="BO466" s="613"/>
      <c r="BP466" s="613"/>
      <c r="BQ466" s="613"/>
      <c r="BR466" s="613"/>
      <c r="BS466" s="613"/>
      <c r="BT466" s="613"/>
      <c r="BU466" s="613"/>
      <c r="BV466" s="613"/>
      <c r="BW466" s="613"/>
    </row>
    <row r="467" spans="46:75" ht="15.75" customHeight="1" x14ac:dyDescent="0.25">
      <c r="AT467" s="612"/>
      <c r="AU467" s="612"/>
      <c r="AV467" s="612"/>
      <c r="BA467" s="612"/>
      <c r="BL467" s="613"/>
      <c r="BM467" s="613"/>
      <c r="BN467" s="613"/>
      <c r="BO467" s="613"/>
      <c r="BP467" s="613"/>
      <c r="BQ467" s="613"/>
      <c r="BR467" s="613"/>
      <c r="BS467" s="613"/>
      <c r="BT467" s="613"/>
      <c r="BU467" s="613"/>
      <c r="BV467" s="613"/>
      <c r="BW467" s="613"/>
    </row>
    <row r="468" spans="46:75" ht="15.75" customHeight="1" x14ac:dyDescent="0.25">
      <c r="AT468" s="612"/>
      <c r="AU468" s="612"/>
      <c r="AV468" s="612"/>
      <c r="BA468" s="612"/>
      <c r="BL468" s="613"/>
      <c r="BM468" s="613"/>
      <c r="BN468" s="613"/>
      <c r="BO468" s="613"/>
      <c r="BP468" s="613"/>
      <c r="BQ468" s="613"/>
      <c r="BR468" s="613"/>
      <c r="BS468" s="613"/>
      <c r="BT468" s="613"/>
      <c r="BU468" s="613"/>
      <c r="BV468" s="613"/>
      <c r="BW468" s="613"/>
    </row>
    <row r="469" spans="46:75" ht="15.75" customHeight="1" x14ac:dyDescent="0.25">
      <c r="AT469" s="612"/>
      <c r="AU469" s="612"/>
      <c r="AV469" s="612"/>
      <c r="BA469" s="612"/>
      <c r="BL469" s="613"/>
      <c r="BM469" s="613"/>
      <c r="BN469" s="613"/>
      <c r="BO469" s="613"/>
      <c r="BP469" s="613"/>
      <c r="BQ469" s="613"/>
      <c r="BR469" s="613"/>
      <c r="BS469" s="613"/>
      <c r="BT469" s="613"/>
      <c r="BU469" s="613"/>
      <c r="BV469" s="613"/>
      <c r="BW469" s="613"/>
    </row>
    <row r="470" spans="46:75" ht="15.75" customHeight="1" x14ac:dyDescent="0.25">
      <c r="AT470" s="612"/>
      <c r="AU470" s="612"/>
      <c r="AV470" s="612"/>
      <c r="BA470" s="612"/>
      <c r="BL470" s="613"/>
      <c r="BM470" s="613"/>
      <c r="BN470" s="613"/>
      <c r="BO470" s="613"/>
      <c r="BP470" s="613"/>
      <c r="BQ470" s="613"/>
      <c r="BR470" s="613"/>
      <c r="BS470" s="613"/>
      <c r="BT470" s="613"/>
      <c r="BU470" s="613"/>
      <c r="BV470" s="613"/>
      <c r="BW470" s="613"/>
    </row>
    <row r="471" spans="46:75" ht="15.75" customHeight="1" x14ac:dyDescent="0.25">
      <c r="AT471" s="612"/>
      <c r="AU471" s="612"/>
      <c r="AV471" s="612"/>
      <c r="BA471" s="612"/>
      <c r="BL471" s="613"/>
      <c r="BM471" s="613"/>
      <c r="BN471" s="613"/>
      <c r="BO471" s="613"/>
      <c r="BP471" s="613"/>
      <c r="BQ471" s="613"/>
      <c r="BR471" s="613"/>
      <c r="BS471" s="613"/>
      <c r="BT471" s="613"/>
      <c r="BU471" s="613"/>
      <c r="BV471" s="613"/>
      <c r="BW471" s="613"/>
    </row>
    <row r="472" spans="46:75" ht="15.75" customHeight="1" x14ac:dyDescent="0.25">
      <c r="AT472" s="612"/>
      <c r="AU472" s="612"/>
      <c r="AV472" s="612"/>
      <c r="BA472" s="612"/>
      <c r="BL472" s="613"/>
      <c r="BM472" s="613"/>
      <c r="BN472" s="613"/>
      <c r="BO472" s="613"/>
      <c r="BP472" s="613"/>
      <c r="BQ472" s="613"/>
      <c r="BR472" s="613"/>
      <c r="BS472" s="613"/>
      <c r="BT472" s="613"/>
      <c r="BU472" s="613"/>
      <c r="BV472" s="613"/>
      <c r="BW472" s="613"/>
    </row>
    <row r="473" spans="46:75" ht="15.75" customHeight="1" x14ac:dyDescent="0.25">
      <c r="AT473" s="612"/>
      <c r="AU473" s="612"/>
      <c r="AV473" s="612"/>
      <c r="BA473" s="612"/>
      <c r="BL473" s="613"/>
      <c r="BM473" s="613"/>
      <c r="BN473" s="613"/>
      <c r="BO473" s="613"/>
      <c r="BP473" s="613"/>
      <c r="BQ473" s="613"/>
      <c r="BR473" s="613"/>
      <c r="BS473" s="613"/>
      <c r="BT473" s="613"/>
      <c r="BU473" s="613"/>
      <c r="BV473" s="613"/>
      <c r="BW473" s="613"/>
    </row>
    <row r="474" spans="46:75" ht="15.75" customHeight="1" x14ac:dyDescent="0.25">
      <c r="AT474" s="612"/>
      <c r="AU474" s="612"/>
      <c r="AV474" s="612"/>
      <c r="BA474" s="612"/>
      <c r="BL474" s="613"/>
      <c r="BM474" s="613"/>
      <c r="BN474" s="613"/>
      <c r="BO474" s="613"/>
      <c r="BP474" s="613"/>
      <c r="BQ474" s="613"/>
      <c r="BR474" s="613"/>
      <c r="BS474" s="613"/>
      <c r="BT474" s="613"/>
      <c r="BU474" s="613"/>
      <c r="BV474" s="613"/>
      <c r="BW474" s="613"/>
    </row>
    <row r="475" spans="46:75" ht="15.75" customHeight="1" x14ac:dyDescent="0.25">
      <c r="AT475" s="612"/>
      <c r="AU475" s="612"/>
      <c r="AV475" s="612"/>
      <c r="BA475" s="612"/>
      <c r="BL475" s="613"/>
      <c r="BM475" s="613"/>
      <c r="BN475" s="613"/>
      <c r="BO475" s="613"/>
      <c r="BP475" s="613"/>
      <c r="BQ475" s="613"/>
      <c r="BR475" s="613"/>
      <c r="BS475" s="613"/>
      <c r="BT475" s="613"/>
      <c r="BU475" s="613"/>
      <c r="BV475" s="613"/>
      <c r="BW475" s="613"/>
    </row>
    <row r="476" spans="46:75" ht="15.75" customHeight="1" x14ac:dyDescent="0.25">
      <c r="AT476" s="612"/>
      <c r="AU476" s="612"/>
      <c r="AV476" s="612"/>
      <c r="BA476" s="612"/>
      <c r="BL476" s="613"/>
      <c r="BM476" s="613"/>
      <c r="BN476" s="613"/>
      <c r="BO476" s="613"/>
      <c r="BP476" s="613"/>
      <c r="BQ476" s="613"/>
      <c r="BR476" s="613"/>
      <c r="BS476" s="613"/>
      <c r="BT476" s="613"/>
      <c r="BU476" s="613"/>
      <c r="BV476" s="613"/>
      <c r="BW476" s="613"/>
    </row>
    <row r="477" spans="46:75" ht="15.75" customHeight="1" x14ac:dyDescent="0.25">
      <c r="AT477" s="612"/>
      <c r="AU477" s="612"/>
      <c r="AV477" s="612"/>
      <c r="BA477" s="612"/>
      <c r="BL477" s="613"/>
      <c r="BM477" s="613"/>
      <c r="BN477" s="613"/>
      <c r="BO477" s="613"/>
      <c r="BP477" s="613"/>
      <c r="BQ477" s="613"/>
      <c r="BR477" s="613"/>
      <c r="BS477" s="613"/>
      <c r="BT477" s="613"/>
      <c r="BU477" s="613"/>
      <c r="BV477" s="613"/>
      <c r="BW477" s="613"/>
    </row>
    <row r="478" spans="46:75" ht="15.75" customHeight="1" x14ac:dyDescent="0.25">
      <c r="AT478" s="612"/>
      <c r="AU478" s="612"/>
      <c r="AV478" s="612"/>
      <c r="BA478" s="612"/>
      <c r="BL478" s="613"/>
      <c r="BM478" s="613"/>
      <c r="BN478" s="613"/>
      <c r="BO478" s="613"/>
      <c r="BP478" s="613"/>
      <c r="BQ478" s="613"/>
      <c r="BR478" s="613"/>
      <c r="BS478" s="613"/>
      <c r="BT478" s="613"/>
      <c r="BU478" s="613"/>
      <c r="BV478" s="613"/>
      <c r="BW478" s="613"/>
    </row>
    <row r="479" spans="46:75" ht="15.75" customHeight="1" x14ac:dyDescent="0.25">
      <c r="AT479" s="612"/>
      <c r="AU479" s="612"/>
      <c r="AV479" s="612"/>
      <c r="BA479" s="612"/>
      <c r="BL479" s="613"/>
      <c r="BM479" s="613"/>
      <c r="BN479" s="613"/>
      <c r="BO479" s="613"/>
      <c r="BP479" s="613"/>
      <c r="BQ479" s="613"/>
      <c r="BR479" s="613"/>
      <c r="BS479" s="613"/>
      <c r="BT479" s="613"/>
      <c r="BU479" s="613"/>
      <c r="BV479" s="613"/>
      <c r="BW479" s="613"/>
    </row>
    <row r="480" spans="46:75" ht="15.75" customHeight="1" x14ac:dyDescent="0.25">
      <c r="AT480" s="612"/>
      <c r="AU480" s="612"/>
      <c r="AV480" s="612"/>
      <c r="BA480" s="612"/>
      <c r="BL480" s="613"/>
      <c r="BM480" s="613"/>
      <c r="BN480" s="613"/>
      <c r="BO480" s="613"/>
      <c r="BP480" s="613"/>
      <c r="BQ480" s="613"/>
      <c r="BR480" s="613"/>
      <c r="BS480" s="613"/>
      <c r="BT480" s="613"/>
      <c r="BU480" s="613"/>
      <c r="BV480" s="613"/>
      <c r="BW480" s="613"/>
    </row>
    <row r="481" spans="46:75" ht="15.75" customHeight="1" x14ac:dyDescent="0.25">
      <c r="AT481" s="612"/>
      <c r="AU481" s="612"/>
      <c r="AV481" s="612"/>
      <c r="BA481" s="612"/>
      <c r="BL481" s="613"/>
      <c r="BM481" s="613"/>
      <c r="BN481" s="613"/>
      <c r="BO481" s="613"/>
      <c r="BP481" s="613"/>
      <c r="BQ481" s="613"/>
      <c r="BR481" s="613"/>
      <c r="BS481" s="613"/>
      <c r="BT481" s="613"/>
      <c r="BU481" s="613"/>
      <c r="BV481" s="613"/>
      <c r="BW481" s="613"/>
    </row>
    <row r="482" spans="46:75" ht="15.75" customHeight="1" x14ac:dyDescent="0.25">
      <c r="AT482" s="612"/>
      <c r="AU482" s="612"/>
      <c r="AV482" s="612"/>
      <c r="BA482" s="612"/>
      <c r="BL482" s="613"/>
      <c r="BM482" s="613"/>
      <c r="BN482" s="613"/>
      <c r="BO482" s="613"/>
      <c r="BP482" s="613"/>
      <c r="BQ482" s="613"/>
      <c r="BR482" s="613"/>
      <c r="BS482" s="613"/>
      <c r="BT482" s="613"/>
      <c r="BU482" s="613"/>
      <c r="BV482" s="613"/>
      <c r="BW482" s="613"/>
    </row>
    <row r="483" spans="46:75" ht="15.75" customHeight="1" x14ac:dyDescent="0.25">
      <c r="AT483" s="612"/>
      <c r="AU483" s="612"/>
      <c r="AV483" s="612"/>
      <c r="BA483" s="612"/>
      <c r="BL483" s="613"/>
      <c r="BM483" s="613"/>
      <c r="BN483" s="613"/>
      <c r="BO483" s="613"/>
      <c r="BP483" s="613"/>
      <c r="BQ483" s="613"/>
      <c r="BR483" s="613"/>
      <c r="BS483" s="613"/>
      <c r="BT483" s="613"/>
      <c r="BU483" s="613"/>
      <c r="BV483" s="613"/>
      <c r="BW483" s="613"/>
    </row>
    <row r="484" spans="46:75" ht="15.75" customHeight="1" x14ac:dyDescent="0.25">
      <c r="AT484" s="612"/>
      <c r="AU484" s="612"/>
      <c r="AV484" s="612"/>
      <c r="BA484" s="612"/>
      <c r="BL484" s="613"/>
      <c r="BM484" s="613"/>
      <c r="BN484" s="613"/>
      <c r="BO484" s="613"/>
      <c r="BP484" s="613"/>
      <c r="BQ484" s="613"/>
      <c r="BR484" s="613"/>
      <c r="BS484" s="613"/>
      <c r="BT484" s="613"/>
      <c r="BU484" s="613"/>
      <c r="BV484" s="613"/>
      <c r="BW484" s="613"/>
    </row>
    <row r="485" spans="46:75" ht="15.75" customHeight="1" x14ac:dyDescent="0.25">
      <c r="AT485" s="612"/>
      <c r="AU485" s="612"/>
      <c r="AV485" s="612"/>
      <c r="BA485" s="612"/>
      <c r="BL485" s="613"/>
      <c r="BM485" s="613"/>
      <c r="BN485" s="613"/>
      <c r="BO485" s="613"/>
      <c r="BP485" s="613"/>
      <c r="BQ485" s="613"/>
      <c r="BR485" s="613"/>
      <c r="BS485" s="613"/>
      <c r="BT485" s="613"/>
      <c r="BU485" s="613"/>
      <c r="BV485" s="613"/>
      <c r="BW485" s="613"/>
    </row>
    <row r="486" spans="46:75" ht="15.75" customHeight="1" x14ac:dyDescent="0.25">
      <c r="AT486" s="612"/>
      <c r="AU486" s="612"/>
      <c r="AV486" s="612"/>
      <c r="BA486" s="612"/>
      <c r="BL486" s="613"/>
      <c r="BM486" s="613"/>
      <c r="BN486" s="613"/>
      <c r="BO486" s="613"/>
      <c r="BP486" s="613"/>
      <c r="BQ486" s="613"/>
      <c r="BR486" s="613"/>
      <c r="BS486" s="613"/>
      <c r="BT486" s="613"/>
      <c r="BU486" s="613"/>
      <c r="BV486" s="613"/>
      <c r="BW486" s="613"/>
    </row>
    <row r="487" spans="46:75" ht="15.75" customHeight="1" x14ac:dyDescent="0.25">
      <c r="AT487" s="612"/>
      <c r="AU487" s="612"/>
      <c r="AV487" s="612"/>
      <c r="BA487" s="612"/>
      <c r="BL487" s="613"/>
      <c r="BM487" s="613"/>
      <c r="BN487" s="613"/>
      <c r="BO487" s="613"/>
      <c r="BP487" s="613"/>
      <c r="BQ487" s="613"/>
      <c r="BR487" s="613"/>
      <c r="BS487" s="613"/>
      <c r="BT487" s="613"/>
      <c r="BU487" s="613"/>
      <c r="BV487" s="613"/>
      <c r="BW487" s="613"/>
    </row>
    <row r="488" spans="46:75" ht="15.75" customHeight="1" x14ac:dyDescent="0.25">
      <c r="AT488" s="612"/>
      <c r="AU488" s="612"/>
      <c r="AV488" s="612"/>
      <c r="BA488" s="612"/>
      <c r="BL488" s="613"/>
      <c r="BM488" s="613"/>
      <c r="BN488" s="613"/>
      <c r="BO488" s="613"/>
      <c r="BP488" s="613"/>
      <c r="BQ488" s="613"/>
      <c r="BR488" s="613"/>
      <c r="BS488" s="613"/>
      <c r="BT488" s="613"/>
      <c r="BU488" s="613"/>
      <c r="BV488" s="613"/>
      <c r="BW488" s="613"/>
    </row>
    <row r="489" spans="46:75" ht="15.75" customHeight="1" x14ac:dyDescent="0.25">
      <c r="AT489" s="612"/>
      <c r="AU489" s="612"/>
      <c r="AV489" s="612"/>
      <c r="BA489" s="612"/>
      <c r="BL489" s="613"/>
      <c r="BM489" s="613"/>
      <c r="BN489" s="613"/>
      <c r="BO489" s="613"/>
      <c r="BP489" s="613"/>
      <c r="BQ489" s="613"/>
      <c r="BR489" s="613"/>
      <c r="BS489" s="613"/>
      <c r="BT489" s="613"/>
      <c r="BU489" s="613"/>
      <c r="BV489" s="613"/>
      <c r="BW489" s="613"/>
    </row>
    <row r="490" spans="46:75" ht="15.75" customHeight="1" x14ac:dyDescent="0.25">
      <c r="AT490" s="612"/>
      <c r="AU490" s="612"/>
      <c r="AV490" s="612"/>
      <c r="BA490" s="612"/>
      <c r="BL490" s="613"/>
      <c r="BM490" s="613"/>
      <c r="BN490" s="613"/>
      <c r="BO490" s="613"/>
      <c r="BP490" s="613"/>
      <c r="BQ490" s="613"/>
      <c r="BR490" s="613"/>
      <c r="BS490" s="613"/>
      <c r="BT490" s="613"/>
      <c r="BU490" s="613"/>
      <c r="BV490" s="613"/>
      <c r="BW490" s="613"/>
    </row>
    <row r="491" spans="46:75" ht="15.75" customHeight="1" x14ac:dyDescent="0.25">
      <c r="AT491" s="612"/>
      <c r="AU491" s="612"/>
      <c r="AV491" s="612"/>
      <c r="BA491" s="612"/>
      <c r="BL491" s="613"/>
      <c r="BM491" s="613"/>
      <c r="BN491" s="613"/>
      <c r="BO491" s="613"/>
      <c r="BP491" s="613"/>
      <c r="BQ491" s="613"/>
      <c r="BR491" s="613"/>
      <c r="BS491" s="613"/>
      <c r="BT491" s="613"/>
      <c r="BU491" s="613"/>
      <c r="BV491" s="613"/>
      <c r="BW491" s="613"/>
    </row>
    <row r="492" spans="46:75" ht="15.75" customHeight="1" x14ac:dyDescent="0.25">
      <c r="AT492" s="612"/>
      <c r="AU492" s="612"/>
      <c r="AV492" s="612"/>
      <c r="BA492" s="612"/>
      <c r="BL492" s="613"/>
      <c r="BM492" s="613"/>
      <c r="BN492" s="613"/>
      <c r="BO492" s="613"/>
      <c r="BP492" s="613"/>
      <c r="BQ492" s="613"/>
      <c r="BR492" s="613"/>
      <c r="BS492" s="613"/>
      <c r="BT492" s="613"/>
      <c r="BU492" s="613"/>
      <c r="BV492" s="613"/>
      <c r="BW492" s="613"/>
    </row>
    <row r="493" spans="46:75" ht="15.75" customHeight="1" x14ac:dyDescent="0.25">
      <c r="AT493" s="612"/>
      <c r="AU493" s="612"/>
      <c r="AV493" s="612"/>
      <c r="BA493" s="612"/>
      <c r="BL493" s="613"/>
      <c r="BM493" s="613"/>
      <c r="BN493" s="613"/>
      <c r="BO493" s="613"/>
      <c r="BP493" s="613"/>
      <c r="BQ493" s="613"/>
      <c r="BR493" s="613"/>
      <c r="BS493" s="613"/>
      <c r="BT493" s="613"/>
      <c r="BU493" s="613"/>
      <c r="BV493" s="613"/>
      <c r="BW493" s="613"/>
    </row>
    <row r="494" spans="46:75" ht="15.75" customHeight="1" x14ac:dyDescent="0.25">
      <c r="AT494" s="612"/>
      <c r="AU494" s="612"/>
      <c r="AV494" s="612"/>
      <c r="BA494" s="612"/>
      <c r="BL494" s="613"/>
      <c r="BM494" s="613"/>
      <c r="BN494" s="613"/>
      <c r="BO494" s="613"/>
      <c r="BP494" s="613"/>
      <c r="BQ494" s="613"/>
      <c r="BR494" s="613"/>
      <c r="BS494" s="613"/>
      <c r="BT494" s="613"/>
      <c r="BU494" s="613"/>
      <c r="BV494" s="613"/>
      <c r="BW494" s="613"/>
    </row>
    <row r="495" spans="46:75" ht="15.75" customHeight="1" x14ac:dyDescent="0.25">
      <c r="AT495" s="612"/>
      <c r="AU495" s="612"/>
      <c r="AV495" s="612"/>
      <c r="BA495" s="612"/>
      <c r="BL495" s="613"/>
      <c r="BM495" s="613"/>
      <c r="BN495" s="613"/>
      <c r="BO495" s="613"/>
      <c r="BP495" s="613"/>
      <c r="BQ495" s="613"/>
      <c r="BR495" s="613"/>
      <c r="BS495" s="613"/>
      <c r="BT495" s="613"/>
      <c r="BU495" s="613"/>
      <c r="BV495" s="613"/>
      <c r="BW495" s="613"/>
    </row>
    <row r="496" spans="46:75" ht="15.75" customHeight="1" x14ac:dyDescent="0.25">
      <c r="AT496" s="612"/>
      <c r="AU496" s="612"/>
      <c r="AV496" s="612"/>
      <c r="BA496" s="612"/>
      <c r="BL496" s="613"/>
      <c r="BM496" s="613"/>
      <c r="BN496" s="613"/>
      <c r="BO496" s="613"/>
      <c r="BP496" s="613"/>
      <c r="BQ496" s="613"/>
      <c r="BR496" s="613"/>
      <c r="BS496" s="613"/>
      <c r="BT496" s="613"/>
      <c r="BU496" s="613"/>
      <c r="BV496" s="613"/>
      <c r="BW496" s="613"/>
    </row>
    <row r="497" spans="46:75" ht="15.75" customHeight="1" x14ac:dyDescent="0.25">
      <c r="AT497" s="612"/>
      <c r="AU497" s="612"/>
      <c r="AV497" s="612"/>
      <c r="BA497" s="612"/>
      <c r="BL497" s="613"/>
      <c r="BM497" s="613"/>
      <c r="BN497" s="613"/>
      <c r="BO497" s="613"/>
      <c r="BP497" s="613"/>
      <c r="BQ497" s="613"/>
      <c r="BR497" s="613"/>
      <c r="BS497" s="613"/>
      <c r="BT497" s="613"/>
      <c r="BU497" s="613"/>
      <c r="BV497" s="613"/>
      <c r="BW497" s="613"/>
    </row>
    <row r="498" spans="46:75" ht="15.75" customHeight="1" x14ac:dyDescent="0.25">
      <c r="AT498" s="612"/>
      <c r="AU498" s="612"/>
      <c r="AV498" s="612"/>
      <c r="BA498" s="612"/>
      <c r="BL498" s="613"/>
      <c r="BM498" s="613"/>
      <c r="BN498" s="613"/>
      <c r="BO498" s="613"/>
      <c r="BP498" s="613"/>
      <c r="BQ498" s="613"/>
      <c r="BR498" s="613"/>
      <c r="BS498" s="613"/>
      <c r="BT498" s="613"/>
      <c r="BU498" s="613"/>
      <c r="BV498" s="613"/>
      <c r="BW498" s="613"/>
    </row>
    <row r="499" spans="46:75" ht="15.75" customHeight="1" x14ac:dyDescent="0.25">
      <c r="AT499" s="612"/>
      <c r="AU499" s="612"/>
      <c r="AV499" s="612"/>
      <c r="BA499" s="612"/>
      <c r="BL499" s="613"/>
      <c r="BM499" s="613"/>
      <c r="BN499" s="613"/>
      <c r="BO499" s="613"/>
      <c r="BP499" s="613"/>
      <c r="BQ499" s="613"/>
      <c r="BR499" s="613"/>
      <c r="BS499" s="613"/>
      <c r="BT499" s="613"/>
      <c r="BU499" s="613"/>
      <c r="BV499" s="613"/>
      <c r="BW499" s="613"/>
    </row>
    <row r="500" spans="46:75" ht="15.75" customHeight="1" x14ac:dyDescent="0.25">
      <c r="AT500" s="612"/>
      <c r="AU500" s="612"/>
      <c r="AV500" s="612"/>
      <c r="BA500" s="612"/>
      <c r="BL500" s="613"/>
      <c r="BM500" s="613"/>
      <c r="BN500" s="613"/>
      <c r="BO500" s="613"/>
      <c r="BP500" s="613"/>
      <c r="BQ500" s="613"/>
      <c r="BR500" s="613"/>
      <c r="BS500" s="613"/>
      <c r="BT500" s="613"/>
      <c r="BU500" s="613"/>
      <c r="BV500" s="613"/>
      <c r="BW500" s="613"/>
    </row>
    <row r="501" spans="46:75" ht="15.75" customHeight="1" x14ac:dyDescent="0.25">
      <c r="AT501" s="612"/>
      <c r="AU501" s="612"/>
      <c r="AV501" s="612"/>
      <c r="BA501" s="612"/>
      <c r="BL501" s="613"/>
      <c r="BM501" s="613"/>
      <c r="BN501" s="613"/>
      <c r="BO501" s="613"/>
      <c r="BP501" s="613"/>
      <c r="BQ501" s="613"/>
      <c r="BR501" s="613"/>
      <c r="BS501" s="613"/>
      <c r="BT501" s="613"/>
      <c r="BU501" s="613"/>
      <c r="BV501" s="613"/>
      <c r="BW501" s="613"/>
    </row>
    <row r="502" spans="46:75" ht="15.75" customHeight="1" x14ac:dyDescent="0.25">
      <c r="AT502" s="612"/>
      <c r="AU502" s="612"/>
      <c r="AV502" s="612"/>
      <c r="BA502" s="612"/>
      <c r="BL502" s="613"/>
      <c r="BM502" s="613"/>
      <c r="BN502" s="613"/>
      <c r="BO502" s="613"/>
      <c r="BP502" s="613"/>
      <c r="BQ502" s="613"/>
      <c r="BR502" s="613"/>
      <c r="BS502" s="613"/>
      <c r="BT502" s="613"/>
      <c r="BU502" s="613"/>
      <c r="BV502" s="613"/>
      <c r="BW502" s="613"/>
    </row>
    <row r="503" spans="46:75" ht="15.75" customHeight="1" x14ac:dyDescent="0.25">
      <c r="AT503" s="612"/>
      <c r="AU503" s="612"/>
      <c r="AV503" s="612"/>
      <c r="BA503" s="612"/>
      <c r="BL503" s="613"/>
      <c r="BM503" s="613"/>
      <c r="BN503" s="613"/>
      <c r="BO503" s="613"/>
      <c r="BP503" s="613"/>
      <c r="BQ503" s="613"/>
      <c r="BR503" s="613"/>
      <c r="BS503" s="613"/>
      <c r="BT503" s="613"/>
      <c r="BU503" s="613"/>
      <c r="BV503" s="613"/>
      <c r="BW503" s="613"/>
    </row>
    <row r="504" spans="46:75" ht="15.75" customHeight="1" x14ac:dyDescent="0.25">
      <c r="AT504" s="612"/>
      <c r="AU504" s="612"/>
      <c r="AV504" s="612"/>
      <c r="BA504" s="612"/>
      <c r="BL504" s="613"/>
      <c r="BM504" s="613"/>
      <c r="BN504" s="613"/>
      <c r="BO504" s="613"/>
      <c r="BP504" s="613"/>
      <c r="BQ504" s="613"/>
      <c r="BR504" s="613"/>
      <c r="BS504" s="613"/>
      <c r="BT504" s="613"/>
      <c r="BU504" s="613"/>
      <c r="BV504" s="613"/>
      <c r="BW504" s="613"/>
    </row>
    <row r="505" spans="46:75" ht="15.75" customHeight="1" x14ac:dyDescent="0.25">
      <c r="AT505" s="612"/>
      <c r="AU505" s="612"/>
      <c r="AV505" s="612"/>
      <c r="BA505" s="612"/>
      <c r="BL505" s="613"/>
      <c r="BM505" s="613"/>
      <c r="BN505" s="613"/>
      <c r="BO505" s="613"/>
      <c r="BP505" s="613"/>
      <c r="BQ505" s="613"/>
      <c r="BR505" s="613"/>
      <c r="BS505" s="613"/>
      <c r="BT505" s="613"/>
      <c r="BU505" s="613"/>
      <c r="BV505" s="613"/>
      <c r="BW505" s="613"/>
    </row>
    <row r="506" spans="46:75" ht="15.75" customHeight="1" x14ac:dyDescent="0.25">
      <c r="AT506" s="612"/>
      <c r="AU506" s="612"/>
      <c r="AV506" s="612"/>
      <c r="BA506" s="612"/>
      <c r="BL506" s="613"/>
      <c r="BM506" s="613"/>
      <c r="BN506" s="613"/>
      <c r="BO506" s="613"/>
      <c r="BP506" s="613"/>
      <c r="BQ506" s="613"/>
      <c r="BR506" s="613"/>
      <c r="BS506" s="613"/>
      <c r="BT506" s="613"/>
      <c r="BU506" s="613"/>
      <c r="BV506" s="613"/>
      <c r="BW506" s="613"/>
    </row>
    <row r="507" spans="46:75" ht="15.75" customHeight="1" x14ac:dyDescent="0.25">
      <c r="AT507" s="612"/>
      <c r="AU507" s="612"/>
      <c r="AV507" s="612"/>
      <c r="BA507" s="612"/>
      <c r="BL507" s="613"/>
      <c r="BM507" s="613"/>
      <c r="BN507" s="613"/>
      <c r="BO507" s="613"/>
      <c r="BP507" s="613"/>
      <c r="BQ507" s="613"/>
      <c r="BR507" s="613"/>
      <c r="BS507" s="613"/>
      <c r="BT507" s="613"/>
      <c r="BU507" s="613"/>
      <c r="BV507" s="613"/>
      <c r="BW507" s="613"/>
    </row>
    <row r="508" spans="46:75" ht="15.75" customHeight="1" x14ac:dyDescent="0.25">
      <c r="AT508" s="612"/>
      <c r="AU508" s="612"/>
      <c r="AV508" s="612"/>
      <c r="BA508" s="612"/>
      <c r="BL508" s="613"/>
      <c r="BM508" s="613"/>
      <c r="BN508" s="613"/>
      <c r="BO508" s="613"/>
      <c r="BP508" s="613"/>
      <c r="BQ508" s="613"/>
      <c r="BR508" s="613"/>
      <c r="BS508" s="613"/>
      <c r="BT508" s="613"/>
      <c r="BU508" s="613"/>
      <c r="BV508" s="613"/>
      <c r="BW508" s="613"/>
    </row>
    <row r="509" spans="46:75" ht="15.75" customHeight="1" x14ac:dyDescent="0.25">
      <c r="AT509" s="612"/>
      <c r="AU509" s="612"/>
      <c r="AV509" s="612"/>
      <c r="BA509" s="612"/>
      <c r="BL509" s="613"/>
      <c r="BM509" s="613"/>
      <c r="BN509" s="613"/>
      <c r="BO509" s="613"/>
      <c r="BP509" s="613"/>
      <c r="BQ509" s="613"/>
      <c r="BR509" s="613"/>
      <c r="BS509" s="613"/>
      <c r="BT509" s="613"/>
      <c r="BU509" s="613"/>
      <c r="BV509" s="613"/>
      <c r="BW509" s="613"/>
    </row>
    <row r="510" spans="46:75" ht="15.75" customHeight="1" x14ac:dyDescent="0.25">
      <c r="AT510" s="612"/>
      <c r="AU510" s="612"/>
      <c r="AV510" s="612"/>
      <c r="BA510" s="612"/>
      <c r="BL510" s="613"/>
      <c r="BM510" s="613"/>
      <c r="BN510" s="613"/>
      <c r="BO510" s="613"/>
      <c r="BP510" s="613"/>
      <c r="BQ510" s="613"/>
      <c r="BR510" s="613"/>
      <c r="BS510" s="613"/>
      <c r="BT510" s="613"/>
      <c r="BU510" s="613"/>
      <c r="BV510" s="613"/>
      <c r="BW510" s="613"/>
    </row>
    <row r="511" spans="46:75" ht="15.75" customHeight="1" x14ac:dyDescent="0.25">
      <c r="AT511" s="612"/>
      <c r="AU511" s="612"/>
      <c r="AV511" s="612"/>
      <c r="BA511" s="612"/>
      <c r="BL511" s="613"/>
      <c r="BM511" s="613"/>
      <c r="BN511" s="613"/>
      <c r="BO511" s="613"/>
      <c r="BP511" s="613"/>
      <c r="BQ511" s="613"/>
      <c r="BR511" s="613"/>
      <c r="BS511" s="613"/>
      <c r="BT511" s="613"/>
      <c r="BU511" s="613"/>
      <c r="BV511" s="613"/>
      <c r="BW511" s="613"/>
    </row>
    <row r="512" spans="46:75" ht="15.75" customHeight="1" x14ac:dyDescent="0.25">
      <c r="AT512" s="612"/>
      <c r="AU512" s="612"/>
      <c r="AV512" s="612"/>
      <c r="BA512" s="612"/>
      <c r="BL512" s="613"/>
      <c r="BM512" s="613"/>
      <c r="BN512" s="613"/>
      <c r="BO512" s="613"/>
      <c r="BP512" s="613"/>
      <c r="BQ512" s="613"/>
      <c r="BR512" s="613"/>
      <c r="BS512" s="613"/>
      <c r="BT512" s="613"/>
      <c r="BU512" s="613"/>
      <c r="BV512" s="613"/>
      <c r="BW512" s="613"/>
    </row>
    <row r="513" spans="46:75" ht="15.75" customHeight="1" x14ac:dyDescent="0.25">
      <c r="AT513" s="612"/>
      <c r="AU513" s="612"/>
      <c r="AV513" s="612"/>
      <c r="BA513" s="612"/>
      <c r="BL513" s="613"/>
      <c r="BM513" s="613"/>
      <c r="BN513" s="613"/>
      <c r="BO513" s="613"/>
      <c r="BP513" s="613"/>
      <c r="BQ513" s="613"/>
      <c r="BR513" s="613"/>
      <c r="BS513" s="613"/>
      <c r="BT513" s="613"/>
      <c r="BU513" s="613"/>
      <c r="BV513" s="613"/>
      <c r="BW513" s="613"/>
    </row>
    <row r="514" spans="46:75" ht="15.75" customHeight="1" x14ac:dyDescent="0.25">
      <c r="AT514" s="612"/>
      <c r="AU514" s="612"/>
      <c r="AV514" s="612"/>
      <c r="BA514" s="612"/>
      <c r="BL514" s="613"/>
      <c r="BM514" s="613"/>
      <c r="BN514" s="613"/>
      <c r="BO514" s="613"/>
      <c r="BP514" s="613"/>
      <c r="BQ514" s="613"/>
      <c r="BR514" s="613"/>
      <c r="BS514" s="613"/>
      <c r="BT514" s="613"/>
      <c r="BU514" s="613"/>
      <c r="BV514" s="613"/>
      <c r="BW514" s="613"/>
    </row>
    <row r="515" spans="46:75" ht="15.75" customHeight="1" x14ac:dyDescent="0.25">
      <c r="AT515" s="612"/>
      <c r="AU515" s="612"/>
      <c r="AV515" s="612"/>
      <c r="BA515" s="612"/>
      <c r="BL515" s="613"/>
      <c r="BM515" s="613"/>
      <c r="BN515" s="613"/>
      <c r="BO515" s="613"/>
      <c r="BP515" s="613"/>
      <c r="BQ515" s="613"/>
      <c r="BR515" s="613"/>
      <c r="BS515" s="613"/>
      <c r="BT515" s="613"/>
      <c r="BU515" s="613"/>
      <c r="BV515" s="613"/>
      <c r="BW515" s="613"/>
    </row>
    <row r="516" spans="46:75" ht="15.75" customHeight="1" x14ac:dyDescent="0.25">
      <c r="AT516" s="612"/>
      <c r="AU516" s="612"/>
      <c r="AV516" s="612"/>
      <c r="BA516" s="612"/>
      <c r="BL516" s="613"/>
      <c r="BM516" s="613"/>
      <c r="BN516" s="613"/>
      <c r="BO516" s="613"/>
      <c r="BP516" s="613"/>
      <c r="BQ516" s="613"/>
      <c r="BR516" s="613"/>
      <c r="BS516" s="613"/>
      <c r="BT516" s="613"/>
      <c r="BU516" s="613"/>
      <c r="BV516" s="613"/>
      <c r="BW516" s="613"/>
    </row>
    <row r="517" spans="46:75" ht="15.75" customHeight="1" x14ac:dyDescent="0.25">
      <c r="AT517" s="612"/>
      <c r="AU517" s="612"/>
      <c r="AV517" s="612"/>
      <c r="BA517" s="612"/>
      <c r="BL517" s="613"/>
      <c r="BM517" s="613"/>
      <c r="BN517" s="613"/>
      <c r="BO517" s="613"/>
      <c r="BP517" s="613"/>
      <c r="BQ517" s="613"/>
      <c r="BR517" s="613"/>
      <c r="BS517" s="613"/>
      <c r="BT517" s="613"/>
      <c r="BU517" s="613"/>
      <c r="BV517" s="613"/>
      <c r="BW517" s="613"/>
    </row>
    <row r="518" spans="46:75" ht="15.75" customHeight="1" x14ac:dyDescent="0.25">
      <c r="AT518" s="612"/>
      <c r="AU518" s="612"/>
      <c r="AV518" s="612"/>
      <c r="BA518" s="612"/>
      <c r="BL518" s="613"/>
      <c r="BM518" s="613"/>
      <c r="BN518" s="613"/>
      <c r="BO518" s="613"/>
      <c r="BP518" s="613"/>
      <c r="BQ518" s="613"/>
      <c r="BR518" s="613"/>
      <c r="BS518" s="613"/>
      <c r="BT518" s="613"/>
      <c r="BU518" s="613"/>
      <c r="BV518" s="613"/>
      <c r="BW518" s="613"/>
    </row>
    <row r="519" spans="46:75" ht="15.75" customHeight="1" x14ac:dyDescent="0.25">
      <c r="AT519" s="612"/>
      <c r="AU519" s="612"/>
      <c r="AV519" s="612"/>
      <c r="BA519" s="612"/>
      <c r="BL519" s="613"/>
      <c r="BM519" s="613"/>
      <c r="BN519" s="613"/>
      <c r="BO519" s="613"/>
      <c r="BP519" s="613"/>
      <c r="BQ519" s="613"/>
      <c r="BR519" s="613"/>
      <c r="BS519" s="613"/>
      <c r="BT519" s="613"/>
      <c r="BU519" s="613"/>
      <c r="BV519" s="613"/>
      <c r="BW519" s="613"/>
    </row>
    <row r="520" spans="46:75" ht="15.75" customHeight="1" x14ac:dyDescent="0.25">
      <c r="AT520" s="612"/>
      <c r="AU520" s="612"/>
      <c r="AV520" s="612"/>
      <c r="BA520" s="612"/>
      <c r="BL520" s="613"/>
      <c r="BM520" s="613"/>
      <c r="BN520" s="613"/>
      <c r="BO520" s="613"/>
      <c r="BP520" s="613"/>
      <c r="BQ520" s="613"/>
      <c r="BR520" s="613"/>
      <c r="BS520" s="613"/>
      <c r="BT520" s="613"/>
      <c r="BU520" s="613"/>
      <c r="BV520" s="613"/>
      <c r="BW520" s="613"/>
    </row>
    <row r="521" spans="46:75" ht="15.75" customHeight="1" x14ac:dyDescent="0.25">
      <c r="AT521" s="612"/>
      <c r="AU521" s="612"/>
      <c r="AV521" s="612"/>
      <c r="BA521" s="612"/>
      <c r="BL521" s="613"/>
      <c r="BM521" s="613"/>
      <c r="BN521" s="613"/>
      <c r="BO521" s="613"/>
      <c r="BP521" s="613"/>
      <c r="BQ521" s="613"/>
      <c r="BR521" s="613"/>
      <c r="BS521" s="613"/>
      <c r="BT521" s="613"/>
      <c r="BU521" s="613"/>
      <c r="BV521" s="613"/>
      <c r="BW521" s="613"/>
    </row>
    <row r="522" spans="46:75" ht="15.75" customHeight="1" x14ac:dyDescent="0.25">
      <c r="AT522" s="612"/>
      <c r="AU522" s="612"/>
      <c r="AV522" s="612"/>
      <c r="BA522" s="612"/>
      <c r="BL522" s="613"/>
      <c r="BM522" s="613"/>
      <c r="BN522" s="613"/>
      <c r="BO522" s="613"/>
      <c r="BP522" s="613"/>
      <c r="BQ522" s="613"/>
      <c r="BR522" s="613"/>
      <c r="BS522" s="613"/>
      <c r="BT522" s="613"/>
      <c r="BU522" s="613"/>
      <c r="BV522" s="613"/>
      <c r="BW522" s="613"/>
    </row>
    <row r="523" spans="46:75" ht="15.75" customHeight="1" x14ac:dyDescent="0.25">
      <c r="AT523" s="612"/>
      <c r="AU523" s="612"/>
      <c r="AV523" s="612"/>
      <c r="BA523" s="612"/>
      <c r="BL523" s="613"/>
      <c r="BM523" s="613"/>
      <c r="BN523" s="613"/>
      <c r="BO523" s="613"/>
      <c r="BP523" s="613"/>
      <c r="BQ523" s="613"/>
      <c r="BR523" s="613"/>
      <c r="BS523" s="613"/>
      <c r="BT523" s="613"/>
      <c r="BU523" s="613"/>
      <c r="BV523" s="613"/>
      <c r="BW523" s="613"/>
    </row>
    <row r="524" spans="46:75" ht="15.75" customHeight="1" x14ac:dyDescent="0.25">
      <c r="AT524" s="612"/>
      <c r="AU524" s="612"/>
      <c r="AV524" s="612"/>
      <c r="BA524" s="612"/>
      <c r="BL524" s="613"/>
      <c r="BM524" s="613"/>
      <c r="BN524" s="613"/>
      <c r="BO524" s="613"/>
      <c r="BP524" s="613"/>
      <c r="BQ524" s="613"/>
      <c r="BR524" s="613"/>
      <c r="BS524" s="613"/>
      <c r="BT524" s="613"/>
      <c r="BU524" s="613"/>
      <c r="BV524" s="613"/>
      <c r="BW524" s="613"/>
    </row>
    <row r="525" spans="46:75" ht="15.75" customHeight="1" x14ac:dyDescent="0.25">
      <c r="AT525" s="612"/>
      <c r="AU525" s="612"/>
      <c r="AV525" s="612"/>
      <c r="BA525" s="612"/>
      <c r="BL525" s="613"/>
      <c r="BM525" s="613"/>
      <c r="BN525" s="613"/>
      <c r="BO525" s="613"/>
      <c r="BP525" s="613"/>
      <c r="BQ525" s="613"/>
      <c r="BR525" s="613"/>
      <c r="BS525" s="613"/>
      <c r="BT525" s="613"/>
      <c r="BU525" s="613"/>
      <c r="BV525" s="613"/>
      <c r="BW525" s="613"/>
    </row>
    <row r="526" spans="46:75" ht="15.75" customHeight="1" x14ac:dyDescent="0.25">
      <c r="AT526" s="612"/>
      <c r="AU526" s="612"/>
      <c r="AV526" s="612"/>
      <c r="BA526" s="612"/>
      <c r="BL526" s="613"/>
      <c r="BM526" s="613"/>
      <c r="BN526" s="613"/>
      <c r="BO526" s="613"/>
      <c r="BP526" s="613"/>
      <c r="BQ526" s="613"/>
      <c r="BR526" s="613"/>
      <c r="BS526" s="613"/>
      <c r="BT526" s="613"/>
      <c r="BU526" s="613"/>
      <c r="BV526" s="613"/>
      <c r="BW526" s="613"/>
    </row>
    <row r="527" spans="46:75" ht="15.75" customHeight="1" x14ac:dyDescent="0.25">
      <c r="AT527" s="612"/>
      <c r="AU527" s="612"/>
      <c r="AV527" s="612"/>
      <c r="BA527" s="612"/>
      <c r="BL527" s="613"/>
      <c r="BM527" s="613"/>
      <c r="BN527" s="613"/>
      <c r="BO527" s="613"/>
      <c r="BP527" s="613"/>
      <c r="BQ527" s="613"/>
      <c r="BR527" s="613"/>
      <c r="BS527" s="613"/>
      <c r="BT527" s="613"/>
      <c r="BU527" s="613"/>
      <c r="BV527" s="613"/>
      <c r="BW527" s="613"/>
    </row>
    <row r="528" spans="46:75" ht="15.75" customHeight="1" x14ac:dyDescent="0.25">
      <c r="AT528" s="612"/>
      <c r="AU528" s="612"/>
      <c r="AV528" s="612"/>
      <c r="BA528" s="612"/>
      <c r="BL528" s="613"/>
      <c r="BM528" s="613"/>
      <c r="BN528" s="613"/>
      <c r="BO528" s="613"/>
      <c r="BP528" s="613"/>
      <c r="BQ528" s="613"/>
      <c r="BR528" s="613"/>
      <c r="BS528" s="613"/>
      <c r="BT528" s="613"/>
      <c r="BU528" s="613"/>
      <c r="BV528" s="613"/>
      <c r="BW528" s="613"/>
    </row>
    <row r="529" spans="46:75" ht="15.75" customHeight="1" x14ac:dyDescent="0.25">
      <c r="AT529" s="612"/>
      <c r="AU529" s="612"/>
      <c r="AV529" s="612"/>
      <c r="BA529" s="612"/>
      <c r="BL529" s="613"/>
      <c r="BM529" s="613"/>
      <c r="BN529" s="613"/>
      <c r="BO529" s="613"/>
      <c r="BP529" s="613"/>
      <c r="BQ529" s="613"/>
      <c r="BR529" s="613"/>
      <c r="BS529" s="613"/>
      <c r="BT529" s="613"/>
      <c r="BU529" s="613"/>
      <c r="BV529" s="613"/>
      <c r="BW529" s="613"/>
    </row>
    <row r="530" spans="46:75" ht="15.75" customHeight="1" x14ac:dyDescent="0.25">
      <c r="AT530" s="612"/>
      <c r="AU530" s="612"/>
      <c r="AV530" s="612"/>
      <c r="BA530" s="612"/>
      <c r="BL530" s="613"/>
      <c r="BM530" s="613"/>
      <c r="BN530" s="613"/>
      <c r="BO530" s="613"/>
      <c r="BP530" s="613"/>
      <c r="BQ530" s="613"/>
      <c r="BR530" s="613"/>
      <c r="BS530" s="613"/>
      <c r="BT530" s="613"/>
      <c r="BU530" s="613"/>
      <c r="BV530" s="613"/>
      <c r="BW530" s="613"/>
    </row>
    <row r="531" spans="46:75" ht="15.75" customHeight="1" x14ac:dyDescent="0.25">
      <c r="AT531" s="612"/>
      <c r="AU531" s="612"/>
      <c r="AV531" s="612"/>
      <c r="BA531" s="612"/>
      <c r="BL531" s="613"/>
      <c r="BM531" s="613"/>
      <c r="BN531" s="613"/>
      <c r="BO531" s="613"/>
      <c r="BP531" s="613"/>
      <c r="BQ531" s="613"/>
      <c r="BR531" s="613"/>
      <c r="BS531" s="613"/>
      <c r="BT531" s="613"/>
      <c r="BU531" s="613"/>
      <c r="BV531" s="613"/>
      <c r="BW531" s="613"/>
    </row>
    <row r="532" spans="46:75" ht="15.75" customHeight="1" x14ac:dyDescent="0.25">
      <c r="AT532" s="612"/>
      <c r="AU532" s="612"/>
      <c r="AV532" s="612"/>
      <c r="BA532" s="612"/>
      <c r="BL532" s="613"/>
      <c r="BM532" s="613"/>
      <c r="BN532" s="613"/>
      <c r="BO532" s="613"/>
      <c r="BP532" s="613"/>
      <c r="BQ532" s="613"/>
      <c r="BR532" s="613"/>
      <c r="BS532" s="613"/>
      <c r="BT532" s="613"/>
      <c r="BU532" s="613"/>
      <c r="BV532" s="613"/>
      <c r="BW532" s="613"/>
    </row>
    <row r="533" spans="46:75" ht="15.75" customHeight="1" x14ac:dyDescent="0.25">
      <c r="AT533" s="612"/>
      <c r="AU533" s="612"/>
      <c r="AV533" s="612"/>
      <c r="BA533" s="612"/>
      <c r="BL533" s="613"/>
      <c r="BM533" s="613"/>
      <c r="BN533" s="613"/>
      <c r="BO533" s="613"/>
      <c r="BP533" s="613"/>
      <c r="BQ533" s="613"/>
      <c r="BR533" s="613"/>
      <c r="BS533" s="613"/>
      <c r="BT533" s="613"/>
      <c r="BU533" s="613"/>
      <c r="BV533" s="613"/>
      <c r="BW533" s="613"/>
    </row>
    <row r="534" spans="46:75" ht="15.75" customHeight="1" x14ac:dyDescent="0.25">
      <c r="AT534" s="612"/>
      <c r="AU534" s="612"/>
      <c r="AV534" s="612"/>
      <c r="BA534" s="612"/>
      <c r="BL534" s="613"/>
      <c r="BM534" s="613"/>
      <c r="BN534" s="613"/>
      <c r="BO534" s="613"/>
      <c r="BP534" s="613"/>
      <c r="BQ534" s="613"/>
      <c r="BR534" s="613"/>
      <c r="BS534" s="613"/>
      <c r="BT534" s="613"/>
      <c r="BU534" s="613"/>
      <c r="BV534" s="613"/>
      <c r="BW534" s="613"/>
    </row>
    <row r="535" spans="46:75" ht="15.75" customHeight="1" x14ac:dyDescent="0.25">
      <c r="AT535" s="612"/>
      <c r="AU535" s="612"/>
      <c r="AV535" s="612"/>
      <c r="BA535" s="612"/>
      <c r="BL535" s="613"/>
      <c r="BM535" s="613"/>
      <c r="BN535" s="613"/>
      <c r="BO535" s="613"/>
      <c r="BP535" s="613"/>
      <c r="BQ535" s="613"/>
      <c r="BR535" s="613"/>
      <c r="BS535" s="613"/>
      <c r="BT535" s="613"/>
      <c r="BU535" s="613"/>
      <c r="BV535" s="613"/>
      <c r="BW535" s="613"/>
    </row>
    <row r="536" spans="46:75" ht="15.75" customHeight="1" x14ac:dyDescent="0.25">
      <c r="AT536" s="612"/>
      <c r="AU536" s="612"/>
      <c r="AV536" s="612"/>
      <c r="BA536" s="612"/>
      <c r="BL536" s="613"/>
      <c r="BM536" s="613"/>
      <c r="BN536" s="613"/>
      <c r="BO536" s="613"/>
      <c r="BP536" s="613"/>
      <c r="BQ536" s="613"/>
      <c r="BR536" s="613"/>
      <c r="BS536" s="613"/>
      <c r="BT536" s="613"/>
      <c r="BU536" s="613"/>
      <c r="BV536" s="613"/>
      <c r="BW536" s="613"/>
    </row>
    <row r="537" spans="46:75" ht="15.75" customHeight="1" x14ac:dyDescent="0.25">
      <c r="AT537" s="612"/>
      <c r="AU537" s="612"/>
      <c r="AV537" s="612"/>
      <c r="BA537" s="612"/>
      <c r="BL537" s="613"/>
      <c r="BM537" s="613"/>
      <c r="BN537" s="613"/>
      <c r="BO537" s="613"/>
      <c r="BP537" s="613"/>
      <c r="BQ537" s="613"/>
      <c r="BR537" s="613"/>
      <c r="BS537" s="613"/>
      <c r="BT537" s="613"/>
      <c r="BU537" s="613"/>
      <c r="BV537" s="613"/>
      <c r="BW537" s="613"/>
    </row>
    <row r="538" spans="46:75" ht="15.75" customHeight="1" x14ac:dyDescent="0.25">
      <c r="AT538" s="612"/>
      <c r="AU538" s="612"/>
      <c r="AV538" s="612"/>
      <c r="BA538" s="612"/>
      <c r="BL538" s="613"/>
      <c r="BM538" s="613"/>
      <c r="BN538" s="613"/>
      <c r="BO538" s="613"/>
      <c r="BP538" s="613"/>
      <c r="BQ538" s="613"/>
      <c r="BR538" s="613"/>
      <c r="BS538" s="613"/>
      <c r="BT538" s="613"/>
      <c r="BU538" s="613"/>
      <c r="BV538" s="613"/>
      <c r="BW538" s="613"/>
    </row>
    <row r="539" spans="46:75" ht="15.75" customHeight="1" x14ac:dyDescent="0.25">
      <c r="AT539" s="612"/>
      <c r="AU539" s="612"/>
      <c r="AV539" s="612"/>
      <c r="BA539" s="612"/>
      <c r="BL539" s="613"/>
      <c r="BM539" s="613"/>
      <c r="BN539" s="613"/>
      <c r="BO539" s="613"/>
      <c r="BP539" s="613"/>
      <c r="BQ539" s="613"/>
      <c r="BR539" s="613"/>
      <c r="BS539" s="613"/>
      <c r="BT539" s="613"/>
      <c r="BU539" s="613"/>
      <c r="BV539" s="613"/>
      <c r="BW539" s="613"/>
    </row>
    <row r="540" spans="46:75" ht="15.75" customHeight="1" x14ac:dyDescent="0.25">
      <c r="AT540" s="612"/>
      <c r="AU540" s="612"/>
      <c r="AV540" s="612"/>
      <c r="BA540" s="612"/>
      <c r="BL540" s="613"/>
      <c r="BM540" s="613"/>
      <c r="BN540" s="613"/>
      <c r="BO540" s="613"/>
      <c r="BP540" s="613"/>
      <c r="BQ540" s="613"/>
      <c r="BR540" s="613"/>
      <c r="BS540" s="613"/>
      <c r="BT540" s="613"/>
      <c r="BU540" s="613"/>
      <c r="BV540" s="613"/>
      <c r="BW540" s="613"/>
    </row>
    <row r="541" spans="46:75" ht="15.75" customHeight="1" x14ac:dyDescent="0.25">
      <c r="AT541" s="612"/>
      <c r="AU541" s="612"/>
      <c r="AV541" s="612"/>
      <c r="BA541" s="612"/>
      <c r="BL541" s="613"/>
      <c r="BM541" s="613"/>
      <c r="BN541" s="613"/>
      <c r="BO541" s="613"/>
      <c r="BP541" s="613"/>
      <c r="BQ541" s="613"/>
      <c r="BR541" s="613"/>
      <c r="BS541" s="613"/>
      <c r="BT541" s="613"/>
      <c r="BU541" s="613"/>
      <c r="BV541" s="613"/>
      <c r="BW541" s="613"/>
    </row>
    <row r="542" spans="46:75" ht="15.75" customHeight="1" x14ac:dyDescent="0.25">
      <c r="AT542" s="612"/>
      <c r="AU542" s="612"/>
      <c r="AV542" s="612"/>
      <c r="BA542" s="612"/>
      <c r="BL542" s="613"/>
      <c r="BM542" s="613"/>
      <c r="BN542" s="613"/>
      <c r="BO542" s="613"/>
      <c r="BP542" s="613"/>
      <c r="BQ542" s="613"/>
      <c r="BR542" s="613"/>
      <c r="BS542" s="613"/>
      <c r="BT542" s="613"/>
      <c r="BU542" s="613"/>
      <c r="BV542" s="613"/>
      <c r="BW542" s="613"/>
    </row>
    <row r="543" spans="46:75" ht="15.75" customHeight="1" x14ac:dyDescent="0.25">
      <c r="AT543" s="612"/>
      <c r="AU543" s="612"/>
      <c r="AV543" s="612"/>
      <c r="BA543" s="612"/>
      <c r="BL543" s="613"/>
      <c r="BM543" s="613"/>
      <c r="BN543" s="613"/>
      <c r="BO543" s="613"/>
      <c r="BP543" s="613"/>
      <c r="BQ543" s="613"/>
      <c r="BR543" s="613"/>
      <c r="BS543" s="613"/>
      <c r="BT543" s="613"/>
      <c r="BU543" s="613"/>
      <c r="BV543" s="613"/>
      <c r="BW543" s="613"/>
    </row>
    <row r="544" spans="46:75" ht="15.75" customHeight="1" x14ac:dyDescent="0.25">
      <c r="AT544" s="612"/>
      <c r="AU544" s="612"/>
      <c r="AV544" s="612"/>
      <c r="BA544" s="612"/>
      <c r="BL544" s="613"/>
      <c r="BM544" s="613"/>
      <c r="BN544" s="613"/>
      <c r="BO544" s="613"/>
      <c r="BP544" s="613"/>
      <c r="BQ544" s="613"/>
      <c r="BR544" s="613"/>
      <c r="BS544" s="613"/>
      <c r="BT544" s="613"/>
      <c r="BU544" s="613"/>
      <c r="BV544" s="613"/>
      <c r="BW544" s="613"/>
    </row>
    <row r="545" spans="46:75" ht="15.75" customHeight="1" x14ac:dyDescent="0.25">
      <c r="AT545" s="612"/>
      <c r="AU545" s="612"/>
      <c r="AV545" s="612"/>
      <c r="BA545" s="612"/>
      <c r="BL545" s="613"/>
      <c r="BM545" s="613"/>
      <c r="BN545" s="613"/>
      <c r="BO545" s="613"/>
      <c r="BP545" s="613"/>
      <c r="BQ545" s="613"/>
      <c r="BR545" s="613"/>
      <c r="BS545" s="613"/>
      <c r="BT545" s="613"/>
      <c r="BU545" s="613"/>
      <c r="BV545" s="613"/>
      <c r="BW545" s="613"/>
    </row>
    <row r="546" spans="46:75" ht="15.75" customHeight="1" x14ac:dyDescent="0.25">
      <c r="AT546" s="612"/>
      <c r="AU546" s="612"/>
      <c r="AV546" s="612"/>
      <c r="BA546" s="612"/>
      <c r="BL546" s="613"/>
      <c r="BM546" s="613"/>
      <c r="BN546" s="613"/>
      <c r="BO546" s="613"/>
      <c r="BP546" s="613"/>
      <c r="BQ546" s="613"/>
      <c r="BR546" s="613"/>
      <c r="BS546" s="613"/>
      <c r="BT546" s="613"/>
      <c r="BU546" s="613"/>
      <c r="BV546" s="613"/>
      <c r="BW546" s="613"/>
    </row>
    <row r="547" spans="46:75" ht="15.75" customHeight="1" x14ac:dyDescent="0.25">
      <c r="AT547" s="612"/>
      <c r="AU547" s="612"/>
      <c r="AV547" s="612"/>
      <c r="BA547" s="612"/>
      <c r="BL547" s="613"/>
      <c r="BM547" s="613"/>
      <c r="BN547" s="613"/>
      <c r="BO547" s="613"/>
      <c r="BP547" s="613"/>
      <c r="BQ547" s="613"/>
      <c r="BR547" s="613"/>
      <c r="BS547" s="613"/>
      <c r="BT547" s="613"/>
      <c r="BU547" s="613"/>
      <c r="BV547" s="613"/>
      <c r="BW547" s="613"/>
    </row>
    <row r="548" spans="46:75" ht="15.75" customHeight="1" x14ac:dyDescent="0.25">
      <c r="AT548" s="612"/>
      <c r="AU548" s="612"/>
      <c r="AV548" s="612"/>
      <c r="BA548" s="612"/>
      <c r="BL548" s="613"/>
      <c r="BM548" s="613"/>
      <c r="BN548" s="613"/>
      <c r="BO548" s="613"/>
      <c r="BP548" s="613"/>
      <c r="BQ548" s="613"/>
      <c r="BR548" s="613"/>
      <c r="BS548" s="613"/>
      <c r="BT548" s="613"/>
      <c r="BU548" s="613"/>
      <c r="BV548" s="613"/>
      <c r="BW548" s="613"/>
    </row>
    <row r="549" spans="46:75" ht="15.75" customHeight="1" x14ac:dyDescent="0.25">
      <c r="AT549" s="612"/>
      <c r="AU549" s="612"/>
      <c r="AV549" s="612"/>
      <c r="BA549" s="612"/>
      <c r="BL549" s="613"/>
      <c r="BM549" s="613"/>
      <c r="BN549" s="613"/>
      <c r="BO549" s="613"/>
      <c r="BP549" s="613"/>
      <c r="BQ549" s="613"/>
      <c r="BR549" s="613"/>
      <c r="BS549" s="613"/>
      <c r="BT549" s="613"/>
      <c r="BU549" s="613"/>
      <c r="BV549" s="613"/>
      <c r="BW549" s="613"/>
    </row>
    <row r="550" spans="46:75" ht="15.75" customHeight="1" x14ac:dyDescent="0.25">
      <c r="AT550" s="612"/>
      <c r="AU550" s="612"/>
      <c r="AV550" s="612"/>
      <c r="BA550" s="612"/>
      <c r="BL550" s="613"/>
      <c r="BM550" s="613"/>
      <c r="BN550" s="613"/>
      <c r="BO550" s="613"/>
      <c r="BP550" s="613"/>
      <c r="BQ550" s="613"/>
      <c r="BR550" s="613"/>
      <c r="BS550" s="613"/>
      <c r="BT550" s="613"/>
      <c r="BU550" s="613"/>
      <c r="BV550" s="613"/>
      <c r="BW550" s="613"/>
    </row>
    <row r="551" spans="46:75" ht="15.75" customHeight="1" x14ac:dyDescent="0.25">
      <c r="AT551" s="612"/>
      <c r="AU551" s="612"/>
      <c r="AV551" s="612"/>
      <c r="BA551" s="612"/>
      <c r="BL551" s="613"/>
      <c r="BM551" s="613"/>
      <c r="BN551" s="613"/>
      <c r="BO551" s="613"/>
      <c r="BP551" s="613"/>
      <c r="BQ551" s="613"/>
      <c r="BR551" s="613"/>
      <c r="BS551" s="613"/>
      <c r="BT551" s="613"/>
      <c r="BU551" s="613"/>
      <c r="BV551" s="613"/>
      <c r="BW551" s="613"/>
    </row>
    <row r="552" spans="46:75" ht="15.75" customHeight="1" x14ac:dyDescent="0.25">
      <c r="AT552" s="612"/>
      <c r="AU552" s="612"/>
      <c r="AV552" s="612"/>
      <c r="BA552" s="612"/>
      <c r="BL552" s="613"/>
      <c r="BM552" s="613"/>
      <c r="BN552" s="613"/>
      <c r="BO552" s="613"/>
      <c r="BP552" s="613"/>
      <c r="BQ552" s="613"/>
      <c r="BR552" s="613"/>
      <c r="BS552" s="613"/>
      <c r="BT552" s="613"/>
      <c r="BU552" s="613"/>
      <c r="BV552" s="613"/>
      <c r="BW552" s="613"/>
    </row>
    <row r="553" spans="46:75" ht="15.75" customHeight="1" x14ac:dyDescent="0.25">
      <c r="AT553" s="612"/>
      <c r="AU553" s="612"/>
      <c r="AV553" s="612"/>
      <c r="BA553" s="612"/>
      <c r="BL553" s="613"/>
      <c r="BM553" s="613"/>
      <c r="BN553" s="613"/>
      <c r="BO553" s="613"/>
      <c r="BP553" s="613"/>
      <c r="BQ553" s="613"/>
      <c r="BR553" s="613"/>
      <c r="BS553" s="613"/>
      <c r="BT553" s="613"/>
      <c r="BU553" s="613"/>
      <c r="BV553" s="613"/>
      <c r="BW553" s="613"/>
    </row>
    <row r="554" spans="46:75" ht="15.75" customHeight="1" x14ac:dyDescent="0.25">
      <c r="AT554" s="612"/>
      <c r="AU554" s="612"/>
      <c r="AV554" s="612"/>
      <c r="BA554" s="612"/>
      <c r="BL554" s="613"/>
      <c r="BM554" s="613"/>
      <c r="BN554" s="613"/>
      <c r="BO554" s="613"/>
      <c r="BP554" s="613"/>
      <c r="BQ554" s="613"/>
      <c r="BR554" s="613"/>
      <c r="BS554" s="613"/>
      <c r="BT554" s="613"/>
      <c r="BU554" s="613"/>
      <c r="BV554" s="613"/>
      <c r="BW554" s="613"/>
    </row>
    <row r="555" spans="46:75" ht="15.75" customHeight="1" x14ac:dyDescent="0.25">
      <c r="AT555" s="612"/>
      <c r="AU555" s="612"/>
      <c r="AV555" s="612"/>
      <c r="BA555" s="612"/>
      <c r="BL555" s="613"/>
      <c r="BM555" s="613"/>
      <c r="BN555" s="613"/>
      <c r="BO555" s="613"/>
      <c r="BP555" s="613"/>
      <c r="BQ555" s="613"/>
      <c r="BR555" s="613"/>
      <c r="BS555" s="613"/>
      <c r="BT555" s="613"/>
      <c r="BU555" s="613"/>
      <c r="BV555" s="613"/>
      <c r="BW555" s="613"/>
    </row>
    <row r="556" spans="46:75" ht="15.75" customHeight="1" x14ac:dyDescent="0.25">
      <c r="AT556" s="612"/>
      <c r="AU556" s="612"/>
      <c r="AV556" s="612"/>
      <c r="BA556" s="612"/>
      <c r="BL556" s="613"/>
      <c r="BM556" s="613"/>
      <c r="BN556" s="613"/>
      <c r="BO556" s="613"/>
      <c r="BP556" s="613"/>
      <c r="BQ556" s="613"/>
      <c r="BR556" s="613"/>
      <c r="BS556" s="613"/>
      <c r="BT556" s="613"/>
      <c r="BU556" s="613"/>
      <c r="BV556" s="613"/>
      <c r="BW556" s="613"/>
    </row>
    <row r="557" spans="46:75" ht="15.75" customHeight="1" x14ac:dyDescent="0.25">
      <c r="AT557" s="612"/>
      <c r="AU557" s="612"/>
      <c r="AV557" s="612"/>
      <c r="BA557" s="612"/>
      <c r="BL557" s="613"/>
      <c r="BM557" s="613"/>
      <c r="BN557" s="613"/>
      <c r="BO557" s="613"/>
      <c r="BP557" s="613"/>
      <c r="BQ557" s="613"/>
      <c r="BR557" s="613"/>
      <c r="BS557" s="613"/>
      <c r="BT557" s="613"/>
      <c r="BU557" s="613"/>
      <c r="BV557" s="613"/>
      <c r="BW557" s="613"/>
    </row>
    <row r="558" spans="46:75" ht="15.75" customHeight="1" x14ac:dyDescent="0.25">
      <c r="AT558" s="612"/>
      <c r="AU558" s="612"/>
      <c r="AV558" s="612"/>
      <c r="BA558" s="612"/>
      <c r="BL558" s="613"/>
      <c r="BM558" s="613"/>
      <c r="BN558" s="613"/>
      <c r="BO558" s="613"/>
      <c r="BP558" s="613"/>
      <c r="BQ558" s="613"/>
      <c r="BR558" s="613"/>
      <c r="BS558" s="613"/>
      <c r="BT558" s="613"/>
      <c r="BU558" s="613"/>
      <c r="BV558" s="613"/>
      <c r="BW558" s="613"/>
    </row>
    <row r="559" spans="46:75" ht="15.75" customHeight="1" x14ac:dyDescent="0.25">
      <c r="AT559" s="612"/>
      <c r="AU559" s="612"/>
      <c r="AV559" s="612"/>
      <c r="BA559" s="612"/>
      <c r="BL559" s="613"/>
      <c r="BM559" s="613"/>
      <c r="BN559" s="613"/>
      <c r="BO559" s="613"/>
      <c r="BP559" s="613"/>
      <c r="BQ559" s="613"/>
      <c r="BR559" s="613"/>
      <c r="BS559" s="613"/>
      <c r="BT559" s="613"/>
      <c r="BU559" s="613"/>
      <c r="BV559" s="613"/>
      <c r="BW559" s="613"/>
    </row>
    <row r="560" spans="46:75" ht="15.75" customHeight="1" x14ac:dyDescent="0.25">
      <c r="AT560" s="612"/>
      <c r="AU560" s="612"/>
      <c r="AV560" s="612"/>
      <c r="BA560" s="612"/>
      <c r="BL560" s="613"/>
      <c r="BM560" s="613"/>
      <c r="BN560" s="613"/>
      <c r="BO560" s="613"/>
      <c r="BP560" s="613"/>
      <c r="BQ560" s="613"/>
      <c r="BR560" s="613"/>
      <c r="BS560" s="613"/>
      <c r="BT560" s="613"/>
      <c r="BU560" s="613"/>
      <c r="BV560" s="613"/>
      <c r="BW560" s="613"/>
    </row>
    <row r="561" spans="46:75" ht="15.75" customHeight="1" x14ac:dyDescent="0.25">
      <c r="AT561" s="612"/>
      <c r="AU561" s="612"/>
      <c r="AV561" s="612"/>
      <c r="BA561" s="612"/>
      <c r="BL561" s="613"/>
      <c r="BM561" s="613"/>
      <c r="BN561" s="613"/>
      <c r="BO561" s="613"/>
      <c r="BP561" s="613"/>
      <c r="BQ561" s="613"/>
      <c r="BR561" s="613"/>
      <c r="BS561" s="613"/>
      <c r="BT561" s="613"/>
      <c r="BU561" s="613"/>
      <c r="BV561" s="613"/>
      <c r="BW561" s="613"/>
    </row>
    <row r="562" spans="46:75" ht="15.75" customHeight="1" x14ac:dyDescent="0.25">
      <c r="AT562" s="612"/>
      <c r="AU562" s="612"/>
      <c r="AV562" s="612"/>
      <c r="BA562" s="612"/>
      <c r="BL562" s="613"/>
      <c r="BM562" s="613"/>
      <c r="BN562" s="613"/>
      <c r="BO562" s="613"/>
      <c r="BP562" s="613"/>
      <c r="BQ562" s="613"/>
      <c r="BR562" s="613"/>
      <c r="BS562" s="613"/>
      <c r="BT562" s="613"/>
      <c r="BU562" s="613"/>
      <c r="BV562" s="613"/>
      <c r="BW562" s="613"/>
    </row>
    <row r="563" spans="46:75" ht="15.75" customHeight="1" x14ac:dyDescent="0.25">
      <c r="AT563" s="612"/>
      <c r="AU563" s="612"/>
      <c r="AV563" s="612"/>
      <c r="BA563" s="612"/>
      <c r="BL563" s="613"/>
      <c r="BM563" s="613"/>
      <c r="BN563" s="613"/>
      <c r="BO563" s="613"/>
      <c r="BP563" s="613"/>
      <c r="BQ563" s="613"/>
      <c r="BR563" s="613"/>
      <c r="BS563" s="613"/>
      <c r="BT563" s="613"/>
      <c r="BU563" s="613"/>
      <c r="BV563" s="613"/>
      <c r="BW563" s="613"/>
    </row>
    <row r="564" spans="46:75" ht="15.75" customHeight="1" x14ac:dyDescent="0.25">
      <c r="AT564" s="612"/>
      <c r="AU564" s="612"/>
      <c r="AV564" s="612"/>
      <c r="BA564" s="612"/>
      <c r="BL564" s="613"/>
      <c r="BM564" s="613"/>
      <c r="BN564" s="613"/>
      <c r="BO564" s="613"/>
      <c r="BP564" s="613"/>
      <c r="BQ564" s="613"/>
      <c r="BR564" s="613"/>
      <c r="BS564" s="613"/>
      <c r="BT564" s="613"/>
      <c r="BU564" s="613"/>
      <c r="BV564" s="613"/>
      <c r="BW564" s="613"/>
    </row>
    <row r="565" spans="46:75" ht="15.75" customHeight="1" x14ac:dyDescent="0.25">
      <c r="AT565" s="612"/>
      <c r="AU565" s="612"/>
      <c r="AV565" s="612"/>
      <c r="BA565" s="612"/>
      <c r="BL565" s="613"/>
      <c r="BM565" s="613"/>
      <c r="BN565" s="613"/>
      <c r="BO565" s="613"/>
      <c r="BP565" s="613"/>
      <c r="BQ565" s="613"/>
      <c r="BR565" s="613"/>
      <c r="BS565" s="613"/>
      <c r="BT565" s="613"/>
      <c r="BU565" s="613"/>
      <c r="BV565" s="613"/>
      <c r="BW565" s="613"/>
    </row>
    <row r="566" spans="46:75" ht="15.75" customHeight="1" x14ac:dyDescent="0.25">
      <c r="AT566" s="612"/>
      <c r="AU566" s="612"/>
      <c r="AV566" s="612"/>
      <c r="BA566" s="612"/>
      <c r="BL566" s="613"/>
      <c r="BM566" s="613"/>
      <c r="BN566" s="613"/>
      <c r="BO566" s="613"/>
      <c r="BP566" s="613"/>
      <c r="BQ566" s="613"/>
      <c r="BR566" s="613"/>
      <c r="BS566" s="613"/>
      <c r="BT566" s="613"/>
      <c r="BU566" s="613"/>
      <c r="BV566" s="613"/>
      <c r="BW566" s="613"/>
    </row>
    <row r="567" spans="46:75" ht="15.75" customHeight="1" x14ac:dyDescent="0.25">
      <c r="AT567" s="612"/>
      <c r="AU567" s="612"/>
      <c r="AV567" s="612"/>
      <c r="BA567" s="612"/>
      <c r="BL567" s="613"/>
      <c r="BM567" s="613"/>
      <c r="BN567" s="613"/>
      <c r="BO567" s="613"/>
      <c r="BP567" s="613"/>
      <c r="BQ567" s="613"/>
      <c r="BR567" s="613"/>
      <c r="BS567" s="613"/>
      <c r="BT567" s="613"/>
      <c r="BU567" s="613"/>
      <c r="BV567" s="613"/>
      <c r="BW567" s="613"/>
    </row>
    <row r="568" spans="46:75" ht="15.75" customHeight="1" x14ac:dyDescent="0.25">
      <c r="AT568" s="612"/>
      <c r="AU568" s="612"/>
      <c r="AV568" s="612"/>
      <c r="BA568" s="612"/>
      <c r="BL568" s="613"/>
      <c r="BM568" s="613"/>
      <c r="BN568" s="613"/>
      <c r="BO568" s="613"/>
      <c r="BP568" s="613"/>
      <c r="BQ568" s="613"/>
      <c r="BR568" s="613"/>
      <c r="BS568" s="613"/>
      <c r="BT568" s="613"/>
      <c r="BU568" s="613"/>
      <c r="BV568" s="613"/>
      <c r="BW568" s="613"/>
    </row>
    <row r="569" spans="46:75" ht="15.75" customHeight="1" x14ac:dyDescent="0.25">
      <c r="AT569" s="612"/>
      <c r="AU569" s="612"/>
      <c r="AV569" s="612"/>
      <c r="BA569" s="612"/>
      <c r="BL569" s="613"/>
      <c r="BM569" s="613"/>
      <c r="BN569" s="613"/>
      <c r="BO569" s="613"/>
      <c r="BP569" s="613"/>
      <c r="BQ569" s="613"/>
      <c r="BR569" s="613"/>
      <c r="BS569" s="613"/>
      <c r="BT569" s="613"/>
      <c r="BU569" s="613"/>
      <c r="BV569" s="613"/>
      <c r="BW569" s="613"/>
    </row>
    <row r="570" spans="46:75" ht="15.75" customHeight="1" x14ac:dyDescent="0.25">
      <c r="AT570" s="612"/>
      <c r="AU570" s="612"/>
      <c r="AV570" s="612"/>
      <c r="BA570" s="612"/>
      <c r="BL570" s="613"/>
      <c r="BM570" s="613"/>
      <c r="BN570" s="613"/>
      <c r="BO570" s="613"/>
      <c r="BP570" s="613"/>
      <c r="BQ570" s="613"/>
      <c r="BR570" s="613"/>
      <c r="BS570" s="613"/>
      <c r="BT570" s="613"/>
      <c r="BU570" s="613"/>
      <c r="BV570" s="613"/>
      <c r="BW570" s="613"/>
    </row>
    <row r="571" spans="46:75" ht="15.75" customHeight="1" x14ac:dyDescent="0.25">
      <c r="AT571" s="612"/>
      <c r="AU571" s="612"/>
      <c r="AV571" s="612"/>
      <c r="BA571" s="612"/>
      <c r="BL571" s="613"/>
      <c r="BM571" s="613"/>
      <c r="BN571" s="613"/>
      <c r="BO571" s="613"/>
      <c r="BP571" s="613"/>
      <c r="BQ571" s="613"/>
      <c r="BR571" s="613"/>
      <c r="BS571" s="613"/>
      <c r="BT571" s="613"/>
      <c r="BU571" s="613"/>
      <c r="BV571" s="613"/>
      <c r="BW571" s="613"/>
    </row>
    <row r="572" spans="46:75" ht="15.75" customHeight="1" x14ac:dyDescent="0.25">
      <c r="AT572" s="612"/>
      <c r="AU572" s="612"/>
      <c r="AV572" s="612"/>
      <c r="BA572" s="612"/>
      <c r="BL572" s="613"/>
      <c r="BM572" s="613"/>
      <c r="BN572" s="613"/>
      <c r="BO572" s="613"/>
      <c r="BP572" s="613"/>
      <c r="BQ572" s="613"/>
      <c r="BR572" s="613"/>
      <c r="BS572" s="613"/>
      <c r="BT572" s="613"/>
      <c r="BU572" s="613"/>
      <c r="BV572" s="613"/>
      <c r="BW572" s="613"/>
    </row>
    <row r="573" spans="46:75" ht="15.75" customHeight="1" x14ac:dyDescent="0.25">
      <c r="AT573" s="612"/>
      <c r="AU573" s="612"/>
      <c r="AV573" s="612"/>
      <c r="BA573" s="612"/>
      <c r="BL573" s="613"/>
      <c r="BM573" s="613"/>
      <c r="BN573" s="613"/>
      <c r="BO573" s="613"/>
      <c r="BP573" s="613"/>
      <c r="BQ573" s="613"/>
      <c r="BR573" s="613"/>
      <c r="BS573" s="613"/>
      <c r="BT573" s="613"/>
      <c r="BU573" s="613"/>
      <c r="BV573" s="613"/>
      <c r="BW573" s="613"/>
    </row>
    <row r="574" spans="46:75" ht="15.75" customHeight="1" x14ac:dyDescent="0.25">
      <c r="AT574" s="612"/>
      <c r="AU574" s="612"/>
      <c r="AV574" s="612"/>
      <c r="BA574" s="612"/>
      <c r="BL574" s="613"/>
      <c r="BM574" s="613"/>
      <c r="BN574" s="613"/>
      <c r="BO574" s="613"/>
      <c r="BP574" s="613"/>
      <c r="BQ574" s="613"/>
      <c r="BR574" s="613"/>
      <c r="BS574" s="613"/>
      <c r="BT574" s="613"/>
      <c r="BU574" s="613"/>
      <c r="BV574" s="613"/>
      <c r="BW574" s="613"/>
    </row>
    <row r="575" spans="46:75" ht="15.75" customHeight="1" x14ac:dyDescent="0.25">
      <c r="AT575" s="612"/>
      <c r="AU575" s="612"/>
      <c r="AV575" s="612"/>
      <c r="BA575" s="612"/>
      <c r="BL575" s="613"/>
      <c r="BM575" s="613"/>
      <c r="BN575" s="613"/>
      <c r="BO575" s="613"/>
      <c r="BP575" s="613"/>
      <c r="BQ575" s="613"/>
      <c r="BR575" s="613"/>
      <c r="BS575" s="613"/>
      <c r="BT575" s="613"/>
      <c r="BU575" s="613"/>
      <c r="BV575" s="613"/>
      <c r="BW575" s="613"/>
    </row>
    <row r="576" spans="46:75" ht="15.75" customHeight="1" x14ac:dyDescent="0.25">
      <c r="AT576" s="612"/>
      <c r="AU576" s="612"/>
      <c r="AV576" s="612"/>
      <c r="BA576" s="612"/>
      <c r="BL576" s="613"/>
      <c r="BM576" s="613"/>
      <c r="BN576" s="613"/>
      <c r="BO576" s="613"/>
      <c r="BP576" s="613"/>
      <c r="BQ576" s="613"/>
      <c r="BR576" s="613"/>
      <c r="BS576" s="613"/>
      <c r="BT576" s="613"/>
      <c r="BU576" s="613"/>
      <c r="BV576" s="613"/>
      <c r="BW576" s="613"/>
    </row>
    <row r="577" spans="46:75" ht="15.75" customHeight="1" x14ac:dyDescent="0.25">
      <c r="AT577" s="612"/>
      <c r="AU577" s="612"/>
      <c r="AV577" s="612"/>
      <c r="BA577" s="612"/>
      <c r="BL577" s="613"/>
      <c r="BM577" s="613"/>
      <c r="BN577" s="613"/>
      <c r="BO577" s="613"/>
      <c r="BP577" s="613"/>
      <c r="BQ577" s="613"/>
      <c r="BR577" s="613"/>
      <c r="BS577" s="613"/>
      <c r="BT577" s="613"/>
      <c r="BU577" s="613"/>
      <c r="BV577" s="613"/>
      <c r="BW577" s="613"/>
    </row>
    <row r="578" spans="46:75" ht="15.75" customHeight="1" x14ac:dyDescent="0.25">
      <c r="AT578" s="612"/>
      <c r="AU578" s="612"/>
      <c r="AV578" s="612"/>
      <c r="BA578" s="612"/>
      <c r="BL578" s="613"/>
      <c r="BM578" s="613"/>
      <c r="BN578" s="613"/>
      <c r="BO578" s="613"/>
      <c r="BP578" s="613"/>
      <c r="BQ578" s="613"/>
      <c r="BR578" s="613"/>
      <c r="BS578" s="613"/>
      <c r="BT578" s="613"/>
      <c r="BU578" s="613"/>
      <c r="BV578" s="613"/>
      <c r="BW578" s="613"/>
    </row>
    <row r="579" spans="46:75" ht="15.75" customHeight="1" x14ac:dyDescent="0.25">
      <c r="AT579" s="612"/>
      <c r="AU579" s="612"/>
      <c r="AV579" s="612"/>
      <c r="BA579" s="612"/>
      <c r="BL579" s="613"/>
      <c r="BM579" s="613"/>
      <c r="BN579" s="613"/>
      <c r="BO579" s="613"/>
      <c r="BP579" s="613"/>
      <c r="BQ579" s="613"/>
      <c r="BR579" s="613"/>
      <c r="BS579" s="613"/>
      <c r="BT579" s="613"/>
      <c r="BU579" s="613"/>
      <c r="BV579" s="613"/>
      <c r="BW579" s="613"/>
    </row>
    <row r="580" spans="46:75" ht="15.75" customHeight="1" x14ac:dyDescent="0.25">
      <c r="AT580" s="612"/>
      <c r="AU580" s="612"/>
      <c r="AV580" s="612"/>
      <c r="BA580" s="612"/>
      <c r="BL580" s="613"/>
      <c r="BM580" s="613"/>
      <c r="BN580" s="613"/>
      <c r="BO580" s="613"/>
      <c r="BP580" s="613"/>
      <c r="BQ580" s="613"/>
      <c r="BR580" s="613"/>
      <c r="BS580" s="613"/>
      <c r="BT580" s="613"/>
      <c r="BU580" s="613"/>
      <c r="BV580" s="613"/>
      <c r="BW580" s="613"/>
    </row>
    <row r="581" spans="46:75" ht="15.75" customHeight="1" x14ac:dyDescent="0.25">
      <c r="AT581" s="612"/>
      <c r="AU581" s="612"/>
      <c r="AV581" s="612"/>
      <c r="BA581" s="612"/>
      <c r="BL581" s="613"/>
      <c r="BM581" s="613"/>
      <c r="BN581" s="613"/>
      <c r="BO581" s="613"/>
      <c r="BP581" s="613"/>
      <c r="BQ581" s="613"/>
      <c r="BR581" s="613"/>
      <c r="BS581" s="613"/>
      <c r="BT581" s="613"/>
      <c r="BU581" s="613"/>
      <c r="BV581" s="613"/>
      <c r="BW581" s="613"/>
    </row>
    <row r="582" spans="46:75" ht="15.75" customHeight="1" x14ac:dyDescent="0.25">
      <c r="AT582" s="612"/>
      <c r="AU582" s="612"/>
      <c r="AV582" s="612"/>
      <c r="BA582" s="612"/>
      <c r="BL582" s="613"/>
      <c r="BM582" s="613"/>
      <c r="BN582" s="613"/>
      <c r="BO582" s="613"/>
      <c r="BP582" s="613"/>
      <c r="BQ582" s="613"/>
      <c r="BR582" s="613"/>
      <c r="BS582" s="613"/>
      <c r="BT582" s="613"/>
      <c r="BU582" s="613"/>
      <c r="BV582" s="613"/>
      <c r="BW582" s="613"/>
    </row>
    <row r="583" spans="46:75" ht="15.75" customHeight="1" x14ac:dyDescent="0.25">
      <c r="AT583" s="612"/>
      <c r="AU583" s="612"/>
      <c r="AV583" s="612"/>
      <c r="BA583" s="612"/>
      <c r="BL583" s="613"/>
      <c r="BM583" s="613"/>
      <c r="BN583" s="613"/>
      <c r="BO583" s="613"/>
      <c r="BP583" s="613"/>
      <c r="BQ583" s="613"/>
      <c r="BR583" s="613"/>
      <c r="BS583" s="613"/>
      <c r="BT583" s="613"/>
      <c r="BU583" s="613"/>
      <c r="BV583" s="613"/>
      <c r="BW583" s="613"/>
    </row>
    <row r="584" spans="46:75" ht="15.75" customHeight="1" x14ac:dyDescent="0.25">
      <c r="AT584" s="612"/>
      <c r="AU584" s="612"/>
      <c r="AV584" s="612"/>
      <c r="BA584" s="612"/>
      <c r="BL584" s="613"/>
      <c r="BM584" s="613"/>
      <c r="BN584" s="613"/>
      <c r="BO584" s="613"/>
      <c r="BP584" s="613"/>
      <c r="BQ584" s="613"/>
      <c r="BR584" s="613"/>
      <c r="BS584" s="613"/>
      <c r="BT584" s="613"/>
      <c r="BU584" s="613"/>
      <c r="BV584" s="613"/>
      <c r="BW584" s="613"/>
    </row>
    <row r="585" spans="46:75" ht="15.75" customHeight="1" x14ac:dyDescent="0.25">
      <c r="AT585" s="612"/>
      <c r="AU585" s="612"/>
      <c r="AV585" s="612"/>
      <c r="BA585" s="612"/>
      <c r="BL585" s="613"/>
      <c r="BM585" s="613"/>
      <c r="BN585" s="613"/>
      <c r="BO585" s="613"/>
      <c r="BP585" s="613"/>
      <c r="BQ585" s="613"/>
      <c r="BR585" s="613"/>
      <c r="BS585" s="613"/>
      <c r="BT585" s="613"/>
      <c r="BU585" s="613"/>
      <c r="BV585" s="613"/>
      <c r="BW585" s="613"/>
    </row>
    <row r="586" spans="46:75" ht="15.75" customHeight="1" x14ac:dyDescent="0.25">
      <c r="AT586" s="612"/>
      <c r="AU586" s="612"/>
      <c r="AV586" s="612"/>
      <c r="BA586" s="612"/>
      <c r="BL586" s="613"/>
      <c r="BM586" s="613"/>
      <c r="BN586" s="613"/>
      <c r="BO586" s="613"/>
      <c r="BP586" s="613"/>
      <c r="BQ586" s="613"/>
      <c r="BR586" s="613"/>
      <c r="BS586" s="613"/>
      <c r="BT586" s="613"/>
      <c r="BU586" s="613"/>
      <c r="BV586" s="613"/>
      <c r="BW586" s="613"/>
    </row>
    <row r="587" spans="46:75" ht="15.75" customHeight="1" x14ac:dyDescent="0.25">
      <c r="AT587" s="612"/>
      <c r="AU587" s="612"/>
      <c r="AV587" s="612"/>
      <c r="BA587" s="612"/>
      <c r="BL587" s="613"/>
      <c r="BM587" s="613"/>
      <c r="BN587" s="613"/>
      <c r="BO587" s="613"/>
      <c r="BP587" s="613"/>
      <c r="BQ587" s="613"/>
      <c r="BR587" s="613"/>
      <c r="BS587" s="613"/>
      <c r="BT587" s="613"/>
      <c r="BU587" s="613"/>
      <c r="BV587" s="613"/>
      <c r="BW587" s="613"/>
    </row>
    <row r="588" spans="46:75" ht="15.75" customHeight="1" x14ac:dyDescent="0.25">
      <c r="AT588" s="612"/>
      <c r="AU588" s="612"/>
      <c r="AV588" s="612"/>
      <c r="BA588" s="612"/>
      <c r="BL588" s="613"/>
      <c r="BM588" s="613"/>
      <c r="BN588" s="613"/>
      <c r="BO588" s="613"/>
      <c r="BP588" s="613"/>
      <c r="BQ588" s="613"/>
      <c r="BR588" s="613"/>
      <c r="BS588" s="613"/>
      <c r="BT588" s="613"/>
      <c r="BU588" s="613"/>
      <c r="BV588" s="613"/>
      <c r="BW588" s="613"/>
    </row>
    <row r="589" spans="46:75" ht="15.75" customHeight="1" x14ac:dyDescent="0.25">
      <c r="AT589" s="612"/>
      <c r="AU589" s="612"/>
      <c r="AV589" s="612"/>
      <c r="BA589" s="612"/>
      <c r="BL589" s="613"/>
      <c r="BM589" s="613"/>
      <c r="BN589" s="613"/>
      <c r="BO589" s="613"/>
      <c r="BP589" s="613"/>
      <c r="BQ589" s="613"/>
      <c r="BR589" s="613"/>
      <c r="BS589" s="613"/>
      <c r="BT589" s="613"/>
      <c r="BU589" s="613"/>
      <c r="BV589" s="613"/>
      <c r="BW589" s="613"/>
    </row>
    <row r="590" spans="46:75" ht="15.75" customHeight="1" x14ac:dyDescent="0.25">
      <c r="AT590" s="612"/>
      <c r="AU590" s="612"/>
      <c r="AV590" s="612"/>
      <c r="BA590" s="612"/>
      <c r="BL590" s="613"/>
      <c r="BM590" s="613"/>
      <c r="BN590" s="613"/>
      <c r="BO590" s="613"/>
      <c r="BP590" s="613"/>
      <c r="BQ590" s="613"/>
      <c r="BR590" s="613"/>
      <c r="BS590" s="613"/>
      <c r="BT590" s="613"/>
      <c r="BU590" s="613"/>
      <c r="BV590" s="613"/>
      <c r="BW590" s="613"/>
    </row>
    <row r="591" spans="46:75" ht="15.75" customHeight="1" x14ac:dyDescent="0.25">
      <c r="AT591" s="612"/>
      <c r="AU591" s="612"/>
      <c r="AV591" s="612"/>
      <c r="BA591" s="612"/>
      <c r="BL591" s="613"/>
      <c r="BM591" s="613"/>
      <c r="BN591" s="613"/>
      <c r="BO591" s="613"/>
      <c r="BP591" s="613"/>
      <c r="BQ591" s="613"/>
      <c r="BR591" s="613"/>
      <c r="BS591" s="613"/>
      <c r="BT591" s="613"/>
      <c r="BU591" s="613"/>
      <c r="BV591" s="613"/>
      <c r="BW591" s="613"/>
    </row>
    <row r="592" spans="46:75" ht="15.75" customHeight="1" x14ac:dyDescent="0.25">
      <c r="AT592" s="612"/>
      <c r="AU592" s="612"/>
      <c r="AV592" s="612"/>
      <c r="BA592" s="612"/>
      <c r="BL592" s="613"/>
      <c r="BM592" s="613"/>
      <c r="BN592" s="613"/>
      <c r="BO592" s="613"/>
      <c r="BP592" s="613"/>
      <c r="BQ592" s="613"/>
      <c r="BR592" s="613"/>
      <c r="BS592" s="613"/>
      <c r="BT592" s="613"/>
      <c r="BU592" s="613"/>
      <c r="BV592" s="613"/>
      <c r="BW592" s="613"/>
    </row>
    <row r="593" spans="46:75" ht="15.75" customHeight="1" x14ac:dyDescent="0.25">
      <c r="AT593" s="612"/>
      <c r="AU593" s="612"/>
      <c r="AV593" s="612"/>
      <c r="BA593" s="612"/>
      <c r="BL593" s="613"/>
      <c r="BM593" s="613"/>
      <c r="BN593" s="613"/>
      <c r="BO593" s="613"/>
      <c r="BP593" s="613"/>
      <c r="BQ593" s="613"/>
      <c r="BR593" s="613"/>
      <c r="BS593" s="613"/>
      <c r="BT593" s="613"/>
      <c r="BU593" s="613"/>
      <c r="BV593" s="613"/>
      <c r="BW593" s="613"/>
    </row>
    <row r="594" spans="46:75" ht="15.75" customHeight="1" x14ac:dyDescent="0.25">
      <c r="AT594" s="612"/>
      <c r="AU594" s="612"/>
      <c r="AV594" s="612"/>
      <c r="BA594" s="612"/>
      <c r="BL594" s="613"/>
      <c r="BM594" s="613"/>
      <c r="BN594" s="613"/>
      <c r="BO594" s="613"/>
      <c r="BP594" s="613"/>
      <c r="BQ594" s="613"/>
      <c r="BR594" s="613"/>
      <c r="BS594" s="613"/>
      <c r="BT594" s="613"/>
      <c r="BU594" s="613"/>
      <c r="BV594" s="613"/>
      <c r="BW594" s="613"/>
    </row>
    <row r="595" spans="46:75" ht="15.75" customHeight="1" x14ac:dyDescent="0.25">
      <c r="AT595" s="612"/>
      <c r="AU595" s="612"/>
      <c r="AV595" s="612"/>
      <c r="BA595" s="612"/>
      <c r="BL595" s="613"/>
      <c r="BM595" s="613"/>
      <c r="BN595" s="613"/>
      <c r="BO595" s="613"/>
      <c r="BP595" s="613"/>
      <c r="BQ595" s="613"/>
      <c r="BR595" s="613"/>
      <c r="BS595" s="613"/>
      <c r="BT595" s="613"/>
      <c r="BU595" s="613"/>
      <c r="BV595" s="613"/>
      <c r="BW595" s="613"/>
    </row>
    <row r="596" spans="46:75" ht="15.75" customHeight="1" x14ac:dyDescent="0.25">
      <c r="AT596" s="612"/>
      <c r="AU596" s="612"/>
      <c r="AV596" s="612"/>
      <c r="BA596" s="612"/>
      <c r="BL596" s="613"/>
      <c r="BM596" s="613"/>
      <c r="BN596" s="613"/>
      <c r="BO596" s="613"/>
      <c r="BP596" s="613"/>
      <c r="BQ596" s="613"/>
      <c r="BR596" s="613"/>
      <c r="BS596" s="613"/>
      <c r="BT596" s="613"/>
      <c r="BU596" s="613"/>
      <c r="BV596" s="613"/>
      <c r="BW596" s="613"/>
    </row>
    <row r="597" spans="46:75" ht="15.75" customHeight="1" x14ac:dyDescent="0.25">
      <c r="AT597" s="612"/>
      <c r="AU597" s="612"/>
      <c r="AV597" s="612"/>
      <c r="BA597" s="612"/>
      <c r="BL597" s="613"/>
      <c r="BM597" s="613"/>
      <c r="BN597" s="613"/>
      <c r="BO597" s="613"/>
      <c r="BP597" s="613"/>
      <c r="BQ597" s="613"/>
      <c r="BR597" s="613"/>
      <c r="BS597" s="613"/>
      <c r="BT597" s="613"/>
      <c r="BU597" s="613"/>
      <c r="BV597" s="613"/>
      <c r="BW597" s="613"/>
    </row>
    <row r="598" spans="46:75" ht="15.75" customHeight="1" x14ac:dyDescent="0.25">
      <c r="AT598" s="612"/>
      <c r="AU598" s="612"/>
      <c r="AV598" s="612"/>
      <c r="BA598" s="612"/>
      <c r="BL598" s="613"/>
      <c r="BM598" s="613"/>
      <c r="BN598" s="613"/>
      <c r="BO598" s="613"/>
      <c r="BP598" s="613"/>
      <c r="BQ598" s="613"/>
      <c r="BR598" s="613"/>
      <c r="BS598" s="613"/>
      <c r="BT598" s="613"/>
      <c r="BU598" s="613"/>
      <c r="BV598" s="613"/>
      <c r="BW598" s="613"/>
    </row>
    <row r="599" spans="46:75" ht="15.75" customHeight="1" x14ac:dyDescent="0.25">
      <c r="AT599" s="612"/>
      <c r="AU599" s="612"/>
      <c r="AV599" s="612"/>
      <c r="BA599" s="612"/>
      <c r="BL599" s="613"/>
      <c r="BM599" s="613"/>
      <c r="BN599" s="613"/>
      <c r="BO599" s="613"/>
      <c r="BP599" s="613"/>
      <c r="BQ599" s="613"/>
      <c r="BR599" s="613"/>
      <c r="BS599" s="613"/>
      <c r="BT599" s="613"/>
      <c r="BU599" s="613"/>
      <c r="BV599" s="613"/>
      <c r="BW599" s="613"/>
    </row>
    <row r="600" spans="46:75" ht="15.75" customHeight="1" x14ac:dyDescent="0.25">
      <c r="AT600" s="612"/>
      <c r="AU600" s="612"/>
      <c r="AV600" s="612"/>
      <c r="BA600" s="612"/>
      <c r="BL600" s="613"/>
      <c r="BM600" s="613"/>
      <c r="BN600" s="613"/>
      <c r="BO600" s="613"/>
      <c r="BP600" s="613"/>
      <c r="BQ600" s="613"/>
      <c r="BR600" s="613"/>
      <c r="BS600" s="613"/>
      <c r="BT600" s="613"/>
      <c r="BU600" s="613"/>
      <c r="BV600" s="613"/>
      <c r="BW600" s="613"/>
    </row>
    <row r="601" spans="46:75" ht="15.75" customHeight="1" x14ac:dyDescent="0.25">
      <c r="AT601" s="612"/>
      <c r="AU601" s="612"/>
      <c r="AV601" s="612"/>
      <c r="BA601" s="612"/>
      <c r="BL601" s="613"/>
      <c r="BM601" s="613"/>
      <c r="BN601" s="613"/>
      <c r="BO601" s="613"/>
      <c r="BP601" s="613"/>
      <c r="BQ601" s="613"/>
      <c r="BR601" s="613"/>
      <c r="BS601" s="613"/>
      <c r="BT601" s="613"/>
      <c r="BU601" s="613"/>
      <c r="BV601" s="613"/>
      <c r="BW601" s="613"/>
    </row>
    <row r="602" spans="46:75" ht="15.75" customHeight="1" x14ac:dyDescent="0.25">
      <c r="AT602" s="612"/>
      <c r="AU602" s="612"/>
      <c r="AV602" s="612"/>
      <c r="BA602" s="612"/>
      <c r="BL602" s="613"/>
      <c r="BM602" s="613"/>
      <c r="BN602" s="613"/>
      <c r="BO602" s="613"/>
      <c r="BP602" s="613"/>
      <c r="BQ602" s="613"/>
      <c r="BR602" s="613"/>
      <c r="BS602" s="613"/>
      <c r="BT602" s="613"/>
      <c r="BU602" s="613"/>
      <c r="BV602" s="613"/>
      <c r="BW602" s="613"/>
    </row>
    <row r="603" spans="46:75" ht="15.75" customHeight="1" x14ac:dyDescent="0.25">
      <c r="AT603" s="612"/>
      <c r="AU603" s="612"/>
      <c r="AV603" s="612"/>
      <c r="BA603" s="612"/>
      <c r="BL603" s="613"/>
      <c r="BM603" s="613"/>
      <c r="BN603" s="613"/>
      <c r="BO603" s="613"/>
      <c r="BP603" s="613"/>
      <c r="BQ603" s="613"/>
      <c r="BR603" s="613"/>
      <c r="BS603" s="613"/>
      <c r="BT603" s="613"/>
      <c r="BU603" s="613"/>
      <c r="BV603" s="613"/>
      <c r="BW603" s="613"/>
    </row>
    <row r="604" spans="46:75" ht="15.75" customHeight="1" x14ac:dyDescent="0.25">
      <c r="AT604" s="612"/>
      <c r="AU604" s="612"/>
      <c r="AV604" s="612"/>
      <c r="BA604" s="612"/>
      <c r="BL604" s="613"/>
      <c r="BM604" s="613"/>
      <c r="BN604" s="613"/>
      <c r="BO604" s="613"/>
      <c r="BP604" s="613"/>
      <c r="BQ604" s="613"/>
      <c r="BR604" s="613"/>
      <c r="BS604" s="613"/>
      <c r="BT604" s="613"/>
      <c r="BU604" s="613"/>
      <c r="BV604" s="613"/>
      <c r="BW604" s="613"/>
    </row>
    <row r="605" spans="46:75" ht="15.75" customHeight="1" x14ac:dyDescent="0.25">
      <c r="AT605" s="612"/>
      <c r="AU605" s="612"/>
      <c r="AV605" s="612"/>
      <c r="BA605" s="612"/>
      <c r="BL605" s="613"/>
      <c r="BM605" s="613"/>
      <c r="BN605" s="613"/>
      <c r="BO605" s="613"/>
      <c r="BP605" s="613"/>
      <c r="BQ605" s="613"/>
      <c r="BR605" s="613"/>
      <c r="BS605" s="613"/>
      <c r="BT605" s="613"/>
      <c r="BU605" s="613"/>
      <c r="BV605" s="613"/>
      <c r="BW605" s="613"/>
    </row>
    <row r="606" spans="46:75" ht="15.75" customHeight="1" x14ac:dyDescent="0.25">
      <c r="AT606" s="612"/>
      <c r="AU606" s="612"/>
      <c r="AV606" s="612"/>
      <c r="BA606" s="612"/>
      <c r="BL606" s="613"/>
      <c r="BM606" s="613"/>
      <c r="BN606" s="613"/>
      <c r="BO606" s="613"/>
      <c r="BP606" s="613"/>
      <c r="BQ606" s="613"/>
      <c r="BR606" s="613"/>
      <c r="BS606" s="613"/>
      <c r="BT606" s="613"/>
      <c r="BU606" s="613"/>
      <c r="BV606" s="613"/>
      <c r="BW606" s="613"/>
    </row>
    <row r="607" spans="46:75" ht="15.75" customHeight="1" x14ac:dyDescent="0.25">
      <c r="AT607" s="612"/>
      <c r="AU607" s="612"/>
      <c r="AV607" s="612"/>
      <c r="BA607" s="612"/>
      <c r="BL607" s="613"/>
      <c r="BM607" s="613"/>
      <c r="BN607" s="613"/>
      <c r="BO607" s="613"/>
      <c r="BP607" s="613"/>
      <c r="BQ607" s="613"/>
      <c r="BR607" s="613"/>
      <c r="BS607" s="613"/>
      <c r="BT607" s="613"/>
      <c r="BU607" s="613"/>
      <c r="BV607" s="613"/>
      <c r="BW607" s="613"/>
    </row>
    <row r="608" spans="46:75" ht="15.75" customHeight="1" x14ac:dyDescent="0.25">
      <c r="AT608" s="612"/>
      <c r="AU608" s="612"/>
      <c r="AV608" s="612"/>
      <c r="BA608" s="612"/>
      <c r="BL608" s="613"/>
      <c r="BM608" s="613"/>
      <c r="BN608" s="613"/>
      <c r="BO608" s="613"/>
      <c r="BP608" s="613"/>
      <c r="BQ608" s="613"/>
      <c r="BR608" s="613"/>
      <c r="BS608" s="613"/>
      <c r="BT608" s="613"/>
      <c r="BU608" s="613"/>
      <c r="BV608" s="613"/>
      <c r="BW608" s="613"/>
    </row>
    <row r="609" spans="46:75" ht="15.75" customHeight="1" x14ac:dyDescent="0.25">
      <c r="AT609" s="612"/>
      <c r="AU609" s="612"/>
      <c r="AV609" s="612"/>
      <c r="BA609" s="612"/>
      <c r="BL609" s="613"/>
      <c r="BM609" s="613"/>
      <c r="BN609" s="613"/>
      <c r="BO609" s="613"/>
      <c r="BP609" s="613"/>
      <c r="BQ609" s="613"/>
      <c r="BR609" s="613"/>
      <c r="BS609" s="613"/>
      <c r="BT609" s="613"/>
      <c r="BU609" s="613"/>
      <c r="BV609" s="613"/>
      <c r="BW609" s="613"/>
    </row>
    <row r="610" spans="46:75" ht="15.75" customHeight="1" x14ac:dyDescent="0.25">
      <c r="AT610" s="612"/>
      <c r="AU610" s="612"/>
      <c r="AV610" s="612"/>
      <c r="BA610" s="612"/>
      <c r="BL610" s="613"/>
      <c r="BM610" s="613"/>
      <c r="BN610" s="613"/>
      <c r="BO610" s="613"/>
      <c r="BP610" s="613"/>
      <c r="BQ610" s="613"/>
      <c r="BR610" s="613"/>
      <c r="BS610" s="613"/>
      <c r="BT610" s="613"/>
      <c r="BU610" s="613"/>
      <c r="BV610" s="613"/>
      <c r="BW610" s="613"/>
    </row>
    <row r="611" spans="46:75" ht="15.75" customHeight="1" x14ac:dyDescent="0.25">
      <c r="AT611" s="612"/>
      <c r="AU611" s="612"/>
      <c r="AV611" s="612"/>
      <c r="BA611" s="612"/>
      <c r="BL611" s="613"/>
      <c r="BM611" s="613"/>
      <c r="BN611" s="613"/>
      <c r="BO611" s="613"/>
      <c r="BP611" s="613"/>
      <c r="BQ611" s="613"/>
      <c r="BR611" s="613"/>
      <c r="BS611" s="613"/>
      <c r="BT611" s="613"/>
      <c r="BU611" s="613"/>
      <c r="BV611" s="613"/>
      <c r="BW611" s="613"/>
    </row>
    <row r="612" spans="46:75" ht="15.75" customHeight="1" x14ac:dyDescent="0.25">
      <c r="AT612" s="612"/>
      <c r="AU612" s="612"/>
      <c r="AV612" s="612"/>
      <c r="BA612" s="612"/>
      <c r="BL612" s="613"/>
      <c r="BM612" s="613"/>
      <c r="BN612" s="613"/>
      <c r="BO612" s="613"/>
      <c r="BP612" s="613"/>
      <c r="BQ612" s="613"/>
      <c r="BR612" s="613"/>
      <c r="BS612" s="613"/>
      <c r="BT612" s="613"/>
      <c r="BU612" s="613"/>
      <c r="BV612" s="613"/>
      <c r="BW612" s="613"/>
    </row>
    <row r="613" spans="46:75" ht="15.75" customHeight="1" x14ac:dyDescent="0.25">
      <c r="AT613" s="612"/>
      <c r="AU613" s="612"/>
      <c r="AV613" s="612"/>
      <c r="BA613" s="612"/>
      <c r="BL613" s="613"/>
      <c r="BM613" s="613"/>
      <c r="BN613" s="613"/>
      <c r="BO613" s="613"/>
      <c r="BP613" s="613"/>
      <c r="BQ613" s="613"/>
      <c r="BR613" s="613"/>
      <c r="BS613" s="613"/>
      <c r="BT613" s="613"/>
      <c r="BU613" s="613"/>
      <c r="BV613" s="613"/>
      <c r="BW613" s="613"/>
    </row>
    <row r="614" spans="46:75" ht="15.75" customHeight="1" x14ac:dyDescent="0.25">
      <c r="AT614" s="612"/>
      <c r="AU614" s="612"/>
      <c r="AV614" s="612"/>
      <c r="BA614" s="612"/>
      <c r="BL614" s="613"/>
      <c r="BM614" s="613"/>
      <c r="BN614" s="613"/>
      <c r="BO614" s="613"/>
      <c r="BP614" s="613"/>
      <c r="BQ614" s="613"/>
      <c r="BR614" s="613"/>
      <c r="BS614" s="613"/>
      <c r="BT614" s="613"/>
      <c r="BU614" s="613"/>
      <c r="BV614" s="613"/>
      <c r="BW614" s="613"/>
    </row>
    <row r="615" spans="46:75" ht="15.75" customHeight="1" x14ac:dyDescent="0.25">
      <c r="AT615" s="612"/>
      <c r="AU615" s="612"/>
      <c r="AV615" s="612"/>
      <c r="BA615" s="612"/>
      <c r="BL615" s="613"/>
      <c r="BM615" s="613"/>
      <c r="BN615" s="613"/>
      <c r="BO615" s="613"/>
      <c r="BP615" s="613"/>
      <c r="BQ615" s="613"/>
      <c r="BR615" s="613"/>
      <c r="BS615" s="613"/>
      <c r="BT615" s="613"/>
      <c r="BU615" s="613"/>
      <c r="BV615" s="613"/>
      <c r="BW615" s="613"/>
    </row>
    <row r="616" spans="46:75" ht="15.75" customHeight="1" x14ac:dyDescent="0.25">
      <c r="AT616" s="612"/>
      <c r="AU616" s="612"/>
      <c r="AV616" s="612"/>
      <c r="BA616" s="612"/>
      <c r="BL616" s="613"/>
      <c r="BM616" s="613"/>
      <c r="BN616" s="613"/>
      <c r="BO616" s="613"/>
      <c r="BP616" s="613"/>
      <c r="BQ616" s="613"/>
      <c r="BR616" s="613"/>
      <c r="BS616" s="613"/>
      <c r="BT616" s="613"/>
      <c r="BU616" s="613"/>
      <c r="BV616" s="613"/>
      <c r="BW616" s="613"/>
    </row>
    <row r="617" spans="46:75" ht="15.75" customHeight="1" x14ac:dyDescent="0.25">
      <c r="AT617" s="612"/>
      <c r="AU617" s="612"/>
      <c r="AV617" s="612"/>
      <c r="BA617" s="612"/>
      <c r="BL617" s="613"/>
      <c r="BM617" s="613"/>
      <c r="BN617" s="613"/>
      <c r="BO617" s="613"/>
      <c r="BP617" s="613"/>
      <c r="BQ617" s="613"/>
      <c r="BR617" s="613"/>
      <c r="BS617" s="613"/>
      <c r="BT617" s="613"/>
      <c r="BU617" s="613"/>
      <c r="BV617" s="613"/>
      <c r="BW617" s="613"/>
    </row>
    <row r="618" spans="46:75" ht="15.75" customHeight="1" x14ac:dyDescent="0.25">
      <c r="AT618" s="612"/>
      <c r="AU618" s="612"/>
      <c r="AV618" s="612"/>
      <c r="BA618" s="612"/>
      <c r="BL618" s="613"/>
      <c r="BM618" s="613"/>
      <c r="BN618" s="613"/>
      <c r="BO618" s="613"/>
      <c r="BP618" s="613"/>
      <c r="BQ618" s="613"/>
      <c r="BR618" s="613"/>
      <c r="BS618" s="613"/>
      <c r="BT618" s="613"/>
      <c r="BU618" s="613"/>
      <c r="BV618" s="613"/>
      <c r="BW618" s="613"/>
    </row>
    <row r="619" spans="46:75" ht="15.75" customHeight="1" x14ac:dyDescent="0.25">
      <c r="AT619" s="612"/>
      <c r="AU619" s="612"/>
      <c r="AV619" s="612"/>
      <c r="BA619" s="612"/>
      <c r="BL619" s="613"/>
      <c r="BM619" s="613"/>
      <c r="BN619" s="613"/>
      <c r="BO619" s="613"/>
      <c r="BP619" s="613"/>
      <c r="BQ619" s="613"/>
      <c r="BR619" s="613"/>
      <c r="BS619" s="613"/>
      <c r="BT619" s="613"/>
      <c r="BU619" s="613"/>
      <c r="BV619" s="613"/>
      <c r="BW619" s="613"/>
    </row>
    <row r="620" spans="46:75" ht="15.75" customHeight="1" x14ac:dyDescent="0.25">
      <c r="AT620" s="612"/>
      <c r="AU620" s="612"/>
      <c r="AV620" s="612"/>
      <c r="BA620" s="612"/>
      <c r="BL620" s="613"/>
      <c r="BM620" s="613"/>
      <c r="BN620" s="613"/>
      <c r="BO620" s="613"/>
      <c r="BP620" s="613"/>
      <c r="BQ620" s="613"/>
      <c r="BR620" s="613"/>
      <c r="BS620" s="613"/>
      <c r="BT620" s="613"/>
      <c r="BU620" s="613"/>
      <c r="BV620" s="613"/>
      <c r="BW620" s="613"/>
    </row>
    <row r="621" spans="46:75" ht="15.75" customHeight="1" x14ac:dyDescent="0.25">
      <c r="AT621" s="612"/>
      <c r="AU621" s="612"/>
      <c r="AV621" s="612"/>
      <c r="BA621" s="612"/>
      <c r="BL621" s="613"/>
      <c r="BM621" s="613"/>
      <c r="BN621" s="613"/>
      <c r="BO621" s="613"/>
      <c r="BP621" s="613"/>
      <c r="BQ621" s="613"/>
      <c r="BR621" s="613"/>
      <c r="BS621" s="613"/>
      <c r="BT621" s="613"/>
      <c r="BU621" s="613"/>
      <c r="BV621" s="613"/>
      <c r="BW621" s="613"/>
    </row>
    <row r="622" spans="46:75" ht="15.75" customHeight="1" x14ac:dyDescent="0.25">
      <c r="AT622" s="612"/>
      <c r="AU622" s="612"/>
      <c r="AV622" s="612"/>
      <c r="BA622" s="612"/>
      <c r="BL622" s="613"/>
      <c r="BM622" s="613"/>
      <c r="BN622" s="613"/>
      <c r="BO622" s="613"/>
      <c r="BP622" s="613"/>
      <c r="BQ622" s="613"/>
      <c r="BR622" s="613"/>
      <c r="BS622" s="613"/>
      <c r="BT622" s="613"/>
      <c r="BU622" s="613"/>
      <c r="BV622" s="613"/>
      <c r="BW622" s="613"/>
    </row>
    <row r="623" spans="46:75" ht="15.75" customHeight="1" x14ac:dyDescent="0.25">
      <c r="AT623" s="612"/>
      <c r="AU623" s="612"/>
      <c r="AV623" s="612"/>
      <c r="BA623" s="612"/>
      <c r="BL623" s="613"/>
      <c r="BM623" s="613"/>
      <c r="BN623" s="613"/>
      <c r="BO623" s="613"/>
      <c r="BP623" s="613"/>
      <c r="BQ623" s="613"/>
      <c r="BR623" s="613"/>
      <c r="BS623" s="613"/>
      <c r="BT623" s="613"/>
      <c r="BU623" s="613"/>
      <c r="BV623" s="613"/>
      <c r="BW623" s="613"/>
    </row>
    <row r="624" spans="46:75" ht="15.75" customHeight="1" x14ac:dyDescent="0.25">
      <c r="AT624" s="612"/>
      <c r="AU624" s="612"/>
      <c r="AV624" s="612"/>
      <c r="BA624" s="612"/>
      <c r="BL624" s="613"/>
      <c r="BM624" s="613"/>
      <c r="BN624" s="613"/>
      <c r="BO624" s="613"/>
      <c r="BP624" s="613"/>
      <c r="BQ624" s="613"/>
      <c r="BR624" s="613"/>
      <c r="BS624" s="613"/>
      <c r="BT624" s="613"/>
      <c r="BU624" s="613"/>
      <c r="BV624" s="613"/>
      <c r="BW624" s="613"/>
    </row>
    <row r="625" spans="46:75" ht="15.75" customHeight="1" x14ac:dyDescent="0.25">
      <c r="AT625" s="612"/>
      <c r="AU625" s="612"/>
      <c r="AV625" s="612"/>
      <c r="BA625" s="612"/>
      <c r="BL625" s="613"/>
      <c r="BM625" s="613"/>
      <c r="BN625" s="613"/>
      <c r="BO625" s="613"/>
      <c r="BP625" s="613"/>
      <c r="BQ625" s="613"/>
      <c r="BR625" s="613"/>
      <c r="BS625" s="613"/>
      <c r="BT625" s="613"/>
      <c r="BU625" s="613"/>
      <c r="BV625" s="613"/>
      <c r="BW625" s="613"/>
    </row>
    <row r="626" spans="46:75" ht="15.75" customHeight="1" x14ac:dyDescent="0.25">
      <c r="AT626" s="612"/>
      <c r="AU626" s="612"/>
      <c r="AV626" s="612"/>
      <c r="BA626" s="612"/>
      <c r="BL626" s="613"/>
      <c r="BM626" s="613"/>
      <c r="BN626" s="613"/>
      <c r="BO626" s="613"/>
      <c r="BP626" s="613"/>
      <c r="BQ626" s="613"/>
      <c r="BR626" s="613"/>
      <c r="BS626" s="613"/>
      <c r="BT626" s="613"/>
      <c r="BU626" s="613"/>
      <c r="BV626" s="613"/>
      <c r="BW626" s="613"/>
    </row>
    <row r="627" spans="46:75" ht="15.75" customHeight="1" x14ac:dyDescent="0.25">
      <c r="AT627" s="612"/>
      <c r="AU627" s="612"/>
      <c r="AV627" s="612"/>
      <c r="BA627" s="612"/>
      <c r="BL627" s="613"/>
      <c r="BM627" s="613"/>
      <c r="BN627" s="613"/>
      <c r="BO627" s="613"/>
      <c r="BP627" s="613"/>
      <c r="BQ627" s="613"/>
      <c r="BR627" s="613"/>
      <c r="BS627" s="613"/>
      <c r="BT627" s="613"/>
      <c r="BU627" s="613"/>
      <c r="BV627" s="613"/>
      <c r="BW627" s="613"/>
    </row>
    <row r="628" spans="46:75" ht="15.75" customHeight="1" x14ac:dyDescent="0.25">
      <c r="AT628" s="612"/>
      <c r="AU628" s="612"/>
      <c r="AV628" s="612"/>
      <c r="BA628" s="612"/>
      <c r="BL628" s="613"/>
      <c r="BM628" s="613"/>
      <c r="BN628" s="613"/>
      <c r="BO628" s="613"/>
      <c r="BP628" s="613"/>
      <c r="BQ628" s="613"/>
      <c r="BR628" s="613"/>
      <c r="BS628" s="613"/>
      <c r="BT628" s="613"/>
      <c r="BU628" s="613"/>
      <c r="BV628" s="613"/>
      <c r="BW628" s="613"/>
    </row>
    <row r="629" spans="46:75" ht="15.75" customHeight="1" x14ac:dyDescent="0.25">
      <c r="AT629" s="612"/>
      <c r="AU629" s="612"/>
      <c r="AV629" s="612"/>
      <c r="BA629" s="612"/>
      <c r="BL629" s="613"/>
      <c r="BM629" s="613"/>
      <c r="BN629" s="613"/>
      <c r="BO629" s="613"/>
      <c r="BP629" s="613"/>
      <c r="BQ629" s="613"/>
      <c r="BR629" s="613"/>
      <c r="BS629" s="613"/>
      <c r="BT629" s="613"/>
      <c r="BU629" s="613"/>
      <c r="BV629" s="613"/>
      <c r="BW629" s="613"/>
    </row>
    <row r="630" spans="46:75" ht="15.75" customHeight="1" x14ac:dyDescent="0.25">
      <c r="AT630" s="612"/>
      <c r="AU630" s="612"/>
      <c r="AV630" s="612"/>
      <c r="BA630" s="612"/>
      <c r="BL630" s="613"/>
      <c r="BM630" s="613"/>
      <c r="BN630" s="613"/>
      <c r="BO630" s="613"/>
      <c r="BP630" s="613"/>
      <c r="BQ630" s="613"/>
      <c r="BR630" s="613"/>
      <c r="BS630" s="613"/>
      <c r="BT630" s="613"/>
      <c r="BU630" s="613"/>
      <c r="BV630" s="613"/>
      <c r="BW630" s="613"/>
    </row>
    <row r="631" spans="46:75" ht="15.75" customHeight="1" x14ac:dyDescent="0.25">
      <c r="AT631" s="612"/>
      <c r="AU631" s="612"/>
      <c r="AV631" s="612"/>
      <c r="BA631" s="612"/>
      <c r="BL631" s="613"/>
      <c r="BM631" s="613"/>
      <c r="BN631" s="613"/>
      <c r="BO631" s="613"/>
      <c r="BP631" s="613"/>
      <c r="BQ631" s="613"/>
      <c r="BR631" s="613"/>
      <c r="BS631" s="613"/>
      <c r="BT631" s="613"/>
      <c r="BU631" s="613"/>
      <c r="BV631" s="613"/>
      <c r="BW631" s="613"/>
    </row>
    <row r="632" spans="46:75" ht="15.75" customHeight="1" x14ac:dyDescent="0.25">
      <c r="AT632" s="612"/>
      <c r="AU632" s="612"/>
      <c r="AV632" s="612"/>
      <c r="BA632" s="612"/>
      <c r="BL632" s="613"/>
      <c r="BM632" s="613"/>
      <c r="BN632" s="613"/>
      <c r="BO632" s="613"/>
      <c r="BP632" s="613"/>
      <c r="BQ632" s="613"/>
      <c r="BR632" s="613"/>
      <c r="BS632" s="613"/>
      <c r="BT632" s="613"/>
      <c r="BU632" s="613"/>
      <c r="BV632" s="613"/>
      <c r="BW632" s="613"/>
    </row>
    <row r="633" spans="46:75" ht="15.75" customHeight="1" x14ac:dyDescent="0.25">
      <c r="AT633" s="612"/>
      <c r="AU633" s="612"/>
      <c r="AV633" s="612"/>
      <c r="BA633" s="612"/>
      <c r="BL633" s="613"/>
      <c r="BM633" s="613"/>
      <c r="BN633" s="613"/>
      <c r="BO633" s="613"/>
      <c r="BP633" s="613"/>
      <c r="BQ633" s="613"/>
      <c r="BR633" s="613"/>
      <c r="BS633" s="613"/>
      <c r="BT633" s="613"/>
      <c r="BU633" s="613"/>
      <c r="BV633" s="613"/>
      <c r="BW633" s="613"/>
    </row>
    <row r="634" spans="46:75" ht="15.75" customHeight="1" x14ac:dyDescent="0.25">
      <c r="AT634" s="612"/>
      <c r="AU634" s="612"/>
      <c r="AV634" s="612"/>
      <c r="BA634" s="612"/>
      <c r="BL634" s="613"/>
      <c r="BM634" s="613"/>
      <c r="BN634" s="613"/>
      <c r="BO634" s="613"/>
      <c r="BP634" s="613"/>
      <c r="BQ634" s="613"/>
      <c r="BR634" s="613"/>
      <c r="BS634" s="613"/>
      <c r="BT634" s="613"/>
      <c r="BU634" s="613"/>
      <c r="BV634" s="613"/>
      <c r="BW634" s="613"/>
    </row>
    <row r="635" spans="46:75" ht="15.75" customHeight="1" x14ac:dyDescent="0.25">
      <c r="AT635" s="612"/>
      <c r="AU635" s="612"/>
      <c r="AV635" s="612"/>
      <c r="BA635" s="612"/>
      <c r="BL635" s="613"/>
      <c r="BM635" s="613"/>
      <c r="BN635" s="613"/>
      <c r="BO635" s="613"/>
      <c r="BP635" s="613"/>
      <c r="BQ635" s="613"/>
      <c r="BR635" s="613"/>
      <c r="BS635" s="613"/>
      <c r="BT635" s="613"/>
      <c r="BU635" s="613"/>
      <c r="BV635" s="613"/>
      <c r="BW635" s="613"/>
    </row>
    <row r="636" spans="46:75" ht="15.75" customHeight="1" x14ac:dyDescent="0.25">
      <c r="AT636" s="612"/>
      <c r="AU636" s="612"/>
      <c r="AV636" s="612"/>
      <c r="BA636" s="612"/>
      <c r="BL636" s="613"/>
      <c r="BM636" s="613"/>
      <c r="BN636" s="613"/>
      <c r="BO636" s="613"/>
      <c r="BP636" s="613"/>
      <c r="BQ636" s="613"/>
      <c r="BR636" s="613"/>
      <c r="BS636" s="613"/>
      <c r="BT636" s="613"/>
      <c r="BU636" s="613"/>
      <c r="BV636" s="613"/>
      <c r="BW636" s="613"/>
    </row>
    <row r="637" spans="46:75" ht="15.75" customHeight="1" x14ac:dyDescent="0.25">
      <c r="AT637" s="612"/>
      <c r="AU637" s="612"/>
      <c r="AV637" s="612"/>
      <c r="BA637" s="612"/>
      <c r="BL637" s="613"/>
      <c r="BM637" s="613"/>
      <c r="BN637" s="613"/>
      <c r="BO637" s="613"/>
      <c r="BP637" s="613"/>
      <c r="BQ637" s="613"/>
      <c r="BR637" s="613"/>
      <c r="BS637" s="613"/>
      <c r="BT637" s="613"/>
      <c r="BU637" s="613"/>
      <c r="BV637" s="613"/>
      <c r="BW637" s="613"/>
    </row>
    <row r="638" spans="46:75" ht="15.75" customHeight="1" x14ac:dyDescent="0.25">
      <c r="AT638" s="612"/>
      <c r="AU638" s="612"/>
      <c r="AV638" s="612"/>
      <c r="BA638" s="612"/>
      <c r="BL638" s="613"/>
      <c r="BM638" s="613"/>
      <c r="BN638" s="613"/>
      <c r="BO638" s="613"/>
      <c r="BP638" s="613"/>
      <c r="BQ638" s="613"/>
      <c r="BR638" s="613"/>
      <c r="BS638" s="613"/>
      <c r="BT638" s="613"/>
      <c r="BU638" s="613"/>
      <c r="BV638" s="613"/>
      <c r="BW638" s="613"/>
    </row>
    <row r="639" spans="46:75" ht="15.75" customHeight="1" x14ac:dyDescent="0.25">
      <c r="AT639" s="612"/>
      <c r="AU639" s="612"/>
      <c r="AV639" s="612"/>
      <c r="BA639" s="612"/>
      <c r="BL639" s="613"/>
      <c r="BM639" s="613"/>
      <c r="BN639" s="613"/>
      <c r="BO639" s="613"/>
      <c r="BP639" s="613"/>
      <c r="BQ639" s="613"/>
      <c r="BR639" s="613"/>
      <c r="BS639" s="613"/>
      <c r="BT639" s="613"/>
      <c r="BU639" s="613"/>
      <c r="BV639" s="613"/>
      <c r="BW639" s="613"/>
    </row>
    <row r="640" spans="46:75" ht="15.75" customHeight="1" x14ac:dyDescent="0.25">
      <c r="AT640" s="612"/>
      <c r="AU640" s="612"/>
      <c r="AV640" s="612"/>
      <c r="BA640" s="612"/>
      <c r="BL640" s="613"/>
      <c r="BM640" s="613"/>
      <c r="BN640" s="613"/>
      <c r="BO640" s="613"/>
      <c r="BP640" s="613"/>
      <c r="BQ640" s="613"/>
      <c r="BR640" s="613"/>
      <c r="BS640" s="613"/>
      <c r="BT640" s="613"/>
      <c r="BU640" s="613"/>
      <c r="BV640" s="613"/>
      <c r="BW640" s="613"/>
    </row>
    <row r="641" spans="46:75" ht="15.75" customHeight="1" x14ac:dyDescent="0.25">
      <c r="AT641" s="612"/>
      <c r="AU641" s="612"/>
      <c r="AV641" s="612"/>
      <c r="BA641" s="612"/>
      <c r="BL641" s="613"/>
      <c r="BM641" s="613"/>
      <c r="BN641" s="613"/>
      <c r="BO641" s="613"/>
      <c r="BP641" s="613"/>
      <c r="BQ641" s="613"/>
      <c r="BR641" s="613"/>
      <c r="BS641" s="613"/>
      <c r="BT641" s="613"/>
      <c r="BU641" s="613"/>
      <c r="BV641" s="613"/>
      <c r="BW641" s="613"/>
    </row>
    <row r="642" spans="46:75" ht="15.75" customHeight="1" x14ac:dyDescent="0.25">
      <c r="AT642" s="612"/>
      <c r="AU642" s="612"/>
      <c r="AV642" s="612"/>
      <c r="BA642" s="612"/>
      <c r="BL642" s="613"/>
      <c r="BM642" s="613"/>
      <c r="BN642" s="613"/>
      <c r="BO642" s="613"/>
      <c r="BP642" s="613"/>
      <c r="BQ642" s="613"/>
      <c r="BR642" s="613"/>
      <c r="BS642" s="613"/>
      <c r="BT642" s="613"/>
      <c r="BU642" s="613"/>
      <c r="BV642" s="613"/>
      <c r="BW642" s="613"/>
    </row>
    <row r="643" spans="46:75" ht="15.75" customHeight="1" x14ac:dyDescent="0.25">
      <c r="AT643" s="612"/>
      <c r="AU643" s="612"/>
      <c r="AV643" s="612"/>
      <c r="BA643" s="612"/>
      <c r="BL643" s="613"/>
      <c r="BM643" s="613"/>
      <c r="BN643" s="613"/>
      <c r="BO643" s="613"/>
      <c r="BP643" s="613"/>
      <c r="BQ643" s="613"/>
      <c r="BR643" s="613"/>
      <c r="BS643" s="613"/>
      <c r="BT643" s="613"/>
      <c r="BU643" s="613"/>
      <c r="BV643" s="613"/>
      <c r="BW643" s="613"/>
    </row>
    <row r="644" spans="46:75" ht="15.75" customHeight="1" x14ac:dyDescent="0.25">
      <c r="AT644" s="612"/>
      <c r="AU644" s="612"/>
      <c r="AV644" s="612"/>
      <c r="BA644" s="612"/>
      <c r="BL644" s="613"/>
      <c r="BM644" s="613"/>
      <c r="BN644" s="613"/>
      <c r="BO644" s="613"/>
      <c r="BP644" s="613"/>
      <c r="BQ644" s="613"/>
      <c r="BR644" s="613"/>
      <c r="BS644" s="613"/>
      <c r="BT644" s="613"/>
      <c r="BU644" s="613"/>
      <c r="BV644" s="613"/>
      <c r="BW644" s="613"/>
    </row>
    <row r="645" spans="46:75" ht="15.75" customHeight="1" x14ac:dyDescent="0.25">
      <c r="AT645" s="612"/>
      <c r="AU645" s="612"/>
      <c r="AV645" s="612"/>
      <c r="BA645" s="612"/>
      <c r="BL645" s="613"/>
      <c r="BM645" s="613"/>
      <c r="BN645" s="613"/>
      <c r="BO645" s="613"/>
      <c r="BP645" s="613"/>
      <c r="BQ645" s="613"/>
      <c r="BR645" s="613"/>
      <c r="BS645" s="613"/>
      <c r="BT645" s="613"/>
      <c r="BU645" s="613"/>
      <c r="BV645" s="613"/>
      <c r="BW645" s="613"/>
    </row>
    <row r="646" spans="46:75" ht="15.75" customHeight="1" x14ac:dyDescent="0.25">
      <c r="AT646" s="612"/>
      <c r="AU646" s="612"/>
      <c r="AV646" s="612"/>
      <c r="BA646" s="612"/>
      <c r="BL646" s="613"/>
      <c r="BM646" s="613"/>
      <c r="BN646" s="613"/>
      <c r="BO646" s="613"/>
      <c r="BP646" s="613"/>
      <c r="BQ646" s="613"/>
      <c r="BR646" s="613"/>
      <c r="BS646" s="613"/>
      <c r="BT646" s="613"/>
      <c r="BU646" s="613"/>
      <c r="BV646" s="613"/>
      <c r="BW646" s="613"/>
    </row>
    <row r="647" spans="46:75" ht="15.75" customHeight="1" x14ac:dyDescent="0.25">
      <c r="AT647" s="612"/>
      <c r="AU647" s="612"/>
      <c r="AV647" s="612"/>
      <c r="BA647" s="612"/>
      <c r="BL647" s="613"/>
      <c r="BM647" s="613"/>
      <c r="BN647" s="613"/>
      <c r="BO647" s="613"/>
      <c r="BP647" s="613"/>
      <c r="BQ647" s="613"/>
      <c r="BR647" s="613"/>
      <c r="BS647" s="613"/>
      <c r="BT647" s="613"/>
      <c r="BU647" s="613"/>
      <c r="BV647" s="613"/>
      <c r="BW647" s="613"/>
    </row>
    <row r="648" spans="46:75" ht="15.75" customHeight="1" x14ac:dyDescent="0.25">
      <c r="AT648" s="612"/>
      <c r="AU648" s="612"/>
      <c r="AV648" s="612"/>
      <c r="BA648" s="612"/>
      <c r="BL648" s="613"/>
      <c r="BM648" s="613"/>
      <c r="BN648" s="613"/>
      <c r="BO648" s="613"/>
      <c r="BP648" s="613"/>
      <c r="BQ648" s="613"/>
      <c r="BR648" s="613"/>
      <c r="BS648" s="613"/>
      <c r="BT648" s="613"/>
      <c r="BU648" s="613"/>
      <c r="BV648" s="613"/>
      <c r="BW648" s="613"/>
    </row>
    <row r="649" spans="46:75" ht="15.75" customHeight="1" x14ac:dyDescent="0.25">
      <c r="AT649" s="612"/>
      <c r="AU649" s="612"/>
      <c r="AV649" s="612"/>
      <c r="BA649" s="612"/>
      <c r="BL649" s="613"/>
      <c r="BM649" s="613"/>
      <c r="BN649" s="613"/>
      <c r="BO649" s="613"/>
      <c r="BP649" s="613"/>
      <c r="BQ649" s="613"/>
      <c r="BR649" s="613"/>
      <c r="BS649" s="613"/>
      <c r="BT649" s="613"/>
      <c r="BU649" s="613"/>
      <c r="BV649" s="613"/>
      <c r="BW649" s="613"/>
    </row>
    <row r="650" spans="46:75" ht="15.75" customHeight="1" x14ac:dyDescent="0.25">
      <c r="AT650" s="612"/>
      <c r="AU650" s="612"/>
      <c r="AV650" s="612"/>
      <c r="BA650" s="612"/>
      <c r="BL650" s="613"/>
      <c r="BM650" s="613"/>
      <c r="BN650" s="613"/>
      <c r="BO650" s="613"/>
      <c r="BP650" s="613"/>
      <c r="BQ650" s="613"/>
      <c r="BR650" s="613"/>
      <c r="BS650" s="613"/>
      <c r="BT650" s="613"/>
      <c r="BU650" s="613"/>
      <c r="BV650" s="613"/>
      <c r="BW650" s="613"/>
    </row>
    <row r="651" spans="46:75" ht="15.75" customHeight="1" x14ac:dyDescent="0.25">
      <c r="AT651" s="612"/>
      <c r="AU651" s="612"/>
      <c r="AV651" s="612"/>
      <c r="BA651" s="612"/>
      <c r="BL651" s="613"/>
      <c r="BM651" s="613"/>
      <c r="BN651" s="613"/>
      <c r="BO651" s="613"/>
      <c r="BP651" s="613"/>
      <c r="BQ651" s="613"/>
      <c r="BR651" s="613"/>
      <c r="BS651" s="613"/>
      <c r="BT651" s="613"/>
      <c r="BU651" s="613"/>
      <c r="BV651" s="613"/>
      <c r="BW651" s="613"/>
    </row>
    <row r="652" spans="46:75" ht="15.75" customHeight="1" x14ac:dyDescent="0.25">
      <c r="AT652" s="612"/>
      <c r="AU652" s="612"/>
      <c r="AV652" s="612"/>
      <c r="BA652" s="612"/>
      <c r="BL652" s="613"/>
      <c r="BM652" s="613"/>
      <c r="BN652" s="613"/>
      <c r="BO652" s="613"/>
      <c r="BP652" s="613"/>
      <c r="BQ652" s="613"/>
      <c r="BR652" s="613"/>
      <c r="BS652" s="613"/>
      <c r="BT652" s="613"/>
      <c r="BU652" s="613"/>
      <c r="BV652" s="613"/>
      <c r="BW652" s="613"/>
    </row>
    <row r="653" spans="46:75" ht="15.75" customHeight="1" x14ac:dyDescent="0.25">
      <c r="AT653" s="612"/>
      <c r="AU653" s="612"/>
      <c r="AV653" s="612"/>
      <c r="BA653" s="612"/>
      <c r="BL653" s="613"/>
      <c r="BM653" s="613"/>
      <c r="BN653" s="613"/>
      <c r="BO653" s="613"/>
      <c r="BP653" s="613"/>
      <c r="BQ653" s="613"/>
      <c r="BR653" s="613"/>
      <c r="BS653" s="613"/>
      <c r="BT653" s="613"/>
      <c r="BU653" s="613"/>
      <c r="BV653" s="613"/>
      <c r="BW653" s="613"/>
    </row>
    <row r="654" spans="46:75" ht="15.75" customHeight="1" x14ac:dyDescent="0.25">
      <c r="AT654" s="612"/>
      <c r="AU654" s="612"/>
      <c r="AV654" s="612"/>
      <c r="BA654" s="612"/>
      <c r="BL654" s="613"/>
      <c r="BM654" s="613"/>
      <c r="BN654" s="613"/>
      <c r="BO654" s="613"/>
      <c r="BP654" s="613"/>
      <c r="BQ654" s="613"/>
      <c r="BR654" s="613"/>
      <c r="BS654" s="613"/>
      <c r="BT654" s="613"/>
      <c r="BU654" s="613"/>
      <c r="BV654" s="613"/>
      <c r="BW654" s="613"/>
    </row>
    <row r="655" spans="46:75" ht="15.75" customHeight="1" x14ac:dyDescent="0.25">
      <c r="AT655" s="612"/>
      <c r="AU655" s="612"/>
      <c r="AV655" s="612"/>
      <c r="BA655" s="612"/>
      <c r="BL655" s="613"/>
      <c r="BM655" s="613"/>
      <c r="BN655" s="613"/>
      <c r="BO655" s="613"/>
      <c r="BP655" s="613"/>
      <c r="BQ655" s="613"/>
      <c r="BR655" s="613"/>
      <c r="BS655" s="613"/>
      <c r="BT655" s="613"/>
      <c r="BU655" s="613"/>
      <c r="BV655" s="613"/>
      <c r="BW655" s="613"/>
    </row>
    <row r="656" spans="46:75" ht="15.75" customHeight="1" x14ac:dyDescent="0.25">
      <c r="AT656" s="612"/>
      <c r="AU656" s="612"/>
      <c r="AV656" s="612"/>
      <c r="BA656" s="612"/>
      <c r="BL656" s="613"/>
      <c r="BM656" s="613"/>
      <c r="BN656" s="613"/>
      <c r="BO656" s="613"/>
      <c r="BP656" s="613"/>
      <c r="BQ656" s="613"/>
      <c r="BR656" s="613"/>
      <c r="BS656" s="613"/>
      <c r="BT656" s="613"/>
      <c r="BU656" s="613"/>
      <c r="BV656" s="613"/>
      <c r="BW656" s="613"/>
    </row>
    <row r="657" spans="46:75" ht="15.75" customHeight="1" x14ac:dyDescent="0.25">
      <c r="AT657" s="612"/>
      <c r="AU657" s="612"/>
      <c r="AV657" s="612"/>
      <c r="BA657" s="612"/>
      <c r="BL657" s="613"/>
      <c r="BM657" s="613"/>
      <c r="BN657" s="613"/>
      <c r="BO657" s="613"/>
      <c r="BP657" s="613"/>
      <c r="BQ657" s="613"/>
      <c r="BR657" s="613"/>
      <c r="BS657" s="613"/>
      <c r="BT657" s="613"/>
      <c r="BU657" s="613"/>
      <c r="BV657" s="613"/>
      <c r="BW657" s="613"/>
    </row>
    <row r="658" spans="46:75" ht="15.75" customHeight="1" x14ac:dyDescent="0.25">
      <c r="AT658" s="612"/>
      <c r="AU658" s="612"/>
      <c r="AV658" s="612"/>
      <c r="BA658" s="612"/>
      <c r="BL658" s="613"/>
      <c r="BM658" s="613"/>
      <c r="BN658" s="613"/>
      <c r="BO658" s="613"/>
      <c r="BP658" s="613"/>
      <c r="BQ658" s="613"/>
      <c r="BR658" s="613"/>
      <c r="BS658" s="613"/>
      <c r="BT658" s="613"/>
      <c r="BU658" s="613"/>
      <c r="BV658" s="613"/>
      <c r="BW658" s="613"/>
    </row>
    <row r="659" spans="46:75" ht="15.75" customHeight="1" x14ac:dyDescent="0.25">
      <c r="AT659" s="612"/>
      <c r="AU659" s="612"/>
      <c r="AV659" s="612"/>
      <c r="BA659" s="612"/>
      <c r="BL659" s="613"/>
      <c r="BM659" s="613"/>
      <c r="BN659" s="613"/>
      <c r="BO659" s="613"/>
      <c r="BP659" s="613"/>
      <c r="BQ659" s="613"/>
      <c r="BR659" s="613"/>
      <c r="BS659" s="613"/>
      <c r="BT659" s="613"/>
      <c r="BU659" s="613"/>
      <c r="BV659" s="613"/>
      <c r="BW659" s="613"/>
    </row>
    <row r="660" spans="46:75" ht="15.75" customHeight="1" x14ac:dyDescent="0.25">
      <c r="AT660" s="612"/>
      <c r="AU660" s="612"/>
      <c r="AV660" s="612"/>
      <c r="BA660" s="612"/>
      <c r="BL660" s="613"/>
      <c r="BM660" s="613"/>
      <c r="BN660" s="613"/>
      <c r="BO660" s="613"/>
      <c r="BP660" s="613"/>
      <c r="BQ660" s="613"/>
      <c r="BR660" s="613"/>
      <c r="BS660" s="613"/>
      <c r="BT660" s="613"/>
      <c r="BU660" s="613"/>
      <c r="BV660" s="613"/>
      <c r="BW660" s="613"/>
    </row>
    <row r="661" spans="46:75" ht="15.75" customHeight="1" x14ac:dyDescent="0.25">
      <c r="AT661" s="612"/>
      <c r="AU661" s="612"/>
      <c r="AV661" s="612"/>
      <c r="BA661" s="612"/>
      <c r="BL661" s="613"/>
      <c r="BM661" s="613"/>
      <c r="BN661" s="613"/>
      <c r="BO661" s="613"/>
      <c r="BP661" s="613"/>
      <c r="BQ661" s="613"/>
      <c r="BR661" s="613"/>
      <c r="BS661" s="613"/>
      <c r="BT661" s="613"/>
      <c r="BU661" s="613"/>
      <c r="BV661" s="613"/>
      <c r="BW661" s="613"/>
    </row>
    <row r="662" spans="46:75" ht="15.75" customHeight="1" x14ac:dyDescent="0.25">
      <c r="AT662" s="612"/>
      <c r="AU662" s="612"/>
      <c r="AV662" s="612"/>
      <c r="BA662" s="612"/>
      <c r="BL662" s="613"/>
      <c r="BM662" s="613"/>
      <c r="BN662" s="613"/>
      <c r="BO662" s="613"/>
      <c r="BP662" s="613"/>
      <c r="BQ662" s="613"/>
      <c r="BR662" s="613"/>
      <c r="BS662" s="613"/>
      <c r="BT662" s="613"/>
      <c r="BU662" s="613"/>
      <c r="BV662" s="613"/>
      <c r="BW662" s="613"/>
    </row>
    <row r="663" spans="46:75" ht="15.75" customHeight="1" x14ac:dyDescent="0.25">
      <c r="AT663" s="612"/>
      <c r="AU663" s="612"/>
      <c r="AV663" s="612"/>
      <c r="BA663" s="612"/>
      <c r="BL663" s="613"/>
      <c r="BM663" s="613"/>
      <c r="BN663" s="613"/>
      <c r="BO663" s="613"/>
      <c r="BP663" s="613"/>
      <c r="BQ663" s="613"/>
      <c r="BR663" s="613"/>
      <c r="BS663" s="613"/>
      <c r="BT663" s="613"/>
      <c r="BU663" s="613"/>
      <c r="BV663" s="613"/>
      <c r="BW663" s="613"/>
    </row>
    <row r="664" spans="46:75" ht="15.75" customHeight="1" x14ac:dyDescent="0.25">
      <c r="AT664" s="612"/>
      <c r="AU664" s="612"/>
      <c r="AV664" s="612"/>
      <c r="BA664" s="612"/>
      <c r="BL664" s="613"/>
      <c r="BM664" s="613"/>
      <c r="BN664" s="613"/>
      <c r="BO664" s="613"/>
      <c r="BP664" s="613"/>
      <c r="BQ664" s="613"/>
      <c r="BR664" s="613"/>
      <c r="BS664" s="613"/>
      <c r="BT664" s="613"/>
      <c r="BU664" s="613"/>
      <c r="BV664" s="613"/>
      <c r="BW664" s="613"/>
    </row>
    <row r="665" spans="46:75" ht="15.75" customHeight="1" x14ac:dyDescent="0.25">
      <c r="AT665" s="612"/>
      <c r="AU665" s="612"/>
      <c r="AV665" s="612"/>
      <c r="BA665" s="612"/>
      <c r="BL665" s="613"/>
      <c r="BM665" s="613"/>
      <c r="BN665" s="613"/>
      <c r="BO665" s="613"/>
      <c r="BP665" s="613"/>
      <c r="BQ665" s="613"/>
      <c r="BR665" s="613"/>
      <c r="BS665" s="613"/>
      <c r="BT665" s="613"/>
      <c r="BU665" s="613"/>
      <c r="BV665" s="613"/>
      <c r="BW665" s="613"/>
    </row>
    <row r="666" spans="46:75" ht="15.75" customHeight="1" x14ac:dyDescent="0.25">
      <c r="AT666" s="612"/>
      <c r="AU666" s="612"/>
      <c r="AV666" s="612"/>
      <c r="BA666" s="612"/>
      <c r="BL666" s="613"/>
      <c r="BM666" s="613"/>
      <c r="BN666" s="613"/>
      <c r="BO666" s="613"/>
      <c r="BP666" s="613"/>
      <c r="BQ666" s="613"/>
      <c r="BR666" s="613"/>
      <c r="BS666" s="613"/>
      <c r="BT666" s="613"/>
      <c r="BU666" s="613"/>
      <c r="BV666" s="613"/>
      <c r="BW666" s="613"/>
    </row>
    <row r="667" spans="46:75" ht="15.75" customHeight="1" x14ac:dyDescent="0.25">
      <c r="AT667" s="612"/>
      <c r="AU667" s="612"/>
      <c r="AV667" s="612"/>
      <c r="BA667" s="612"/>
      <c r="BL667" s="613"/>
      <c r="BM667" s="613"/>
      <c r="BN667" s="613"/>
      <c r="BO667" s="613"/>
      <c r="BP667" s="613"/>
      <c r="BQ667" s="613"/>
      <c r="BR667" s="613"/>
      <c r="BS667" s="613"/>
      <c r="BT667" s="613"/>
      <c r="BU667" s="613"/>
      <c r="BV667" s="613"/>
      <c r="BW667" s="613"/>
    </row>
    <row r="668" spans="46:75" ht="15.75" customHeight="1" x14ac:dyDescent="0.25">
      <c r="AT668" s="612"/>
      <c r="AU668" s="612"/>
      <c r="AV668" s="612"/>
      <c r="BA668" s="612"/>
      <c r="BL668" s="613"/>
      <c r="BM668" s="613"/>
      <c r="BN668" s="613"/>
      <c r="BO668" s="613"/>
      <c r="BP668" s="613"/>
      <c r="BQ668" s="613"/>
      <c r="BR668" s="613"/>
      <c r="BS668" s="613"/>
      <c r="BT668" s="613"/>
      <c r="BU668" s="613"/>
      <c r="BV668" s="613"/>
      <c r="BW668" s="613"/>
    </row>
    <row r="669" spans="46:75" ht="15.75" customHeight="1" x14ac:dyDescent="0.25">
      <c r="AT669" s="612"/>
      <c r="AU669" s="612"/>
      <c r="AV669" s="612"/>
      <c r="BA669" s="612"/>
      <c r="BL669" s="613"/>
      <c r="BM669" s="613"/>
      <c r="BN669" s="613"/>
      <c r="BO669" s="613"/>
      <c r="BP669" s="613"/>
      <c r="BQ669" s="613"/>
      <c r="BR669" s="613"/>
      <c r="BS669" s="613"/>
      <c r="BT669" s="613"/>
      <c r="BU669" s="613"/>
      <c r="BV669" s="613"/>
      <c r="BW669" s="613"/>
    </row>
    <row r="670" spans="46:75" ht="15.75" customHeight="1" x14ac:dyDescent="0.25">
      <c r="AT670" s="612"/>
      <c r="AU670" s="612"/>
      <c r="AV670" s="612"/>
      <c r="BA670" s="612"/>
      <c r="BL670" s="613"/>
      <c r="BM670" s="613"/>
      <c r="BN670" s="613"/>
      <c r="BO670" s="613"/>
      <c r="BP670" s="613"/>
      <c r="BQ670" s="613"/>
      <c r="BR670" s="613"/>
      <c r="BS670" s="613"/>
      <c r="BT670" s="613"/>
      <c r="BU670" s="613"/>
      <c r="BV670" s="613"/>
      <c r="BW670" s="613"/>
    </row>
    <row r="671" spans="46:75" ht="15.75" customHeight="1" x14ac:dyDescent="0.25">
      <c r="AT671" s="612"/>
      <c r="AU671" s="612"/>
      <c r="AV671" s="612"/>
      <c r="BA671" s="612"/>
      <c r="BL671" s="613"/>
      <c r="BM671" s="613"/>
      <c r="BN671" s="613"/>
      <c r="BO671" s="613"/>
      <c r="BP671" s="613"/>
      <c r="BQ671" s="613"/>
      <c r="BR671" s="613"/>
      <c r="BS671" s="613"/>
      <c r="BT671" s="613"/>
      <c r="BU671" s="613"/>
      <c r="BV671" s="613"/>
      <c r="BW671" s="613"/>
    </row>
    <row r="672" spans="46:75" ht="15.75" customHeight="1" x14ac:dyDescent="0.25">
      <c r="AT672" s="612"/>
      <c r="AU672" s="612"/>
      <c r="AV672" s="612"/>
      <c r="BA672" s="612"/>
      <c r="BL672" s="613"/>
      <c r="BM672" s="613"/>
      <c r="BN672" s="613"/>
      <c r="BO672" s="613"/>
      <c r="BP672" s="613"/>
      <c r="BQ672" s="613"/>
      <c r="BR672" s="613"/>
      <c r="BS672" s="613"/>
      <c r="BT672" s="613"/>
      <c r="BU672" s="613"/>
      <c r="BV672" s="613"/>
      <c r="BW672" s="613"/>
    </row>
    <row r="673" spans="46:75" ht="15.75" customHeight="1" x14ac:dyDescent="0.25">
      <c r="AT673" s="612"/>
      <c r="AU673" s="612"/>
      <c r="AV673" s="612"/>
      <c r="BA673" s="612"/>
      <c r="BL673" s="613"/>
      <c r="BM673" s="613"/>
      <c r="BN673" s="613"/>
      <c r="BO673" s="613"/>
      <c r="BP673" s="613"/>
      <c r="BQ673" s="613"/>
      <c r="BR673" s="613"/>
      <c r="BS673" s="613"/>
      <c r="BT673" s="613"/>
      <c r="BU673" s="613"/>
      <c r="BV673" s="613"/>
      <c r="BW673" s="613"/>
    </row>
    <row r="674" spans="46:75" ht="15.75" customHeight="1" x14ac:dyDescent="0.25">
      <c r="AT674" s="612"/>
      <c r="AU674" s="612"/>
      <c r="AV674" s="612"/>
      <c r="BA674" s="612"/>
      <c r="BL674" s="613"/>
      <c r="BM674" s="613"/>
      <c r="BN674" s="613"/>
      <c r="BO674" s="613"/>
      <c r="BP674" s="613"/>
      <c r="BQ674" s="613"/>
      <c r="BR674" s="613"/>
      <c r="BS674" s="613"/>
      <c r="BT674" s="613"/>
      <c r="BU674" s="613"/>
      <c r="BV674" s="613"/>
      <c r="BW674" s="613"/>
    </row>
    <row r="675" spans="46:75" ht="15.75" customHeight="1" x14ac:dyDescent="0.25">
      <c r="AT675" s="612"/>
      <c r="AU675" s="612"/>
      <c r="AV675" s="612"/>
      <c r="BA675" s="612"/>
      <c r="BL675" s="613"/>
      <c r="BM675" s="613"/>
      <c r="BN675" s="613"/>
      <c r="BO675" s="613"/>
      <c r="BP675" s="613"/>
      <c r="BQ675" s="613"/>
      <c r="BR675" s="613"/>
      <c r="BS675" s="613"/>
      <c r="BT675" s="613"/>
      <c r="BU675" s="613"/>
      <c r="BV675" s="613"/>
      <c r="BW675" s="613"/>
    </row>
    <row r="676" spans="46:75" ht="15.75" customHeight="1" x14ac:dyDescent="0.25">
      <c r="AT676" s="612"/>
      <c r="AU676" s="612"/>
      <c r="AV676" s="612"/>
      <c r="BA676" s="612"/>
      <c r="BL676" s="613"/>
      <c r="BM676" s="613"/>
      <c r="BN676" s="613"/>
      <c r="BO676" s="613"/>
      <c r="BP676" s="613"/>
      <c r="BQ676" s="613"/>
      <c r="BR676" s="613"/>
      <c r="BS676" s="613"/>
      <c r="BT676" s="613"/>
      <c r="BU676" s="613"/>
      <c r="BV676" s="613"/>
      <c r="BW676" s="613"/>
    </row>
    <row r="677" spans="46:75" ht="15.75" customHeight="1" x14ac:dyDescent="0.25">
      <c r="AT677" s="612"/>
      <c r="AU677" s="612"/>
      <c r="AV677" s="612"/>
      <c r="BA677" s="612"/>
      <c r="BL677" s="613"/>
      <c r="BM677" s="613"/>
      <c r="BN677" s="613"/>
      <c r="BO677" s="613"/>
      <c r="BP677" s="613"/>
      <c r="BQ677" s="613"/>
      <c r="BR677" s="613"/>
      <c r="BS677" s="613"/>
      <c r="BT677" s="613"/>
      <c r="BU677" s="613"/>
      <c r="BV677" s="613"/>
      <c r="BW677" s="613"/>
    </row>
    <row r="678" spans="46:75" ht="15.75" customHeight="1" x14ac:dyDescent="0.25">
      <c r="AT678" s="612"/>
      <c r="AU678" s="612"/>
      <c r="AV678" s="612"/>
      <c r="BA678" s="612"/>
      <c r="BL678" s="613"/>
      <c r="BM678" s="613"/>
      <c r="BN678" s="613"/>
      <c r="BO678" s="613"/>
      <c r="BP678" s="613"/>
      <c r="BQ678" s="613"/>
      <c r="BR678" s="613"/>
      <c r="BS678" s="613"/>
      <c r="BT678" s="613"/>
      <c r="BU678" s="613"/>
      <c r="BV678" s="613"/>
      <c r="BW678" s="613"/>
    </row>
    <row r="679" spans="46:75" ht="15.75" customHeight="1" x14ac:dyDescent="0.25">
      <c r="AT679" s="612"/>
      <c r="AU679" s="612"/>
      <c r="AV679" s="612"/>
      <c r="BA679" s="612"/>
      <c r="BL679" s="613"/>
      <c r="BM679" s="613"/>
      <c r="BN679" s="613"/>
      <c r="BO679" s="613"/>
      <c r="BP679" s="613"/>
      <c r="BQ679" s="613"/>
      <c r="BR679" s="613"/>
      <c r="BS679" s="613"/>
      <c r="BT679" s="613"/>
      <c r="BU679" s="613"/>
      <c r="BV679" s="613"/>
      <c r="BW679" s="613"/>
    </row>
    <row r="680" spans="46:75" ht="15.75" customHeight="1" x14ac:dyDescent="0.25">
      <c r="AT680" s="612"/>
      <c r="AU680" s="612"/>
      <c r="AV680" s="612"/>
      <c r="BA680" s="612"/>
      <c r="BL680" s="613"/>
      <c r="BM680" s="613"/>
      <c r="BN680" s="613"/>
      <c r="BO680" s="613"/>
      <c r="BP680" s="613"/>
      <c r="BQ680" s="613"/>
      <c r="BR680" s="613"/>
      <c r="BS680" s="613"/>
      <c r="BT680" s="613"/>
      <c r="BU680" s="613"/>
      <c r="BV680" s="613"/>
      <c r="BW680" s="613"/>
    </row>
    <row r="681" spans="46:75" ht="15.75" customHeight="1" x14ac:dyDescent="0.25">
      <c r="AT681" s="612"/>
      <c r="AU681" s="612"/>
      <c r="AV681" s="612"/>
      <c r="BA681" s="612"/>
      <c r="BL681" s="613"/>
      <c r="BM681" s="613"/>
      <c r="BN681" s="613"/>
      <c r="BO681" s="613"/>
      <c r="BP681" s="613"/>
      <c r="BQ681" s="613"/>
      <c r="BR681" s="613"/>
      <c r="BS681" s="613"/>
      <c r="BT681" s="613"/>
      <c r="BU681" s="613"/>
      <c r="BV681" s="613"/>
      <c r="BW681" s="613"/>
    </row>
    <row r="682" spans="46:75" ht="15.75" customHeight="1" x14ac:dyDescent="0.25">
      <c r="AT682" s="612"/>
      <c r="AU682" s="612"/>
      <c r="AV682" s="612"/>
      <c r="BA682" s="612"/>
      <c r="BL682" s="613"/>
      <c r="BM682" s="613"/>
      <c r="BN682" s="613"/>
      <c r="BO682" s="613"/>
      <c r="BP682" s="613"/>
      <c r="BQ682" s="613"/>
      <c r="BR682" s="613"/>
      <c r="BS682" s="613"/>
      <c r="BT682" s="613"/>
      <c r="BU682" s="613"/>
      <c r="BV682" s="613"/>
      <c r="BW682" s="613"/>
    </row>
    <row r="683" spans="46:75" ht="15.75" customHeight="1" x14ac:dyDescent="0.25">
      <c r="AT683" s="612"/>
      <c r="AU683" s="612"/>
      <c r="AV683" s="612"/>
      <c r="BA683" s="612"/>
      <c r="BL683" s="613"/>
      <c r="BM683" s="613"/>
      <c r="BN683" s="613"/>
      <c r="BO683" s="613"/>
      <c r="BP683" s="613"/>
      <c r="BQ683" s="613"/>
      <c r="BR683" s="613"/>
      <c r="BS683" s="613"/>
      <c r="BT683" s="613"/>
      <c r="BU683" s="613"/>
      <c r="BV683" s="613"/>
      <c r="BW683" s="613"/>
    </row>
    <row r="684" spans="46:75" ht="15.75" customHeight="1" x14ac:dyDescent="0.25">
      <c r="AT684" s="612"/>
      <c r="AU684" s="612"/>
      <c r="AV684" s="612"/>
      <c r="BA684" s="612"/>
      <c r="BL684" s="613"/>
      <c r="BM684" s="613"/>
      <c r="BN684" s="613"/>
      <c r="BO684" s="613"/>
      <c r="BP684" s="613"/>
      <c r="BQ684" s="613"/>
      <c r="BR684" s="613"/>
      <c r="BS684" s="613"/>
      <c r="BT684" s="613"/>
      <c r="BU684" s="613"/>
      <c r="BV684" s="613"/>
      <c r="BW684" s="613"/>
    </row>
    <row r="685" spans="46:75" ht="15.75" customHeight="1" x14ac:dyDescent="0.25">
      <c r="AT685" s="612"/>
      <c r="AU685" s="612"/>
      <c r="AV685" s="612"/>
      <c r="BA685" s="612"/>
      <c r="BL685" s="613"/>
      <c r="BM685" s="613"/>
      <c r="BN685" s="613"/>
      <c r="BO685" s="613"/>
      <c r="BP685" s="613"/>
      <c r="BQ685" s="613"/>
      <c r="BR685" s="613"/>
      <c r="BS685" s="613"/>
      <c r="BT685" s="613"/>
      <c r="BU685" s="613"/>
      <c r="BV685" s="613"/>
      <c r="BW685" s="613"/>
    </row>
    <row r="686" spans="46:75" ht="15.75" customHeight="1" x14ac:dyDescent="0.25">
      <c r="AT686" s="612"/>
      <c r="AU686" s="612"/>
      <c r="AV686" s="612"/>
      <c r="BA686" s="612"/>
      <c r="BL686" s="613"/>
      <c r="BM686" s="613"/>
      <c r="BN686" s="613"/>
      <c r="BO686" s="613"/>
      <c r="BP686" s="613"/>
      <c r="BQ686" s="613"/>
      <c r="BR686" s="613"/>
      <c r="BS686" s="613"/>
      <c r="BT686" s="613"/>
      <c r="BU686" s="613"/>
      <c r="BV686" s="613"/>
      <c r="BW686" s="613"/>
    </row>
    <row r="687" spans="46:75" ht="15.75" customHeight="1" x14ac:dyDescent="0.25">
      <c r="AT687" s="612"/>
      <c r="AU687" s="612"/>
      <c r="AV687" s="612"/>
      <c r="BA687" s="612"/>
      <c r="BL687" s="613"/>
      <c r="BM687" s="613"/>
      <c r="BN687" s="613"/>
      <c r="BO687" s="613"/>
      <c r="BP687" s="613"/>
      <c r="BQ687" s="613"/>
      <c r="BR687" s="613"/>
      <c r="BS687" s="613"/>
      <c r="BT687" s="613"/>
      <c r="BU687" s="613"/>
      <c r="BV687" s="613"/>
      <c r="BW687" s="613"/>
    </row>
    <row r="688" spans="46:75" ht="15.75" customHeight="1" x14ac:dyDescent="0.25">
      <c r="AT688" s="612"/>
      <c r="AU688" s="612"/>
      <c r="AV688" s="612"/>
      <c r="BA688" s="612"/>
      <c r="BL688" s="613"/>
      <c r="BM688" s="613"/>
      <c r="BN688" s="613"/>
      <c r="BO688" s="613"/>
      <c r="BP688" s="613"/>
      <c r="BQ688" s="613"/>
      <c r="BR688" s="613"/>
      <c r="BS688" s="613"/>
      <c r="BT688" s="613"/>
      <c r="BU688" s="613"/>
      <c r="BV688" s="613"/>
      <c r="BW688" s="613"/>
    </row>
    <row r="689" spans="46:75" ht="15.75" customHeight="1" x14ac:dyDescent="0.25">
      <c r="AT689" s="612"/>
      <c r="AU689" s="612"/>
      <c r="AV689" s="612"/>
      <c r="BA689" s="612"/>
      <c r="BL689" s="613"/>
      <c r="BM689" s="613"/>
      <c r="BN689" s="613"/>
      <c r="BO689" s="613"/>
      <c r="BP689" s="613"/>
      <c r="BQ689" s="613"/>
      <c r="BR689" s="613"/>
      <c r="BS689" s="613"/>
      <c r="BT689" s="613"/>
      <c r="BU689" s="613"/>
      <c r="BV689" s="613"/>
      <c r="BW689" s="613"/>
    </row>
    <row r="690" spans="46:75" ht="15.75" customHeight="1" x14ac:dyDescent="0.25">
      <c r="AT690" s="612"/>
      <c r="AU690" s="612"/>
      <c r="AV690" s="612"/>
      <c r="BA690" s="612"/>
      <c r="BL690" s="613"/>
      <c r="BM690" s="613"/>
      <c r="BN690" s="613"/>
      <c r="BO690" s="613"/>
      <c r="BP690" s="613"/>
      <c r="BQ690" s="613"/>
      <c r="BR690" s="613"/>
      <c r="BS690" s="613"/>
      <c r="BT690" s="613"/>
      <c r="BU690" s="613"/>
      <c r="BV690" s="613"/>
      <c r="BW690" s="613"/>
    </row>
    <row r="691" spans="46:75" ht="15.75" customHeight="1" x14ac:dyDescent="0.25">
      <c r="AT691" s="612"/>
      <c r="AU691" s="612"/>
      <c r="AV691" s="612"/>
      <c r="BA691" s="612"/>
      <c r="BL691" s="613"/>
      <c r="BM691" s="613"/>
      <c r="BN691" s="613"/>
      <c r="BO691" s="613"/>
      <c r="BP691" s="613"/>
      <c r="BQ691" s="613"/>
      <c r="BR691" s="613"/>
      <c r="BS691" s="613"/>
      <c r="BT691" s="613"/>
      <c r="BU691" s="613"/>
      <c r="BV691" s="613"/>
      <c r="BW691" s="613"/>
    </row>
    <row r="692" spans="46:75" ht="15.75" customHeight="1" x14ac:dyDescent="0.25">
      <c r="AT692" s="612"/>
      <c r="AU692" s="612"/>
      <c r="AV692" s="612"/>
      <c r="BA692" s="612"/>
      <c r="BL692" s="613"/>
      <c r="BM692" s="613"/>
      <c r="BN692" s="613"/>
      <c r="BO692" s="613"/>
      <c r="BP692" s="613"/>
      <c r="BQ692" s="613"/>
      <c r="BR692" s="613"/>
      <c r="BS692" s="613"/>
      <c r="BT692" s="613"/>
      <c r="BU692" s="613"/>
      <c r="BV692" s="613"/>
      <c r="BW692" s="613"/>
    </row>
    <row r="693" spans="46:75" ht="15.75" customHeight="1" x14ac:dyDescent="0.25">
      <c r="AT693" s="612"/>
      <c r="AU693" s="612"/>
      <c r="AV693" s="612"/>
      <c r="BA693" s="612"/>
      <c r="BL693" s="613"/>
      <c r="BM693" s="613"/>
      <c r="BN693" s="613"/>
      <c r="BO693" s="613"/>
      <c r="BP693" s="613"/>
      <c r="BQ693" s="613"/>
      <c r="BR693" s="613"/>
      <c r="BS693" s="613"/>
      <c r="BT693" s="613"/>
      <c r="BU693" s="613"/>
      <c r="BV693" s="613"/>
      <c r="BW693" s="613"/>
    </row>
    <row r="694" spans="46:75" ht="15.75" customHeight="1" x14ac:dyDescent="0.25">
      <c r="AT694" s="612"/>
      <c r="AU694" s="612"/>
      <c r="AV694" s="612"/>
      <c r="BA694" s="612"/>
      <c r="BL694" s="613"/>
      <c r="BM694" s="613"/>
      <c r="BN694" s="613"/>
      <c r="BO694" s="613"/>
      <c r="BP694" s="613"/>
      <c r="BQ694" s="613"/>
      <c r="BR694" s="613"/>
      <c r="BS694" s="613"/>
      <c r="BT694" s="613"/>
      <c r="BU694" s="613"/>
      <c r="BV694" s="613"/>
      <c r="BW694" s="613"/>
    </row>
    <row r="695" spans="46:75" ht="15.75" customHeight="1" x14ac:dyDescent="0.25">
      <c r="AT695" s="612"/>
      <c r="AU695" s="612"/>
      <c r="AV695" s="612"/>
      <c r="BA695" s="612"/>
      <c r="BL695" s="613"/>
      <c r="BM695" s="613"/>
      <c r="BN695" s="613"/>
      <c r="BO695" s="613"/>
      <c r="BP695" s="613"/>
      <c r="BQ695" s="613"/>
      <c r="BR695" s="613"/>
      <c r="BS695" s="613"/>
      <c r="BT695" s="613"/>
      <c r="BU695" s="613"/>
      <c r="BV695" s="613"/>
      <c r="BW695" s="613"/>
    </row>
    <row r="696" spans="46:75" ht="15.75" customHeight="1" x14ac:dyDescent="0.25">
      <c r="AT696" s="612"/>
      <c r="AU696" s="612"/>
      <c r="AV696" s="612"/>
      <c r="BA696" s="612"/>
      <c r="BL696" s="613"/>
      <c r="BM696" s="613"/>
      <c r="BN696" s="613"/>
      <c r="BO696" s="613"/>
      <c r="BP696" s="613"/>
      <c r="BQ696" s="613"/>
      <c r="BR696" s="613"/>
      <c r="BS696" s="613"/>
      <c r="BT696" s="613"/>
      <c r="BU696" s="613"/>
      <c r="BV696" s="613"/>
      <c r="BW696" s="613"/>
    </row>
    <row r="697" spans="46:75" ht="15.75" customHeight="1" x14ac:dyDescent="0.25">
      <c r="AT697" s="612"/>
      <c r="AU697" s="612"/>
      <c r="AV697" s="612"/>
      <c r="BA697" s="612"/>
      <c r="BL697" s="613"/>
      <c r="BM697" s="613"/>
      <c r="BN697" s="613"/>
      <c r="BO697" s="613"/>
      <c r="BP697" s="613"/>
      <c r="BQ697" s="613"/>
      <c r="BR697" s="613"/>
      <c r="BS697" s="613"/>
      <c r="BT697" s="613"/>
      <c r="BU697" s="613"/>
      <c r="BV697" s="613"/>
      <c r="BW697" s="613"/>
    </row>
    <row r="698" spans="46:75" ht="15.75" customHeight="1" x14ac:dyDescent="0.25">
      <c r="AT698" s="612"/>
      <c r="AU698" s="612"/>
      <c r="AV698" s="612"/>
      <c r="BA698" s="612"/>
      <c r="BL698" s="613"/>
      <c r="BM698" s="613"/>
      <c r="BN698" s="613"/>
      <c r="BO698" s="613"/>
      <c r="BP698" s="613"/>
      <c r="BQ698" s="613"/>
      <c r="BR698" s="613"/>
      <c r="BS698" s="613"/>
      <c r="BT698" s="613"/>
      <c r="BU698" s="613"/>
      <c r="BV698" s="613"/>
      <c r="BW698" s="613"/>
    </row>
    <row r="699" spans="46:75" ht="15.75" customHeight="1" x14ac:dyDescent="0.25">
      <c r="AT699" s="612"/>
      <c r="AU699" s="612"/>
      <c r="AV699" s="612"/>
      <c r="BA699" s="612"/>
      <c r="BL699" s="613"/>
      <c r="BM699" s="613"/>
      <c r="BN699" s="613"/>
      <c r="BO699" s="613"/>
      <c r="BP699" s="613"/>
      <c r="BQ699" s="613"/>
      <c r="BR699" s="613"/>
      <c r="BS699" s="613"/>
      <c r="BT699" s="613"/>
      <c r="BU699" s="613"/>
      <c r="BV699" s="613"/>
      <c r="BW699" s="613"/>
    </row>
    <row r="700" spans="46:75" ht="15.75" customHeight="1" x14ac:dyDescent="0.25">
      <c r="AT700" s="612"/>
      <c r="AU700" s="612"/>
      <c r="AV700" s="612"/>
      <c r="BA700" s="612"/>
      <c r="BL700" s="613"/>
      <c r="BM700" s="613"/>
      <c r="BN700" s="613"/>
      <c r="BO700" s="613"/>
      <c r="BP700" s="613"/>
      <c r="BQ700" s="613"/>
      <c r="BR700" s="613"/>
      <c r="BS700" s="613"/>
      <c r="BT700" s="613"/>
      <c r="BU700" s="613"/>
      <c r="BV700" s="613"/>
      <c r="BW700" s="613"/>
    </row>
    <row r="701" spans="46:75" ht="15.75" customHeight="1" x14ac:dyDescent="0.25">
      <c r="AT701" s="612"/>
      <c r="AU701" s="612"/>
      <c r="AV701" s="612"/>
      <c r="BA701" s="612"/>
      <c r="BL701" s="613"/>
      <c r="BM701" s="613"/>
      <c r="BN701" s="613"/>
      <c r="BO701" s="613"/>
      <c r="BP701" s="613"/>
      <c r="BQ701" s="613"/>
      <c r="BR701" s="613"/>
      <c r="BS701" s="613"/>
      <c r="BT701" s="613"/>
      <c r="BU701" s="613"/>
      <c r="BV701" s="613"/>
      <c r="BW701" s="613"/>
    </row>
    <row r="702" spans="46:75" ht="15.75" customHeight="1" x14ac:dyDescent="0.25">
      <c r="AT702" s="612"/>
      <c r="AU702" s="612"/>
      <c r="AV702" s="612"/>
      <c r="BA702" s="612"/>
      <c r="BL702" s="613"/>
      <c r="BM702" s="613"/>
      <c r="BN702" s="613"/>
      <c r="BO702" s="613"/>
      <c r="BP702" s="613"/>
      <c r="BQ702" s="613"/>
      <c r="BR702" s="613"/>
      <c r="BS702" s="613"/>
      <c r="BT702" s="613"/>
      <c r="BU702" s="613"/>
      <c r="BV702" s="613"/>
      <c r="BW702" s="613"/>
    </row>
    <row r="703" spans="46:75" ht="15.75" customHeight="1" x14ac:dyDescent="0.25">
      <c r="AT703" s="612"/>
      <c r="AU703" s="612"/>
      <c r="AV703" s="612"/>
      <c r="BA703" s="612"/>
      <c r="BL703" s="613"/>
      <c r="BM703" s="613"/>
      <c r="BN703" s="613"/>
      <c r="BO703" s="613"/>
      <c r="BP703" s="613"/>
      <c r="BQ703" s="613"/>
      <c r="BR703" s="613"/>
      <c r="BS703" s="613"/>
      <c r="BT703" s="613"/>
      <c r="BU703" s="613"/>
      <c r="BV703" s="613"/>
      <c r="BW703" s="613"/>
    </row>
    <row r="704" spans="46:75" ht="15.75" customHeight="1" x14ac:dyDescent="0.25">
      <c r="AT704" s="612"/>
      <c r="AU704" s="612"/>
      <c r="AV704" s="612"/>
      <c r="BA704" s="612"/>
      <c r="BL704" s="613"/>
      <c r="BM704" s="613"/>
      <c r="BN704" s="613"/>
      <c r="BO704" s="613"/>
      <c r="BP704" s="613"/>
      <c r="BQ704" s="613"/>
      <c r="BR704" s="613"/>
      <c r="BS704" s="613"/>
      <c r="BT704" s="613"/>
      <c r="BU704" s="613"/>
      <c r="BV704" s="613"/>
      <c r="BW704" s="613"/>
    </row>
    <row r="705" spans="46:75" ht="15.75" customHeight="1" x14ac:dyDescent="0.25">
      <c r="AT705" s="612"/>
      <c r="AU705" s="612"/>
      <c r="AV705" s="612"/>
      <c r="BA705" s="612"/>
      <c r="BL705" s="613"/>
      <c r="BM705" s="613"/>
      <c r="BN705" s="613"/>
      <c r="BO705" s="613"/>
      <c r="BP705" s="613"/>
      <c r="BQ705" s="613"/>
      <c r="BR705" s="613"/>
      <c r="BS705" s="613"/>
      <c r="BT705" s="613"/>
      <c r="BU705" s="613"/>
      <c r="BV705" s="613"/>
      <c r="BW705" s="613"/>
    </row>
    <row r="706" spans="46:75" ht="15.75" customHeight="1" x14ac:dyDescent="0.25">
      <c r="AT706" s="612"/>
      <c r="AU706" s="612"/>
      <c r="AV706" s="612"/>
      <c r="BA706" s="612"/>
      <c r="BL706" s="613"/>
      <c r="BM706" s="613"/>
      <c r="BN706" s="613"/>
      <c r="BO706" s="613"/>
      <c r="BP706" s="613"/>
      <c r="BQ706" s="613"/>
      <c r="BR706" s="613"/>
      <c r="BS706" s="613"/>
      <c r="BT706" s="613"/>
      <c r="BU706" s="613"/>
      <c r="BV706" s="613"/>
      <c r="BW706" s="613"/>
    </row>
    <row r="707" spans="46:75" ht="15.75" customHeight="1" x14ac:dyDescent="0.25">
      <c r="AT707" s="612"/>
      <c r="AU707" s="612"/>
      <c r="AV707" s="612"/>
      <c r="BA707" s="612"/>
      <c r="BL707" s="613"/>
      <c r="BM707" s="613"/>
      <c r="BN707" s="613"/>
      <c r="BO707" s="613"/>
      <c r="BP707" s="613"/>
      <c r="BQ707" s="613"/>
      <c r="BR707" s="613"/>
      <c r="BS707" s="613"/>
      <c r="BT707" s="613"/>
      <c r="BU707" s="613"/>
      <c r="BV707" s="613"/>
      <c r="BW707" s="613"/>
    </row>
    <row r="708" spans="46:75" ht="15.75" customHeight="1" x14ac:dyDescent="0.25">
      <c r="AT708" s="612"/>
      <c r="AU708" s="612"/>
      <c r="AV708" s="612"/>
      <c r="BA708" s="612"/>
      <c r="BL708" s="613"/>
      <c r="BM708" s="613"/>
      <c r="BN708" s="613"/>
      <c r="BO708" s="613"/>
      <c r="BP708" s="613"/>
      <c r="BQ708" s="613"/>
      <c r="BR708" s="613"/>
      <c r="BS708" s="613"/>
      <c r="BT708" s="613"/>
      <c r="BU708" s="613"/>
      <c r="BV708" s="613"/>
      <c r="BW708" s="613"/>
    </row>
    <row r="709" spans="46:75" ht="15.75" customHeight="1" x14ac:dyDescent="0.25">
      <c r="AT709" s="612"/>
      <c r="AU709" s="612"/>
      <c r="AV709" s="612"/>
      <c r="BA709" s="612"/>
      <c r="BL709" s="613"/>
      <c r="BM709" s="613"/>
      <c r="BN709" s="613"/>
      <c r="BO709" s="613"/>
      <c r="BP709" s="613"/>
      <c r="BQ709" s="613"/>
      <c r="BR709" s="613"/>
      <c r="BS709" s="613"/>
      <c r="BT709" s="613"/>
      <c r="BU709" s="613"/>
      <c r="BV709" s="613"/>
      <c r="BW709" s="613"/>
    </row>
    <row r="710" spans="46:75" ht="15.75" customHeight="1" x14ac:dyDescent="0.25">
      <c r="AT710" s="612"/>
      <c r="AU710" s="612"/>
      <c r="AV710" s="612"/>
      <c r="BA710" s="612"/>
      <c r="BL710" s="613"/>
      <c r="BM710" s="613"/>
      <c r="BN710" s="613"/>
      <c r="BO710" s="613"/>
      <c r="BP710" s="613"/>
      <c r="BQ710" s="613"/>
      <c r="BR710" s="613"/>
      <c r="BS710" s="613"/>
      <c r="BT710" s="613"/>
      <c r="BU710" s="613"/>
      <c r="BV710" s="613"/>
      <c r="BW710" s="613"/>
    </row>
    <row r="711" spans="46:75" ht="15.75" customHeight="1" x14ac:dyDescent="0.25">
      <c r="AT711" s="612"/>
      <c r="AU711" s="612"/>
      <c r="AV711" s="612"/>
      <c r="BA711" s="612"/>
      <c r="BL711" s="613"/>
      <c r="BM711" s="613"/>
      <c r="BN711" s="613"/>
      <c r="BO711" s="613"/>
      <c r="BP711" s="613"/>
      <c r="BQ711" s="613"/>
      <c r="BR711" s="613"/>
      <c r="BS711" s="613"/>
      <c r="BT711" s="613"/>
      <c r="BU711" s="613"/>
      <c r="BV711" s="613"/>
      <c r="BW711" s="613"/>
    </row>
    <row r="712" spans="46:75" ht="15.75" customHeight="1" x14ac:dyDescent="0.25">
      <c r="AT712" s="612"/>
      <c r="AU712" s="612"/>
      <c r="AV712" s="612"/>
      <c r="BA712" s="612"/>
      <c r="BL712" s="613"/>
      <c r="BM712" s="613"/>
      <c r="BN712" s="613"/>
      <c r="BO712" s="613"/>
      <c r="BP712" s="613"/>
      <c r="BQ712" s="613"/>
      <c r="BR712" s="613"/>
      <c r="BS712" s="613"/>
      <c r="BT712" s="613"/>
      <c r="BU712" s="613"/>
      <c r="BV712" s="613"/>
      <c r="BW712" s="613"/>
    </row>
    <row r="713" spans="46:75" ht="15.75" customHeight="1" x14ac:dyDescent="0.25">
      <c r="AT713" s="612"/>
      <c r="AU713" s="612"/>
      <c r="AV713" s="612"/>
      <c r="BA713" s="612"/>
      <c r="BL713" s="613"/>
      <c r="BM713" s="613"/>
      <c r="BN713" s="613"/>
      <c r="BO713" s="613"/>
      <c r="BP713" s="613"/>
      <c r="BQ713" s="613"/>
      <c r="BR713" s="613"/>
      <c r="BS713" s="613"/>
      <c r="BT713" s="613"/>
      <c r="BU713" s="613"/>
      <c r="BV713" s="613"/>
      <c r="BW713" s="613"/>
    </row>
    <row r="714" spans="46:75" ht="15.75" customHeight="1" x14ac:dyDescent="0.25">
      <c r="AT714" s="612"/>
      <c r="AU714" s="612"/>
      <c r="AV714" s="612"/>
      <c r="BA714" s="612"/>
      <c r="BL714" s="613"/>
      <c r="BM714" s="613"/>
      <c r="BN714" s="613"/>
      <c r="BO714" s="613"/>
      <c r="BP714" s="613"/>
      <c r="BQ714" s="613"/>
      <c r="BR714" s="613"/>
      <c r="BS714" s="613"/>
      <c r="BT714" s="613"/>
      <c r="BU714" s="613"/>
      <c r="BV714" s="613"/>
      <c r="BW714" s="613"/>
    </row>
    <row r="715" spans="46:75" ht="15.75" customHeight="1" x14ac:dyDescent="0.25">
      <c r="AT715" s="612"/>
      <c r="AU715" s="612"/>
      <c r="AV715" s="612"/>
      <c r="BA715" s="612"/>
      <c r="BL715" s="613"/>
      <c r="BM715" s="613"/>
      <c r="BN715" s="613"/>
      <c r="BO715" s="613"/>
      <c r="BP715" s="613"/>
      <c r="BQ715" s="613"/>
      <c r="BR715" s="613"/>
      <c r="BS715" s="613"/>
      <c r="BT715" s="613"/>
      <c r="BU715" s="613"/>
      <c r="BV715" s="613"/>
      <c r="BW715" s="613"/>
    </row>
    <row r="716" spans="46:75" ht="15.75" customHeight="1" x14ac:dyDescent="0.25">
      <c r="AT716" s="612"/>
      <c r="AU716" s="612"/>
      <c r="AV716" s="612"/>
      <c r="BA716" s="612"/>
      <c r="BL716" s="613"/>
      <c r="BM716" s="613"/>
      <c r="BN716" s="613"/>
      <c r="BO716" s="613"/>
      <c r="BP716" s="613"/>
      <c r="BQ716" s="613"/>
      <c r="BR716" s="613"/>
      <c r="BS716" s="613"/>
      <c r="BT716" s="613"/>
      <c r="BU716" s="613"/>
      <c r="BV716" s="613"/>
      <c r="BW716" s="613"/>
    </row>
    <row r="717" spans="46:75" ht="15.75" customHeight="1" x14ac:dyDescent="0.25">
      <c r="AT717" s="612"/>
      <c r="AU717" s="612"/>
      <c r="AV717" s="612"/>
      <c r="BA717" s="612"/>
      <c r="BL717" s="613"/>
      <c r="BM717" s="613"/>
      <c r="BN717" s="613"/>
      <c r="BO717" s="613"/>
      <c r="BP717" s="613"/>
      <c r="BQ717" s="613"/>
      <c r="BR717" s="613"/>
      <c r="BS717" s="613"/>
      <c r="BT717" s="613"/>
      <c r="BU717" s="613"/>
      <c r="BV717" s="613"/>
      <c r="BW717" s="613"/>
    </row>
    <row r="718" spans="46:75" ht="15.75" customHeight="1" x14ac:dyDescent="0.25">
      <c r="AT718" s="612"/>
      <c r="AU718" s="612"/>
      <c r="AV718" s="612"/>
      <c r="BA718" s="612"/>
      <c r="BL718" s="613"/>
      <c r="BM718" s="613"/>
      <c r="BN718" s="613"/>
      <c r="BO718" s="613"/>
      <c r="BP718" s="613"/>
      <c r="BQ718" s="613"/>
      <c r="BR718" s="613"/>
      <c r="BS718" s="613"/>
      <c r="BT718" s="613"/>
      <c r="BU718" s="613"/>
      <c r="BV718" s="613"/>
      <c r="BW718" s="613"/>
    </row>
    <row r="719" spans="46:75" ht="15.75" customHeight="1" x14ac:dyDescent="0.25">
      <c r="AT719" s="612"/>
      <c r="AU719" s="612"/>
      <c r="AV719" s="612"/>
      <c r="BA719" s="612"/>
      <c r="BL719" s="613"/>
      <c r="BM719" s="613"/>
      <c r="BN719" s="613"/>
      <c r="BO719" s="613"/>
      <c r="BP719" s="613"/>
      <c r="BQ719" s="613"/>
      <c r="BR719" s="613"/>
      <c r="BS719" s="613"/>
      <c r="BT719" s="613"/>
      <c r="BU719" s="613"/>
      <c r="BV719" s="613"/>
      <c r="BW719" s="613"/>
    </row>
    <row r="720" spans="46:75" ht="15.75" customHeight="1" x14ac:dyDescent="0.25">
      <c r="AT720" s="612"/>
      <c r="AU720" s="612"/>
      <c r="AV720" s="612"/>
      <c r="BA720" s="612"/>
      <c r="BL720" s="613"/>
      <c r="BM720" s="613"/>
      <c r="BN720" s="613"/>
      <c r="BO720" s="613"/>
      <c r="BP720" s="613"/>
      <c r="BQ720" s="613"/>
      <c r="BR720" s="613"/>
      <c r="BS720" s="613"/>
      <c r="BT720" s="613"/>
      <c r="BU720" s="613"/>
      <c r="BV720" s="613"/>
      <c r="BW720" s="613"/>
    </row>
    <row r="721" spans="46:75" ht="15.75" customHeight="1" x14ac:dyDescent="0.25">
      <c r="AT721" s="612"/>
      <c r="AU721" s="612"/>
      <c r="AV721" s="612"/>
      <c r="BA721" s="612"/>
      <c r="BL721" s="613"/>
      <c r="BM721" s="613"/>
      <c r="BN721" s="613"/>
      <c r="BO721" s="613"/>
      <c r="BP721" s="613"/>
      <c r="BQ721" s="613"/>
      <c r="BR721" s="613"/>
      <c r="BS721" s="613"/>
      <c r="BT721" s="613"/>
      <c r="BU721" s="613"/>
      <c r="BV721" s="613"/>
      <c r="BW721" s="613"/>
    </row>
    <row r="722" spans="46:75" ht="15.75" customHeight="1" x14ac:dyDescent="0.25">
      <c r="AT722" s="612"/>
      <c r="AU722" s="612"/>
      <c r="AV722" s="612"/>
      <c r="BA722" s="612"/>
      <c r="BL722" s="613"/>
      <c r="BM722" s="613"/>
      <c r="BN722" s="613"/>
      <c r="BO722" s="613"/>
      <c r="BP722" s="613"/>
      <c r="BQ722" s="613"/>
      <c r="BR722" s="613"/>
      <c r="BS722" s="613"/>
      <c r="BT722" s="613"/>
      <c r="BU722" s="613"/>
      <c r="BV722" s="613"/>
      <c r="BW722" s="613"/>
    </row>
    <row r="723" spans="46:75" ht="15.75" customHeight="1" x14ac:dyDescent="0.25">
      <c r="AT723" s="612"/>
      <c r="AU723" s="612"/>
      <c r="AV723" s="612"/>
      <c r="BA723" s="612"/>
      <c r="BL723" s="613"/>
      <c r="BM723" s="613"/>
      <c r="BN723" s="613"/>
      <c r="BO723" s="613"/>
      <c r="BP723" s="613"/>
      <c r="BQ723" s="613"/>
      <c r="BR723" s="613"/>
      <c r="BS723" s="613"/>
      <c r="BT723" s="613"/>
      <c r="BU723" s="613"/>
      <c r="BV723" s="613"/>
      <c r="BW723" s="613"/>
    </row>
    <row r="724" spans="46:75" ht="15.75" customHeight="1" x14ac:dyDescent="0.25">
      <c r="AT724" s="612"/>
      <c r="AU724" s="612"/>
      <c r="AV724" s="612"/>
      <c r="BA724" s="612"/>
      <c r="BL724" s="613"/>
      <c r="BM724" s="613"/>
      <c r="BN724" s="613"/>
      <c r="BO724" s="613"/>
      <c r="BP724" s="613"/>
      <c r="BQ724" s="613"/>
      <c r="BR724" s="613"/>
      <c r="BS724" s="613"/>
      <c r="BT724" s="613"/>
      <c r="BU724" s="613"/>
      <c r="BV724" s="613"/>
      <c r="BW724" s="613"/>
    </row>
    <row r="725" spans="46:75" ht="15.75" customHeight="1" x14ac:dyDescent="0.25">
      <c r="AT725" s="612"/>
      <c r="AU725" s="612"/>
      <c r="AV725" s="612"/>
      <c r="BA725" s="612"/>
      <c r="BL725" s="613"/>
      <c r="BM725" s="613"/>
      <c r="BN725" s="613"/>
      <c r="BO725" s="613"/>
      <c r="BP725" s="613"/>
      <c r="BQ725" s="613"/>
      <c r="BR725" s="613"/>
      <c r="BS725" s="613"/>
      <c r="BT725" s="613"/>
      <c r="BU725" s="613"/>
      <c r="BV725" s="613"/>
      <c r="BW725" s="613"/>
    </row>
    <row r="726" spans="46:75" ht="15.75" customHeight="1" x14ac:dyDescent="0.25">
      <c r="AT726" s="612"/>
      <c r="AU726" s="612"/>
      <c r="AV726" s="612"/>
      <c r="BA726" s="612"/>
      <c r="BL726" s="613"/>
      <c r="BM726" s="613"/>
      <c r="BN726" s="613"/>
      <c r="BO726" s="613"/>
      <c r="BP726" s="613"/>
      <c r="BQ726" s="613"/>
      <c r="BR726" s="613"/>
      <c r="BS726" s="613"/>
      <c r="BT726" s="613"/>
      <c r="BU726" s="613"/>
      <c r="BV726" s="613"/>
      <c r="BW726" s="613"/>
    </row>
    <row r="727" spans="46:75" ht="15.75" customHeight="1" x14ac:dyDescent="0.25">
      <c r="AT727" s="612"/>
      <c r="AU727" s="612"/>
      <c r="AV727" s="612"/>
      <c r="BA727" s="612"/>
      <c r="BL727" s="613"/>
      <c r="BM727" s="613"/>
      <c r="BN727" s="613"/>
      <c r="BO727" s="613"/>
      <c r="BP727" s="613"/>
      <c r="BQ727" s="613"/>
      <c r="BR727" s="613"/>
      <c r="BS727" s="613"/>
      <c r="BT727" s="613"/>
      <c r="BU727" s="613"/>
      <c r="BV727" s="613"/>
      <c r="BW727" s="613"/>
    </row>
    <row r="728" spans="46:75" ht="15.75" customHeight="1" x14ac:dyDescent="0.25">
      <c r="AT728" s="612"/>
      <c r="AU728" s="612"/>
      <c r="AV728" s="612"/>
      <c r="BA728" s="612"/>
      <c r="BL728" s="613"/>
      <c r="BM728" s="613"/>
      <c r="BN728" s="613"/>
      <c r="BO728" s="613"/>
      <c r="BP728" s="613"/>
      <c r="BQ728" s="613"/>
      <c r="BR728" s="613"/>
      <c r="BS728" s="613"/>
      <c r="BT728" s="613"/>
      <c r="BU728" s="613"/>
      <c r="BV728" s="613"/>
      <c r="BW728" s="613"/>
    </row>
    <row r="729" spans="46:75" ht="15.75" customHeight="1" x14ac:dyDescent="0.25">
      <c r="AT729" s="612"/>
      <c r="AU729" s="612"/>
      <c r="AV729" s="612"/>
      <c r="BA729" s="612"/>
      <c r="BL729" s="613"/>
      <c r="BM729" s="613"/>
      <c r="BN729" s="613"/>
      <c r="BO729" s="613"/>
      <c r="BP729" s="613"/>
      <c r="BQ729" s="613"/>
      <c r="BR729" s="613"/>
      <c r="BS729" s="613"/>
      <c r="BT729" s="613"/>
      <c r="BU729" s="613"/>
      <c r="BV729" s="613"/>
      <c r="BW729" s="613"/>
    </row>
    <row r="730" spans="46:75" ht="15.75" customHeight="1" x14ac:dyDescent="0.25">
      <c r="AT730" s="612"/>
      <c r="AU730" s="612"/>
      <c r="AV730" s="612"/>
      <c r="BA730" s="612"/>
      <c r="BL730" s="613"/>
      <c r="BM730" s="613"/>
      <c r="BN730" s="613"/>
      <c r="BO730" s="613"/>
      <c r="BP730" s="613"/>
      <c r="BQ730" s="613"/>
      <c r="BR730" s="613"/>
      <c r="BS730" s="613"/>
      <c r="BT730" s="613"/>
      <c r="BU730" s="613"/>
      <c r="BV730" s="613"/>
      <c r="BW730" s="613"/>
    </row>
    <row r="731" spans="46:75" ht="15.75" customHeight="1" x14ac:dyDescent="0.25">
      <c r="AT731" s="612"/>
      <c r="AU731" s="612"/>
      <c r="AV731" s="612"/>
      <c r="BA731" s="612"/>
      <c r="BL731" s="613"/>
      <c r="BM731" s="613"/>
      <c r="BN731" s="613"/>
      <c r="BO731" s="613"/>
      <c r="BP731" s="613"/>
      <c r="BQ731" s="613"/>
      <c r="BR731" s="613"/>
      <c r="BS731" s="613"/>
      <c r="BT731" s="613"/>
      <c r="BU731" s="613"/>
      <c r="BV731" s="613"/>
      <c r="BW731" s="613"/>
    </row>
    <row r="732" spans="46:75" ht="15.75" customHeight="1" x14ac:dyDescent="0.25">
      <c r="AT732" s="612"/>
      <c r="AU732" s="612"/>
      <c r="AV732" s="612"/>
      <c r="BA732" s="612"/>
      <c r="BL732" s="613"/>
      <c r="BM732" s="613"/>
      <c r="BN732" s="613"/>
      <c r="BO732" s="613"/>
      <c r="BP732" s="613"/>
      <c r="BQ732" s="613"/>
      <c r="BR732" s="613"/>
      <c r="BS732" s="613"/>
      <c r="BT732" s="613"/>
      <c r="BU732" s="613"/>
      <c r="BV732" s="613"/>
      <c r="BW732" s="613"/>
    </row>
    <row r="733" spans="46:75" ht="15.75" customHeight="1" x14ac:dyDescent="0.25">
      <c r="AT733" s="612"/>
      <c r="AU733" s="612"/>
      <c r="AV733" s="612"/>
      <c r="BA733" s="612"/>
      <c r="BL733" s="613"/>
      <c r="BM733" s="613"/>
      <c r="BN733" s="613"/>
      <c r="BO733" s="613"/>
      <c r="BP733" s="613"/>
      <c r="BQ733" s="613"/>
      <c r="BR733" s="613"/>
      <c r="BS733" s="613"/>
      <c r="BT733" s="613"/>
      <c r="BU733" s="613"/>
      <c r="BV733" s="613"/>
      <c r="BW733" s="613"/>
    </row>
    <row r="734" spans="46:75" ht="15.75" customHeight="1" x14ac:dyDescent="0.25">
      <c r="AT734" s="612"/>
      <c r="AU734" s="612"/>
      <c r="AV734" s="612"/>
      <c r="BA734" s="612"/>
      <c r="BL734" s="613"/>
      <c r="BM734" s="613"/>
      <c r="BN734" s="613"/>
      <c r="BO734" s="613"/>
      <c r="BP734" s="613"/>
      <c r="BQ734" s="613"/>
      <c r="BR734" s="613"/>
      <c r="BS734" s="613"/>
      <c r="BT734" s="613"/>
      <c r="BU734" s="613"/>
      <c r="BV734" s="613"/>
      <c r="BW734" s="613"/>
    </row>
    <row r="735" spans="46:75" ht="15.75" customHeight="1" x14ac:dyDescent="0.25">
      <c r="AT735" s="612"/>
      <c r="AU735" s="612"/>
      <c r="AV735" s="612"/>
      <c r="BA735" s="612"/>
      <c r="BL735" s="613"/>
      <c r="BM735" s="613"/>
      <c r="BN735" s="613"/>
      <c r="BO735" s="613"/>
      <c r="BP735" s="613"/>
      <c r="BQ735" s="613"/>
      <c r="BR735" s="613"/>
      <c r="BS735" s="613"/>
      <c r="BT735" s="613"/>
      <c r="BU735" s="613"/>
      <c r="BV735" s="613"/>
      <c r="BW735" s="613"/>
    </row>
    <row r="736" spans="46:75" ht="15.75" customHeight="1" x14ac:dyDescent="0.25">
      <c r="AT736" s="612"/>
      <c r="AU736" s="612"/>
      <c r="AV736" s="612"/>
      <c r="BA736" s="612"/>
      <c r="BL736" s="613"/>
      <c r="BM736" s="613"/>
      <c r="BN736" s="613"/>
      <c r="BO736" s="613"/>
      <c r="BP736" s="613"/>
      <c r="BQ736" s="613"/>
      <c r="BR736" s="613"/>
      <c r="BS736" s="613"/>
      <c r="BT736" s="613"/>
      <c r="BU736" s="613"/>
      <c r="BV736" s="613"/>
      <c r="BW736" s="613"/>
    </row>
    <row r="737" spans="46:75" ht="15.75" customHeight="1" x14ac:dyDescent="0.25">
      <c r="AT737" s="612"/>
      <c r="AU737" s="612"/>
      <c r="AV737" s="612"/>
      <c r="BA737" s="612"/>
      <c r="BL737" s="613"/>
      <c r="BM737" s="613"/>
      <c r="BN737" s="613"/>
      <c r="BO737" s="613"/>
      <c r="BP737" s="613"/>
      <c r="BQ737" s="613"/>
      <c r="BR737" s="613"/>
      <c r="BS737" s="613"/>
      <c r="BT737" s="613"/>
      <c r="BU737" s="613"/>
      <c r="BV737" s="613"/>
      <c r="BW737" s="613"/>
    </row>
    <row r="738" spans="46:75" ht="15.75" customHeight="1" x14ac:dyDescent="0.25">
      <c r="AT738" s="612"/>
      <c r="AU738" s="612"/>
      <c r="AV738" s="612"/>
      <c r="BA738" s="612"/>
      <c r="BL738" s="613"/>
      <c r="BM738" s="613"/>
      <c r="BN738" s="613"/>
      <c r="BO738" s="613"/>
      <c r="BP738" s="613"/>
      <c r="BQ738" s="613"/>
      <c r="BR738" s="613"/>
      <c r="BS738" s="613"/>
      <c r="BT738" s="613"/>
      <c r="BU738" s="613"/>
      <c r="BV738" s="613"/>
      <c r="BW738" s="613"/>
    </row>
    <row r="739" spans="46:75" ht="15.75" customHeight="1" x14ac:dyDescent="0.25">
      <c r="AT739" s="612"/>
      <c r="AU739" s="612"/>
      <c r="AV739" s="612"/>
      <c r="BA739" s="612"/>
      <c r="BL739" s="613"/>
      <c r="BM739" s="613"/>
      <c r="BN739" s="613"/>
      <c r="BO739" s="613"/>
      <c r="BP739" s="613"/>
      <c r="BQ739" s="613"/>
      <c r="BR739" s="613"/>
      <c r="BS739" s="613"/>
      <c r="BT739" s="613"/>
      <c r="BU739" s="613"/>
      <c r="BV739" s="613"/>
      <c r="BW739" s="613"/>
    </row>
    <row r="740" spans="46:75" ht="15.75" customHeight="1" x14ac:dyDescent="0.25">
      <c r="AT740" s="612"/>
      <c r="AU740" s="612"/>
      <c r="AV740" s="612"/>
      <c r="BA740" s="612"/>
      <c r="BL740" s="613"/>
      <c r="BM740" s="613"/>
      <c r="BN740" s="613"/>
      <c r="BO740" s="613"/>
      <c r="BP740" s="613"/>
      <c r="BQ740" s="613"/>
      <c r="BR740" s="613"/>
      <c r="BS740" s="613"/>
      <c r="BT740" s="613"/>
      <c r="BU740" s="613"/>
      <c r="BV740" s="613"/>
      <c r="BW740" s="613"/>
    </row>
    <row r="741" spans="46:75" ht="15.75" customHeight="1" x14ac:dyDescent="0.25">
      <c r="AT741" s="612"/>
      <c r="AU741" s="612"/>
      <c r="AV741" s="612"/>
      <c r="BA741" s="612"/>
      <c r="BL741" s="613"/>
      <c r="BM741" s="613"/>
      <c r="BN741" s="613"/>
      <c r="BO741" s="613"/>
      <c r="BP741" s="613"/>
      <c r="BQ741" s="613"/>
      <c r="BR741" s="613"/>
      <c r="BS741" s="613"/>
      <c r="BT741" s="613"/>
      <c r="BU741" s="613"/>
      <c r="BV741" s="613"/>
      <c r="BW741" s="613"/>
    </row>
    <row r="742" spans="46:75" ht="15.75" customHeight="1" x14ac:dyDescent="0.25">
      <c r="AT742" s="612"/>
      <c r="AU742" s="612"/>
      <c r="AV742" s="612"/>
      <c r="BA742" s="612"/>
      <c r="BL742" s="613"/>
      <c r="BM742" s="613"/>
      <c r="BN742" s="613"/>
      <c r="BO742" s="613"/>
      <c r="BP742" s="613"/>
      <c r="BQ742" s="613"/>
      <c r="BR742" s="613"/>
      <c r="BS742" s="613"/>
      <c r="BT742" s="613"/>
      <c r="BU742" s="613"/>
      <c r="BV742" s="613"/>
      <c r="BW742" s="613"/>
    </row>
    <row r="743" spans="46:75" ht="15.75" customHeight="1" x14ac:dyDescent="0.25">
      <c r="AT743" s="612"/>
      <c r="AU743" s="612"/>
      <c r="AV743" s="612"/>
      <c r="BA743" s="612"/>
      <c r="BL743" s="613"/>
      <c r="BM743" s="613"/>
      <c r="BN743" s="613"/>
      <c r="BO743" s="613"/>
      <c r="BP743" s="613"/>
      <c r="BQ743" s="613"/>
      <c r="BR743" s="613"/>
      <c r="BS743" s="613"/>
      <c r="BT743" s="613"/>
      <c r="BU743" s="613"/>
      <c r="BV743" s="613"/>
      <c r="BW743" s="613"/>
    </row>
    <row r="744" spans="46:75" ht="15.75" customHeight="1" x14ac:dyDescent="0.25">
      <c r="AT744" s="612"/>
      <c r="AU744" s="612"/>
      <c r="AV744" s="612"/>
      <c r="BA744" s="612"/>
      <c r="BL744" s="613"/>
      <c r="BM744" s="613"/>
      <c r="BN744" s="613"/>
      <c r="BO744" s="613"/>
      <c r="BP744" s="613"/>
      <c r="BQ744" s="613"/>
      <c r="BR744" s="613"/>
      <c r="BS744" s="613"/>
      <c r="BT744" s="613"/>
      <c r="BU744" s="613"/>
      <c r="BV744" s="613"/>
      <c r="BW744" s="613"/>
    </row>
    <row r="745" spans="46:75" ht="15.75" customHeight="1" x14ac:dyDescent="0.25">
      <c r="AT745" s="612"/>
      <c r="AU745" s="612"/>
      <c r="AV745" s="612"/>
      <c r="BA745" s="612"/>
      <c r="BL745" s="613"/>
      <c r="BM745" s="613"/>
      <c r="BN745" s="613"/>
      <c r="BO745" s="613"/>
      <c r="BP745" s="613"/>
      <c r="BQ745" s="613"/>
      <c r="BR745" s="613"/>
      <c r="BS745" s="613"/>
      <c r="BT745" s="613"/>
      <c r="BU745" s="613"/>
      <c r="BV745" s="613"/>
      <c r="BW745" s="613"/>
    </row>
    <row r="746" spans="46:75" ht="15.75" customHeight="1" x14ac:dyDescent="0.25">
      <c r="AT746" s="612"/>
      <c r="AU746" s="612"/>
      <c r="AV746" s="612"/>
      <c r="BA746" s="612"/>
      <c r="BL746" s="613"/>
      <c r="BM746" s="613"/>
      <c r="BN746" s="613"/>
      <c r="BO746" s="613"/>
      <c r="BP746" s="613"/>
      <c r="BQ746" s="613"/>
      <c r="BR746" s="613"/>
      <c r="BS746" s="613"/>
      <c r="BT746" s="613"/>
      <c r="BU746" s="613"/>
      <c r="BV746" s="613"/>
      <c r="BW746" s="613"/>
    </row>
    <row r="747" spans="46:75" ht="15.75" customHeight="1" x14ac:dyDescent="0.25">
      <c r="AT747" s="612"/>
      <c r="AU747" s="612"/>
      <c r="AV747" s="612"/>
      <c r="BA747" s="612"/>
      <c r="BL747" s="613"/>
      <c r="BM747" s="613"/>
      <c r="BN747" s="613"/>
      <c r="BO747" s="613"/>
      <c r="BP747" s="613"/>
      <c r="BQ747" s="613"/>
      <c r="BR747" s="613"/>
      <c r="BS747" s="613"/>
      <c r="BT747" s="613"/>
      <c r="BU747" s="613"/>
      <c r="BV747" s="613"/>
      <c r="BW747" s="613"/>
    </row>
    <row r="748" spans="46:75" ht="15.75" customHeight="1" x14ac:dyDescent="0.25">
      <c r="AT748" s="612"/>
      <c r="AU748" s="612"/>
      <c r="AV748" s="612"/>
      <c r="BA748" s="612"/>
      <c r="BL748" s="613"/>
      <c r="BM748" s="613"/>
      <c r="BN748" s="613"/>
      <c r="BO748" s="613"/>
      <c r="BP748" s="613"/>
      <c r="BQ748" s="613"/>
      <c r="BR748" s="613"/>
      <c r="BS748" s="613"/>
      <c r="BT748" s="613"/>
      <c r="BU748" s="613"/>
      <c r="BV748" s="613"/>
      <c r="BW748" s="613"/>
    </row>
    <row r="749" spans="46:75" ht="15.75" customHeight="1" x14ac:dyDescent="0.25">
      <c r="AT749" s="612"/>
      <c r="AU749" s="612"/>
      <c r="AV749" s="612"/>
      <c r="BA749" s="612"/>
      <c r="BL749" s="613"/>
      <c r="BM749" s="613"/>
      <c r="BN749" s="613"/>
      <c r="BO749" s="613"/>
      <c r="BP749" s="613"/>
      <c r="BQ749" s="613"/>
      <c r="BR749" s="613"/>
      <c r="BS749" s="613"/>
      <c r="BT749" s="613"/>
      <c r="BU749" s="613"/>
      <c r="BV749" s="613"/>
      <c r="BW749" s="613"/>
    </row>
    <row r="750" spans="46:75" ht="15.75" customHeight="1" x14ac:dyDescent="0.25">
      <c r="AT750" s="612"/>
      <c r="AU750" s="612"/>
      <c r="AV750" s="612"/>
      <c r="BA750" s="612"/>
      <c r="BL750" s="613"/>
      <c r="BM750" s="613"/>
      <c r="BN750" s="613"/>
      <c r="BO750" s="613"/>
      <c r="BP750" s="613"/>
      <c r="BQ750" s="613"/>
      <c r="BR750" s="613"/>
      <c r="BS750" s="613"/>
      <c r="BT750" s="613"/>
      <c r="BU750" s="613"/>
      <c r="BV750" s="613"/>
      <c r="BW750" s="613"/>
    </row>
    <row r="751" spans="46:75" ht="15.75" customHeight="1" x14ac:dyDescent="0.25">
      <c r="AT751" s="612"/>
      <c r="AU751" s="612"/>
      <c r="AV751" s="612"/>
      <c r="BA751" s="612"/>
      <c r="BL751" s="613"/>
      <c r="BM751" s="613"/>
      <c r="BN751" s="613"/>
      <c r="BO751" s="613"/>
      <c r="BP751" s="613"/>
      <c r="BQ751" s="613"/>
      <c r="BR751" s="613"/>
      <c r="BS751" s="613"/>
      <c r="BT751" s="613"/>
      <c r="BU751" s="613"/>
      <c r="BV751" s="613"/>
      <c r="BW751" s="613"/>
    </row>
    <row r="752" spans="46:75" ht="15.75" customHeight="1" x14ac:dyDescent="0.25">
      <c r="AT752" s="612"/>
      <c r="AU752" s="612"/>
      <c r="AV752" s="612"/>
      <c r="BA752" s="612"/>
      <c r="BL752" s="613"/>
      <c r="BM752" s="613"/>
      <c r="BN752" s="613"/>
      <c r="BO752" s="613"/>
      <c r="BP752" s="613"/>
      <c r="BQ752" s="613"/>
      <c r="BR752" s="613"/>
      <c r="BS752" s="613"/>
      <c r="BT752" s="613"/>
      <c r="BU752" s="613"/>
      <c r="BV752" s="613"/>
      <c r="BW752" s="613"/>
    </row>
    <row r="753" spans="46:75" ht="15.75" customHeight="1" x14ac:dyDescent="0.25">
      <c r="AT753" s="612"/>
      <c r="AU753" s="612"/>
      <c r="AV753" s="612"/>
      <c r="BA753" s="612"/>
      <c r="BL753" s="613"/>
      <c r="BM753" s="613"/>
      <c r="BN753" s="613"/>
      <c r="BO753" s="613"/>
      <c r="BP753" s="613"/>
      <c r="BQ753" s="613"/>
      <c r="BR753" s="613"/>
      <c r="BS753" s="613"/>
      <c r="BT753" s="613"/>
      <c r="BU753" s="613"/>
      <c r="BV753" s="613"/>
      <c r="BW753" s="613"/>
    </row>
    <row r="754" spans="46:75" ht="15.75" customHeight="1" x14ac:dyDescent="0.25">
      <c r="AT754" s="612"/>
      <c r="AU754" s="612"/>
      <c r="AV754" s="612"/>
      <c r="BA754" s="612"/>
      <c r="BL754" s="613"/>
      <c r="BM754" s="613"/>
      <c r="BN754" s="613"/>
      <c r="BO754" s="613"/>
      <c r="BP754" s="613"/>
      <c r="BQ754" s="613"/>
      <c r="BR754" s="613"/>
      <c r="BS754" s="613"/>
      <c r="BT754" s="613"/>
      <c r="BU754" s="613"/>
      <c r="BV754" s="613"/>
      <c r="BW754" s="613"/>
    </row>
    <row r="755" spans="46:75" ht="15.75" customHeight="1" x14ac:dyDescent="0.25">
      <c r="AT755" s="612"/>
      <c r="AU755" s="612"/>
      <c r="AV755" s="612"/>
      <c r="BA755" s="612"/>
      <c r="BL755" s="613"/>
      <c r="BM755" s="613"/>
      <c r="BN755" s="613"/>
      <c r="BO755" s="613"/>
      <c r="BP755" s="613"/>
      <c r="BQ755" s="613"/>
      <c r="BR755" s="613"/>
      <c r="BS755" s="613"/>
      <c r="BT755" s="613"/>
      <c r="BU755" s="613"/>
      <c r="BV755" s="613"/>
      <c r="BW755" s="613"/>
    </row>
    <row r="756" spans="46:75" ht="15.75" customHeight="1" x14ac:dyDescent="0.25">
      <c r="AT756" s="612"/>
      <c r="AU756" s="612"/>
      <c r="AV756" s="612"/>
      <c r="BA756" s="612"/>
      <c r="BL756" s="613"/>
      <c r="BM756" s="613"/>
      <c r="BN756" s="613"/>
      <c r="BO756" s="613"/>
      <c r="BP756" s="613"/>
      <c r="BQ756" s="613"/>
      <c r="BR756" s="613"/>
      <c r="BS756" s="613"/>
      <c r="BT756" s="613"/>
      <c r="BU756" s="613"/>
      <c r="BV756" s="613"/>
      <c r="BW756" s="613"/>
    </row>
    <row r="757" spans="46:75" ht="15.75" customHeight="1" x14ac:dyDescent="0.25">
      <c r="AT757" s="612"/>
      <c r="AU757" s="612"/>
      <c r="AV757" s="612"/>
      <c r="BA757" s="612"/>
      <c r="BL757" s="613"/>
      <c r="BM757" s="613"/>
      <c r="BN757" s="613"/>
      <c r="BO757" s="613"/>
      <c r="BP757" s="613"/>
      <c r="BQ757" s="613"/>
      <c r="BR757" s="613"/>
      <c r="BS757" s="613"/>
      <c r="BT757" s="613"/>
      <c r="BU757" s="613"/>
      <c r="BV757" s="613"/>
      <c r="BW757" s="613"/>
    </row>
    <row r="758" spans="46:75" ht="15.75" customHeight="1" x14ac:dyDescent="0.25">
      <c r="AT758" s="612"/>
      <c r="AU758" s="612"/>
      <c r="AV758" s="612"/>
      <c r="BA758" s="612"/>
      <c r="BL758" s="613"/>
      <c r="BM758" s="613"/>
      <c r="BN758" s="613"/>
      <c r="BO758" s="613"/>
      <c r="BP758" s="613"/>
      <c r="BQ758" s="613"/>
      <c r="BR758" s="613"/>
      <c r="BS758" s="613"/>
      <c r="BT758" s="613"/>
      <c r="BU758" s="613"/>
      <c r="BV758" s="613"/>
      <c r="BW758" s="613"/>
    </row>
    <row r="759" spans="46:75" ht="15.75" customHeight="1" x14ac:dyDescent="0.25">
      <c r="AT759" s="612"/>
      <c r="AU759" s="612"/>
      <c r="AV759" s="612"/>
      <c r="BA759" s="612"/>
      <c r="BL759" s="613"/>
      <c r="BM759" s="613"/>
      <c r="BN759" s="613"/>
      <c r="BO759" s="613"/>
      <c r="BP759" s="613"/>
      <c r="BQ759" s="613"/>
      <c r="BR759" s="613"/>
      <c r="BS759" s="613"/>
      <c r="BT759" s="613"/>
      <c r="BU759" s="613"/>
      <c r="BV759" s="613"/>
      <c r="BW759" s="613"/>
    </row>
    <row r="760" spans="46:75" ht="15.75" customHeight="1" x14ac:dyDescent="0.25">
      <c r="AT760" s="612"/>
      <c r="AU760" s="612"/>
      <c r="AV760" s="612"/>
      <c r="BA760" s="612"/>
      <c r="BL760" s="613"/>
      <c r="BM760" s="613"/>
      <c r="BN760" s="613"/>
      <c r="BO760" s="613"/>
      <c r="BP760" s="613"/>
      <c r="BQ760" s="613"/>
      <c r="BR760" s="613"/>
      <c r="BS760" s="613"/>
      <c r="BT760" s="613"/>
      <c r="BU760" s="613"/>
      <c r="BV760" s="613"/>
      <c r="BW760" s="613"/>
    </row>
    <row r="761" spans="46:75" ht="15.75" customHeight="1" x14ac:dyDescent="0.25">
      <c r="AT761" s="612"/>
      <c r="AU761" s="612"/>
      <c r="AV761" s="612"/>
      <c r="BA761" s="612"/>
      <c r="BL761" s="613"/>
      <c r="BM761" s="613"/>
      <c r="BN761" s="613"/>
      <c r="BO761" s="613"/>
      <c r="BP761" s="613"/>
      <c r="BQ761" s="613"/>
      <c r="BR761" s="613"/>
      <c r="BS761" s="613"/>
      <c r="BT761" s="613"/>
      <c r="BU761" s="613"/>
      <c r="BV761" s="613"/>
      <c r="BW761" s="613"/>
    </row>
    <row r="762" spans="46:75" ht="15.75" customHeight="1" x14ac:dyDescent="0.25">
      <c r="AT762" s="612"/>
      <c r="AU762" s="612"/>
      <c r="AV762" s="612"/>
      <c r="BA762" s="612"/>
      <c r="BL762" s="613"/>
      <c r="BM762" s="613"/>
      <c r="BN762" s="613"/>
      <c r="BO762" s="613"/>
      <c r="BP762" s="613"/>
      <c r="BQ762" s="613"/>
      <c r="BR762" s="613"/>
      <c r="BS762" s="613"/>
      <c r="BT762" s="613"/>
      <c r="BU762" s="613"/>
      <c r="BV762" s="613"/>
      <c r="BW762" s="613"/>
    </row>
    <row r="763" spans="46:75" ht="15.75" customHeight="1" x14ac:dyDescent="0.25">
      <c r="AT763" s="612"/>
      <c r="AU763" s="612"/>
      <c r="AV763" s="612"/>
      <c r="BA763" s="612"/>
      <c r="BL763" s="613"/>
      <c r="BM763" s="613"/>
      <c r="BN763" s="613"/>
      <c r="BO763" s="613"/>
      <c r="BP763" s="613"/>
      <c r="BQ763" s="613"/>
      <c r="BR763" s="613"/>
      <c r="BS763" s="613"/>
      <c r="BT763" s="613"/>
      <c r="BU763" s="613"/>
      <c r="BV763" s="613"/>
      <c r="BW763" s="613"/>
    </row>
    <row r="764" spans="46:75" ht="15.75" customHeight="1" x14ac:dyDescent="0.25">
      <c r="AT764" s="612"/>
      <c r="AU764" s="612"/>
      <c r="AV764" s="612"/>
      <c r="BA764" s="612"/>
      <c r="BL764" s="613"/>
      <c r="BM764" s="613"/>
      <c r="BN764" s="613"/>
      <c r="BO764" s="613"/>
      <c r="BP764" s="613"/>
      <c r="BQ764" s="613"/>
      <c r="BR764" s="613"/>
      <c r="BS764" s="613"/>
      <c r="BT764" s="613"/>
      <c r="BU764" s="613"/>
      <c r="BV764" s="613"/>
      <c r="BW764" s="613"/>
    </row>
    <row r="765" spans="46:75" ht="15.75" customHeight="1" x14ac:dyDescent="0.25">
      <c r="AT765" s="612"/>
      <c r="AU765" s="612"/>
      <c r="AV765" s="612"/>
      <c r="BA765" s="612"/>
      <c r="BL765" s="613"/>
      <c r="BM765" s="613"/>
      <c r="BN765" s="613"/>
      <c r="BO765" s="613"/>
      <c r="BP765" s="613"/>
      <c r="BQ765" s="613"/>
      <c r="BR765" s="613"/>
      <c r="BS765" s="613"/>
      <c r="BT765" s="613"/>
      <c r="BU765" s="613"/>
      <c r="BV765" s="613"/>
      <c r="BW765" s="613"/>
    </row>
    <row r="766" spans="46:75" ht="15.75" customHeight="1" x14ac:dyDescent="0.25">
      <c r="AT766" s="612"/>
      <c r="AU766" s="612"/>
      <c r="AV766" s="612"/>
      <c r="BA766" s="612"/>
      <c r="BL766" s="613"/>
      <c r="BM766" s="613"/>
      <c r="BN766" s="613"/>
      <c r="BO766" s="613"/>
      <c r="BP766" s="613"/>
      <c r="BQ766" s="613"/>
      <c r="BR766" s="613"/>
      <c r="BS766" s="613"/>
      <c r="BT766" s="613"/>
      <c r="BU766" s="613"/>
      <c r="BV766" s="613"/>
      <c r="BW766" s="613"/>
    </row>
    <row r="767" spans="46:75" ht="15.75" customHeight="1" x14ac:dyDescent="0.25">
      <c r="AT767" s="612"/>
      <c r="AU767" s="612"/>
      <c r="AV767" s="612"/>
      <c r="BA767" s="612"/>
      <c r="BL767" s="613"/>
      <c r="BM767" s="613"/>
      <c r="BN767" s="613"/>
      <c r="BO767" s="613"/>
      <c r="BP767" s="613"/>
      <c r="BQ767" s="613"/>
      <c r="BR767" s="613"/>
      <c r="BS767" s="613"/>
      <c r="BT767" s="613"/>
      <c r="BU767" s="613"/>
      <c r="BV767" s="613"/>
      <c r="BW767" s="613"/>
    </row>
    <row r="768" spans="46:75" ht="15.75" customHeight="1" x14ac:dyDescent="0.25">
      <c r="AT768" s="612"/>
      <c r="AU768" s="612"/>
      <c r="AV768" s="612"/>
      <c r="BA768" s="612"/>
      <c r="BL768" s="613"/>
      <c r="BM768" s="613"/>
      <c r="BN768" s="613"/>
      <c r="BO768" s="613"/>
      <c r="BP768" s="613"/>
      <c r="BQ768" s="613"/>
      <c r="BR768" s="613"/>
      <c r="BS768" s="613"/>
      <c r="BT768" s="613"/>
      <c r="BU768" s="613"/>
      <c r="BV768" s="613"/>
      <c r="BW768" s="613"/>
    </row>
    <row r="769" spans="46:75" ht="15.75" customHeight="1" x14ac:dyDescent="0.25">
      <c r="AT769" s="612"/>
      <c r="AU769" s="612"/>
      <c r="AV769" s="612"/>
      <c r="BA769" s="612"/>
      <c r="BL769" s="613"/>
      <c r="BM769" s="613"/>
      <c r="BN769" s="613"/>
      <c r="BO769" s="613"/>
      <c r="BP769" s="613"/>
      <c r="BQ769" s="613"/>
      <c r="BR769" s="613"/>
      <c r="BS769" s="613"/>
      <c r="BT769" s="613"/>
      <c r="BU769" s="613"/>
      <c r="BV769" s="613"/>
      <c r="BW769" s="613"/>
    </row>
    <row r="770" spans="46:75" ht="15.75" customHeight="1" x14ac:dyDescent="0.25">
      <c r="AT770" s="612"/>
      <c r="AU770" s="612"/>
      <c r="AV770" s="612"/>
      <c r="BA770" s="612"/>
      <c r="BL770" s="613"/>
      <c r="BM770" s="613"/>
      <c r="BN770" s="613"/>
      <c r="BO770" s="613"/>
      <c r="BP770" s="613"/>
      <c r="BQ770" s="613"/>
      <c r="BR770" s="613"/>
      <c r="BS770" s="613"/>
      <c r="BT770" s="613"/>
      <c r="BU770" s="613"/>
      <c r="BV770" s="613"/>
      <c r="BW770" s="613"/>
    </row>
    <row r="771" spans="46:75" ht="15.75" customHeight="1" x14ac:dyDescent="0.25">
      <c r="AT771" s="612"/>
      <c r="AU771" s="612"/>
      <c r="AV771" s="612"/>
      <c r="BA771" s="612"/>
      <c r="BL771" s="613"/>
      <c r="BM771" s="613"/>
      <c r="BN771" s="613"/>
      <c r="BO771" s="613"/>
      <c r="BP771" s="613"/>
      <c r="BQ771" s="613"/>
      <c r="BR771" s="613"/>
      <c r="BS771" s="613"/>
      <c r="BT771" s="613"/>
      <c r="BU771" s="613"/>
      <c r="BV771" s="613"/>
      <c r="BW771" s="613"/>
    </row>
    <row r="772" spans="46:75" ht="15.75" customHeight="1" x14ac:dyDescent="0.25">
      <c r="AT772" s="612"/>
      <c r="AU772" s="612"/>
      <c r="AV772" s="612"/>
      <c r="BA772" s="612"/>
      <c r="BL772" s="613"/>
      <c r="BM772" s="613"/>
      <c r="BN772" s="613"/>
      <c r="BO772" s="613"/>
      <c r="BP772" s="613"/>
      <c r="BQ772" s="613"/>
      <c r="BR772" s="613"/>
      <c r="BS772" s="613"/>
      <c r="BT772" s="613"/>
      <c r="BU772" s="613"/>
      <c r="BV772" s="613"/>
      <c r="BW772" s="613"/>
    </row>
    <row r="773" spans="46:75" ht="15.75" customHeight="1" x14ac:dyDescent="0.25">
      <c r="AT773" s="612"/>
      <c r="AU773" s="612"/>
      <c r="AV773" s="612"/>
      <c r="BA773" s="612"/>
      <c r="BL773" s="613"/>
      <c r="BM773" s="613"/>
      <c r="BN773" s="613"/>
      <c r="BO773" s="613"/>
      <c r="BP773" s="613"/>
      <c r="BQ773" s="613"/>
      <c r="BR773" s="613"/>
      <c r="BS773" s="613"/>
      <c r="BT773" s="613"/>
      <c r="BU773" s="613"/>
      <c r="BV773" s="613"/>
      <c r="BW773" s="613"/>
    </row>
    <row r="774" spans="46:75" ht="15.75" customHeight="1" x14ac:dyDescent="0.25">
      <c r="AT774" s="612"/>
      <c r="AU774" s="612"/>
      <c r="AV774" s="612"/>
      <c r="BA774" s="612"/>
      <c r="BL774" s="613"/>
      <c r="BM774" s="613"/>
      <c r="BN774" s="613"/>
      <c r="BO774" s="613"/>
      <c r="BP774" s="613"/>
      <c r="BQ774" s="613"/>
      <c r="BR774" s="613"/>
      <c r="BS774" s="613"/>
      <c r="BT774" s="613"/>
      <c r="BU774" s="613"/>
      <c r="BV774" s="613"/>
      <c r="BW774" s="613"/>
    </row>
    <row r="775" spans="46:75" ht="15.75" customHeight="1" x14ac:dyDescent="0.25">
      <c r="AT775" s="612"/>
      <c r="AU775" s="612"/>
      <c r="AV775" s="612"/>
      <c r="BA775" s="612"/>
      <c r="BL775" s="613"/>
      <c r="BM775" s="613"/>
      <c r="BN775" s="613"/>
      <c r="BO775" s="613"/>
      <c r="BP775" s="613"/>
      <c r="BQ775" s="613"/>
      <c r="BR775" s="613"/>
      <c r="BS775" s="613"/>
      <c r="BT775" s="613"/>
      <c r="BU775" s="613"/>
      <c r="BV775" s="613"/>
      <c r="BW775" s="613"/>
    </row>
    <row r="776" spans="46:75" ht="15.75" customHeight="1" x14ac:dyDescent="0.25">
      <c r="AT776" s="612"/>
      <c r="AU776" s="612"/>
      <c r="AV776" s="612"/>
      <c r="BA776" s="612"/>
      <c r="BL776" s="613"/>
      <c r="BM776" s="613"/>
      <c r="BN776" s="613"/>
      <c r="BO776" s="613"/>
      <c r="BP776" s="613"/>
      <c r="BQ776" s="613"/>
      <c r="BR776" s="613"/>
      <c r="BS776" s="613"/>
      <c r="BT776" s="613"/>
      <c r="BU776" s="613"/>
      <c r="BV776" s="613"/>
      <c r="BW776" s="613"/>
    </row>
    <row r="777" spans="46:75" ht="15.75" customHeight="1" x14ac:dyDescent="0.25">
      <c r="AT777" s="612"/>
      <c r="AU777" s="612"/>
      <c r="AV777" s="612"/>
      <c r="BA777" s="612"/>
      <c r="BL777" s="613"/>
      <c r="BM777" s="613"/>
      <c r="BN777" s="613"/>
      <c r="BO777" s="613"/>
      <c r="BP777" s="613"/>
      <c r="BQ777" s="613"/>
      <c r="BR777" s="613"/>
      <c r="BS777" s="613"/>
      <c r="BT777" s="613"/>
      <c r="BU777" s="613"/>
      <c r="BV777" s="613"/>
      <c r="BW777" s="613"/>
    </row>
    <row r="778" spans="46:75" ht="15.75" customHeight="1" x14ac:dyDescent="0.25">
      <c r="AT778" s="612"/>
      <c r="AU778" s="612"/>
      <c r="AV778" s="612"/>
      <c r="BA778" s="612"/>
      <c r="BL778" s="613"/>
      <c r="BM778" s="613"/>
      <c r="BN778" s="613"/>
      <c r="BO778" s="613"/>
      <c r="BP778" s="613"/>
      <c r="BQ778" s="613"/>
      <c r="BR778" s="613"/>
      <c r="BS778" s="613"/>
      <c r="BT778" s="613"/>
      <c r="BU778" s="613"/>
      <c r="BV778" s="613"/>
      <c r="BW778" s="613"/>
    </row>
    <row r="779" spans="46:75" ht="15.75" customHeight="1" x14ac:dyDescent="0.25">
      <c r="AT779" s="612"/>
      <c r="AU779" s="612"/>
      <c r="AV779" s="612"/>
      <c r="BA779" s="612"/>
      <c r="BL779" s="613"/>
      <c r="BM779" s="613"/>
      <c r="BN779" s="613"/>
      <c r="BO779" s="613"/>
      <c r="BP779" s="613"/>
      <c r="BQ779" s="613"/>
      <c r="BR779" s="613"/>
      <c r="BS779" s="613"/>
      <c r="BT779" s="613"/>
      <c r="BU779" s="613"/>
      <c r="BV779" s="613"/>
      <c r="BW779" s="613"/>
    </row>
    <row r="780" spans="46:75" ht="15.75" customHeight="1" x14ac:dyDescent="0.25">
      <c r="AT780" s="612"/>
      <c r="AU780" s="612"/>
      <c r="AV780" s="612"/>
      <c r="BA780" s="612"/>
      <c r="BL780" s="613"/>
      <c r="BM780" s="613"/>
      <c r="BN780" s="613"/>
      <c r="BO780" s="613"/>
      <c r="BP780" s="613"/>
      <c r="BQ780" s="613"/>
      <c r="BR780" s="613"/>
      <c r="BS780" s="613"/>
      <c r="BT780" s="613"/>
      <c r="BU780" s="613"/>
      <c r="BV780" s="613"/>
      <c r="BW780" s="613"/>
    </row>
    <row r="781" spans="46:75" ht="15.75" customHeight="1" x14ac:dyDescent="0.25">
      <c r="AT781" s="612"/>
      <c r="AU781" s="612"/>
      <c r="AV781" s="612"/>
      <c r="BA781" s="612"/>
      <c r="BL781" s="613"/>
      <c r="BM781" s="613"/>
      <c r="BN781" s="613"/>
      <c r="BO781" s="613"/>
      <c r="BP781" s="613"/>
      <c r="BQ781" s="613"/>
      <c r="BR781" s="613"/>
      <c r="BS781" s="613"/>
      <c r="BT781" s="613"/>
      <c r="BU781" s="613"/>
      <c r="BV781" s="613"/>
      <c r="BW781" s="613"/>
    </row>
    <row r="782" spans="46:75" ht="15.75" customHeight="1" x14ac:dyDescent="0.25">
      <c r="AT782" s="612"/>
      <c r="AU782" s="612"/>
      <c r="AV782" s="612"/>
      <c r="BA782" s="612"/>
      <c r="BL782" s="613"/>
      <c r="BM782" s="613"/>
      <c r="BN782" s="613"/>
      <c r="BO782" s="613"/>
      <c r="BP782" s="613"/>
      <c r="BQ782" s="613"/>
      <c r="BR782" s="613"/>
      <c r="BS782" s="613"/>
      <c r="BT782" s="613"/>
      <c r="BU782" s="613"/>
      <c r="BV782" s="613"/>
      <c r="BW782" s="613"/>
    </row>
    <row r="783" spans="46:75" ht="15.75" customHeight="1" x14ac:dyDescent="0.25">
      <c r="AT783" s="612"/>
      <c r="AU783" s="612"/>
      <c r="AV783" s="612"/>
      <c r="BA783" s="612"/>
      <c r="BL783" s="613"/>
      <c r="BM783" s="613"/>
      <c r="BN783" s="613"/>
      <c r="BO783" s="613"/>
      <c r="BP783" s="613"/>
      <c r="BQ783" s="613"/>
      <c r="BR783" s="613"/>
      <c r="BS783" s="613"/>
      <c r="BT783" s="613"/>
      <c r="BU783" s="613"/>
      <c r="BV783" s="613"/>
      <c r="BW783" s="613"/>
    </row>
    <row r="784" spans="46:75" ht="15.75" customHeight="1" x14ac:dyDescent="0.25">
      <c r="AT784" s="612"/>
      <c r="AU784" s="612"/>
      <c r="AV784" s="612"/>
      <c r="BA784" s="612"/>
      <c r="BL784" s="613"/>
      <c r="BM784" s="613"/>
      <c r="BN784" s="613"/>
      <c r="BO784" s="613"/>
      <c r="BP784" s="613"/>
      <c r="BQ784" s="613"/>
      <c r="BR784" s="613"/>
      <c r="BS784" s="613"/>
      <c r="BT784" s="613"/>
      <c r="BU784" s="613"/>
      <c r="BV784" s="613"/>
      <c r="BW784" s="613"/>
    </row>
    <row r="785" spans="46:75" ht="15.75" customHeight="1" x14ac:dyDescent="0.25">
      <c r="AT785" s="612"/>
      <c r="AU785" s="612"/>
      <c r="AV785" s="612"/>
      <c r="BA785" s="612"/>
      <c r="BL785" s="613"/>
      <c r="BM785" s="613"/>
      <c r="BN785" s="613"/>
      <c r="BO785" s="613"/>
      <c r="BP785" s="613"/>
      <c r="BQ785" s="613"/>
      <c r="BR785" s="613"/>
      <c r="BS785" s="613"/>
      <c r="BT785" s="613"/>
      <c r="BU785" s="613"/>
      <c r="BV785" s="613"/>
      <c r="BW785" s="613"/>
    </row>
    <row r="786" spans="46:75" ht="15.75" customHeight="1" x14ac:dyDescent="0.25">
      <c r="AT786" s="612"/>
      <c r="AU786" s="612"/>
      <c r="AV786" s="612"/>
      <c r="BA786" s="612"/>
      <c r="BL786" s="613"/>
      <c r="BM786" s="613"/>
      <c r="BN786" s="613"/>
      <c r="BO786" s="613"/>
      <c r="BP786" s="613"/>
      <c r="BQ786" s="613"/>
      <c r="BR786" s="613"/>
      <c r="BS786" s="613"/>
      <c r="BT786" s="613"/>
      <c r="BU786" s="613"/>
      <c r="BV786" s="613"/>
      <c r="BW786" s="613"/>
    </row>
    <row r="787" spans="46:75" ht="15.75" customHeight="1" x14ac:dyDescent="0.25">
      <c r="AT787" s="612"/>
      <c r="AU787" s="612"/>
      <c r="AV787" s="612"/>
      <c r="BA787" s="612"/>
      <c r="BL787" s="613"/>
      <c r="BM787" s="613"/>
      <c r="BN787" s="613"/>
      <c r="BO787" s="613"/>
      <c r="BP787" s="613"/>
      <c r="BQ787" s="613"/>
      <c r="BR787" s="613"/>
      <c r="BS787" s="613"/>
      <c r="BT787" s="613"/>
      <c r="BU787" s="613"/>
      <c r="BV787" s="613"/>
      <c r="BW787" s="613"/>
    </row>
    <row r="788" spans="46:75" ht="15.75" customHeight="1" x14ac:dyDescent="0.25">
      <c r="AT788" s="612"/>
      <c r="AU788" s="612"/>
      <c r="AV788" s="612"/>
      <c r="BA788" s="612"/>
      <c r="BL788" s="613"/>
      <c r="BM788" s="613"/>
      <c r="BN788" s="613"/>
      <c r="BO788" s="613"/>
      <c r="BP788" s="613"/>
      <c r="BQ788" s="613"/>
      <c r="BR788" s="613"/>
      <c r="BS788" s="613"/>
      <c r="BT788" s="613"/>
      <c r="BU788" s="613"/>
      <c r="BV788" s="613"/>
      <c r="BW788" s="613"/>
    </row>
    <row r="789" spans="46:75" ht="15.75" customHeight="1" x14ac:dyDescent="0.25">
      <c r="AT789" s="612"/>
      <c r="AU789" s="612"/>
      <c r="AV789" s="612"/>
      <c r="BA789" s="612"/>
      <c r="BL789" s="613"/>
      <c r="BM789" s="613"/>
      <c r="BN789" s="613"/>
      <c r="BO789" s="613"/>
      <c r="BP789" s="613"/>
      <c r="BQ789" s="613"/>
      <c r="BR789" s="613"/>
      <c r="BS789" s="613"/>
      <c r="BT789" s="613"/>
      <c r="BU789" s="613"/>
      <c r="BV789" s="613"/>
      <c r="BW789" s="613"/>
    </row>
    <row r="790" spans="46:75" ht="15.75" customHeight="1" x14ac:dyDescent="0.25">
      <c r="AT790" s="612"/>
      <c r="AU790" s="612"/>
      <c r="AV790" s="612"/>
      <c r="BA790" s="612"/>
      <c r="BL790" s="613"/>
      <c r="BM790" s="613"/>
      <c r="BN790" s="613"/>
      <c r="BO790" s="613"/>
      <c r="BP790" s="613"/>
      <c r="BQ790" s="613"/>
      <c r="BR790" s="613"/>
      <c r="BS790" s="613"/>
      <c r="BT790" s="613"/>
      <c r="BU790" s="613"/>
      <c r="BV790" s="613"/>
      <c r="BW790" s="613"/>
    </row>
    <row r="791" spans="46:75" ht="15.75" customHeight="1" x14ac:dyDescent="0.25">
      <c r="AT791" s="612"/>
      <c r="AU791" s="612"/>
      <c r="AV791" s="612"/>
      <c r="BA791" s="612"/>
      <c r="BL791" s="613"/>
      <c r="BM791" s="613"/>
      <c r="BN791" s="613"/>
      <c r="BO791" s="613"/>
      <c r="BP791" s="613"/>
      <c r="BQ791" s="613"/>
      <c r="BR791" s="613"/>
      <c r="BS791" s="613"/>
      <c r="BT791" s="613"/>
      <c r="BU791" s="613"/>
      <c r="BV791" s="613"/>
      <c r="BW791" s="613"/>
    </row>
    <row r="792" spans="46:75" ht="15.75" customHeight="1" x14ac:dyDescent="0.25">
      <c r="AT792" s="612"/>
      <c r="AU792" s="612"/>
      <c r="AV792" s="612"/>
      <c r="BA792" s="612"/>
      <c r="BL792" s="613"/>
      <c r="BM792" s="613"/>
      <c r="BN792" s="613"/>
      <c r="BO792" s="613"/>
      <c r="BP792" s="613"/>
      <c r="BQ792" s="613"/>
      <c r="BR792" s="613"/>
      <c r="BS792" s="613"/>
      <c r="BT792" s="613"/>
      <c r="BU792" s="613"/>
      <c r="BV792" s="613"/>
      <c r="BW792" s="613"/>
    </row>
    <row r="793" spans="46:75" ht="15.75" customHeight="1" x14ac:dyDescent="0.25">
      <c r="AT793" s="612"/>
      <c r="AU793" s="612"/>
      <c r="AV793" s="612"/>
      <c r="BA793" s="612"/>
      <c r="BL793" s="613"/>
      <c r="BM793" s="613"/>
      <c r="BN793" s="613"/>
      <c r="BO793" s="613"/>
      <c r="BP793" s="613"/>
      <c r="BQ793" s="613"/>
      <c r="BR793" s="613"/>
      <c r="BS793" s="613"/>
      <c r="BT793" s="613"/>
      <c r="BU793" s="613"/>
      <c r="BV793" s="613"/>
      <c r="BW793" s="613"/>
    </row>
    <row r="794" spans="46:75" ht="15.75" customHeight="1" x14ac:dyDescent="0.25">
      <c r="AT794" s="612"/>
      <c r="AU794" s="612"/>
      <c r="AV794" s="612"/>
      <c r="BA794" s="612"/>
      <c r="BL794" s="613"/>
      <c r="BM794" s="613"/>
      <c r="BN794" s="613"/>
      <c r="BO794" s="613"/>
      <c r="BP794" s="613"/>
      <c r="BQ794" s="613"/>
      <c r="BR794" s="613"/>
      <c r="BS794" s="613"/>
      <c r="BT794" s="613"/>
      <c r="BU794" s="613"/>
      <c r="BV794" s="613"/>
      <c r="BW794" s="613"/>
    </row>
    <row r="795" spans="46:75" ht="15.75" customHeight="1" x14ac:dyDescent="0.25">
      <c r="AT795" s="612"/>
      <c r="AU795" s="612"/>
      <c r="AV795" s="612"/>
      <c r="BA795" s="612"/>
      <c r="BL795" s="613"/>
      <c r="BM795" s="613"/>
      <c r="BN795" s="613"/>
      <c r="BO795" s="613"/>
      <c r="BP795" s="613"/>
      <c r="BQ795" s="613"/>
      <c r="BR795" s="613"/>
      <c r="BS795" s="613"/>
      <c r="BT795" s="613"/>
      <c r="BU795" s="613"/>
      <c r="BV795" s="613"/>
      <c r="BW795" s="613"/>
    </row>
    <row r="796" spans="46:75" ht="15.75" customHeight="1" x14ac:dyDescent="0.25">
      <c r="AT796" s="612"/>
      <c r="AU796" s="612"/>
      <c r="AV796" s="612"/>
      <c r="BA796" s="612"/>
      <c r="BL796" s="613"/>
      <c r="BM796" s="613"/>
      <c r="BN796" s="613"/>
      <c r="BO796" s="613"/>
      <c r="BP796" s="613"/>
      <c r="BQ796" s="613"/>
      <c r="BR796" s="613"/>
      <c r="BS796" s="613"/>
      <c r="BT796" s="613"/>
      <c r="BU796" s="613"/>
      <c r="BV796" s="613"/>
      <c r="BW796" s="613"/>
    </row>
    <row r="797" spans="46:75" ht="15.75" customHeight="1" x14ac:dyDescent="0.25">
      <c r="AT797" s="612"/>
      <c r="AU797" s="612"/>
      <c r="AV797" s="612"/>
      <c r="BA797" s="612"/>
      <c r="BL797" s="613"/>
      <c r="BM797" s="613"/>
      <c r="BN797" s="613"/>
      <c r="BO797" s="613"/>
      <c r="BP797" s="613"/>
      <c r="BQ797" s="613"/>
      <c r="BR797" s="613"/>
      <c r="BS797" s="613"/>
      <c r="BT797" s="613"/>
      <c r="BU797" s="613"/>
      <c r="BV797" s="613"/>
      <c r="BW797" s="613"/>
    </row>
    <row r="798" spans="46:75" ht="15.75" customHeight="1" x14ac:dyDescent="0.25">
      <c r="AT798" s="612"/>
      <c r="AU798" s="612"/>
      <c r="AV798" s="612"/>
      <c r="BA798" s="612"/>
      <c r="BL798" s="613"/>
      <c r="BM798" s="613"/>
      <c r="BN798" s="613"/>
      <c r="BO798" s="613"/>
      <c r="BP798" s="613"/>
      <c r="BQ798" s="613"/>
      <c r="BR798" s="613"/>
      <c r="BS798" s="613"/>
      <c r="BT798" s="613"/>
      <c r="BU798" s="613"/>
      <c r="BV798" s="613"/>
      <c r="BW798" s="613"/>
    </row>
    <row r="799" spans="46:75" ht="15.75" customHeight="1" x14ac:dyDescent="0.25">
      <c r="AT799" s="612"/>
      <c r="AU799" s="612"/>
      <c r="AV799" s="612"/>
      <c r="BA799" s="612"/>
      <c r="BL799" s="613"/>
      <c r="BM799" s="613"/>
      <c r="BN799" s="613"/>
      <c r="BO799" s="613"/>
      <c r="BP799" s="613"/>
      <c r="BQ799" s="613"/>
      <c r="BR799" s="613"/>
      <c r="BS799" s="613"/>
      <c r="BT799" s="613"/>
      <c r="BU799" s="613"/>
      <c r="BV799" s="613"/>
      <c r="BW799" s="613"/>
    </row>
    <row r="800" spans="46:75" ht="15.75" customHeight="1" x14ac:dyDescent="0.25">
      <c r="AT800" s="612"/>
      <c r="AU800" s="612"/>
      <c r="AV800" s="612"/>
      <c r="BA800" s="612"/>
      <c r="BL800" s="613"/>
      <c r="BM800" s="613"/>
      <c r="BN800" s="613"/>
      <c r="BO800" s="613"/>
      <c r="BP800" s="613"/>
      <c r="BQ800" s="613"/>
      <c r="BR800" s="613"/>
      <c r="BS800" s="613"/>
      <c r="BT800" s="613"/>
      <c r="BU800" s="613"/>
      <c r="BV800" s="613"/>
      <c r="BW800" s="613"/>
    </row>
    <row r="801" spans="46:75" ht="15.75" customHeight="1" x14ac:dyDescent="0.25">
      <c r="AT801" s="612"/>
      <c r="AU801" s="612"/>
      <c r="AV801" s="612"/>
      <c r="BA801" s="612"/>
      <c r="BL801" s="613"/>
      <c r="BM801" s="613"/>
      <c r="BN801" s="613"/>
      <c r="BO801" s="613"/>
      <c r="BP801" s="613"/>
      <c r="BQ801" s="613"/>
      <c r="BR801" s="613"/>
      <c r="BS801" s="613"/>
      <c r="BT801" s="613"/>
      <c r="BU801" s="613"/>
      <c r="BV801" s="613"/>
      <c r="BW801" s="613"/>
    </row>
    <row r="802" spans="46:75" ht="15.75" customHeight="1" x14ac:dyDescent="0.25">
      <c r="AT802" s="612"/>
      <c r="AU802" s="612"/>
      <c r="AV802" s="612"/>
      <c r="BA802" s="612"/>
      <c r="BL802" s="613"/>
      <c r="BM802" s="613"/>
      <c r="BN802" s="613"/>
      <c r="BO802" s="613"/>
      <c r="BP802" s="613"/>
      <c r="BQ802" s="613"/>
      <c r="BR802" s="613"/>
      <c r="BS802" s="613"/>
      <c r="BT802" s="613"/>
      <c r="BU802" s="613"/>
      <c r="BV802" s="613"/>
      <c r="BW802" s="613"/>
    </row>
    <row r="803" spans="46:75" ht="15.75" customHeight="1" x14ac:dyDescent="0.25">
      <c r="AT803" s="612"/>
      <c r="AU803" s="612"/>
      <c r="AV803" s="612"/>
      <c r="BA803" s="612"/>
      <c r="BL803" s="613"/>
      <c r="BM803" s="613"/>
      <c r="BN803" s="613"/>
      <c r="BO803" s="613"/>
      <c r="BP803" s="613"/>
      <c r="BQ803" s="613"/>
      <c r="BR803" s="613"/>
      <c r="BS803" s="613"/>
      <c r="BT803" s="613"/>
      <c r="BU803" s="613"/>
      <c r="BV803" s="613"/>
      <c r="BW803" s="613"/>
    </row>
    <row r="804" spans="46:75" ht="15.75" customHeight="1" x14ac:dyDescent="0.25">
      <c r="AT804" s="612"/>
      <c r="AU804" s="612"/>
      <c r="AV804" s="612"/>
      <c r="BA804" s="612"/>
      <c r="BL804" s="613"/>
      <c r="BM804" s="613"/>
      <c r="BN804" s="613"/>
      <c r="BO804" s="613"/>
      <c r="BP804" s="613"/>
      <c r="BQ804" s="613"/>
      <c r="BR804" s="613"/>
      <c r="BS804" s="613"/>
      <c r="BT804" s="613"/>
      <c r="BU804" s="613"/>
      <c r="BV804" s="613"/>
      <c r="BW804" s="613"/>
    </row>
    <row r="805" spans="46:75" ht="15.75" customHeight="1" x14ac:dyDescent="0.25">
      <c r="AT805" s="612"/>
      <c r="AU805" s="612"/>
      <c r="AV805" s="612"/>
      <c r="BA805" s="612"/>
      <c r="BL805" s="613"/>
      <c r="BM805" s="613"/>
      <c r="BN805" s="613"/>
      <c r="BO805" s="613"/>
      <c r="BP805" s="613"/>
      <c r="BQ805" s="613"/>
      <c r="BR805" s="613"/>
      <c r="BS805" s="613"/>
      <c r="BT805" s="613"/>
      <c r="BU805" s="613"/>
      <c r="BV805" s="613"/>
      <c r="BW805" s="613"/>
    </row>
    <row r="806" spans="46:75" ht="15.75" customHeight="1" x14ac:dyDescent="0.25">
      <c r="AT806" s="612"/>
      <c r="AU806" s="612"/>
      <c r="AV806" s="612"/>
      <c r="BA806" s="612"/>
      <c r="BL806" s="613"/>
      <c r="BM806" s="613"/>
      <c r="BN806" s="613"/>
      <c r="BO806" s="613"/>
      <c r="BP806" s="613"/>
      <c r="BQ806" s="613"/>
      <c r="BR806" s="613"/>
      <c r="BS806" s="613"/>
      <c r="BT806" s="613"/>
      <c r="BU806" s="613"/>
      <c r="BV806" s="613"/>
      <c r="BW806" s="613"/>
    </row>
    <row r="807" spans="46:75" ht="15.75" customHeight="1" x14ac:dyDescent="0.25">
      <c r="AT807" s="612"/>
      <c r="AU807" s="612"/>
      <c r="AV807" s="612"/>
      <c r="BA807" s="612"/>
      <c r="BL807" s="613"/>
      <c r="BM807" s="613"/>
      <c r="BN807" s="613"/>
      <c r="BO807" s="613"/>
      <c r="BP807" s="613"/>
      <c r="BQ807" s="613"/>
      <c r="BR807" s="613"/>
      <c r="BS807" s="613"/>
      <c r="BT807" s="613"/>
      <c r="BU807" s="613"/>
      <c r="BV807" s="613"/>
      <c r="BW807" s="613"/>
    </row>
    <row r="808" spans="46:75" ht="15.75" customHeight="1" x14ac:dyDescent="0.25">
      <c r="AT808" s="612"/>
      <c r="AU808" s="612"/>
      <c r="AV808" s="612"/>
      <c r="BA808" s="612"/>
      <c r="BL808" s="613"/>
      <c r="BM808" s="613"/>
      <c r="BN808" s="613"/>
      <c r="BO808" s="613"/>
      <c r="BP808" s="613"/>
      <c r="BQ808" s="613"/>
      <c r="BR808" s="613"/>
      <c r="BS808" s="613"/>
      <c r="BT808" s="613"/>
      <c r="BU808" s="613"/>
      <c r="BV808" s="613"/>
      <c r="BW808" s="613"/>
    </row>
    <row r="809" spans="46:75" ht="15.75" customHeight="1" x14ac:dyDescent="0.25">
      <c r="AT809" s="612"/>
      <c r="AU809" s="612"/>
      <c r="AV809" s="612"/>
      <c r="BA809" s="612"/>
      <c r="BL809" s="613"/>
      <c r="BM809" s="613"/>
      <c r="BN809" s="613"/>
      <c r="BO809" s="613"/>
      <c r="BP809" s="613"/>
      <c r="BQ809" s="613"/>
      <c r="BR809" s="613"/>
      <c r="BS809" s="613"/>
      <c r="BT809" s="613"/>
      <c r="BU809" s="613"/>
      <c r="BV809" s="613"/>
      <c r="BW809" s="613"/>
    </row>
    <row r="810" spans="46:75" ht="15.75" customHeight="1" x14ac:dyDescent="0.25">
      <c r="AT810" s="612"/>
      <c r="AU810" s="612"/>
      <c r="AV810" s="612"/>
      <c r="BA810" s="612"/>
      <c r="BL810" s="613"/>
      <c r="BM810" s="613"/>
      <c r="BN810" s="613"/>
      <c r="BO810" s="613"/>
      <c r="BP810" s="613"/>
      <c r="BQ810" s="613"/>
      <c r="BR810" s="613"/>
      <c r="BS810" s="613"/>
      <c r="BT810" s="613"/>
      <c r="BU810" s="613"/>
      <c r="BV810" s="613"/>
      <c r="BW810" s="613"/>
    </row>
    <row r="811" spans="46:75" ht="15.75" customHeight="1" x14ac:dyDescent="0.25">
      <c r="AT811" s="612"/>
      <c r="AU811" s="612"/>
      <c r="AV811" s="612"/>
      <c r="BA811" s="612"/>
      <c r="BL811" s="613"/>
      <c r="BM811" s="613"/>
      <c r="BN811" s="613"/>
      <c r="BO811" s="613"/>
      <c r="BP811" s="613"/>
      <c r="BQ811" s="613"/>
      <c r="BR811" s="613"/>
      <c r="BS811" s="613"/>
      <c r="BT811" s="613"/>
      <c r="BU811" s="613"/>
      <c r="BV811" s="613"/>
      <c r="BW811" s="613"/>
    </row>
    <row r="812" spans="46:75" ht="15.75" customHeight="1" x14ac:dyDescent="0.25">
      <c r="AT812" s="612"/>
      <c r="AU812" s="612"/>
      <c r="AV812" s="612"/>
      <c r="BA812" s="612"/>
      <c r="BL812" s="613"/>
      <c r="BM812" s="613"/>
      <c r="BN812" s="613"/>
      <c r="BO812" s="613"/>
      <c r="BP812" s="613"/>
      <c r="BQ812" s="613"/>
      <c r="BR812" s="613"/>
      <c r="BS812" s="613"/>
      <c r="BT812" s="613"/>
      <c r="BU812" s="613"/>
      <c r="BV812" s="613"/>
      <c r="BW812" s="613"/>
    </row>
    <row r="813" spans="46:75" ht="15.75" customHeight="1" x14ac:dyDescent="0.25">
      <c r="AT813" s="612"/>
      <c r="AU813" s="612"/>
      <c r="AV813" s="612"/>
      <c r="BA813" s="612"/>
      <c r="BL813" s="613"/>
      <c r="BM813" s="613"/>
      <c r="BN813" s="613"/>
      <c r="BO813" s="613"/>
      <c r="BP813" s="613"/>
      <c r="BQ813" s="613"/>
      <c r="BR813" s="613"/>
      <c r="BS813" s="613"/>
      <c r="BT813" s="613"/>
      <c r="BU813" s="613"/>
      <c r="BV813" s="613"/>
      <c r="BW813" s="613"/>
    </row>
    <row r="814" spans="46:75" ht="15.75" customHeight="1" x14ac:dyDescent="0.25">
      <c r="AT814" s="612"/>
      <c r="AU814" s="612"/>
      <c r="AV814" s="612"/>
      <c r="BA814" s="612"/>
      <c r="BL814" s="613"/>
      <c r="BM814" s="613"/>
      <c r="BN814" s="613"/>
      <c r="BO814" s="613"/>
      <c r="BP814" s="613"/>
      <c r="BQ814" s="613"/>
      <c r="BR814" s="613"/>
      <c r="BS814" s="613"/>
      <c r="BT814" s="613"/>
      <c r="BU814" s="613"/>
      <c r="BV814" s="613"/>
      <c r="BW814" s="613"/>
    </row>
    <row r="815" spans="46:75" ht="15.75" customHeight="1" x14ac:dyDescent="0.25">
      <c r="AT815" s="612"/>
      <c r="AU815" s="612"/>
      <c r="AV815" s="612"/>
      <c r="BA815" s="612"/>
      <c r="BL815" s="613"/>
      <c r="BM815" s="613"/>
      <c r="BN815" s="613"/>
      <c r="BO815" s="613"/>
      <c r="BP815" s="613"/>
      <c r="BQ815" s="613"/>
      <c r="BR815" s="613"/>
      <c r="BS815" s="613"/>
      <c r="BT815" s="613"/>
      <c r="BU815" s="613"/>
      <c r="BV815" s="613"/>
      <c r="BW815" s="613"/>
    </row>
    <row r="816" spans="46:75" ht="15.75" customHeight="1" x14ac:dyDescent="0.25">
      <c r="AT816" s="612"/>
      <c r="AU816" s="612"/>
      <c r="AV816" s="612"/>
      <c r="BA816" s="612"/>
      <c r="BL816" s="613"/>
      <c r="BM816" s="613"/>
      <c r="BN816" s="613"/>
      <c r="BO816" s="613"/>
      <c r="BP816" s="613"/>
      <c r="BQ816" s="613"/>
      <c r="BR816" s="613"/>
      <c r="BS816" s="613"/>
      <c r="BT816" s="613"/>
      <c r="BU816" s="613"/>
      <c r="BV816" s="613"/>
      <c r="BW816" s="613"/>
    </row>
    <row r="817" spans="46:75" ht="15.75" customHeight="1" x14ac:dyDescent="0.25">
      <c r="AT817" s="612"/>
      <c r="AU817" s="612"/>
      <c r="AV817" s="612"/>
      <c r="BA817" s="612"/>
      <c r="BL817" s="613"/>
      <c r="BM817" s="613"/>
      <c r="BN817" s="613"/>
      <c r="BO817" s="613"/>
      <c r="BP817" s="613"/>
      <c r="BQ817" s="613"/>
      <c r="BR817" s="613"/>
      <c r="BS817" s="613"/>
      <c r="BT817" s="613"/>
      <c r="BU817" s="613"/>
      <c r="BV817" s="613"/>
      <c r="BW817" s="613"/>
    </row>
    <row r="818" spans="46:75" ht="15.75" customHeight="1" x14ac:dyDescent="0.25">
      <c r="AT818" s="612"/>
      <c r="AU818" s="612"/>
      <c r="AV818" s="612"/>
      <c r="BA818" s="612"/>
      <c r="BL818" s="613"/>
      <c r="BM818" s="613"/>
      <c r="BN818" s="613"/>
      <c r="BO818" s="613"/>
      <c r="BP818" s="613"/>
      <c r="BQ818" s="613"/>
      <c r="BR818" s="613"/>
      <c r="BS818" s="613"/>
      <c r="BT818" s="613"/>
      <c r="BU818" s="613"/>
      <c r="BV818" s="613"/>
      <c r="BW818" s="613"/>
    </row>
    <row r="819" spans="46:75" ht="15.75" customHeight="1" x14ac:dyDescent="0.25">
      <c r="AT819" s="612"/>
      <c r="AU819" s="612"/>
      <c r="AV819" s="612"/>
      <c r="BA819" s="612"/>
      <c r="BL819" s="613"/>
      <c r="BM819" s="613"/>
      <c r="BN819" s="613"/>
      <c r="BO819" s="613"/>
      <c r="BP819" s="613"/>
      <c r="BQ819" s="613"/>
      <c r="BR819" s="613"/>
      <c r="BS819" s="613"/>
      <c r="BT819" s="613"/>
      <c r="BU819" s="613"/>
      <c r="BV819" s="613"/>
      <c r="BW819" s="613"/>
    </row>
    <row r="820" spans="46:75" ht="15.75" customHeight="1" x14ac:dyDescent="0.25">
      <c r="AT820" s="612"/>
      <c r="AU820" s="612"/>
      <c r="AV820" s="612"/>
      <c r="BA820" s="612"/>
      <c r="BL820" s="613"/>
      <c r="BM820" s="613"/>
      <c r="BN820" s="613"/>
      <c r="BO820" s="613"/>
      <c r="BP820" s="613"/>
      <c r="BQ820" s="613"/>
      <c r="BR820" s="613"/>
      <c r="BS820" s="613"/>
      <c r="BT820" s="613"/>
      <c r="BU820" s="613"/>
      <c r="BV820" s="613"/>
      <c r="BW820" s="613"/>
    </row>
    <row r="821" spans="46:75" ht="15.75" customHeight="1" x14ac:dyDescent="0.25">
      <c r="AT821" s="612"/>
      <c r="AU821" s="612"/>
      <c r="AV821" s="612"/>
      <c r="BA821" s="612"/>
      <c r="BL821" s="613"/>
      <c r="BM821" s="613"/>
      <c r="BN821" s="613"/>
      <c r="BO821" s="613"/>
      <c r="BP821" s="613"/>
      <c r="BQ821" s="613"/>
      <c r="BR821" s="613"/>
      <c r="BS821" s="613"/>
      <c r="BT821" s="613"/>
      <c r="BU821" s="613"/>
      <c r="BV821" s="613"/>
      <c r="BW821" s="613"/>
    </row>
    <row r="822" spans="46:75" ht="15.75" customHeight="1" x14ac:dyDescent="0.25">
      <c r="AT822" s="612"/>
      <c r="AU822" s="612"/>
      <c r="AV822" s="612"/>
      <c r="BA822" s="612"/>
      <c r="BL822" s="613"/>
      <c r="BM822" s="613"/>
      <c r="BN822" s="613"/>
      <c r="BO822" s="613"/>
      <c r="BP822" s="613"/>
      <c r="BQ822" s="613"/>
      <c r="BR822" s="613"/>
      <c r="BS822" s="613"/>
      <c r="BT822" s="613"/>
      <c r="BU822" s="613"/>
      <c r="BV822" s="613"/>
      <c r="BW822" s="613"/>
    </row>
    <row r="823" spans="46:75" ht="15.75" customHeight="1" x14ac:dyDescent="0.25">
      <c r="AT823" s="612"/>
      <c r="AU823" s="612"/>
      <c r="AV823" s="612"/>
      <c r="BA823" s="612"/>
      <c r="BL823" s="613"/>
      <c r="BM823" s="613"/>
      <c r="BN823" s="613"/>
      <c r="BO823" s="613"/>
      <c r="BP823" s="613"/>
      <c r="BQ823" s="613"/>
      <c r="BR823" s="613"/>
      <c r="BS823" s="613"/>
      <c r="BT823" s="613"/>
      <c r="BU823" s="613"/>
      <c r="BV823" s="613"/>
      <c r="BW823" s="613"/>
    </row>
    <row r="824" spans="46:75" ht="15.75" customHeight="1" x14ac:dyDescent="0.25">
      <c r="AT824" s="612"/>
      <c r="AU824" s="612"/>
      <c r="AV824" s="612"/>
      <c r="BA824" s="612"/>
      <c r="BL824" s="613"/>
      <c r="BM824" s="613"/>
      <c r="BN824" s="613"/>
      <c r="BO824" s="613"/>
      <c r="BP824" s="613"/>
      <c r="BQ824" s="613"/>
      <c r="BR824" s="613"/>
      <c r="BS824" s="613"/>
      <c r="BT824" s="613"/>
      <c r="BU824" s="613"/>
      <c r="BV824" s="613"/>
      <c r="BW824" s="613"/>
    </row>
    <row r="825" spans="46:75" ht="15.75" customHeight="1" x14ac:dyDescent="0.25">
      <c r="AT825" s="612"/>
      <c r="AU825" s="612"/>
      <c r="AV825" s="612"/>
      <c r="BA825" s="612"/>
      <c r="BL825" s="613"/>
      <c r="BM825" s="613"/>
      <c r="BN825" s="613"/>
      <c r="BO825" s="613"/>
      <c r="BP825" s="613"/>
      <c r="BQ825" s="613"/>
      <c r="BR825" s="613"/>
      <c r="BS825" s="613"/>
      <c r="BT825" s="613"/>
      <c r="BU825" s="613"/>
      <c r="BV825" s="613"/>
      <c r="BW825" s="613"/>
    </row>
    <row r="826" spans="46:75" ht="15.75" customHeight="1" x14ac:dyDescent="0.25">
      <c r="AT826" s="612"/>
      <c r="AU826" s="612"/>
      <c r="AV826" s="612"/>
      <c r="BA826" s="612"/>
      <c r="BL826" s="613"/>
      <c r="BM826" s="613"/>
      <c r="BN826" s="613"/>
      <c r="BO826" s="613"/>
      <c r="BP826" s="613"/>
      <c r="BQ826" s="613"/>
      <c r="BR826" s="613"/>
      <c r="BS826" s="613"/>
      <c r="BT826" s="613"/>
      <c r="BU826" s="613"/>
      <c r="BV826" s="613"/>
      <c r="BW826" s="613"/>
    </row>
    <row r="827" spans="46:75" ht="15.75" customHeight="1" x14ac:dyDescent="0.25">
      <c r="AT827" s="612"/>
      <c r="AU827" s="612"/>
      <c r="AV827" s="612"/>
      <c r="BA827" s="612"/>
      <c r="BL827" s="613"/>
      <c r="BM827" s="613"/>
      <c r="BN827" s="613"/>
      <c r="BO827" s="613"/>
      <c r="BP827" s="613"/>
      <c r="BQ827" s="613"/>
      <c r="BR827" s="613"/>
      <c r="BS827" s="613"/>
      <c r="BT827" s="613"/>
      <c r="BU827" s="613"/>
      <c r="BV827" s="613"/>
      <c r="BW827" s="613"/>
    </row>
    <row r="828" spans="46:75" ht="15.75" customHeight="1" x14ac:dyDescent="0.25">
      <c r="AT828" s="612"/>
      <c r="AU828" s="612"/>
      <c r="AV828" s="612"/>
      <c r="BA828" s="612"/>
      <c r="BL828" s="613"/>
      <c r="BM828" s="613"/>
      <c r="BN828" s="613"/>
      <c r="BO828" s="613"/>
      <c r="BP828" s="613"/>
      <c r="BQ828" s="613"/>
      <c r="BR828" s="613"/>
      <c r="BS828" s="613"/>
      <c r="BT828" s="613"/>
      <c r="BU828" s="613"/>
      <c r="BV828" s="613"/>
      <c r="BW828" s="613"/>
    </row>
    <row r="829" spans="46:75" ht="15.75" customHeight="1" x14ac:dyDescent="0.25">
      <c r="AT829" s="612"/>
      <c r="AU829" s="612"/>
      <c r="AV829" s="612"/>
      <c r="BA829" s="612"/>
      <c r="BL829" s="613"/>
      <c r="BM829" s="613"/>
      <c r="BN829" s="613"/>
      <c r="BO829" s="613"/>
      <c r="BP829" s="613"/>
      <c r="BQ829" s="613"/>
      <c r="BR829" s="613"/>
      <c r="BS829" s="613"/>
      <c r="BT829" s="613"/>
      <c r="BU829" s="613"/>
      <c r="BV829" s="613"/>
      <c r="BW829" s="613"/>
    </row>
    <row r="830" spans="46:75" ht="15.75" customHeight="1" x14ac:dyDescent="0.25">
      <c r="AT830" s="612"/>
      <c r="AU830" s="612"/>
      <c r="AV830" s="612"/>
      <c r="BA830" s="612"/>
      <c r="BL830" s="613"/>
      <c r="BM830" s="613"/>
      <c r="BN830" s="613"/>
      <c r="BO830" s="613"/>
      <c r="BP830" s="613"/>
      <c r="BQ830" s="613"/>
      <c r="BR830" s="613"/>
      <c r="BS830" s="613"/>
      <c r="BT830" s="613"/>
      <c r="BU830" s="613"/>
      <c r="BV830" s="613"/>
      <c r="BW830" s="613"/>
    </row>
    <row r="831" spans="46:75" ht="15.75" customHeight="1" x14ac:dyDescent="0.25">
      <c r="AT831" s="612"/>
      <c r="AU831" s="612"/>
      <c r="AV831" s="612"/>
      <c r="BA831" s="612"/>
      <c r="BL831" s="613"/>
      <c r="BM831" s="613"/>
      <c r="BN831" s="613"/>
      <c r="BO831" s="613"/>
      <c r="BP831" s="613"/>
      <c r="BQ831" s="613"/>
      <c r="BR831" s="613"/>
      <c r="BS831" s="613"/>
      <c r="BT831" s="613"/>
      <c r="BU831" s="613"/>
      <c r="BV831" s="613"/>
      <c r="BW831" s="613"/>
    </row>
    <row r="832" spans="46:75" ht="15.75" customHeight="1" x14ac:dyDescent="0.25">
      <c r="AT832" s="612"/>
      <c r="AU832" s="612"/>
      <c r="AV832" s="612"/>
      <c r="BA832" s="612"/>
      <c r="BL832" s="613"/>
      <c r="BM832" s="613"/>
      <c r="BN832" s="613"/>
      <c r="BO832" s="613"/>
      <c r="BP832" s="613"/>
      <c r="BQ832" s="613"/>
      <c r="BR832" s="613"/>
      <c r="BS832" s="613"/>
      <c r="BT832" s="613"/>
      <c r="BU832" s="613"/>
      <c r="BV832" s="613"/>
      <c r="BW832" s="613"/>
    </row>
    <row r="833" spans="46:75" ht="15.75" customHeight="1" x14ac:dyDescent="0.25">
      <c r="AT833" s="612"/>
      <c r="AU833" s="612"/>
      <c r="AV833" s="612"/>
      <c r="BA833" s="612"/>
      <c r="BL833" s="613"/>
      <c r="BM833" s="613"/>
      <c r="BN833" s="613"/>
      <c r="BO833" s="613"/>
      <c r="BP833" s="613"/>
      <c r="BQ833" s="613"/>
      <c r="BR833" s="613"/>
      <c r="BS833" s="613"/>
      <c r="BT833" s="613"/>
      <c r="BU833" s="613"/>
      <c r="BV833" s="613"/>
      <c r="BW833" s="613"/>
    </row>
    <row r="834" spans="46:75" ht="15.75" customHeight="1" x14ac:dyDescent="0.25">
      <c r="AT834" s="612"/>
      <c r="AU834" s="612"/>
      <c r="AV834" s="612"/>
      <c r="BA834" s="612"/>
      <c r="BL834" s="613"/>
      <c r="BM834" s="613"/>
      <c r="BN834" s="613"/>
      <c r="BO834" s="613"/>
      <c r="BP834" s="613"/>
      <c r="BQ834" s="613"/>
      <c r="BR834" s="613"/>
      <c r="BS834" s="613"/>
      <c r="BT834" s="613"/>
      <c r="BU834" s="613"/>
      <c r="BV834" s="613"/>
      <c r="BW834" s="613"/>
    </row>
    <row r="835" spans="46:75" ht="15.75" customHeight="1" x14ac:dyDescent="0.25">
      <c r="AT835" s="612"/>
      <c r="AU835" s="612"/>
      <c r="AV835" s="612"/>
      <c r="BA835" s="612"/>
      <c r="BL835" s="613"/>
      <c r="BM835" s="613"/>
      <c r="BN835" s="613"/>
      <c r="BO835" s="613"/>
      <c r="BP835" s="613"/>
      <c r="BQ835" s="613"/>
      <c r="BR835" s="613"/>
      <c r="BS835" s="613"/>
      <c r="BT835" s="613"/>
      <c r="BU835" s="613"/>
      <c r="BV835" s="613"/>
      <c r="BW835" s="613"/>
    </row>
    <row r="836" spans="46:75" ht="15.75" customHeight="1" x14ac:dyDescent="0.25">
      <c r="AT836" s="612"/>
      <c r="AU836" s="612"/>
      <c r="AV836" s="612"/>
      <c r="BA836" s="612"/>
      <c r="BL836" s="613"/>
      <c r="BM836" s="613"/>
      <c r="BN836" s="613"/>
      <c r="BO836" s="613"/>
      <c r="BP836" s="613"/>
      <c r="BQ836" s="613"/>
      <c r="BR836" s="613"/>
      <c r="BS836" s="613"/>
      <c r="BT836" s="613"/>
      <c r="BU836" s="613"/>
      <c r="BV836" s="613"/>
      <c r="BW836" s="613"/>
    </row>
    <row r="837" spans="46:75" ht="15.75" customHeight="1" x14ac:dyDescent="0.25">
      <c r="AT837" s="612"/>
      <c r="AU837" s="612"/>
      <c r="AV837" s="612"/>
      <c r="BA837" s="612"/>
      <c r="BL837" s="613"/>
      <c r="BM837" s="613"/>
      <c r="BN837" s="613"/>
      <c r="BO837" s="613"/>
      <c r="BP837" s="613"/>
      <c r="BQ837" s="613"/>
      <c r="BR837" s="613"/>
      <c r="BS837" s="613"/>
      <c r="BT837" s="613"/>
      <c r="BU837" s="613"/>
      <c r="BV837" s="613"/>
      <c r="BW837" s="613"/>
    </row>
    <row r="838" spans="46:75" ht="15.75" customHeight="1" x14ac:dyDescent="0.25">
      <c r="AT838" s="612"/>
      <c r="AU838" s="612"/>
      <c r="AV838" s="612"/>
      <c r="BA838" s="612"/>
      <c r="BL838" s="613"/>
      <c r="BM838" s="613"/>
      <c r="BN838" s="613"/>
      <c r="BO838" s="613"/>
      <c r="BP838" s="613"/>
      <c r="BQ838" s="613"/>
      <c r="BR838" s="613"/>
      <c r="BS838" s="613"/>
      <c r="BT838" s="613"/>
      <c r="BU838" s="613"/>
      <c r="BV838" s="613"/>
      <c r="BW838" s="613"/>
    </row>
    <row r="839" spans="46:75" ht="15.75" customHeight="1" x14ac:dyDescent="0.25">
      <c r="AT839" s="612"/>
      <c r="AU839" s="612"/>
      <c r="AV839" s="612"/>
      <c r="BA839" s="612"/>
      <c r="BL839" s="613"/>
      <c r="BM839" s="613"/>
      <c r="BN839" s="613"/>
      <c r="BO839" s="613"/>
      <c r="BP839" s="613"/>
      <c r="BQ839" s="613"/>
      <c r="BR839" s="613"/>
      <c r="BS839" s="613"/>
      <c r="BT839" s="613"/>
      <c r="BU839" s="613"/>
      <c r="BV839" s="613"/>
      <c r="BW839" s="613"/>
    </row>
    <row r="840" spans="46:75" ht="15.75" customHeight="1" x14ac:dyDescent="0.25">
      <c r="AT840" s="612"/>
      <c r="AU840" s="612"/>
      <c r="AV840" s="612"/>
      <c r="BA840" s="612"/>
      <c r="BL840" s="613"/>
      <c r="BM840" s="613"/>
      <c r="BN840" s="613"/>
      <c r="BO840" s="613"/>
      <c r="BP840" s="613"/>
      <c r="BQ840" s="613"/>
      <c r="BR840" s="613"/>
      <c r="BS840" s="613"/>
      <c r="BT840" s="613"/>
      <c r="BU840" s="613"/>
      <c r="BV840" s="613"/>
      <c r="BW840" s="613"/>
    </row>
    <row r="841" spans="46:75" ht="15.75" customHeight="1" x14ac:dyDescent="0.25">
      <c r="AT841" s="612"/>
      <c r="AU841" s="612"/>
      <c r="AV841" s="612"/>
      <c r="BA841" s="612"/>
      <c r="BL841" s="613"/>
      <c r="BM841" s="613"/>
      <c r="BN841" s="613"/>
      <c r="BO841" s="613"/>
      <c r="BP841" s="613"/>
      <c r="BQ841" s="613"/>
      <c r="BR841" s="613"/>
      <c r="BS841" s="613"/>
      <c r="BT841" s="613"/>
      <c r="BU841" s="613"/>
      <c r="BV841" s="613"/>
      <c r="BW841" s="613"/>
    </row>
    <row r="842" spans="46:75" ht="15.75" customHeight="1" x14ac:dyDescent="0.25">
      <c r="AT842" s="612"/>
      <c r="AU842" s="612"/>
      <c r="AV842" s="612"/>
      <c r="BA842" s="612"/>
      <c r="BL842" s="613"/>
      <c r="BM842" s="613"/>
      <c r="BN842" s="613"/>
      <c r="BO842" s="613"/>
      <c r="BP842" s="613"/>
      <c r="BQ842" s="613"/>
      <c r="BR842" s="613"/>
      <c r="BS842" s="613"/>
      <c r="BT842" s="613"/>
      <c r="BU842" s="613"/>
      <c r="BV842" s="613"/>
      <c r="BW842" s="613"/>
    </row>
    <row r="843" spans="46:75" ht="15.75" customHeight="1" x14ac:dyDescent="0.25">
      <c r="AT843" s="612"/>
      <c r="AU843" s="612"/>
      <c r="AV843" s="612"/>
      <c r="BA843" s="612"/>
      <c r="BL843" s="613"/>
      <c r="BM843" s="613"/>
      <c r="BN843" s="613"/>
      <c r="BO843" s="613"/>
      <c r="BP843" s="613"/>
      <c r="BQ843" s="613"/>
      <c r="BR843" s="613"/>
      <c r="BS843" s="613"/>
      <c r="BT843" s="613"/>
      <c r="BU843" s="613"/>
      <c r="BV843" s="613"/>
      <c r="BW843" s="613"/>
    </row>
    <row r="844" spans="46:75" ht="15.75" customHeight="1" x14ac:dyDescent="0.25">
      <c r="AT844" s="612"/>
      <c r="AU844" s="612"/>
      <c r="AV844" s="612"/>
      <c r="BA844" s="612"/>
      <c r="BL844" s="613"/>
      <c r="BM844" s="613"/>
      <c r="BN844" s="613"/>
      <c r="BO844" s="613"/>
      <c r="BP844" s="613"/>
      <c r="BQ844" s="613"/>
      <c r="BR844" s="613"/>
      <c r="BS844" s="613"/>
      <c r="BT844" s="613"/>
      <c r="BU844" s="613"/>
      <c r="BV844" s="613"/>
      <c r="BW844" s="613"/>
    </row>
    <row r="845" spans="46:75" ht="15.75" customHeight="1" x14ac:dyDescent="0.25">
      <c r="AT845" s="612"/>
      <c r="AU845" s="612"/>
      <c r="AV845" s="612"/>
      <c r="BA845" s="612"/>
      <c r="BL845" s="613"/>
      <c r="BM845" s="613"/>
      <c r="BN845" s="613"/>
      <c r="BO845" s="613"/>
      <c r="BP845" s="613"/>
      <c r="BQ845" s="613"/>
      <c r="BR845" s="613"/>
      <c r="BS845" s="613"/>
      <c r="BT845" s="613"/>
      <c r="BU845" s="613"/>
      <c r="BV845" s="613"/>
      <c r="BW845" s="613"/>
    </row>
    <row r="846" spans="46:75" ht="15.75" customHeight="1" x14ac:dyDescent="0.25">
      <c r="AT846" s="612"/>
      <c r="AU846" s="612"/>
      <c r="AV846" s="612"/>
      <c r="BA846" s="612"/>
      <c r="BL846" s="613"/>
      <c r="BM846" s="613"/>
      <c r="BN846" s="613"/>
      <c r="BO846" s="613"/>
      <c r="BP846" s="613"/>
      <c r="BQ846" s="613"/>
      <c r="BR846" s="613"/>
      <c r="BS846" s="613"/>
      <c r="BT846" s="613"/>
      <c r="BU846" s="613"/>
      <c r="BV846" s="613"/>
      <c r="BW846" s="613"/>
    </row>
    <row r="847" spans="46:75" ht="15.75" customHeight="1" x14ac:dyDescent="0.25">
      <c r="AT847" s="612"/>
      <c r="AU847" s="612"/>
      <c r="AV847" s="612"/>
      <c r="BA847" s="612"/>
      <c r="BL847" s="613"/>
      <c r="BM847" s="613"/>
      <c r="BN847" s="613"/>
      <c r="BO847" s="613"/>
      <c r="BP847" s="613"/>
      <c r="BQ847" s="613"/>
      <c r="BR847" s="613"/>
      <c r="BS847" s="613"/>
      <c r="BT847" s="613"/>
      <c r="BU847" s="613"/>
      <c r="BV847" s="613"/>
      <c r="BW847" s="613"/>
    </row>
    <row r="848" spans="46:75" ht="15.75" customHeight="1" x14ac:dyDescent="0.25">
      <c r="AT848" s="612"/>
      <c r="AU848" s="612"/>
      <c r="AV848" s="612"/>
      <c r="BA848" s="612"/>
      <c r="BL848" s="613"/>
      <c r="BM848" s="613"/>
      <c r="BN848" s="613"/>
      <c r="BO848" s="613"/>
      <c r="BP848" s="613"/>
      <c r="BQ848" s="613"/>
      <c r="BR848" s="613"/>
      <c r="BS848" s="613"/>
      <c r="BT848" s="613"/>
      <c r="BU848" s="613"/>
      <c r="BV848" s="613"/>
      <c r="BW848" s="613"/>
    </row>
    <row r="849" spans="46:75" ht="15.75" customHeight="1" x14ac:dyDescent="0.25">
      <c r="AT849" s="612"/>
      <c r="AU849" s="612"/>
      <c r="AV849" s="612"/>
      <c r="BA849" s="612"/>
      <c r="BL849" s="613"/>
      <c r="BM849" s="613"/>
      <c r="BN849" s="613"/>
      <c r="BO849" s="613"/>
      <c r="BP849" s="613"/>
      <c r="BQ849" s="613"/>
      <c r="BR849" s="613"/>
      <c r="BS849" s="613"/>
      <c r="BT849" s="613"/>
      <c r="BU849" s="613"/>
      <c r="BV849" s="613"/>
      <c r="BW849" s="613"/>
    </row>
    <row r="850" spans="46:75" ht="15.75" customHeight="1" x14ac:dyDescent="0.25">
      <c r="AT850" s="612"/>
      <c r="AU850" s="612"/>
      <c r="AV850" s="612"/>
      <c r="BA850" s="612"/>
      <c r="BL850" s="613"/>
      <c r="BM850" s="613"/>
      <c r="BN850" s="613"/>
      <c r="BO850" s="613"/>
      <c r="BP850" s="613"/>
      <c r="BQ850" s="613"/>
      <c r="BR850" s="613"/>
      <c r="BS850" s="613"/>
      <c r="BT850" s="613"/>
      <c r="BU850" s="613"/>
      <c r="BV850" s="613"/>
      <c r="BW850" s="613"/>
    </row>
    <row r="851" spans="46:75" ht="15.75" customHeight="1" x14ac:dyDescent="0.25">
      <c r="AT851" s="612"/>
      <c r="AU851" s="612"/>
      <c r="AV851" s="612"/>
      <c r="BA851" s="612"/>
      <c r="BL851" s="613"/>
      <c r="BM851" s="613"/>
      <c r="BN851" s="613"/>
      <c r="BO851" s="613"/>
      <c r="BP851" s="613"/>
      <c r="BQ851" s="613"/>
      <c r="BR851" s="613"/>
      <c r="BS851" s="613"/>
      <c r="BT851" s="613"/>
      <c r="BU851" s="613"/>
      <c r="BV851" s="613"/>
      <c r="BW851" s="613"/>
    </row>
    <row r="852" spans="46:75" ht="15.75" customHeight="1" x14ac:dyDescent="0.25">
      <c r="AT852" s="612"/>
      <c r="AU852" s="612"/>
      <c r="AV852" s="612"/>
      <c r="BA852" s="612"/>
      <c r="BL852" s="613"/>
      <c r="BM852" s="613"/>
      <c r="BN852" s="613"/>
      <c r="BO852" s="613"/>
      <c r="BP852" s="613"/>
      <c r="BQ852" s="613"/>
      <c r="BR852" s="613"/>
      <c r="BS852" s="613"/>
      <c r="BT852" s="613"/>
      <c r="BU852" s="613"/>
      <c r="BV852" s="613"/>
      <c r="BW852" s="613"/>
    </row>
    <row r="853" spans="46:75" ht="15.75" customHeight="1" x14ac:dyDescent="0.25">
      <c r="AT853" s="612"/>
      <c r="AU853" s="612"/>
      <c r="AV853" s="612"/>
      <c r="BA853" s="612"/>
      <c r="BL853" s="613"/>
      <c r="BM853" s="613"/>
      <c r="BN853" s="613"/>
      <c r="BO853" s="613"/>
      <c r="BP853" s="613"/>
      <c r="BQ853" s="613"/>
      <c r="BR853" s="613"/>
      <c r="BS853" s="613"/>
      <c r="BT853" s="613"/>
      <c r="BU853" s="613"/>
      <c r="BV853" s="613"/>
      <c r="BW853" s="613"/>
    </row>
    <row r="854" spans="46:75" ht="15.75" customHeight="1" x14ac:dyDescent="0.25">
      <c r="AT854" s="612"/>
      <c r="AU854" s="612"/>
      <c r="AV854" s="612"/>
      <c r="BA854" s="612"/>
      <c r="BL854" s="613"/>
      <c r="BM854" s="613"/>
      <c r="BN854" s="613"/>
      <c r="BO854" s="613"/>
      <c r="BP854" s="613"/>
      <c r="BQ854" s="613"/>
      <c r="BR854" s="613"/>
      <c r="BS854" s="613"/>
      <c r="BT854" s="613"/>
      <c r="BU854" s="613"/>
      <c r="BV854" s="613"/>
      <c r="BW854" s="613"/>
    </row>
    <row r="855" spans="46:75" ht="15.75" customHeight="1" x14ac:dyDescent="0.25">
      <c r="AT855" s="612"/>
      <c r="AU855" s="612"/>
      <c r="AV855" s="612"/>
      <c r="BA855" s="612"/>
      <c r="BL855" s="613"/>
      <c r="BM855" s="613"/>
      <c r="BN855" s="613"/>
      <c r="BO855" s="613"/>
      <c r="BP855" s="613"/>
      <c r="BQ855" s="613"/>
      <c r="BR855" s="613"/>
      <c r="BS855" s="613"/>
      <c r="BT855" s="613"/>
      <c r="BU855" s="613"/>
      <c r="BV855" s="613"/>
      <c r="BW855" s="613"/>
    </row>
    <row r="856" spans="46:75" ht="15.75" customHeight="1" x14ac:dyDescent="0.25">
      <c r="AT856" s="612"/>
      <c r="AU856" s="612"/>
      <c r="AV856" s="612"/>
      <c r="BA856" s="612"/>
      <c r="BL856" s="613"/>
      <c r="BM856" s="613"/>
      <c r="BN856" s="613"/>
      <c r="BO856" s="613"/>
      <c r="BP856" s="613"/>
      <c r="BQ856" s="613"/>
      <c r="BR856" s="613"/>
      <c r="BS856" s="613"/>
      <c r="BT856" s="613"/>
      <c r="BU856" s="613"/>
      <c r="BV856" s="613"/>
      <c r="BW856" s="613"/>
    </row>
    <row r="857" spans="46:75" ht="15.75" customHeight="1" x14ac:dyDescent="0.25">
      <c r="AT857" s="612"/>
      <c r="AU857" s="612"/>
      <c r="AV857" s="612"/>
      <c r="BA857" s="612"/>
      <c r="BL857" s="613"/>
      <c r="BM857" s="613"/>
      <c r="BN857" s="613"/>
      <c r="BO857" s="613"/>
      <c r="BP857" s="613"/>
      <c r="BQ857" s="613"/>
      <c r="BR857" s="613"/>
      <c r="BS857" s="613"/>
      <c r="BT857" s="613"/>
      <c r="BU857" s="613"/>
      <c r="BV857" s="613"/>
      <c r="BW857" s="613"/>
    </row>
    <row r="858" spans="46:75" ht="15.75" customHeight="1" x14ac:dyDescent="0.25">
      <c r="AT858" s="612"/>
      <c r="AU858" s="612"/>
      <c r="AV858" s="612"/>
      <c r="BA858" s="612"/>
      <c r="BL858" s="613"/>
      <c r="BM858" s="613"/>
      <c r="BN858" s="613"/>
      <c r="BO858" s="613"/>
      <c r="BP858" s="613"/>
      <c r="BQ858" s="613"/>
      <c r="BR858" s="613"/>
      <c r="BS858" s="613"/>
      <c r="BT858" s="613"/>
      <c r="BU858" s="613"/>
      <c r="BV858" s="613"/>
      <c r="BW858" s="613"/>
    </row>
    <row r="859" spans="46:75" ht="15.75" customHeight="1" x14ac:dyDescent="0.25">
      <c r="AT859" s="612"/>
      <c r="AU859" s="612"/>
      <c r="AV859" s="612"/>
      <c r="BA859" s="612"/>
      <c r="BL859" s="613"/>
      <c r="BM859" s="613"/>
      <c r="BN859" s="613"/>
      <c r="BO859" s="613"/>
      <c r="BP859" s="613"/>
      <c r="BQ859" s="613"/>
      <c r="BR859" s="613"/>
      <c r="BS859" s="613"/>
      <c r="BT859" s="613"/>
      <c r="BU859" s="613"/>
      <c r="BV859" s="613"/>
      <c r="BW859" s="613"/>
    </row>
    <row r="860" spans="46:75" ht="15.75" customHeight="1" x14ac:dyDescent="0.25">
      <c r="AT860" s="612"/>
      <c r="AU860" s="612"/>
      <c r="AV860" s="612"/>
      <c r="BA860" s="612"/>
      <c r="BL860" s="613"/>
      <c r="BM860" s="613"/>
      <c r="BN860" s="613"/>
      <c r="BO860" s="613"/>
      <c r="BP860" s="613"/>
      <c r="BQ860" s="613"/>
      <c r="BR860" s="613"/>
      <c r="BS860" s="613"/>
      <c r="BT860" s="613"/>
      <c r="BU860" s="613"/>
      <c r="BV860" s="613"/>
      <c r="BW860" s="613"/>
    </row>
    <row r="861" spans="46:75" ht="15.75" customHeight="1" x14ac:dyDescent="0.25">
      <c r="AT861" s="612"/>
      <c r="AU861" s="612"/>
      <c r="AV861" s="612"/>
      <c r="BA861" s="612"/>
      <c r="BL861" s="613"/>
      <c r="BM861" s="613"/>
      <c r="BN861" s="613"/>
      <c r="BO861" s="613"/>
      <c r="BP861" s="613"/>
      <c r="BQ861" s="613"/>
      <c r="BR861" s="613"/>
      <c r="BS861" s="613"/>
      <c r="BT861" s="613"/>
      <c r="BU861" s="613"/>
      <c r="BV861" s="613"/>
      <c r="BW861" s="613"/>
    </row>
    <row r="862" spans="46:75" ht="15.75" customHeight="1" x14ac:dyDescent="0.25">
      <c r="AT862" s="612"/>
      <c r="AU862" s="612"/>
      <c r="AV862" s="612"/>
      <c r="BA862" s="612"/>
      <c r="BL862" s="613"/>
      <c r="BM862" s="613"/>
      <c r="BN862" s="613"/>
      <c r="BO862" s="613"/>
      <c r="BP862" s="613"/>
      <c r="BQ862" s="613"/>
      <c r="BR862" s="613"/>
      <c r="BS862" s="613"/>
      <c r="BT862" s="613"/>
      <c r="BU862" s="613"/>
      <c r="BV862" s="613"/>
      <c r="BW862" s="613"/>
    </row>
    <row r="863" spans="46:75" ht="15.75" customHeight="1" x14ac:dyDescent="0.25">
      <c r="AT863" s="612"/>
      <c r="AU863" s="612"/>
      <c r="AV863" s="612"/>
      <c r="BA863" s="612"/>
      <c r="BL863" s="613"/>
      <c r="BM863" s="613"/>
      <c r="BN863" s="613"/>
      <c r="BO863" s="613"/>
      <c r="BP863" s="613"/>
      <c r="BQ863" s="613"/>
      <c r="BR863" s="613"/>
      <c r="BS863" s="613"/>
      <c r="BT863" s="613"/>
      <c r="BU863" s="613"/>
      <c r="BV863" s="613"/>
      <c r="BW863" s="613"/>
    </row>
    <row r="864" spans="46:75" ht="15.75" customHeight="1" x14ac:dyDescent="0.25">
      <c r="AT864" s="612"/>
      <c r="AU864" s="612"/>
      <c r="AV864" s="612"/>
      <c r="BA864" s="612"/>
      <c r="BL864" s="613"/>
      <c r="BM864" s="613"/>
      <c r="BN864" s="613"/>
      <c r="BO864" s="613"/>
      <c r="BP864" s="613"/>
      <c r="BQ864" s="613"/>
      <c r="BR864" s="613"/>
      <c r="BS864" s="613"/>
      <c r="BT864" s="613"/>
      <c r="BU864" s="613"/>
      <c r="BV864" s="613"/>
      <c r="BW864" s="613"/>
    </row>
    <row r="865" spans="46:75" ht="15.75" customHeight="1" x14ac:dyDescent="0.25">
      <c r="AT865" s="612"/>
      <c r="AU865" s="612"/>
      <c r="AV865" s="612"/>
      <c r="BA865" s="612"/>
      <c r="BL865" s="613"/>
      <c r="BM865" s="613"/>
      <c r="BN865" s="613"/>
      <c r="BO865" s="613"/>
      <c r="BP865" s="613"/>
      <c r="BQ865" s="613"/>
      <c r="BR865" s="613"/>
      <c r="BS865" s="613"/>
      <c r="BT865" s="613"/>
      <c r="BU865" s="613"/>
      <c r="BV865" s="613"/>
      <c r="BW865" s="613"/>
    </row>
    <row r="866" spans="46:75" ht="15.75" customHeight="1" x14ac:dyDescent="0.25">
      <c r="AT866" s="612"/>
      <c r="AU866" s="612"/>
      <c r="AV866" s="612"/>
      <c r="BA866" s="612"/>
      <c r="BL866" s="613"/>
      <c r="BM866" s="613"/>
      <c r="BN866" s="613"/>
      <c r="BO866" s="613"/>
      <c r="BP866" s="613"/>
      <c r="BQ866" s="613"/>
      <c r="BR866" s="613"/>
      <c r="BS866" s="613"/>
      <c r="BT866" s="613"/>
      <c r="BU866" s="613"/>
      <c r="BV866" s="613"/>
      <c r="BW866" s="613"/>
    </row>
    <row r="867" spans="46:75" ht="15.75" customHeight="1" x14ac:dyDescent="0.25">
      <c r="AT867" s="612"/>
      <c r="AU867" s="612"/>
      <c r="AV867" s="612"/>
      <c r="BA867" s="612"/>
      <c r="BL867" s="613"/>
      <c r="BM867" s="613"/>
      <c r="BN867" s="613"/>
      <c r="BO867" s="613"/>
      <c r="BP867" s="613"/>
      <c r="BQ867" s="613"/>
      <c r="BR867" s="613"/>
      <c r="BS867" s="613"/>
      <c r="BT867" s="613"/>
      <c r="BU867" s="613"/>
      <c r="BV867" s="613"/>
      <c r="BW867" s="613"/>
    </row>
    <row r="868" spans="46:75" ht="15.75" customHeight="1" x14ac:dyDescent="0.25">
      <c r="AT868" s="612"/>
      <c r="AU868" s="612"/>
      <c r="AV868" s="612"/>
      <c r="BA868" s="612"/>
      <c r="BL868" s="613"/>
      <c r="BM868" s="613"/>
      <c r="BN868" s="613"/>
      <c r="BO868" s="613"/>
      <c r="BP868" s="613"/>
      <c r="BQ868" s="613"/>
      <c r="BR868" s="613"/>
      <c r="BS868" s="613"/>
      <c r="BT868" s="613"/>
      <c r="BU868" s="613"/>
      <c r="BV868" s="613"/>
      <c r="BW868" s="613"/>
    </row>
    <row r="869" spans="46:75" ht="15.75" customHeight="1" x14ac:dyDescent="0.25">
      <c r="AT869" s="612"/>
      <c r="AU869" s="612"/>
      <c r="AV869" s="612"/>
      <c r="BA869" s="612"/>
      <c r="BL869" s="613"/>
      <c r="BM869" s="613"/>
      <c r="BN869" s="613"/>
      <c r="BO869" s="613"/>
      <c r="BP869" s="613"/>
      <c r="BQ869" s="613"/>
      <c r="BR869" s="613"/>
      <c r="BS869" s="613"/>
      <c r="BT869" s="613"/>
      <c r="BU869" s="613"/>
      <c r="BV869" s="613"/>
      <c r="BW869" s="613"/>
    </row>
    <row r="870" spans="46:75" ht="15.75" customHeight="1" x14ac:dyDescent="0.25">
      <c r="AT870" s="612"/>
      <c r="AU870" s="612"/>
      <c r="AV870" s="612"/>
      <c r="BA870" s="612"/>
      <c r="BL870" s="613"/>
      <c r="BM870" s="613"/>
      <c r="BN870" s="613"/>
      <c r="BO870" s="613"/>
      <c r="BP870" s="613"/>
      <c r="BQ870" s="613"/>
      <c r="BR870" s="613"/>
      <c r="BS870" s="613"/>
      <c r="BT870" s="613"/>
      <c r="BU870" s="613"/>
      <c r="BV870" s="613"/>
      <c r="BW870" s="613"/>
    </row>
    <row r="871" spans="46:75" ht="15.75" customHeight="1" x14ac:dyDescent="0.25">
      <c r="AT871" s="612"/>
      <c r="AU871" s="612"/>
      <c r="AV871" s="612"/>
      <c r="BA871" s="612"/>
      <c r="BL871" s="613"/>
      <c r="BM871" s="613"/>
      <c r="BN871" s="613"/>
      <c r="BO871" s="613"/>
      <c r="BP871" s="613"/>
      <c r="BQ871" s="613"/>
      <c r="BR871" s="613"/>
      <c r="BS871" s="613"/>
      <c r="BT871" s="613"/>
      <c r="BU871" s="613"/>
      <c r="BV871" s="613"/>
      <c r="BW871" s="613"/>
    </row>
    <row r="872" spans="46:75" ht="15.75" customHeight="1" x14ac:dyDescent="0.25">
      <c r="AT872" s="612"/>
      <c r="AU872" s="612"/>
      <c r="AV872" s="612"/>
      <c r="BA872" s="612"/>
      <c r="BL872" s="613"/>
      <c r="BM872" s="613"/>
      <c r="BN872" s="613"/>
      <c r="BO872" s="613"/>
      <c r="BP872" s="613"/>
      <c r="BQ872" s="613"/>
      <c r="BR872" s="613"/>
      <c r="BS872" s="613"/>
      <c r="BT872" s="613"/>
      <c r="BU872" s="613"/>
      <c r="BV872" s="613"/>
      <c r="BW872" s="613"/>
    </row>
    <row r="873" spans="46:75" ht="15.75" customHeight="1" x14ac:dyDescent="0.25">
      <c r="AT873" s="612"/>
      <c r="AU873" s="612"/>
      <c r="AV873" s="612"/>
      <c r="BA873" s="612"/>
      <c r="BL873" s="613"/>
      <c r="BM873" s="613"/>
      <c r="BN873" s="613"/>
      <c r="BO873" s="613"/>
      <c r="BP873" s="613"/>
      <c r="BQ873" s="613"/>
      <c r="BR873" s="613"/>
      <c r="BS873" s="613"/>
      <c r="BT873" s="613"/>
      <c r="BU873" s="613"/>
      <c r="BV873" s="613"/>
      <c r="BW873" s="613"/>
    </row>
    <row r="874" spans="46:75" ht="15.75" customHeight="1" x14ac:dyDescent="0.25">
      <c r="AT874" s="612"/>
      <c r="AU874" s="612"/>
      <c r="AV874" s="612"/>
      <c r="BA874" s="612"/>
      <c r="BL874" s="613"/>
      <c r="BM874" s="613"/>
      <c r="BN874" s="613"/>
      <c r="BO874" s="613"/>
      <c r="BP874" s="613"/>
      <c r="BQ874" s="613"/>
      <c r="BR874" s="613"/>
      <c r="BS874" s="613"/>
      <c r="BT874" s="613"/>
      <c r="BU874" s="613"/>
      <c r="BV874" s="613"/>
      <c r="BW874" s="613"/>
    </row>
    <row r="875" spans="46:75" ht="15.75" customHeight="1" x14ac:dyDescent="0.25">
      <c r="AT875" s="612"/>
      <c r="AU875" s="612"/>
      <c r="AV875" s="612"/>
      <c r="BA875" s="612"/>
      <c r="BL875" s="613"/>
      <c r="BM875" s="613"/>
      <c r="BN875" s="613"/>
      <c r="BO875" s="613"/>
      <c r="BP875" s="613"/>
      <c r="BQ875" s="613"/>
      <c r="BR875" s="613"/>
      <c r="BS875" s="613"/>
      <c r="BT875" s="613"/>
      <c r="BU875" s="613"/>
      <c r="BV875" s="613"/>
      <c r="BW875" s="613"/>
    </row>
    <row r="876" spans="46:75" ht="15.75" customHeight="1" x14ac:dyDescent="0.25">
      <c r="AT876" s="612"/>
      <c r="AU876" s="612"/>
      <c r="AV876" s="612"/>
      <c r="BA876" s="612"/>
      <c r="BL876" s="613"/>
      <c r="BM876" s="613"/>
      <c r="BN876" s="613"/>
      <c r="BO876" s="613"/>
      <c r="BP876" s="613"/>
      <c r="BQ876" s="613"/>
      <c r="BR876" s="613"/>
      <c r="BS876" s="613"/>
      <c r="BT876" s="613"/>
      <c r="BU876" s="613"/>
      <c r="BV876" s="613"/>
      <c r="BW876" s="613"/>
    </row>
    <row r="877" spans="46:75" ht="15.75" customHeight="1" x14ac:dyDescent="0.25">
      <c r="AT877" s="612"/>
      <c r="AU877" s="612"/>
      <c r="AV877" s="612"/>
      <c r="BA877" s="612"/>
      <c r="BL877" s="613"/>
      <c r="BM877" s="613"/>
      <c r="BN877" s="613"/>
      <c r="BO877" s="613"/>
      <c r="BP877" s="613"/>
      <c r="BQ877" s="613"/>
      <c r="BR877" s="613"/>
      <c r="BS877" s="613"/>
      <c r="BT877" s="613"/>
      <c r="BU877" s="613"/>
      <c r="BV877" s="613"/>
      <c r="BW877" s="613"/>
    </row>
    <row r="878" spans="46:75" ht="15.75" customHeight="1" x14ac:dyDescent="0.25">
      <c r="AT878" s="612"/>
      <c r="AU878" s="612"/>
      <c r="AV878" s="612"/>
      <c r="BA878" s="612"/>
      <c r="BL878" s="613"/>
      <c r="BM878" s="613"/>
      <c r="BN878" s="613"/>
      <c r="BO878" s="613"/>
      <c r="BP878" s="613"/>
      <c r="BQ878" s="613"/>
      <c r="BR878" s="613"/>
      <c r="BS878" s="613"/>
      <c r="BT878" s="613"/>
      <c r="BU878" s="613"/>
      <c r="BV878" s="613"/>
      <c r="BW878" s="613"/>
    </row>
    <row r="879" spans="46:75" ht="15.75" customHeight="1" x14ac:dyDescent="0.25">
      <c r="AT879" s="612"/>
      <c r="AU879" s="612"/>
      <c r="AV879" s="612"/>
      <c r="BA879" s="612"/>
      <c r="BL879" s="613"/>
      <c r="BM879" s="613"/>
      <c r="BN879" s="613"/>
      <c r="BO879" s="613"/>
      <c r="BP879" s="613"/>
      <c r="BQ879" s="613"/>
      <c r="BR879" s="613"/>
      <c r="BS879" s="613"/>
      <c r="BT879" s="613"/>
      <c r="BU879" s="613"/>
      <c r="BV879" s="613"/>
      <c r="BW879" s="613"/>
    </row>
    <row r="880" spans="46:75" ht="15.75" customHeight="1" x14ac:dyDescent="0.25">
      <c r="AT880" s="612"/>
      <c r="AU880" s="612"/>
      <c r="AV880" s="612"/>
      <c r="BA880" s="612"/>
      <c r="BL880" s="613"/>
      <c r="BM880" s="613"/>
      <c r="BN880" s="613"/>
      <c r="BO880" s="613"/>
      <c r="BP880" s="613"/>
      <c r="BQ880" s="613"/>
      <c r="BR880" s="613"/>
      <c r="BS880" s="613"/>
      <c r="BT880" s="613"/>
      <c r="BU880" s="613"/>
      <c r="BV880" s="613"/>
      <c r="BW880" s="613"/>
    </row>
    <row r="881" spans="46:75" ht="15.75" customHeight="1" x14ac:dyDescent="0.25">
      <c r="AT881" s="612"/>
      <c r="AU881" s="612"/>
      <c r="AV881" s="612"/>
      <c r="BA881" s="612"/>
      <c r="BL881" s="613"/>
      <c r="BM881" s="613"/>
      <c r="BN881" s="613"/>
      <c r="BO881" s="613"/>
      <c r="BP881" s="613"/>
      <c r="BQ881" s="613"/>
      <c r="BR881" s="613"/>
      <c r="BS881" s="613"/>
      <c r="BT881" s="613"/>
      <c r="BU881" s="613"/>
      <c r="BV881" s="613"/>
      <c r="BW881" s="613"/>
    </row>
    <row r="882" spans="46:75" ht="15.75" customHeight="1" x14ac:dyDescent="0.25">
      <c r="AT882" s="612"/>
      <c r="AU882" s="612"/>
      <c r="AV882" s="612"/>
      <c r="BA882" s="612"/>
      <c r="BL882" s="613"/>
      <c r="BM882" s="613"/>
      <c r="BN882" s="613"/>
      <c r="BO882" s="613"/>
      <c r="BP882" s="613"/>
      <c r="BQ882" s="613"/>
      <c r="BR882" s="613"/>
      <c r="BS882" s="613"/>
      <c r="BT882" s="613"/>
      <c r="BU882" s="613"/>
      <c r="BV882" s="613"/>
      <c r="BW882" s="613"/>
    </row>
    <row r="883" spans="46:75" ht="15.75" customHeight="1" x14ac:dyDescent="0.25">
      <c r="AT883" s="612"/>
      <c r="AU883" s="612"/>
      <c r="AV883" s="612"/>
      <c r="BA883" s="612"/>
      <c r="BL883" s="613"/>
      <c r="BM883" s="613"/>
      <c r="BN883" s="613"/>
      <c r="BO883" s="613"/>
      <c r="BP883" s="613"/>
      <c r="BQ883" s="613"/>
      <c r="BR883" s="613"/>
      <c r="BS883" s="613"/>
      <c r="BT883" s="613"/>
      <c r="BU883" s="613"/>
      <c r="BV883" s="613"/>
      <c r="BW883" s="613"/>
    </row>
    <row r="884" spans="46:75" ht="15.75" customHeight="1" x14ac:dyDescent="0.25">
      <c r="AT884" s="612"/>
      <c r="AU884" s="612"/>
      <c r="AV884" s="612"/>
      <c r="BA884" s="612"/>
      <c r="BL884" s="613"/>
      <c r="BM884" s="613"/>
      <c r="BN884" s="613"/>
      <c r="BO884" s="613"/>
      <c r="BP884" s="613"/>
      <c r="BQ884" s="613"/>
      <c r="BR884" s="613"/>
      <c r="BS884" s="613"/>
      <c r="BT884" s="613"/>
      <c r="BU884" s="613"/>
      <c r="BV884" s="613"/>
      <c r="BW884" s="613"/>
    </row>
    <row r="885" spans="46:75" ht="15.75" customHeight="1" x14ac:dyDescent="0.25">
      <c r="AT885" s="612"/>
      <c r="AU885" s="612"/>
      <c r="AV885" s="612"/>
      <c r="BA885" s="612"/>
      <c r="BL885" s="613"/>
      <c r="BM885" s="613"/>
      <c r="BN885" s="613"/>
      <c r="BO885" s="613"/>
      <c r="BP885" s="613"/>
      <c r="BQ885" s="613"/>
      <c r="BR885" s="613"/>
      <c r="BS885" s="613"/>
      <c r="BT885" s="613"/>
      <c r="BU885" s="613"/>
      <c r="BV885" s="613"/>
      <c r="BW885" s="613"/>
    </row>
    <row r="886" spans="46:75" ht="15.75" customHeight="1" x14ac:dyDescent="0.25">
      <c r="AT886" s="612"/>
      <c r="AU886" s="612"/>
      <c r="AV886" s="612"/>
      <c r="BA886" s="612"/>
      <c r="BL886" s="613"/>
      <c r="BM886" s="613"/>
      <c r="BN886" s="613"/>
      <c r="BO886" s="613"/>
      <c r="BP886" s="613"/>
      <c r="BQ886" s="613"/>
      <c r="BR886" s="613"/>
      <c r="BS886" s="613"/>
      <c r="BT886" s="613"/>
      <c r="BU886" s="613"/>
      <c r="BV886" s="613"/>
      <c r="BW886" s="613"/>
    </row>
    <row r="887" spans="46:75" ht="15.75" customHeight="1" x14ac:dyDescent="0.25">
      <c r="AT887" s="612"/>
      <c r="AU887" s="612"/>
      <c r="AV887" s="612"/>
      <c r="BA887" s="612"/>
      <c r="BL887" s="613"/>
      <c r="BM887" s="613"/>
      <c r="BN887" s="613"/>
      <c r="BO887" s="613"/>
      <c r="BP887" s="613"/>
      <c r="BQ887" s="613"/>
      <c r="BR887" s="613"/>
      <c r="BS887" s="613"/>
      <c r="BT887" s="613"/>
      <c r="BU887" s="613"/>
      <c r="BV887" s="613"/>
      <c r="BW887" s="613"/>
    </row>
    <row r="888" spans="46:75" ht="15.75" customHeight="1" x14ac:dyDescent="0.25">
      <c r="AT888" s="612"/>
      <c r="AU888" s="612"/>
      <c r="AV888" s="612"/>
      <c r="BA888" s="612"/>
      <c r="BL888" s="613"/>
      <c r="BM888" s="613"/>
      <c r="BN888" s="613"/>
      <c r="BO888" s="613"/>
      <c r="BP888" s="613"/>
      <c r="BQ888" s="613"/>
      <c r="BR888" s="613"/>
      <c r="BS888" s="613"/>
      <c r="BT888" s="613"/>
      <c r="BU888" s="613"/>
      <c r="BV888" s="613"/>
      <c r="BW888" s="613"/>
    </row>
    <row r="889" spans="46:75" ht="15.75" customHeight="1" x14ac:dyDescent="0.25">
      <c r="AT889" s="612"/>
      <c r="AU889" s="612"/>
      <c r="AV889" s="612"/>
      <c r="BA889" s="612"/>
      <c r="BL889" s="613"/>
      <c r="BM889" s="613"/>
      <c r="BN889" s="613"/>
      <c r="BO889" s="613"/>
      <c r="BP889" s="613"/>
      <c r="BQ889" s="613"/>
      <c r="BR889" s="613"/>
      <c r="BS889" s="613"/>
      <c r="BT889" s="613"/>
      <c r="BU889" s="613"/>
      <c r="BV889" s="613"/>
      <c r="BW889" s="613"/>
    </row>
    <row r="890" spans="46:75" ht="15.75" customHeight="1" x14ac:dyDescent="0.25">
      <c r="AT890" s="612"/>
      <c r="AU890" s="612"/>
      <c r="AV890" s="612"/>
      <c r="BA890" s="612"/>
      <c r="BL890" s="613"/>
      <c r="BM890" s="613"/>
      <c r="BN890" s="613"/>
      <c r="BO890" s="613"/>
      <c r="BP890" s="613"/>
      <c r="BQ890" s="613"/>
      <c r="BR890" s="613"/>
      <c r="BS890" s="613"/>
      <c r="BT890" s="613"/>
      <c r="BU890" s="613"/>
      <c r="BV890" s="613"/>
      <c r="BW890" s="613"/>
    </row>
    <row r="891" spans="46:75" ht="15.75" customHeight="1" x14ac:dyDescent="0.25">
      <c r="AT891" s="612"/>
      <c r="AU891" s="612"/>
      <c r="AV891" s="612"/>
      <c r="BA891" s="612"/>
      <c r="BL891" s="613"/>
      <c r="BM891" s="613"/>
      <c r="BN891" s="613"/>
      <c r="BO891" s="613"/>
      <c r="BP891" s="613"/>
      <c r="BQ891" s="613"/>
      <c r="BR891" s="613"/>
      <c r="BS891" s="613"/>
      <c r="BT891" s="613"/>
      <c r="BU891" s="613"/>
      <c r="BV891" s="613"/>
      <c r="BW891" s="613"/>
    </row>
    <row r="892" spans="46:75" ht="15.75" customHeight="1" x14ac:dyDescent="0.25">
      <c r="AT892" s="612"/>
      <c r="AU892" s="612"/>
      <c r="AV892" s="612"/>
      <c r="BA892" s="612"/>
      <c r="BL892" s="613"/>
      <c r="BM892" s="613"/>
      <c r="BN892" s="613"/>
      <c r="BO892" s="613"/>
      <c r="BP892" s="613"/>
      <c r="BQ892" s="613"/>
      <c r="BR892" s="613"/>
      <c r="BS892" s="613"/>
      <c r="BT892" s="613"/>
      <c r="BU892" s="613"/>
      <c r="BV892" s="613"/>
      <c r="BW892" s="613"/>
    </row>
    <row r="893" spans="46:75" ht="15.75" customHeight="1" x14ac:dyDescent="0.25">
      <c r="AT893" s="612"/>
      <c r="AU893" s="612"/>
      <c r="AV893" s="612"/>
      <c r="BA893" s="612"/>
      <c r="BL893" s="613"/>
      <c r="BM893" s="613"/>
      <c r="BN893" s="613"/>
      <c r="BO893" s="613"/>
      <c r="BP893" s="613"/>
      <c r="BQ893" s="613"/>
      <c r="BR893" s="613"/>
      <c r="BS893" s="613"/>
      <c r="BT893" s="613"/>
      <c r="BU893" s="613"/>
      <c r="BV893" s="613"/>
      <c r="BW893" s="613"/>
    </row>
    <row r="894" spans="46:75" ht="15.75" customHeight="1" x14ac:dyDescent="0.25">
      <c r="AT894" s="612"/>
      <c r="AU894" s="612"/>
      <c r="AV894" s="612"/>
      <c r="BA894" s="612"/>
      <c r="BL894" s="613"/>
      <c r="BM894" s="613"/>
      <c r="BN894" s="613"/>
      <c r="BO894" s="613"/>
      <c r="BP894" s="613"/>
      <c r="BQ894" s="613"/>
      <c r="BR894" s="613"/>
      <c r="BS894" s="613"/>
      <c r="BT894" s="613"/>
      <c r="BU894" s="613"/>
      <c r="BV894" s="613"/>
      <c r="BW894" s="613"/>
    </row>
    <row r="895" spans="46:75" ht="15.75" customHeight="1" x14ac:dyDescent="0.25">
      <c r="AT895" s="612"/>
      <c r="AU895" s="612"/>
      <c r="AV895" s="612"/>
      <c r="BA895" s="612"/>
      <c r="BL895" s="613"/>
      <c r="BM895" s="613"/>
      <c r="BN895" s="613"/>
      <c r="BO895" s="613"/>
      <c r="BP895" s="613"/>
      <c r="BQ895" s="613"/>
      <c r="BR895" s="613"/>
      <c r="BS895" s="613"/>
      <c r="BT895" s="613"/>
      <c r="BU895" s="613"/>
      <c r="BV895" s="613"/>
      <c r="BW895" s="613"/>
    </row>
    <row r="896" spans="46:75" ht="15.75" customHeight="1" x14ac:dyDescent="0.25">
      <c r="AT896" s="612"/>
      <c r="AU896" s="612"/>
      <c r="AV896" s="612"/>
      <c r="BA896" s="612"/>
      <c r="BL896" s="613"/>
      <c r="BM896" s="613"/>
      <c r="BN896" s="613"/>
      <c r="BO896" s="613"/>
      <c r="BP896" s="613"/>
      <c r="BQ896" s="613"/>
      <c r="BR896" s="613"/>
      <c r="BS896" s="613"/>
      <c r="BT896" s="613"/>
      <c r="BU896" s="613"/>
      <c r="BV896" s="613"/>
      <c r="BW896" s="613"/>
    </row>
    <row r="897" spans="46:75" ht="15.75" customHeight="1" x14ac:dyDescent="0.25">
      <c r="AT897" s="612"/>
      <c r="AU897" s="612"/>
      <c r="AV897" s="612"/>
      <c r="BA897" s="612"/>
      <c r="BL897" s="613"/>
      <c r="BM897" s="613"/>
      <c r="BN897" s="613"/>
      <c r="BO897" s="613"/>
      <c r="BP897" s="613"/>
      <c r="BQ897" s="613"/>
      <c r="BR897" s="613"/>
      <c r="BS897" s="613"/>
      <c r="BT897" s="613"/>
      <c r="BU897" s="613"/>
      <c r="BV897" s="613"/>
      <c r="BW897" s="613"/>
    </row>
    <row r="898" spans="46:75" ht="15.75" customHeight="1" x14ac:dyDescent="0.25">
      <c r="AT898" s="612"/>
      <c r="AU898" s="612"/>
      <c r="AV898" s="612"/>
      <c r="BA898" s="612"/>
      <c r="BL898" s="613"/>
      <c r="BM898" s="613"/>
      <c r="BN898" s="613"/>
      <c r="BO898" s="613"/>
      <c r="BP898" s="613"/>
      <c r="BQ898" s="613"/>
      <c r="BR898" s="613"/>
      <c r="BS898" s="613"/>
      <c r="BT898" s="613"/>
      <c r="BU898" s="613"/>
      <c r="BV898" s="613"/>
      <c r="BW898" s="613"/>
    </row>
    <row r="899" spans="46:75" ht="15.75" customHeight="1" x14ac:dyDescent="0.25">
      <c r="AT899" s="612"/>
      <c r="AU899" s="612"/>
      <c r="AV899" s="612"/>
      <c r="BA899" s="612"/>
      <c r="BL899" s="613"/>
      <c r="BM899" s="613"/>
      <c r="BN899" s="613"/>
      <c r="BO899" s="613"/>
      <c r="BP899" s="613"/>
      <c r="BQ899" s="613"/>
      <c r="BR899" s="613"/>
      <c r="BS899" s="613"/>
      <c r="BT899" s="613"/>
      <c r="BU899" s="613"/>
      <c r="BV899" s="613"/>
      <c r="BW899" s="613"/>
    </row>
    <row r="900" spans="46:75" ht="15.75" customHeight="1" x14ac:dyDescent="0.25">
      <c r="AT900" s="612"/>
      <c r="AU900" s="612"/>
      <c r="AV900" s="612"/>
      <c r="BA900" s="612"/>
      <c r="BL900" s="613"/>
      <c r="BM900" s="613"/>
      <c r="BN900" s="613"/>
      <c r="BO900" s="613"/>
      <c r="BP900" s="613"/>
      <c r="BQ900" s="613"/>
      <c r="BR900" s="613"/>
      <c r="BS900" s="613"/>
      <c r="BT900" s="613"/>
      <c r="BU900" s="613"/>
      <c r="BV900" s="613"/>
      <c r="BW900" s="613"/>
    </row>
    <row r="901" spans="46:75" ht="15.75" customHeight="1" x14ac:dyDescent="0.25">
      <c r="AT901" s="612"/>
      <c r="AU901" s="612"/>
      <c r="AV901" s="612"/>
      <c r="BA901" s="612"/>
      <c r="BL901" s="613"/>
      <c r="BM901" s="613"/>
      <c r="BN901" s="613"/>
      <c r="BO901" s="613"/>
      <c r="BP901" s="613"/>
      <c r="BQ901" s="613"/>
      <c r="BR901" s="613"/>
      <c r="BS901" s="613"/>
      <c r="BT901" s="613"/>
      <c r="BU901" s="613"/>
      <c r="BV901" s="613"/>
      <c r="BW901" s="613"/>
    </row>
    <row r="902" spans="46:75" ht="15.75" customHeight="1" x14ac:dyDescent="0.25">
      <c r="AT902" s="612"/>
      <c r="AU902" s="612"/>
      <c r="AV902" s="612"/>
      <c r="BA902" s="612"/>
      <c r="BL902" s="613"/>
      <c r="BM902" s="613"/>
      <c r="BN902" s="613"/>
      <c r="BO902" s="613"/>
      <c r="BP902" s="613"/>
      <c r="BQ902" s="613"/>
      <c r="BR902" s="613"/>
      <c r="BS902" s="613"/>
      <c r="BT902" s="613"/>
      <c r="BU902" s="613"/>
      <c r="BV902" s="613"/>
      <c r="BW902" s="613"/>
    </row>
    <row r="903" spans="46:75" ht="15.75" customHeight="1" x14ac:dyDescent="0.25">
      <c r="AT903" s="612"/>
      <c r="AU903" s="612"/>
      <c r="AV903" s="612"/>
      <c r="BA903" s="612"/>
      <c r="BL903" s="613"/>
      <c r="BM903" s="613"/>
      <c r="BN903" s="613"/>
      <c r="BO903" s="613"/>
      <c r="BP903" s="613"/>
      <c r="BQ903" s="613"/>
      <c r="BR903" s="613"/>
      <c r="BS903" s="613"/>
      <c r="BT903" s="613"/>
      <c r="BU903" s="613"/>
      <c r="BV903" s="613"/>
      <c r="BW903" s="613"/>
    </row>
    <row r="904" spans="46:75" ht="15.75" customHeight="1" x14ac:dyDescent="0.25">
      <c r="AT904" s="612"/>
      <c r="AU904" s="612"/>
      <c r="AV904" s="612"/>
      <c r="BA904" s="612"/>
      <c r="BL904" s="613"/>
      <c r="BM904" s="613"/>
      <c r="BN904" s="613"/>
      <c r="BO904" s="613"/>
      <c r="BP904" s="613"/>
      <c r="BQ904" s="613"/>
      <c r="BR904" s="613"/>
      <c r="BS904" s="613"/>
      <c r="BT904" s="613"/>
      <c r="BU904" s="613"/>
      <c r="BV904" s="613"/>
      <c r="BW904" s="613"/>
    </row>
    <row r="905" spans="46:75" ht="15.75" customHeight="1" x14ac:dyDescent="0.25">
      <c r="AT905" s="612"/>
      <c r="AU905" s="612"/>
      <c r="AV905" s="612"/>
      <c r="BA905" s="612"/>
      <c r="BL905" s="613"/>
      <c r="BM905" s="613"/>
      <c r="BN905" s="613"/>
      <c r="BO905" s="613"/>
      <c r="BP905" s="613"/>
      <c r="BQ905" s="613"/>
      <c r="BR905" s="613"/>
      <c r="BS905" s="613"/>
      <c r="BT905" s="613"/>
      <c r="BU905" s="613"/>
      <c r="BV905" s="613"/>
      <c r="BW905" s="613"/>
    </row>
    <row r="906" spans="46:75" ht="15.75" customHeight="1" x14ac:dyDescent="0.25">
      <c r="AT906" s="612"/>
      <c r="AU906" s="612"/>
      <c r="AV906" s="612"/>
      <c r="BA906" s="612"/>
      <c r="BL906" s="613"/>
      <c r="BM906" s="613"/>
      <c r="BN906" s="613"/>
      <c r="BO906" s="613"/>
      <c r="BP906" s="613"/>
      <c r="BQ906" s="613"/>
      <c r="BR906" s="613"/>
      <c r="BS906" s="613"/>
      <c r="BT906" s="613"/>
      <c r="BU906" s="613"/>
      <c r="BV906" s="613"/>
      <c r="BW906" s="613"/>
    </row>
    <row r="907" spans="46:75" ht="15.75" customHeight="1" x14ac:dyDescent="0.25">
      <c r="AT907" s="612"/>
      <c r="AU907" s="612"/>
      <c r="AV907" s="612"/>
      <c r="BA907" s="612"/>
      <c r="BL907" s="613"/>
      <c r="BM907" s="613"/>
      <c r="BN907" s="613"/>
      <c r="BO907" s="613"/>
      <c r="BP907" s="613"/>
      <c r="BQ907" s="613"/>
      <c r="BR907" s="613"/>
      <c r="BS907" s="613"/>
      <c r="BT907" s="613"/>
      <c r="BU907" s="613"/>
      <c r="BV907" s="613"/>
      <c r="BW907" s="613"/>
    </row>
    <row r="908" spans="46:75" ht="15.75" customHeight="1" x14ac:dyDescent="0.25">
      <c r="AT908" s="612"/>
      <c r="AU908" s="612"/>
      <c r="AV908" s="612"/>
      <c r="BA908" s="612"/>
      <c r="BL908" s="613"/>
      <c r="BM908" s="613"/>
      <c r="BN908" s="613"/>
      <c r="BO908" s="613"/>
      <c r="BP908" s="613"/>
      <c r="BQ908" s="613"/>
      <c r="BR908" s="613"/>
      <c r="BS908" s="613"/>
      <c r="BT908" s="613"/>
      <c r="BU908" s="613"/>
      <c r="BV908" s="613"/>
      <c r="BW908" s="613"/>
    </row>
    <row r="909" spans="46:75" ht="15.75" customHeight="1" x14ac:dyDescent="0.25">
      <c r="AT909" s="612"/>
      <c r="AU909" s="612"/>
      <c r="AV909" s="612"/>
      <c r="BA909" s="612"/>
      <c r="BL909" s="613"/>
      <c r="BM909" s="613"/>
      <c r="BN909" s="613"/>
      <c r="BO909" s="613"/>
      <c r="BP909" s="613"/>
      <c r="BQ909" s="613"/>
      <c r="BR909" s="613"/>
      <c r="BS909" s="613"/>
      <c r="BT909" s="613"/>
      <c r="BU909" s="613"/>
      <c r="BV909" s="613"/>
      <c r="BW909" s="613"/>
    </row>
    <row r="910" spans="46:75" ht="15.75" customHeight="1" x14ac:dyDescent="0.25">
      <c r="AT910" s="612"/>
      <c r="AU910" s="612"/>
      <c r="AV910" s="612"/>
      <c r="BA910" s="612"/>
      <c r="BL910" s="613"/>
      <c r="BM910" s="613"/>
      <c r="BN910" s="613"/>
      <c r="BO910" s="613"/>
      <c r="BP910" s="613"/>
      <c r="BQ910" s="613"/>
      <c r="BR910" s="613"/>
      <c r="BS910" s="613"/>
      <c r="BT910" s="613"/>
      <c r="BU910" s="613"/>
      <c r="BV910" s="613"/>
      <c r="BW910" s="613"/>
    </row>
    <row r="911" spans="46:75" ht="15.75" customHeight="1" x14ac:dyDescent="0.25">
      <c r="AT911" s="612"/>
      <c r="AU911" s="612"/>
      <c r="AV911" s="612"/>
      <c r="BA911" s="612"/>
      <c r="BL911" s="613"/>
      <c r="BM911" s="613"/>
      <c r="BN911" s="613"/>
      <c r="BO911" s="613"/>
      <c r="BP911" s="613"/>
      <c r="BQ911" s="613"/>
      <c r="BR911" s="613"/>
      <c r="BS911" s="613"/>
      <c r="BT911" s="613"/>
      <c r="BU911" s="613"/>
      <c r="BV911" s="613"/>
      <c r="BW911" s="613"/>
    </row>
    <row r="912" spans="46:75" ht="15.75" customHeight="1" x14ac:dyDescent="0.25">
      <c r="AT912" s="612"/>
      <c r="AU912" s="612"/>
      <c r="AV912" s="612"/>
      <c r="BA912" s="612"/>
      <c r="BL912" s="613"/>
      <c r="BM912" s="613"/>
      <c r="BN912" s="613"/>
      <c r="BO912" s="613"/>
      <c r="BP912" s="613"/>
      <c r="BQ912" s="613"/>
      <c r="BR912" s="613"/>
      <c r="BS912" s="613"/>
      <c r="BT912" s="613"/>
      <c r="BU912" s="613"/>
      <c r="BV912" s="613"/>
      <c r="BW912" s="613"/>
    </row>
    <row r="913" spans="46:75" ht="15.75" customHeight="1" x14ac:dyDescent="0.25">
      <c r="AT913" s="612"/>
      <c r="AU913" s="612"/>
      <c r="AV913" s="612"/>
      <c r="BA913" s="612"/>
      <c r="BL913" s="613"/>
      <c r="BM913" s="613"/>
      <c r="BN913" s="613"/>
      <c r="BO913" s="613"/>
      <c r="BP913" s="613"/>
      <c r="BQ913" s="613"/>
      <c r="BR913" s="613"/>
      <c r="BS913" s="613"/>
      <c r="BT913" s="613"/>
      <c r="BU913" s="613"/>
      <c r="BV913" s="613"/>
      <c r="BW913" s="613"/>
    </row>
    <row r="914" spans="46:75" ht="15.75" customHeight="1" x14ac:dyDescent="0.25">
      <c r="AT914" s="612"/>
      <c r="AU914" s="612"/>
      <c r="AV914" s="612"/>
      <c r="BA914" s="612"/>
      <c r="BL914" s="613"/>
      <c r="BM914" s="613"/>
      <c r="BN914" s="613"/>
      <c r="BO914" s="613"/>
      <c r="BP914" s="613"/>
      <c r="BQ914" s="613"/>
      <c r="BR914" s="613"/>
      <c r="BS914" s="613"/>
      <c r="BT914" s="613"/>
      <c r="BU914" s="613"/>
      <c r="BV914" s="613"/>
      <c r="BW914" s="613"/>
    </row>
    <row r="915" spans="46:75" ht="15.75" customHeight="1" x14ac:dyDescent="0.25">
      <c r="AT915" s="612"/>
      <c r="AU915" s="612"/>
      <c r="AV915" s="612"/>
      <c r="BA915" s="612"/>
      <c r="BL915" s="613"/>
      <c r="BM915" s="613"/>
      <c r="BN915" s="613"/>
      <c r="BO915" s="613"/>
      <c r="BP915" s="613"/>
      <c r="BQ915" s="613"/>
      <c r="BR915" s="613"/>
      <c r="BS915" s="613"/>
      <c r="BT915" s="613"/>
      <c r="BU915" s="613"/>
      <c r="BV915" s="613"/>
      <c r="BW915" s="613"/>
    </row>
    <row r="916" spans="46:75" ht="15.75" customHeight="1" x14ac:dyDescent="0.25">
      <c r="AT916" s="612"/>
      <c r="AU916" s="612"/>
      <c r="AV916" s="612"/>
      <c r="BA916" s="612"/>
      <c r="BL916" s="613"/>
      <c r="BM916" s="613"/>
      <c r="BN916" s="613"/>
      <c r="BO916" s="613"/>
      <c r="BP916" s="613"/>
      <c r="BQ916" s="613"/>
      <c r="BR916" s="613"/>
      <c r="BS916" s="613"/>
      <c r="BT916" s="613"/>
      <c r="BU916" s="613"/>
      <c r="BV916" s="613"/>
      <c r="BW916" s="613"/>
    </row>
    <row r="917" spans="46:75" ht="15.75" customHeight="1" x14ac:dyDescent="0.25">
      <c r="AT917" s="612"/>
      <c r="AU917" s="612"/>
      <c r="AV917" s="612"/>
      <c r="BA917" s="612"/>
      <c r="BL917" s="613"/>
      <c r="BM917" s="613"/>
      <c r="BN917" s="613"/>
      <c r="BO917" s="613"/>
      <c r="BP917" s="613"/>
      <c r="BQ917" s="613"/>
      <c r="BR917" s="613"/>
      <c r="BS917" s="613"/>
      <c r="BT917" s="613"/>
      <c r="BU917" s="613"/>
      <c r="BV917" s="613"/>
      <c r="BW917" s="613"/>
    </row>
    <row r="918" spans="46:75" ht="15.75" customHeight="1" x14ac:dyDescent="0.25">
      <c r="AT918" s="612"/>
      <c r="AU918" s="612"/>
      <c r="AV918" s="612"/>
      <c r="BA918" s="612"/>
      <c r="BL918" s="613"/>
      <c r="BM918" s="613"/>
      <c r="BN918" s="613"/>
      <c r="BO918" s="613"/>
      <c r="BP918" s="613"/>
      <c r="BQ918" s="613"/>
      <c r="BR918" s="613"/>
      <c r="BS918" s="613"/>
      <c r="BT918" s="613"/>
      <c r="BU918" s="613"/>
      <c r="BV918" s="613"/>
      <c r="BW918" s="613"/>
    </row>
    <row r="919" spans="46:75" ht="15.75" customHeight="1" x14ac:dyDescent="0.25">
      <c r="AT919" s="612"/>
      <c r="AU919" s="612"/>
      <c r="AV919" s="612"/>
      <c r="BA919" s="612"/>
      <c r="BL919" s="613"/>
      <c r="BM919" s="613"/>
      <c r="BN919" s="613"/>
      <c r="BO919" s="613"/>
      <c r="BP919" s="613"/>
      <c r="BQ919" s="613"/>
      <c r="BR919" s="613"/>
      <c r="BS919" s="613"/>
      <c r="BT919" s="613"/>
      <c r="BU919" s="613"/>
      <c r="BV919" s="613"/>
      <c r="BW919" s="613"/>
    </row>
    <row r="920" spans="46:75" ht="15.75" customHeight="1" x14ac:dyDescent="0.25">
      <c r="AT920" s="612"/>
      <c r="AU920" s="612"/>
      <c r="AV920" s="612"/>
      <c r="BA920" s="612"/>
      <c r="BL920" s="613"/>
      <c r="BM920" s="613"/>
      <c r="BN920" s="613"/>
      <c r="BO920" s="613"/>
      <c r="BP920" s="613"/>
      <c r="BQ920" s="613"/>
      <c r="BR920" s="613"/>
      <c r="BS920" s="613"/>
      <c r="BT920" s="613"/>
      <c r="BU920" s="613"/>
      <c r="BV920" s="613"/>
      <c r="BW920" s="613"/>
    </row>
    <row r="921" spans="46:75" ht="15.75" customHeight="1" x14ac:dyDescent="0.25">
      <c r="AT921" s="612"/>
      <c r="AU921" s="612"/>
      <c r="AV921" s="612"/>
      <c r="BA921" s="612"/>
      <c r="BL921" s="613"/>
      <c r="BM921" s="613"/>
      <c r="BN921" s="613"/>
      <c r="BO921" s="613"/>
      <c r="BP921" s="613"/>
      <c r="BQ921" s="613"/>
      <c r="BR921" s="613"/>
      <c r="BS921" s="613"/>
      <c r="BT921" s="613"/>
      <c r="BU921" s="613"/>
      <c r="BV921" s="613"/>
      <c r="BW921" s="613"/>
    </row>
    <row r="922" spans="46:75" ht="15.75" customHeight="1" x14ac:dyDescent="0.25">
      <c r="AT922" s="612"/>
      <c r="AU922" s="612"/>
      <c r="AV922" s="612"/>
      <c r="BA922" s="612"/>
      <c r="BL922" s="613"/>
      <c r="BM922" s="613"/>
      <c r="BN922" s="613"/>
      <c r="BO922" s="613"/>
      <c r="BP922" s="613"/>
      <c r="BQ922" s="613"/>
      <c r="BR922" s="613"/>
      <c r="BS922" s="613"/>
      <c r="BT922" s="613"/>
      <c r="BU922" s="613"/>
      <c r="BV922" s="613"/>
      <c r="BW922" s="613"/>
    </row>
    <row r="923" spans="46:75" ht="15.75" customHeight="1" x14ac:dyDescent="0.25">
      <c r="AT923" s="612"/>
      <c r="AU923" s="612"/>
      <c r="AV923" s="612"/>
      <c r="BA923" s="612"/>
      <c r="BL923" s="613"/>
      <c r="BM923" s="613"/>
      <c r="BN923" s="613"/>
      <c r="BO923" s="613"/>
      <c r="BP923" s="613"/>
      <c r="BQ923" s="613"/>
      <c r="BR923" s="613"/>
      <c r="BS923" s="613"/>
      <c r="BT923" s="613"/>
      <c r="BU923" s="613"/>
      <c r="BV923" s="613"/>
      <c r="BW923" s="613"/>
    </row>
    <row r="924" spans="46:75" ht="15.75" customHeight="1" x14ac:dyDescent="0.25">
      <c r="AT924" s="612"/>
      <c r="AU924" s="612"/>
      <c r="AV924" s="612"/>
      <c r="BA924" s="612"/>
      <c r="BL924" s="613"/>
      <c r="BM924" s="613"/>
      <c r="BN924" s="613"/>
      <c r="BO924" s="613"/>
      <c r="BP924" s="613"/>
      <c r="BQ924" s="613"/>
      <c r="BR924" s="613"/>
      <c r="BS924" s="613"/>
      <c r="BT924" s="613"/>
      <c r="BU924" s="613"/>
      <c r="BV924" s="613"/>
      <c r="BW924" s="613"/>
    </row>
    <row r="925" spans="46:75" ht="15.75" customHeight="1" x14ac:dyDescent="0.25">
      <c r="AT925" s="612"/>
      <c r="AU925" s="612"/>
      <c r="AV925" s="612"/>
      <c r="BA925" s="612"/>
      <c r="BL925" s="613"/>
      <c r="BM925" s="613"/>
      <c r="BN925" s="613"/>
      <c r="BO925" s="613"/>
      <c r="BP925" s="613"/>
      <c r="BQ925" s="613"/>
      <c r="BR925" s="613"/>
      <c r="BS925" s="613"/>
      <c r="BT925" s="613"/>
      <c r="BU925" s="613"/>
      <c r="BV925" s="613"/>
      <c r="BW925" s="613"/>
    </row>
    <row r="926" spans="46:75" ht="15.75" customHeight="1" x14ac:dyDescent="0.25">
      <c r="AT926" s="612"/>
      <c r="AU926" s="612"/>
      <c r="AV926" s="612"/>
      <c r="BA926" s="612"/>
      <c r="BL926" s="613"/>
      <c r="BM926" s="613"/>
      <c r="BN926" s="613"/>
      <c r="BO926" s="613"/>
      <c r="BP926" s="613"/>
      <c r="BQ926" s="613"/>
      <c r="BR926" s="613"/>
      <c r="BS926" s="613"/>
      <c r="BT926" s="613"/>
      <c r="BU926" s="613"/>
      <c r="BV926" s="613"/>
      <c r="BW926" s="613"/>
    </row>
    <row r="927" spans="46:75" ht="15.75" customHeight="1" x14ac:dyDescent="0.25">
      <c r="AT927" s="612"/>
      <c r="AU927" s="612"/>
      <c r="AV927" s="612"/>
      <c r="BA927" s="612"/>
      <c r="BL927" s="613"/>
      <c r="BM927" s="613"/>
      <c r="BN927" s="613"/>
      <c r="BO927" s="613"/>
      <c r="BP927" s="613"/>
      <c r="BQ927" s="613"/>
      <c r="BR927" s="613"/>
      <c r="BS927" s="613"/>
      <c r="BT927" s="613"/>
      <c r="BU927" s="613"/>
      <c r="BV927" s="613"/>
      <c r="BW927" s="613"/>
    </row>
    <row r="928" spans="46:75" ht="15.75" customHeight="1" x14ac:dyDescent="0.25">
      <c r="AT928" s="612"/>
      <c r="AU928" s="612"/>
      <c r="AV928" s="612"/>
      <c r="BA928" s="612"/>
      <c r="BL928" s="613"/>
      <c r="BM928" s="613"/>
      <c r="BN928" s="613"/>
      <c r="BO928" s="613"/>
      <c r="BP928" s="613"/>
      <c r="BQ928" s="613"/>
      <c r="BR928" s="613"/>
      <c r="BS928" s="613"/>
      <c r="BT928" s="613"/>
      <c r="BU928" s="613"/>
      <c r="BV928" s="613"/>
      <c r="BW928" s="613"/>
    </row>
    <row r="929" spans="46:75" ht="15.75" customHeight="1" x14ac:dyDescent="0.25">
      <c r="AT929" s="612"/>
      <c r="AU929" s="612"/>
      <c r="AV929" s="612"/>
      <c r="BA929" s="612"/>
      <c r="BL929" s="613"/>
      <c r="BM929" s="613"/>
      <c r="BN929" s="613"/>
      <c r="BO929" s="613"/>
      <c r="BP929" s="613"/>
      <c r="BQ929" s="613"/>
      <c r="BR929" s="613"/>
      <c r="BS929" s="613"/>
      <c r="BT929" s="613"/>
      <c r="BU929" s="613"/>
      <c r="BV929" s="613"/>
      <c r="BW929" s="613"/>
    </row>
    <row r="930" spans="46:75" ht="15.75" customHeight="1" x14ac:dyDescent="0.25">
      <c r="AT930" s="612"/>
      <c r="AU930" s="612"/>
      <c r="AV930" s="612"/>
      <c r="BA930" s="612"/>
      <c r="BL930" s="613"/>
      <c r="BM930" s="613"/>
      <c r="BN930" s="613"/>
      <c r="BO930" s="613"/>
      <c r="BP930" s="613"/>
      <c r="BQ930" s="613"/>
      <c r="BR930" s="613"/>
      <c r="BS930" s="613"/>
      <c r="BT930" s="613"/>
      <c r="BU930" s="613"/>
      <c r="BV930" s="613"/>
      <c r="BW930" s="613"/>
    </row>
    <row r="931" spans="46:75" ht="15.75" customHeight="1" x14ac:dyDescent="0.25">
      <c r="AT931" s="612"/>
      <c r="AU931" s="612"/>
      <c r="AV931" s="612"/>
      <c r="BA931" s="612"/>
      <c r="BL931" s="613"/>
      <c r="BM931" s="613"/>
      <c r="BN931" s="613"/>
      <c r="BO931" s="613"/>
      <c r="BP931" s="613"/>
      <c r="BQ931" s="613"/>
      <c r="BR931" s="613"/>
      <c r="BS931" s="613"/>
      <c r="BT931" s="613"/>
      <c r="BU931" s="613"/>
      <c r="BV931" s="613"/>
      <c r="BW931" s="613"/>
    </row>
    <row r="932" spans="46:75" ht="15.75" customHeight="1" x14ac:dyDescent="0.25">
      <c r="AT932" s="612"/>
      <c r="AU932" s="612"/>
      <c r="AV932" s="612"/>
      <c r="BA932" s="612"/>
      <c r="BL932" s="613"/>
      <c r="BM932" s="613"/>
      <c r="BN932" s="613"/>
      <c r="BO932" s="613"/>
      <c r="BP932" s="613"/>
      <c r="BQ932" s="613"/>
      <c r="BR932" s="613"/>
      <c r="BS932" s="613"/>
      <c r="BT932" s="613"/>
      <c r="BU932" s="613"/>
      <c r="BV932" s="613"/>
      <c r="BW932" s="613"/>
    </row>
    <row r="933" spans="46:75" ht="15.75" customHeight="1" x14ac:dyDescent="0.25">
      <c r="AT933" s="612"/>
      <c r="AU933" s="612"/>
      <c r="AV933" s="612"/>
      <c r="BA933" s="612"/>
      <c r="BL933" s="613"/>
      <c r="BM933" s="613"/>
      <c r="BN933" s="613"/>
      <c r="BO933" s="613"/>
      <c r="BP933" s="613"/>
      <c r="BQ933" s="613"/>
      <c r="BR933" s="613"/>
      <c r="BS933" s="613"/>
      <c r="BT933" s="613"/>
      <c r="BU933" s="613"/>
      <c r="BV933" s="613"/>
      <c r="BW933" s="613"/>
    </row>
    <row r="934" spans="46:75" ht="15.75" customHeight="1" x14ac:dyDescent="0.25">
      <c r="AT934" s="612"/>
      <c r="AU934" s="612"/>
      <c r="AV934" s="612"/>
      <c r="BA934" s="612"/>
      <c r="BL934" s="613"/>
      <c r="BM934" s="613"/>
      <c r="BN934" s="613"/>
      <c r="BO934" s="613"/>
      <c r="BP934" s="613"/>
      <c r="BQ934" s="613"/>
      <c r="BR934" s="613"/>
      <c r="BS934" s="613"/>
      <c r="BT934" s="613"/>
      <c r="BU934" s="613"/>
      <c r="BV934" s="613"/>
      <c r="BW934" s="613"/>
    </row>
    <row r="935" spans="46:75" ht="15.75" customHeight="1" x14ac:dyDescent="0.25">
      <c r="AT935" s="612"/>
      <c r="AU935" s="612"/>
      <c r="AV935" s="612"/>
      <c r="BA935" s="612"/>
      <c r="BL935" s="613"/>
      <c r="BM935" s="613"/>
      <c r="BN935" s="613"/>
      <c r="BO935" s="613"/>
      <c r="BP935" s="613"/>
      <c r="BQ935" s="613"/>
      <c r="BR935" s="613"/>
      <c r="BS935" s="613"/>
      <c r="BT935" s="613"/>
      <c r="BU935" s="613"/>
      <c r="BV935" s="613"/>
      <c r="BW935" s="613"/>
    </row>
    <row r="936" spans="46:75" ht="15.75" customHeight="1" x14ac:dyDescent="0.25">
      <c r="AT936" s="612"/>
      <c r="AU936" s="612"/>
      <c r="AV936" s="612"/>
      <c r="BA936" s="612"/>
      <c r="BL936" s="613"/>
      <c r="BM936" s="613"/>
      <c r="BN936" s="613"/>
      <c r="BO936" s="613"/>
      <c r="BP936" s="613"/>
      <c r="BQ936" s="613"/>
      <c r="BR936" s="613"/>
      <c r="BS936" s="613"/>
      <c r="BT936" s="613"/>
      <c r="BU936" s="613"/>
      <c r="BV936" s="613"/>
      <c r="BW936" s="613"/>
    </row>
    <row r="937" spans="46:75" ht="15.75" customHeight="1" x14ac:dyDescent="0.25">
      <c r="AT937" s="612"/>
      <c r="AU937" s="612"/>
      <c r="AV937" s="612"/>
      <c r="BA937" s="612"/>
      <c r="BL937" s="613"/>
      <c r="BM937" s="613"/>
      <c r="BN937" s="613"/>
      <c r="BO937" s="613"/>
      <c r="BP937" s="613"/>
      <c r="BQ937" s="613"/>
      <c r="BR937" s="613"/>
      <c r="BS937" s="613"/>
      <c r="BT937" s="613"/>
      <c r="BU937" s="613"/>
      <c r="BV937" s="613"/>
      <c r="BW937" s="613"/>
    </row>
    <row r="938" spans="46:75" ht="15.75" customHeight="1" x14ac:dyDescent="0.25">
      <c r="AT938" s="612"/>
      <c r="AU938" s="612"/>
      <c r="AV938" s="612"/>
      <c r="BA938" s="612"/>
      <c r="BL938" s="613"/>
      <c r="BM938" s="613"/>
      <c r="BN938" s="613"/>
      <c r="BO938" s="613"/>
      <c r="BP938" s="613"/>
      <c r="BQ938" s="613"/>
      <c r="BR938" s="613"/>
      <c r="BS938" s="613"/>
      <c r="BT938" s="613"/>
      <c r="BU938" s="613"/>
      <c r="BV938" s="613"/>
      <c r="BW938" s="613"/>
    </row>
    <row r="939" spans="46:75" ht="15.75" customHeight="1" x14ac:dyDescent="0.25">
      <c r="AT939" s="612"/>
      <c r="AU939" s="612"/>
      <c r="AV939" s="612"/>
      <c r="BA939" s="612"/>
      <c r="BL939" s="613"/>
      <c r="BM939" s="613"/>
      <c r="BN939" s="613"/>
      <c r="BO939" s="613"/>
      <c r="BP939" s="613"/>
      <c r="BQ939" s="613"/>
      <c r="BR939" s="613"/>
      <c r="BS939" s="613"/>
      <c r="BT939" s="613"/>
      <c r="BU939" s="613"/>
      <c r="BV939" s="613"/>
      <c r="BW939" s="613"/>
    </row>
    <row r="940" spans="46:75" ht="15.75" customHeight="1" x14ac:dyDescent="0.25">
      <c r="AT940" s="612"/>
      <c r="AU940" s="612"/>
      <c r="AV940" s="612"/>
      <c r="BA940" s="612"/>
      <c r="BL940" s="613"/>
      <c r="BM940" s="613"/>
      <c r="BN940" s="613"/>
      <c r="BO940" s="613"/>
      <c r="BP940" s="613"/>
      <c r="BQ940" s="613"/>
      <c r="BR940" s="613"/>
      <c r="BS940" s="613"/>
      <c r="BT940" s="613"/>
      <c r="BU940" s="613"/>
      <c r="BV940" s="613"/>
      <c r="BW940" s="613"/>
    </row>
    <row r="941" spans="46:75" ht="15.75" customHeight="1" x14ac:dyDescent="0.25">
      <c r="AT941" s="612"/>
      <c r="AU941" s="612"/>
      <c r="AV941" s="612"/>
      <c r="BA941" s="612"/>
      <c r="BL941" s="613"/>
      <c r="BM941" s="613"/>
      <c r="BN941" s="613"/>
      <c r="BO941" s="613"/>
      <c r="BP941" s="613"/>
      <c r="BQ941" s="613"/>
      <c r="BR941" s="613"/>
      <c r="BS941" s="613"/>
      <c r="BT941" s="613"/>
      <c r="BU941" s="613"/>
      <c r="BV941" s="613"/>
      <c r="BW941" s="613"/>
    </row>
    <row r="942" spans="46:75" ht="15.75" customHeight="1" x14ac:dyDescent="0.25">
      <c r="AT942" s="612"/>
      <c r="AU942" s="612"/>
      <c r="AV942" s="612"/>
      <c r="BA942" s="612"/>
      <c r="BL942" s="613"/>
      <c r="BM942" s="613"/>
      <c r="BN942" s="613"/>
      <c r="BO942" s="613"/>
      <c r="BP942" s="613"/>
      <c r="BQ942" s="613"/>
      <c r="BR942" s="613"/>
      <c r="BS942" s="613"/>
      <c r="BT942" s="613"/>
      <c r="BU942" s="613"/>
      <c r="BV942" s="613"/>
      <c r="BW942" s="613"/>
    </row>
    <row r="943" spans="46:75" ht="15.75" customHeight="1" x14ac:dyDescent="0.25">
      <c r="AT943" s="612"/>
      <c r="AU943" s="612"/>
      <c r="AV943" s="612"/>
      <c r="BA943" s="612"/>
      <c r="BL943" s="613"/>
      <c r="BM943" s="613"/>
      <c r="BN943" s="613"/>
      <c r="BO943" s="613"/>
      <c r="BP943" s="613"/>
      <c r="BQ943" s="613"/>
      <c r="BR943" s="613"/>
      <c r="BS943" s="613"/>
      <c r="BT943" s="613"/>
      <c r="BU943" s="613"/>
      <c r="BV943" s="613"/>
      <c r="BW943" s="613"/>
    </row>
    <row r="944" spans="46:75" ht="15.75" customHeight="1" x14ac:dyDescent="0.25">
      <c r="AT944" s="612"/>
      <c r="AU944" s="612"/>
      <c r="AV944" s="612"/>
      <c r="BA944" s="612"/>
      <c r="BL944" s="613"/>
      <c r="BM944" s="613"/>
      <c r="BN944" s="613"/>
      <c r="BO944" s="613"/>
      <c r="BP944" s="613"/>
      <c r="BQ944" s="613"/>
      <c r="BR944" s="613"/>
      <c r="BS944" s="613"/>
      <c r="BT944" s="613"/>
      <c r="BU944" s="613"/>
      <c r="BV944" s="613"/>
      <c r="BW944" s="613"/>
    </row>
    <row r="945" spans="46:75" ht="15.75" customHeight="1" x14ac:dyDescent="0.25">
      <c r="AT945" s="612"/>
      <c r="AU945" s="612"/>
      <c r="AV945" s="612"/>
      <c r="BA945" s="612"/>
      <c r="BL945" s="613"/>
      <c r="BM945" s="613"/>
      <c r="BN945" s="613"/>
      <c r="BO945" s="613"/>
      <c r="BP945" s="613"/>
      <c r="BQ945" s="613"/>
      <c r="BR945" s="613"/>
      <c r="BS945" s="613"/>
      <c r="BT945" s="613"/>
      <c r="BU945" s="613"/>
      <c r="BV945" s="613"/>
      <c r="BW945" s="613"/>
    </row>
    <row r="946" spans="46:75" ht="15.75" customHeight="1" x14ac:dyDescent="0.25">
      <c r="AT946" s="612"/>
      <c r="AU946" s="612"/>
      <c r="AV946" s="612"/>
      <c r="BA946" s="612"/>
      <c r="BL946" s="613"/>
      <c r="BM946" s="613"/>
      <c r="BN946" s="613"/>
      <c r="BO946" s="613"/>
      <c r="BP946" s="613"/>
      <c r="BQ946" s="613"/>
      <c r="BR946" s="613"/>
      <c r="BS946" s="613"/>
      <c r="BT946" s="613"/>
      <c r="BU946" s="613"/>
      <c r="BV946" s="613"/>
      <c r="BW946" s="613"/>
    </row>
    <row r="947" spans="46:75" ht="15.75" customHeight="1" x14ac:dyDescent="0.25">
      <c r="AT947" s="612"/>
      <c r="AU947" s="612"/>
      <c r="AV947" s="612"/>
      <c r="BA947" s="612"/>
      <c r="BL947" s="613"/>
      <c r="BM947" s="613"/>
      <c r="BN947" s="613"/>
      <c r="BO947" s="613"/>
      <c r="BP947" s="613"/>
      <c r="BQ947" s="613"/>
      <c r="BR947" s="613"/>
      <c r="BS947" s="613"/>
      <c r="BT947" s="613"/>
      <c r="BU947" s="613"/>
      <c r="BV947" s="613"/>
      <c r="BW947" s="613"/>
    </row>
    <row r="948" spans="46:75" ht="15.75" customHeight="1" x14ac:dyDescent="0.25">
      <c r="AT948" s="612"/>
      <c r="AU948" s="612"/>
      <c r="AV948" s="612"/>
      <c r="BA948" s="612"/>
      <c r="BL948" s="613"/>
      <c r="BM948" s="613"/>
      <c r="BN948" s="613"/>
      <c r="BO948" s="613"/>
      <c r="BP948" s="613"/>
      <c r="BQ948" s="613"/>
      <c r="BR948" s="613"/>
      <c r="BS948" s="613"/>
      <c r="BT948" s="613"/>
      <c r="BU948" s="613"/>
      <c r="BV948" s="613"/>
      <c r="BW948" s="613"/>
    </row>
    <row r="949" spans="46:75" ht="15.75" customHeight="1" x14ac:dyDescent="0.25">
      <c r="AT949" s="612"/>
      <c r="AU949" s="612"/>
      <c r="AV949" s="612"/>
      <c r="BA949" s="612"/>
      <c r="BL949" s="613"/>
      <c r="BM949" s="613"/>
      <c r="BN949" s="613"/>
      <c r="BO949" s="613"/>
      <c r="BP949" s="613"/>
      <c r="BQ949" s="613"/>
      <c r="BR949" s="613"/>
      <c r="BS949" s="613"/>
      <c r="BT949" s="613"/>
      <c r="BU949" s="613"/>
      <c r="BV949" s="613"/>
      <c r="BW949" s="613"/>
    </row>
    <row r="950" spans="46:75" ht="15.75" customHeight="1" x14ac:dyDescent="0.25">
      <c r="AT950" s="612"/>
      <c r="AU950" s="612"/>
      <c r="AV950" s="612"/>
      <c r="BA950" s="612"/>
      <c r="BL950" s="613"/>
      <c r="BM950" s="613"/>
      <c r="BN950" s="613"/>
      <c r="BO950" s="613"/>
      <c r="BP950" s="613"/>
      <c r="BQ950" s="613"/>
      <c r="BR950" s="613"/>
      <c r="BS950" s="613"/>
      <c r="BT950" s="613"/>
      <c r="BU950" s="613"/>
      <c r="BV950" s="613"/>
      <c r="BW950" s="613"/>
    </row>
    <row r="951" spans="46:75" ht="15.75" customHeight="1" x14ac:dyDescent="0.25">
      <c r="AT951" s="612"/>
      <c r="AU951" s="612"/>
      <c r="AV951" s="612"/>
      <c r="BA951" s="612"/>
      <c r="BL951" s="613"/>
      <c r="BM951" s="613"/>
      <c r="BN951" s="613"/>
      <c r="BO951" s="613"/>
      <c r="BP951" s="613"/>
      <c r="BQ951" s="613"/>
      <c r="BR951" s="613"/>
      <c r="BS951" s="613"/>
      <c r="BT951" s="613"/>
      <c r="BU951" s="613"/>
      <c r="BV951" s="613"/>
      <c r="BW951" s="613"/>
    </row>
    <row r="952" spans="46:75" ht="15.75" customHeight="1" x14ac:dyDescent="0.25">
      <c r="AT952" s="612"/>
      <c r="AU952" s="612"/>
      <c r="AV952" s="612"/>
      <c r="BA952" s="612"/>
      <c r="BL952" s="613"/>
      <c r="BM952" s="613"/>
      <c r="BN952" s="613"/>
      <c r="BO952" s="613"/>
      <c r="BP952" s="613"/>
      <c r="BQ952" s="613"/>
      <c r="BR952" s="613"/>
      <c r="BS952" s="613"/>
      <c r="BT952" s="613"/>
      <c r="BU952" s="613"/>
      <c r="BV952" s="613"/>
      <c r="BW952" s="613"/>
    </row>
    <row r="953" spans="46:75" ht="15.75" customHeight="1" x14ac:dyDescent="0.25">
      <c r="AT953" s="612"/>
      <c r="AU953" s="612"/>
      <c r="AV953" s="612"/>
      <c r="BA953" s="612"/>
      <c r="BL953" s="613"/>
      <c r="BM953" s="613"/>
      <c r="BN953" s="613"/>
      <c r="BO953" s="613"/>
      <c r="BP953" s="613"/>
      <c r="BQ953" s="613"/>
      <c r="BR953" s="613"/>
      <c r="BS953" s="613"/>
      <c r="BT953" s="613"/>
      <c r="BU953" s="613"/>
      <c r="BV953" s="613"/>
      <c r="BW953" s="613"/>
    </row>
    <row r="954" spans="46:75" ht="15.75" customHeight="1" x14ac:dyDescent="0.25">
      <c r="AT954" s="612"/>
      <c r="AU954" s="612"/>
      <c r="AV954" s="612"/>
      <c r="BA954" s="612"/>
      <c r="BL954" s="613"/>
      <c r="BM954" s="613"/>
      <c r="BN954" s="613"/>
      <c r="BO954" s="613"/>
      <c r="BP954" s="613"/>
      <c r="BQ954" s="613"/>
      <c r="BR954" s="613"/>
      <c r="BS954" s="613"/>
      <c r="BT954" s="613"/>
      <c r="BU954" s="613"/>
      <c r="BV954" s="613"/>
      <c r="BW954" s="613"/>
    </row>
    <row r="955" spans="46:75" ht="15.75" customHeight="1" x14ac:dyDescent="0.25">
      <c r="AT955" s="612"/>
      <c r="AU955" s="612"/>
      <c r="AV955" s="612"/>
      <c r="BA955" s="612"/>
      <c r="BL955" s="613"/>
      <c r="BM955" s="613"/>
      <c r="BN955" s="613"/>
      <c r="BO955" s="613"/>
      <c r="BP955" s="613"/>
      <c r="BQ955" s="613"/>
      <c r="BR955" s="613"/>
      <c r="BS955" s="613"/>
      <c r="BT955" s="613"/>
      <c r="BU955" s="613"/>
      <c r="BV955" s="613"/>
      <c r="BW955" s="613"/>
    </row>
    <row r="956" spans="46:75" ht="15.75" customHeight="1" x14ac:dyDescent="0.25">
      <c r="AT956" s="612"/>
      <c r="AU956" s="612"/>
      <c r="AV956" s="612"/>
      <c r="BA956" s="612"/>
      <c r="BL956" s="613"/>
      <c r="BM956" s="613"/>
      <c r="BN956" s="613"/>
      <c r="BO956" s="613"/>
      <c r="BP956" s="613"/>
      <c r="BQ956" s="613"/>
      <c r="BR956" s="613"/>
      <c r="BS956" s="613"/>
      <c r="BT956" s="613"/>
      <c r="BU956" s="613"/>
      <c r="BV956" s="613"/>
      <c r="BW956" s="613"/>
    </row>
    <row r="957" spans="46:75" ht="15.75" customHeight="1" x14ac:dyDescent="0.25">
      <c r="AT957" s="612"/>
      <c r="AU957" s="612"/>
      <c r="AV957" s="612"/>
      <c r="BA957" s="612"/>
      <c r="BL957" s="613"/>
      <c r="BM957" s="613"/>
      <c r="BN957" s="613"/>
      <c r="BO957" s="613"/>
      <c r="BP957" s="613"/>
      <c r="BQ957" s="613"/>
      <c r="BR957" s="613"/>
      <c r="BS957" s="613"/>
      <c r="BT957" s="613"/>
      <c r="BU957" s="613"/>
      <c r="BV957" s="613"/>
      <c r="BW957" s="613"/>
    </row>
    <row r="958" spans="46:75" ht="15.75" customHeight="1" x14ac:dyDescent="0.25">
      <c r="AT958" s="612"/>
      <c r="AU958" s="612"/>
      <c r="AV958" s="612"/>
      <c r="BA958" s="612"/>
      <c r="BL958" s="613"/>
      <c r="BM958" s="613"/>
      <c r="BN958" s="613"/>
      <c r="BO958" s="613"/>
      <c r="BP958" s="613"/>
      <c r="BQ958" s="613"/>
      <c r="BR958" s="613"/>
      <c r="BS958" s="613"/>
      <c r="BT958" s="613"/>
      <c r="BU958" s="613"/>
      <c r="BV958" s="613"/>
      <c r="BW958" s="613"/>
    </row>
    <row r="959" spans="46:75" ht="15.75" customHeight="1" x14ac:dyDescent="0.25">
      <c r="AT959" s="612"/>
      <c r="AU959" s="612"/>
      <c r="AV959" s="612"/>
      <c r="BA959" s="612"/>
      <c r="BL959" s="613"/>
      <c r="BM959" s="613"/>
      <c r="BN959" s="613"/>
      <c r="BO959" s="613"/>
      <c r="BP959" s="613"/>
      <c r="BQ959" s="613"/>
      <c r="BR959" s="613"/>
      <c r="BS959" s="613"/>
      <c r="BT959" s="613"/>
      <c r="BU959" s="613"/>
      <c r="BV959" s="613"/>
      <c r="BW959" s="613"/>
    </row>
    <row r="960" spans="46:75" ht="15.75" customHeight="1" x14ac:dyDescent="0.25">
      <c r="AT960" s="612"/>
      <c r="AU960" s="612"/>
      <c r="AV960" s="612"/>
      <c r="BA960" s="612"/>
      <c r="BL960" s="613"/>
      <c r="BM960" s="613"/>
      <c r="BN960" s="613"/>
      <c r="BO960" s="613"/>
      <c r="BP960" s="613"/>
      <c r="BQ960" s="613"/>
      <c r="BR960" s="613"/>
      <c r="BS960" s="613"/>
      <c r="BT960" s="613"/>
      <c r="BU960" s="613"/>
      <c r="BV960" s="613"/>
      <c r="BW960" s="613"/>
    </row>
    <row r="961" spans="46:75" ht="15.75" customHeight="1" x14ac:dyDescent="0.25">
      <c r="AT961" s="612"/>
      <c r="AU961" s="612"/>
      <c r="AV961" s="612"/>
      <c r="BA961" s="612"/>
      <c r="BL961" s="613"/>
      <c r="BM961" s="613"/>
      <c r="BN961" s="613"/>
      <c r="BO961" s="613"/>
      <c r="BP961" s="613"/>
      <c r="BQ961" s="613"/>
      <c r="BR961" s="613"/>
      <c r="BS961" s="613"/>
      <c r="BT961" s="613"/>
      <c r="BU961" s="613"/>
      <c r="BV961" s="613"/>
      <c r="BW961" s="613"/>
    </row>
    <row r="962" spans="46:75" ht="15.75" customHeight="1" x14ac:dyDescent="0.25">
      <c r="AT962" s="612"/>
      <c r="AU962" s="612"/>
      <c r="AV962" s="612"/>
      <c r="BA962" s="612"/>
      <c r="BL962" s="613"/>
      <c r="BM962" s="613"/>
      <c r="BN962" s="613"/>
      <c r="BO962" s="613"/>
      <c r="BP962" s="613"/>
      <c r="BQ962" s="613"/>
      <c r="BR962" s="613"/>
      <c r="BS962" s="613"/>
      <c r="BT962" s="613"/>
      <c r="BU962" s="613"/>
      <c r="BV962" s="613"/>
      <c r="BW962" s="613"/>
    </row>
    <row r="963" spans="46:75" ht="15.75" customHeight="1" x14ac:dyDescent="0.25">
      <c r="AT963" s="612"/>
      <c r="AU963" s="612"/>
      <c r="AV963" s="612"/>
      <c r="BA963" s="612"/>
      <c r="BL963" s="613"/>
      <c r="BM963" s="613"/>
      <c r="BN963" s="613"/>
      <c r="BO963" s="613"/>
      <c r="BP963" s="613"/>
      <c r="BQ963" s="613"/>
      <c r="BR963" s="613"/>
      <c r="BS963" s="613"/>
      <c r="BT963" s="613"/>
      <c r="BU963" s="613"/>
      <c r="BV963" s="613"/>
      <c r="BW963" s="613"/>
    </row>
    <row r="964" spans="46:75" ht="15.75" customHeight="1" x14ac:dyDescent="0.25">
      <c r="AT964" s="612"/>
      <c r="AU964" s="612"/>
      <c r="AV964" s="612"/>
      <c r="BA964" s="612"/>
      <c r="BL964" s="613"/>
      <c r="BM964" s="613"/>
      <c r="BN964" s="613"/>
      <c r="BO964" s="613"/>
      <c r="BP964" s="613"/>
      <c r="BQ964" s="613"/>
      <c r="BR964" s="613"/>
      <c r="BS964" s="613"/>
      <c r="BT964" s="613"/>
      <c r="BU964" s="613"/>
      <c r="BV964" s="613"/>
      <c r="BW964" s="613"/>
    </row>
    <row r="965" spans="46:75" ht="15.75" customHeight="1" x14ac:dyDescent="0.25">
      <c r="AT965" s="612"/>
      <c r="AU965" s="612"/>
      <c r="AV965" s="612"/>
      <c r="BA965" s="612"/>
      <c r="BL965" s="613"/>
      <c r="BM965" s="613"/>
      <c r="BN965" s="613"/>
      <c r="BO965" s="613"/>
      <c r="BP965" s="613"/>
      <c r="BQ965" s="613"/>
      <c r="BR965" s="613"/>
      <c r="BS965" s="613"/>
      <c r="BT965" s="613"/>
      <c r="BU965" s="613"/>
      <c r="BV965" s="613"/>
      <c r="BW965" s="613"/>
    </row>
    <row r="966" spans="46:75" ht="15.75" customHeight="1" x14ac:dyDescent="0.25">
      <c r="AT966" s="612"/>
      <c r="AU966" s="612"/>
      <c r="AV966" s="612"/>
      <c r="BA966" s="612"/>
      <c r="BL966" s="613"/>
      <c r="BM966" s="613"/>
      <c r="BN966" s="613"/>
      <c r="BO966" s="613"/>
      <c r="BP966" s="613"/>
      <c r="BQ966" s="613"/>
      <c r="BR966" s="613"/>
      <c r="BS966" s="613"/>
      <c r="BT966" s="613"/>
      <c r="BU966" s="613"/>
      <c r="BV966" s="613"/>
      <c r="BW966" s="613"/>
    </row>
    <row r="967" spans="46:75" ht="15.75" customHeight="1" x14ac:dyDescent="0.25">
      <c r="AT967" s="612"/>
      <c r="AU967" s="612"/>
      <c r="AV967" s="612"/>
      <c r="BA967" s="612"/>
      <c r="BL967" s="613"/>
      <c r="BM967" s="613"/>
      <c r="BN967" s="613"/>
      <c r="BO967" s="613"/>
      <c r="BP967" s="613"/>
      <c r="BQ967" s="613"/>
      <c r="BR967" s="613"/>
      <c r="BS967" s="613"/>
      <c r="BT967" s="613"/>
      <c r="BU967" s="613"/>
      <c r="BV967" s="613"/>
      <c r="BW967" s="613"/>
    </row>
    <row r="968" spans="46:75" ht="15.75" customHeight="1" x14ac:dyDescent="0.25">
      <c r="AT968" s="612"/>
      <c r="AU968" s="612"/>
      <c r="AV968" s="612"/>
      <c r="BA968" s="612"/>
      <c r="BL968" s="613"/>
      <c r="BM968" s="613"/>
      <c r="BN968" s="613"/>
      <c r="BO968" s="613"/>
      <c r="BP968" s="613"/>
      <c r="BQ968" s="613"/>
      <c r="BR968" s="613"/>
      <c r="BS968" s="613"/>
      <c r="BT968" s="613"/>
      <c r="BU968" s="613"/>
      <c r="BV968" s="613"/>
      <c r="BW968" s="613"/>
    </row>
    <row r="969" spans="46:75" ht="15.75" customHeight="1" x14ac:dyDescent="0.25">
      <c r="AT969" s="612"/>
      <c r="AU969" s="612"/>
      <c r="AV969" s="612"/>
      <c r="BA969" s="612"/>
      <c r="BL969" s="613"/>
      <c r="BM969" s="613"/>
      <c r="BN969" s="613"/>
      <c r="BO969" s="613"/>
      <c r="BP969" s="613"/>
      <c r="BQ969" s="613"/>
      <c r="BR969" s="613"/>
      <c r="BS969" s="613"/>
      <c r="BT969" s="613"/>
      <c r="BU969" s="613"/>
      <c r="BV969" s="613"/>
      <c r="BW969" s="613"/>
    </row>
    <row r="970" spans="46:75" ht="15.75" customHeight="1" x14ac:dyDescent="0.25">
      <c r="AT970" s="612"/>
      <c r="AU970" s="612"/>
      <c r="AV970" s="612"/>
      <c r="BA970" s="612"/>
      <c r="BL970" s="613"/>
      <c r="BM970" s="613"/>
      <c r="BN970" s="613"/>
      <c r="BO970" s="613"/>
      <c r="BP970" s="613"/>
      <c r="BQ970" s="613"/>
      <c r="BR970" s="613"/>
      <c r="BS970" s="613"/>
      <c r="BT970" s="613"/>
      <c r="BU970" s="613"/>
      <c r="BV970" s="613"/>
      <c r="BW970" s="613"/>
    </row>
    <row r="971" spans="46:75" ht="15.75" customHeight="1" x14ac:dyDescent="0.25">
      <c r="AT971" s="612"/>
      <c r="AU971" s="612"/>
      <c r="AV971" s="612"/>
      <c r="BA971" s="612"/>
      <c r="BL971" s="613"/>
      <c r="BM971" s="613"/>
      <c r="BN971" s="613"/>
      <c r="BO971" s="613"/>
      <c r="BP971" s="613"/>
      <c r="BQ971" s="613"/>
      <c r="BR971" s="613"/>
      <c r="BS971" s="613"/>
      <c r="BT971" s="613"/>
      <c r="BU971" s="613"/>
      <c r="BV971" s="613"/>
      <c r="BW971" s="613"/>
    </row>
    <row r="972" spans="46:75" ht="15.75" customHeight="1" x14ac:dyDescent="0.25">
      <c r="AT972" s="612"/>
      <c r="AU972" s="612"/>
      <c r="AV972" s="612"/>
      <c r="BA972" s="612"/>
      <c r="BL972" s="613"/>
      <c r="BM972" s="613"/>
      <c r="BN972" s="613"/>
      <c r="BO972" s="613"/>
      <c r="BP972" s="613"/>
      <c r="BQ972" s="613"/>
      <c r="BR972" s="613"/>
      <c r="BS972" s="613"/>
      <c r="BT972" s="613"/>
      <c r="BU972" s="613"/>
      <c r="BV972" s="613"/>
      <c r="BW972" s="613"/>
    </row>
    <row r="973" spans="46:75" ht="15.75" customHeight="1" x14ac:dyDescent="0.25">
      <c r="AT973" s="612"/>
      <c r="AU973" s="612"/>
      <c r="AV973" s="612"/>
      <c r="BA973" s="612"/>
      <c r="BL973" s="613"/>
      <c r="BM973" s="613"/>
      <c r="BN973" s="613"/>
      <c r="BO973" s="613"/>
      <c r="BP973" s="613"/>
      <c r="BQ973" s="613"/>
      <c r="BR973" s="613"/>
      <c r="BS973" s="613"/>
      <c r="BT973" s="613"/>
      <c r="BU973" s="613"/>
      <c r="BV973" s="613"/>
      <c r="BW973" s="613"/>
    </row>
    <row r="974" spans="46:75" ht="15.75" customHeight="1" x14ac:dyDescent="0.25">
      <c r="AT974" s="612"/>
      <c r="AU974" s="612"/>
      <c r="AV974" s="612"/>
      <c r="BA974" s="612"/>
      <c r="BL974" s="613"/>
      <c r="BM974" s="613"/>
      <c r="BN974" s="613"/>
      <c r="BO974" s="613"/>
      <c r="BP974" s="613"/>
      <c r="BQ974" s="613"/>
      <c r="BR974" s="613"/>
      <c r="BS974" s="613"/>
      <c r="BT974" s="613"/>
      <c r="BU974" s="613"/>
      <c r="BV974" s="613"/>
      <c r="BW974" s="613"/>
    </row>
    <row r="975" spans="46:75" ht="15.75" customHeight="1" x14ac:dyDescent="0.25">
      <c r="AT975" s="612"/>
      <c r="AU975" s="612"/>
      <c r="AV975" s="612"/>
      <c r="BA975" s="612"/>
      <c r="BL975" s="613"/>
      <c r="BM975" s="613"/>
      <c r="BN975" s="613"/>
      <c r="BO975" s="613"/>
      <c r="BP975" s="613"/>
      <c r="BQ975" s="613"/>
      <c r="BR975" s="613"/>
      <c r="BS975" s="613"/>
      <c r="BT975" s="613"/>
      <c r="BU975" s="613"/>
      <c r="BV975" s="613"/>
      <c r="BW975" s="613"/>
    </row>
    <row r="976" spans="46:75" ht="15.75" customHeight="1" x14ac:dyDescent="0.25">
      <c r="AT976" s="612"/>
      <c r="AU976" s="612"/>
      <c r="AV976" s="612"/>
      <c r="BA976" s="612"/>
      <c r="BL976" s="613"/>
      <c r="BM976" s="613"/>
      <c r="BN976" s="613"/>
      <c r="BO976" s="613"/>
      <c r="BP976" s="613"/>
      <c r="BQ976" s="613"/>
      <c r="BR976" s="613"/>
      <c r="BS976" s="613"/>
      <c r="BT976" s="613"/>
      <c r="BU976" s="613"/>
      <c r="BV976" s="613"/>
      <c r="BW976" s="613"/>
    </row>
    <row r="977" spans="46:75" ht="15.75" customHeight="1" x14ac:dyDescent="0.25">
      <c r="AT977" s="612"/>
      <c r="AU977" s="612"/>
      <c r="AV977" s="612"/>
      <c r="BA977" s="612"/>
      <c r="BL977" s="613"/>
      <c r="BM977" s="613"/>
      <c r="BN977" s="613"/>
      <c r="BO977" s="613"/>
      <c r="BP977" s="613"/>
      <c r="BQ977" s="613"/>
      <c r="BR977" s="613"/>
      <c r="BS977" s="613"/>
      <c r="BT977" s="613"/>
      <c r="BU977" s="613"/>
      <c r="BV977" s="613"/>
      <c r="BW977" s="613"/>
    </row>
    <row r="978" spans="46:75" ht="15.75" customHeight="1" x14ac:dyDescent="0.25">
      <c r="AT978" s="612"/>
      <c r="AU978" s="612"/>
      <c r="AV978" s="612"/>
      <c r="BA978" s="612"/>
      <c r="BL978" s="613"/>
      <c r="BM978" s="613"/>
      <c r="BN978" s="613"/>
      <c r="BO978" s="613"/>
      <c r="BP978" s="613"/>
      <c r="BQ978" s="613"/>
      <c r="BR978" s="613"/>
      <c r="BS978" s="613"/>
      <c r="BT978" s="613"/>
      <c r="BU978" s="613"/>
      <c r="BV978" s="613"/>
      <c r="BW978" s="613"/>
    </row>
    <row r="979" spans="46:75" ht="15.75" customHeight="1" x14ac:dyDescent="0.25">
      <c r="AT979" s="612"/>
      <c r="AU979" s="612"/>
      <c r="AV979" s="612"/>
      <c r="BA979" s="612"/>
      <c r="BL979" s="613"/>
      <c r="BM979" s="613"/>
      <c r="BN979" s="613"/>
      <c r="BO979" s="613"/>
      <c r="BP979" s="613"/>
      <c r="BQ979" s="613"/>
      <c r="BR979" s="613"/>
      <c r="BS979" s="613"/>
      <c r="BT979" s="613"/>
      <c r="BU979" s="613"/>
      <c r="BV979" s="613"/>
      <c r="BW979" s="613"/>
    </row>
    <row r="980" spans="46:75" ht="15.75" customHeight="1" x14ac:dyDescent="0.25">
      <c r="AT980" s="612"/>
      <c r="AU980" s="612"/>
      <c r="AV980" s="612"/>
      <c r="BA980" s="612"/>
      <c r="BL980" s="613"/>
      <c r="BM980" s="613"/>
      <c r="BN980" s="613"/>
      <c r="BO980" s="613"/>
      <c r="BP980" s="613"/>
      <c r="BQ980" s="613"/>
      <c r="BR980" s="613"/>
      <c r="BS980" s="613"/>
      <c r="BT980" s="613"/>
      <c r="BU980" s="613"/>
      <c r="BV980" s="613"/>
      <c r="BW980" s="613"/>
    </row>
    <row r="981" spans="46:75" ht="15.75" customHeight="1" x14ac:dyDescent="0.25">
      <c r="AT981" s="612"/>
      <c r="AU981" s="612"/>
      <c r="AV981" s="612"/>
      <c r="BA981" s="612"/>
      <c r="BL981" s="613"/>
      <c r="BM981" s="613"/>
      <c r="BN981" s="613"/>
      <c r="BO981" s="613"/>
      <c r="BP981" s="613"/>
      <c r="BQ981" s="613"/>
      <c r="BR981" s="613"/>
      <c r="BS981" s="613"/>
      <c r="BT981" s="613"/>
      <c r="BU981" s="613"/>
      <c r="BV981" s="613"/>
      <c r="BW981" s="613"/>
    </row>
    <row r="982" spans="46:75" ht="15.75" customHeight="1" x14ac:dyDescent="0.25">
      <c r="AT982" s="612"/>
      <c r="AU982" s="612"/>
      <c r="AV982" s="612"/>
      <c r="BA982" s="612"/>
      <c r="BL982" s="613"/>
      <c r="BM982" s="613"/>
      <c r="BN982" s="613"/>
      <c r="BO982" s="613"/>
      <c r="BP982" s="613"/>
      <c r="BQ982" s="613"/>
      <c r="BR982" s="613"/>
      <c r="BS982" s="613"/>
      <c r="BT982" s="613"/>
      <c r="BU982" s="613"/>
      <c r="BV982" s="613"/>
      <c r="BW982" s="613"/>
    </row>
    <row r="983" spans="46:75" ht="15.75" customHeight="1" x14ac:dyDescent="0.25">
      <c r="AT983" s="612"/>
      <c r="AU983" s="612"/>
      <c r="AV983" s="612"/>
      <c r="BA983" s="612"/>
      <c r="BL983" s="613"/>
      <c r="BM983" s="613"/>
      <c r="BN983" s="613"/>
      <c r="BO983" s="613"/>
      <c r="BP983" s="613"/>
      <c r="BQ983" s="613"/>
      <c r="BR983" s="613"/>
      <c r="BS983" s="613"/>
      <c r="BT983" s="613"/>
      <c r="BU983" s="613"/>
      <c r="BV983" s="613"/>
      <c r="BW983" s="613"/>
    </row>
    <row r="984" spans="46:75" ht="15.75" customHeight="1" x14ac:dyDescent="0.25">
      <c r="AT984" s="612"/>
      <c r="AU984" s="612"/>
      <c r="AV984" s="612"/>
      <c r="BA984" s="612"/>
      <c r="BL984" s="613"/>
      <c r="BM984" s="613"/>
      <c r="BN984" s="613"/>
      <c r="BO984" s="613"/>
      <c r="BP984" s="613"/>
      <c r="BQ984" s="613"/>
      <c r="BR984" s="613"/>
      <c r="BS984" s="613"/>
      <c r="BT984" s="613"/>
      <c r="BU984" s="613"/>
      <c r="BV984" s="613"/>
      <c r="BW984" s="613"/>
    </row>
    <row r="985" spans="46:75" ht="15.75" customHeight="1" x14ac:dyDescent="0.25">
      <c r="AT985" s="612"/>
      <c r="AU985" s="612"/>
      <c r="AV985" s="612"/>
      <c r="BA985" s="612"/>
      <c r="BL985" s="613"/>
      <c r="BM985" s="613"/>
      <c r="BN985" s="613"/>
      <c r="BO985" s="613"/>
      <c r="BP985" s="613"/>
      <c r="BQ985" s="613"/>
      <c r="BR985" s="613"/>
      <c r="BS985" s="613"/>
      <c r="BT985" s="613"/>
      <c r="BU985" s="613"/>
      <c r="BV985" s="613"/>
      <c r="BW985" s="613"/>
    </row>
    <row r="986" spans="46:75" ht="15.75" customHeight="1" x14ac:dyDescent="0.25">
      <c r="AT986" s="612"/>
      <c r="AU986" s="612"/>
      <c r="AV986" s="612"/>
      <c r="BA986" s="612"/>
      <c r="BL986" s="613"/>
      <c r="BM986" s="613"/>
      <c r="BN986" s="613"/>
      <c r="BO986" s="613"/>
      <c r="BP986" s="613"/>
      <c r="BQ986" s="613"/>
      <c r="BR986" s="613"/>
      <c r="BS986" s="613"/>
      <c r="BT986" s="613"/>
      <c r="BU986" s="613"/>
      <c r="BV986" s="613"/>
      <c r="BW986" s="613"/>
    </row>
    <row r="987" spans="46:75" ht="15.75" customHeight="1" x14ac:dyDescent="0.25">
      <c r="AT987" s="612"/>
      <c r="AU987" s="612"/>
      <c r="AV987" s="612"/>
      <c r="BA987" s="612"/>
      <c r="BL987" s="613"/>
      <c r="BM987" s="613"/>
      <c r="BN987" s="613"/>
      <c r="BO987" s="613"/>
      <c r="BP987" s="613"/>
      <c r="BQ987" s="613"/>
      <c r="BR987" s="613"/>
      <c r="BS987" s="613"/>
      <c r="BT987" s="613"/>
      <c r="BU987" s="613"/>
      <c r="BV987" s="613"/>
      <c r="BW987" s="613"/>
    </row>
    <row r="988" spans="46:75" ht="15.75" customHeight="1" x14ac:dyDescent="0.25">
      <c r="AT988" s="612"/>
      <c r="AU988" s="612"/>
      <c r="AV988" s="612"/>
      <c r="BA988" s="612"/>
      <c r="BL988" s="613"/>
      <c r="BM988" s="613"/>
      <c r="BN988" s="613"/>
      <c r="BO988" s="613"/>
      <c r="BP988" s="613"/>
      <c r="BQ988" s="613"/>
      <c r="BR988" s="613"/>
      <c r="BS988" s="613"/>
      <c r="BT988" s="613"/>
      <c r="BU988" s="613"/>
      <c r="BV988" s="613"/>
      <c r="BW988" s="613"/>
    </row>
    <row r="989" spans="46:75" ht="15.75" customHeight="1" x14ac:dyDescent="0.25">
      <c r="AT989" s="612"/>
      <c r="AU989" s="612"/>
      <c r="AV989" s="612"/>
      <c r="BA989" s="612"/>
      <c r="BL989" s="613"/>
      <c r="BM989" s="613"/>
      <c r="BN989" s="613"/>
      <c r="BO989" s="613"/>
      <c r="BP989" s="613"/>
      <c r="BQ989" s="613"/>
      <c r="BR989" s="613"/>
      <c r="BS989" s="613"/>
      <c r="BT989" s="613"/>
      <c r="BU989" s="613"/>
      <c r="BV989" s="613"/>
      <c r="BW989" s="613"/>
    </row>
    <row r="990" spans="46:75" ht="15.75" customHeight="1" x14ac:dyDescent="0.25">
      <c r="AT990" s="612"/>
      <c r="AU990" s="612"/>
      <c r="AV990" s="612"/>
      <c r="BA990" s="612"/>
      <c r="BL990" s="613"/>
      <c r="BM990" s="613"/>
      <c r="BN990" s="613"/>
      <c r="BO990" s="613"/>
      <c r="BP990" s="613"/>
      <c r="BQ990" s="613"/>
      <c r="BR990" s="613"/>
      <c r="BS990" s="613"/>
      <c r="BT990" s="613"/>
      <c r="BU990" s="613"/>
      <c r="BV990" s="613"/>
      <c r="BW990" s="613"/>
    </row>
    <row r="991" spans="46:75" ht="15.75" customHeight="1" x14ac:dyDescent="0.25">
      <c r="AT991" s="612"/>
      <c r="AU991" s="612"/>
      <c r="AV991" s="612"/>
      <c r="BA991" s="612"/>
      <c r="BL991" s="613"/>
      <c r="BM991" s="613"/>
      <c r="BN991" s="613"/>
      <c r="BO991" s="613"/>
      <c r="BP991" s="613"/>
      <c r="BQ991" s="613"/>
      <c r="BR991" s="613"/>
      <c r="BS991" s="613"/>
      <c r="BT991" s="613"/>
      <c r="BU991" s="613"/>
      <c r="BV991" s="613"/>
      <c r="BW991" s="613"/>
    </row>
    <row r="992" spans="46:75" ht="15.75" customHeight="1" x14ac:dyDescent="0.25">
      <c r="AT992" s="612"/>
      <c r="AU992" s="612"/>
      <c r="AV992" s="612"/>
      <c r="BA992" s="612"/>
      <c r="BL992" s="613"/>
      <c r="BM992" s="613"/>
      <c r="BN992" s="613"/>
      <c r="BO992" s="613"/>
      <c r="BP992" s="613"/>
      <c r="BQ992" s="613"/>
      <c r="BR992" s="613"/>
      <c r="BS992" s="613"/>
      <c r="BT992" s="613"/>
      <c r="BU992" s="613"/>
      <c r="BV992" s="613"/>
      <c r="BW992" s="613"/>
    </row>
    <row r="993" spans="46:75" ht="15.75" customHeight="1" x14ac:dyDescent="0.25">
      <c r="AT993" s="612"/>
      <c r="AU993" s="612"/>
      <c r="AV993" s="612"/>
      <c r="BA993" s="612"/>
      <c r="BL993" s="613"/>
      <c r="BM993" s="613"/>
      <c r="BN993" s="613"/>
      <c r="BO993" s="613"/>
      <c r="BP993" s="613"/>
      <c r="BQ993" s="613"/>
      <c r="BR993" s="613"/>
      <c r="BS993" s="613"/>
      <c r="BT993" s="613"/>
      <c r="BU993" s="613"/>
      <c r="BV993" s="613"/>
      <c r="BW993" s="613"/>
    </row>
    <row r="994" spans="46:75" ht="15.75" customHeight="1" x14ac:dyDescent="0.25">
      <c r="AT994" s="612"/>
      <c r="AU994" s="612"/>
      <c r="AV994" s="612"/>
      <c r="BA994" s="612"/>
      <c r="BL994" s="613"/>
      <c r="BM994" s="613"/>
      <c r="BN994" s="613"/>
      <c r="BO994" s="613"/>
      <c r="BP994" s="613"/>
      <c r="BQ994" s="613"/>
      <c r="BR994" s="613"/>
      <c r="BS994" s="613"/>
      <c r="BT994" s="613"/>
      <c r="BU994" s="613"/>
      <c r="BV994" s="613"/>
      <c r="BW994" s="613"/>
    </row>
    <row r="995" spans="46:75" ht="15.75" customHeight="1" x14ac:dyDescent="0.25">
      <c r="AT995" s="612"/>
      <c r="AU995" s="612"/>
      <c r="AV995" s="612"/>
      <c r="BA995" s="612"/>
      <c r="BL995" s="613"/>
      <c r="BM995" s="613"/>
      <c r="BN995" s="613"/>
      <c r="BO995" s="613"/>
      <c r="BP995" s="613"/>
      <c r="BQ995" s="613"/>
      <c r="BR995" s="613"/>
      <c r="BS995" s="613"/>
      <c r="BT995" s="613"/>
      <c r="BU995" s="613"/>
      <c r="BV995" s="613"/>
      <c r="BW995" s="613"/>
    </row>
    <row r="996" spans="46:75" ht="15.75" customHeight="1" x14ac:dyDescent="0.25">
      <c r="AT996" s="612"/>
      <c r="AU996" s="612"/>
      <c r="AV996" s="612"/>
      <c r="BA996" s="612"/>
      <c r="BL996" s="613"/>
      <c r="BM996" s="613"/>
      <c r="BN996" s="613"/>
      <c r="BO996" s="613"/>
      <c r="BP996" s="613"/>
      <c r="BQ996" s="613"/>
      <c r="BR996" s="613"/>
      <c r="BS996" s="613"/>
      <c r="BT996" s="613"/>
      <c r="BU996" s="613"/>
      <c r="BV996" s="613"/>
      <c r="BW996" s="613"/>
    </row>
    <row r="997" spans="46:75" ht="15.75" customHeight="1" x14ac:dyDescent="0.25">
      <c r="AT997" s="612"/>
      <c r="AU997" s="612"/>
      <c r="AV997" s="612"/>
      <c r="BA997" s="612"/>
      <c r="BL997" s="613"/>
      <c r="BM997" s="613"/>
      <c r="BN997" s="613"/>
      <c r="BO997" s="613"/>
      <c r="BP997" s="613"/>
      <c r="BQ997" s="613"/>
      <c r="BR997" s="613"/>
      <c r="BS997" s="613"/>
      <c r="BT997" s="613"/>
      <c r="BU997" s="613"/>
      <c r="BV997" s="613"/>
      <c r="BW997" s="613"/>
    </row>
  </sheetData>
  <mergeCells count="124">
    <mergeCell ref="D76:D81"/>
    <mergeCell ref="B82:B83"/>
    <mergeCell ref="C82:C83"/>
    <mergeCell ref="D82:D83"/>
    <mergeCell ref="C91:C93"/>
    <mergeCell ref="D91:D93"/>
    <mergeCell ref="B91:B93"/>
    <mergeCell ref="B95:B99"/>
    <mergeCell ref="C95:C99"/>
    <mergeCell ref="D95:D99"/>
    <mergeCell ref="B100:B101"/>
    <mergeCell ref="C100:C101"/>
    <mergeCell ref="B85:B87"/>
    <mergeCell ref="C85:C87"/>
    <mergeCell ref="A88:A93"/>
    <mergeCell ref="B89:B90"/>
    <mergeCell ref="C89:C90"/>
    <mergeCell ref="D89:D90"/>
    <mergeCell ref="A94:A101"/>
    <mergeCell ref="D100:D101"/>
    <mergeCell ref="E36:E42"/>
    <mergeCell ref="F36:F42"/>
    <mergeCell ref="G37:G39"/>
    <mergeCell ref="E43:E52"/>
    <mergeCell ref="F43:F52"/>
    <mergeCell ref="E76:E78"/>
    <mergeCell ref="E79:E80"/>
    <mergeCell ref="F79:F80"/>
    <mergeCell ref="A4:A34"/>
    <mergeCell ref="B23:B34"/>
    <mergeCell ref="A35:A66"/>
    <mergeCell ref="B36:B56"/>
    <mergeCell ref="C36:C56"/>
    <mergeCell ref="D36:D56"/>
    <mergeCell ref="A67:A87"/>
    <mergeCell ref="D85:D87"/>
    <mergeCell ref="C57:C66"/>
    <mergeCell ref="D57:D66"/>
    <mergeCell ref="B57:B66"/>
    <mergeCell ref="B68:B75"/>
    <mergeCell ref="C68:C75"/>
    <mergeCell ref="D68:D75"/>
    <mergeCell ref="B76:B81"/>
    <mergeCell ref="C76:C81"/>
    <mergeCell ref="G27:G30"/>
    <mergeCell ref="G31:G34"/>
    <mergeCell ref="D21:D22"/>
    <mergeCell ref="E21:E22"/>
    <mergeCell ref="D23:D25"/>
    <mergeCell ref="E23:E25"/>
    <mergeCell ref="F23:F25"/>
    <mergeCell ref="E19:E20"/>
    <mergeCell ref="F19:F20"/>
    <mergeCell ref="B5:B15"/>
    <mergeCell ref="B16:B20"/>
    <mergeCell ref="C16:C20"/>
    <mergeCell ref="D16:D20"/>
    <mergeCell ref="E17:E18"/>
    <mergeCell ref="F17:F18"/>
    <mergeCell ref="B21:B22"/>
    <mergeCell ref="C21:C22"/>
    <mergeCell ref="C23:C34"/>
    <mergeCell ref="D26:D34"/>
    <mergeCell ref="E27:E34"/>
    <mergeCell ref="F27:F34"/>
    <mergeCell ref="E69:E74"/>
    <mergeCell ref="F69:F74"/>
    <mergeCell ref="G70:G73"/>
    <mergeCell ref="F76:F78"/>
    <mergeCell ref="G76:G78"/>
    <mergeCell ref="E96:E99"/>
    <mergeCell ref="F96:F99"/>
    <mergeCell ref="E100:E101"/>
    <mergeCell ref="F100:F101"/>
    <mergeCell ref="E85:E87"/>
    <mergeCell ref="F85:F87"/>
    <mergeCell ref="E89:E90"/>
    <mergeCell ref="F89:F90"/>
    <mergeCell ref="E91:E93"/>
    <mergeCell ref="F91:F93"/>
    <mergeCell ref="G91:G93"/>
    <mergeCell ref="E54:E56"/>
    <mergeCell ref="F54:F56"/>
    <mergeCell ref="E57:E60"/>
    <mergeCell ref="F57:F60"/>
    <mergeCell ref="E61:E63"/>
    <mergeCell ref="F61:F63"/>
    <mergeCell ref="G61:G63"/>
    <mergeCell ref="E64:E65"/>
    <mergeCell ref="F64:F65"/>
    <mergeCell ref="E5:E7"/>
    <mergeCell ref="E8:E15"/>
    <mergeCell ref="U2:W2"/>
    <mergeCell ref="Y2:AC2"/>
    <mergeCell ref="C5:C15"/>
    <mergeCell ref="D5:D15"/>
    <mergeCell ref="F5:F7"/>
    <mergeCell ref="F8:F15"/>
    <mergeCell ref="F21:F22"/>
    <mergeCell ref="AT1:AV2"/>
    <mergeCell ref="AW2:AY2"/>
    <mergeCell ref="AZ2:BE2"/>
    <mergeCell ref="BF2:BH2"/>
    <mergeCell ref="BI2:BJ2"/>
    <mergeCell ref="BL2:BN2"/>
    <mergeCell ref="BO2:BQ2"/>
    <mergeCell ref="BR2:BT2"/>
    <mergeCell ref="AL1:AM2"/>
    <mergeCell ref="AN1:AN3"/>
    <mergeCell ref="AO1:AO3"/>
    <mergeCell ref="AP1:AP3"/>
    <mergeCell ref="AQ1:AS2"/>
    <mergeCell ref="AW1:BJ1"/>
    <mergeCell ref="BL1:BW1"/>
    <mergeCell ref="BU2:BW2"/>
    <mergeCell ref="AD2:AH2"/>
    <mergeCell ref="AI2:AK2"/>
    <mergeCell ref="B1:C3"/>
    <mergeCell ref="D1:D3"/>
    <mergeCell ref="E1:F3"/>
    <mergeCell ref="G1:H3"/>
    <mergeCell ref="M1:Q2"/>
    <mergeCell ref="R1:T2"/>
    <mergeCell ref="U1:AK1"/>
  </mergeCells>
  <conditionalFormatting sqref="AN1:AN3 AN5:AN997">
    <cfRule type="cellIs" dxfId="11" priority="1" operator="lessThan">
      <formula>"10%"</formula>
    </cfRule>
  </conditionalFormatting>
  <conditionalFormatting sqref="AN1:AN3 AN5:AN997">
    <cfRule type="cellIs" dxfId="10" priority="2" operator="greaterThanOrEqual">
      <formula>"25%"</formula>
    </cfRule>
  </conditionalFormatting>
  <conditionalFormatting sqref="AN1:AN3 AN5:AN997">
    <cfRule type="cellIs" dxfId="9" priority="3" operator="between">
      <formula>"25%"</formula>
      <formula>"10%"</formula>
    </cfRule>
  </conditionalFormatting>
  <conditionalFormatting sqref="U15:V15 Y15">
    <cfRule type="containsBlanks" dxfId="8" priority="4">
      <formula>LEN(TRIM(U15))=0</formula>
    </cfRule>
  </conditionalFormatting>
  <conditionalFormatting sqref="U19:V19 Y19">
    <cfRule type="containsBlanks" dxfId="7" priority="5">
      <formula>LEN(TRIM(U19))=0</formula>
    </cfRule>
  </conditionalFormatting>
  <conditionalFormatting sqref="U24:V24 Y24 AC24 V28:V30 U32:V34 Y32:Y34 AC32:AD34 U41:U42 V42">
    <cfRule type="containsBlanks" dxfId="6" priority="6">
      <formula>LEN(TRIM(U24))=0</formula>
    </cfRule>
  </conditionalFormatting>
  <conditionalFormatting sqref="U82:U83 V82 U85:V86">
    <cfRule type="containsBlanks" dxfId="5" priority="7">
      <formula>LEN(TRIM(U82))=0</formula>
    </cfRule>
  </conditionalFormatting>
  <conditionalFormatting sqref="U92:V93 Y92:Y93 AC92:AD93 AI92:AI93 U100:V101 Y100 AC100:AD100">
    <cfRule type="containsBlanks" dxfId="4" priority="8">
      <formula>LEN(TRIM(U92))=0</formula>
    </cfRule>
  </conditionalFormatting>
  <conditionalFormatting sqref="U7:V7">
    <cfRule type="containsBlanks" dxfId="3" priority="9">
      <formula>LEN(TRIM(U7))=0</formula>
    </cfRule>
  </conditionalFormatting>
  <conditionalFormatting sqref="AT4:AV101">
    <cfRule type="cellIs" dxfId="2" priority="10" operator="equal">
      <formula>1</formula>
    </cfRule>
  </conditionalFormatting>
  <conditionalFormatting sqref="AT4:AV101">
    <cfRule type="cellIs" dxfId="1" priority="11" operator="equal">
      <formula>2</formula>
    </cfRule>
  </conditionalFormatting>
  <conditionalFormatting sqref="AT4:AV101">
    <cfRule type="cellIs" dxfId="0" priority="12" operator="equal">
      <formula>3</formula>
    </cfRule>
  </conditionalFormatting>
  <printOptions horizontalCentered="1"/>
  <pageMargins left="0.39370078740157483" right="0.39370078740157483" top="0.39370078740157483" bottom="0.39370078740157483" header="0" footer="0"/>
  <pageSetup paperSize="14" fitToHeight="0" orientation="landscape"/>
  <tableParts count="20">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ySplit="1" topLeftCell="A2" activePane="bottomLeft" state="frozen"/>
      <selection pane="bottomLeft" activeCell="B3" sqref="B3"/>
    </sheetView>
  </sheetViews>
  <sheetFormatPr defaultColWidth="14.42578125" defaultRowHeight="15" customHeight="1" x14ac:dyDescent="0.25"/>
  <cols>
    <col min="1" max="1" width="41.85546875" customWidth="1"/>
    <col min="2" max="2" width="8.7109375" customWidth="1"/>
    <col min="3" max="3" width="9.140625" customWidth="1"/>
    <col min="4" max="4" width="9" customWidth="1"/>
    <col min="5" max="5" width="9.42578125" customWidth="1"/>
    <col min="6" max="6" width="12.28515625" customWidth="1"/>
    <col min="7" max="8" width="5.140625" customWidth="1"/>
    <col min="9" max="26" width="8.7109375" customWidth="1"/>
  </cols>
  <sheetData>
    <row r="1" spans="1:26" x14ac:dyDescent="0.25">
      <c r="A1" s="614" t="s">
        <v>4382</v>
      </c>
      <c r="B1" s="615">
        <v>2015</v>
      </c>
      <c r="C1" s="616">
        <v>2016</v>
      </c>
      <c r="D1" s="616">
        <v>2017</v>
      </c>
      <c r="E1" s="616">
        <v>2018</v>
      </c>
      <c r="F1" s="616">
        <v>2019</v>
      </c>
      <c r="G1" s="616">
        <v>2020</v>
      </c>
      <c r="H1" s="617">
        <v>2021</v>
      </c>
      <c r="I1" s="618"/>
      <c r="J1" s="619"/>
      <c r="K1" s="619"/>
      <c r="L1" s="619"/>
      <c r="M1" s="619"/>
      <c r="N1" s="619"/>
      <c r="O1" s="619"/>
      <c r="P1" s="619"/>
      <c r="Q1" s="619"/>
      <c r="R1" s="619"/>
      <c r="S1" s="619"/>
      <c r="T1" s="619"/>
      <c r="U1" s="619"/>
      <c r="V1" s="619"/>
      <c r="W1" s="619"/>
      <c r="X1" s="619"/>
      <c r="Y1" s="619"/>
      <c r="Z1" s="619"/>
    </row>
    <row r="2" spans="1:26" x14ac:dyDescent="0.25">
      <c r="A2" s="620" t="s">
        <v>1618</v>
      </c>
      <c r="B2" s="621"/>
      <c r="C2" s="622">
        <v>0.3</v>
      </c>
      <c r="D2" s="622">
        <v>0.45</v>
      </c>
      <c r="E2" s="622">
        <v>0.55000000000000004</v>
      </c>
      <c r="F2" s="622">
        <v>0.65</v>
      </c>
      <c r="G2" s="622">
        <v>0.75</v>
      </c>
      <c r="H2" s="623">
        <v>0.85</v>
      </c>
      <c r="I2" s="624"/>
      <c r="J2" s="625"/>
      <c r="K2" s="625"/>
      <c r="L2" s="625"/>
      <c r="M2" s="625"/>
      <c r="N2" s="625"/>
      <c r="O2" s="625"/>
      <c r="P2" s="625"/>
      <c r="Q2" s="625"/>
      <c r="R2" s="625"/>
      <c r="S2" s="625"/>
      <c r="T2" s="625"/>
      <c r="U2" s="625"/>
      <c r="V2" s="625"/>
      <c r="W2" s="625"/>
      <c r="X2" s="625"/>
      <c r="Y2" s="625"/>
      <c r="Z2" s="625"/>
    </row>
    <row r="3" spans="1:26" x14ac:dyDescent="0.25">
      <c r="A3" s="626" t="s">
        <v>4383</v>
      </c>
      <c r="B3" s="627"/>
      <c r="C3" s="628">
        <f>C13</f>
        <v>0.3</v>
      </c>
      <c r="D3" s="628">
        <f>C33</f>
        <v>0.56891666666666663</v>
      </c>
      <c r="E3" s="628">
        <f>C52</f>
        <v>0.64479166666666665</v>
      </c>
      <c r="F3" s="628">
        <f>C70</f>
        <v>0.64479166666666665</v>
      </c>
      <c r="G3" s="629"/>
      <c r="H3" s="630"/>
      <c r="I3" s="624"/>
      <c r="J3" s="625"/>
      <c r="K3" s="625"/>
      <c r="L3" s="625"/>
      <c r="M3" s="625"/>
      <c r="N3" s="625"/>
      <c r="O3" s="625"/>
      <c r="P3" s="625"/>
      <c r="Q3" s="625"/>
      <c r="R3" s="625"/>
      <c r="S3" s="625"/>
      <c r="T3" s="625"/>
      <c r="U3" s="625"/>
      <c r="V3" s="625"/>
      <c r="W3" s="625"/>
      <c r="X3" s="625"/>
      <c r="Y3" s="625"/>
      <c r="Z3" s="625"/>
    </row>
    <row r="4" spans="1:26" x14ac:dyDescent="0.25">
      <c r="A4" s="631" t="s">
        <v>4384</v>
      </c>
      <c r="B4" s="632"/>
      <c r="C4" s="633">
        <f>B13</f>
        <v>0.34583333333333333</v>
      </c>
      <c r="D4" s="633">
        <f>B33</f>
        <v>0.5854166666666667</v>
      </c>
      <c r="E4" s="633">
        <f>B52</f>
        <v>0.63715277777777779</v>
      </c>
      <c r="F4" s="633">
        <f>B70</f>
        <v>0.67465277777777777</v>
      </c>
      <c r="G4" s="634"/>
      <c r="H4" s="635"/>
      <c r="I4" s="624"/>
      <c r="J4" s="625"/>
      <c r="K4" s="625"/>
      <c r="L4" s="625"/>
      <c r="M4" s="625"/>
      <c r="N4" s="625"/>
      <c r="O4" s="625"/>
      <c r="P4" s="625"/>
      <c r="Q4" s="625"/>
      <c r="R4" s="625"/>
      <c r="S4" s="625"/>
      <c r="T4" s="625"/>
      <c r="U4" s="625"/>
      <c r="V4" s="625"/>
      <c r="W4" s="625"/>
      <c r="X4" s="625"/>
      <c r="Y4" s="625"/>
      <c r="Z4" s="625"/>
    </row>
    <row r="5" spans="1:26" x14ac:dyDescent="0.25">
      <c r="A5" s="636" t="s">
        <v>4385</v>
      </c>
      <c r="B5" s="621"/>
      <c r="C5" s="637">
        <f>D13</f>
        <v>0.40833333333333333</v>
      </c>
      <c r="D5" s="637">
        <f>D33</f>
        <v>0.79791666666666661</v>
      </c>
      <c r="E5" s="637">
        <f>D52</f>
        <v>0.74861111111111112</v>
      </c>
      <c r="F5" s="637">
        <f>D70</f>
        <v>0.74861111111111112</v>
      </c>
      <c r="G5" s="622"/>
      <c r="H5" s="638"/>
      <c r="I5" s="624"/>
      <c r="J5" s="625"/>
      <c r="K5" s="625"/>
      <c r="L5" s="625"/>
      <c r="M5" s="625"/>
      <c r="N5" s="625"/>
      <c r="O5" s="625"/>
      <c r="P5" s="625"/>
      <c r="Q5" s="625"/>
      <c r="R5" s="625"/>
      <c r="S5" s="625"/>
      <c r="T5" s="625"/>
      <c r="U5" s="625"/>
      <c r="V5" s="625"/>
      <c r="W5" s="625"/>
      <c r="X5" s="625"/>
      <c r="Y5" s="625"/>
      <c r="Z5" s="625"/>
    </row>
    <row r="6" spans="1:26" x14ac:dyDescent="0.25">
      <c r="A6" s="639"/>
      <c r="B6" s="625"/>
      <c r="C6" s="625"/>
      <c r="D6" s="625"/>
      <c r="E6" s="625"/>
      <c r="F6" s="625"/>
      <c r="G6" s="625"/>
      <c r="H6" s="625"/>
      <c r="I6" s="625"/>
      <c r="J6" s="625"/>
      <c r="K6" s="625"/>
      <c r="L6" s="625"/>
      <c r="M6" s="625"/>
      <c r="N6" s="625"/>
      <c r="O6" s="625"/>
      <c r="P6" s="625"/>
      <c r="Q6" s="625"/>
      <c r="R6" s="625"/>
      <c r="S6" s="625"/>
      <c r="T6" s="625"/>
      <c r="U6" s="625"/>
      <c r="V6" s="625"/>
      <c r="W6" s="625"/>
      <c r="X6" s="625"/>
      <c r="Y6" s="625"/>
      <c r="Z6" s="625"/>
    </row>
    <row r="7" spans="1:26" x14ac:dyDescent="0.25">
      <c r="A7" s="730" t="s">
        <v>4386</v>
      </c>
      <c r="B7" s="715"/>
      <c r="C7" s="715"/>
      <c r="D7" s="715"/>
      <c r="E7" s="715"/>
      <c r="F7" s="625"/>
      <c r="G7" s="625"/>
      <c r="H7" s="625"/>
      <c r="I7" s="625"/>
      <c r="J7" s="625"/>
      <c r="K7" s="625"/>
      <c r="L7" s="625"/>
      <c r="M7" s="625"/>
      <c r="N7" s="625"/>
      <c r="O7" s="625"/>
      <c r="P7" s="625"/>
      <c r="Q7" s="625"/>
      <c r="R7" s="625"/>
      <c r="S7" s="625"/>
      <c r="T7" s="625"/>
      <c r="U7" s="625"/>
      <c r="V7" s="625"/>
      <c r="W7" s="625"/>
      <c r="X7" s="625"/>
      <c r="Y7" s="625"/>
      <c r="Z7" s="625"/>
    </row>
    <row r="8" spans="1:26" x14ac:dyDescent="0.25">
      <c r="A8" s="640">
        <v>2016</v>
      </c>
      <c r="B8" s="624" t="s">
        <v>4202</v>
      </c>
      <c r="C8" s="624" t="s">
        <v>4197</v>
      </c>
      <c r="D8" s="624" t="s">
        <v>4200</v>
      </c>
      <c r="E8" s="625"/>
      <c r="F8" s="625"/>
      <c r="G8" s="625"/>
      <c r="H8" s="625"/>
      <c r="I8" s="625"/>
      <c r="J8" s="625"/>
      <c r="K8" s="625"/>
      <c r="L8" s="625"/>
      <c r="M8" s="625"/>
      <c r="N8" s="625"/>
      <c r="O8" s="625"/>
      <c r="P8" s="625"/>
      <c r="Q8" s="625"/>
      <c r="R8" s="625"/>
      <c r="S8" s="625"/>
      <c r="T8" s="625"/>
      <c r="U8" s="625"/>
      <c r="V8" s="625"/>
      <c r="W8" s="625"/>
      <c r="X8" s="625"/>
      <c r="Y8" s="625"/>
      <c r="Z8" s="625"/>
    </row>
    <row r="9" spans="1:26" x14ac:dyDescent="0.25">
      <c r="A9" s="641" t="s">
        <v>4387</v>
      </c>
      <c r="B9" s="642">
        <v>0.3</v>
      </c>
      <c r="C9" s="642">
        <v>0.3</v>
      </c>
      <c r="D9" s="642">
        <v>0.3</v>
      </c>
      <c r="E9" s="643"/>
      <c r="F9" s="625"/>
      <c r="G9" s="625"/>
      <c r="H9" s="625"/>
      <c r="I9" s="625"/>
      <c r="J9" s="625"/>
      <c r="K9" s="625"/>
      <c r="L9" s="625"/>
      <c r="M9" s="625"/>
      <c r="N9" s="625"/>
      <c r="O9" s="625"/>
      <c r="P9" s="625"/>
      <c r="Q9" s="625"/>
      <c r="R9" s="625"/>
      <c r="S9" s="625"/>
      <c r="T9" s="625"/>
      <c r="U9" s="625"/>
      <c r="V9" s="625"/>
      <c r="W9" s="625"/>
      <c r="X9" s="625"/>
      <c r="Y9" s="625"/>
      <c r="Z9" s="625"/>
    </row>
    <row r="10" spans="1:26" x14ac:dyDescent="0.25">
      <c r="A10" s="641" t="s">
        <v>4388</v>
      </c>
      <c r="B10" s="642">
        <f>1/3</f>
        <v>0.33333333333333331</v>
      </c>
      <c r="C10" s="642">
        <v>0.3</v>
      </c>
      <c r="D10" s="642">
        <f>1/3</f>
        <v>0.33333333333333331</v>
      </c>
      <c r="E10" s="643"/>
      <c r="F10" s="625"/>
      <c r="G10" s="625"/>
      <c r="H10" s="625"/>
      <c r="I10" s="625"/>
      <c r="J10" s="625"/>
      <c r="K10" s="625"/>
      <c r="L10" s="625"/>
      <c r="M10" s="625"/>
      <c r="N10" s="625"/>
      <c r="O10" s="625"/>
      <c r="P10" s="625"/>
      <c r="Q10" s="625"/>
      <c r="R10" s="625"/>
      <c r="S10" s="625"/>
      <c r="T10" s="625"/>
      <c r="U10" s="625"/>
      <c r="V10" s="625"/>
      <c r="W10" s="625"/>
      <c r="X10" s="625"/>
      <c r="Y10" s="625"/>
      <c r="Z10" s="625"/>
    </row>
    <row r="11" spans="1:26" x14ac:dyDescent="0.25">
      <c r="A11" s="641" t="s">
        <v>4389</v>
      </c>
      <c r="B11" s="642">
        <v>0.4</v>
      </c>
      <c r="C11" s="642">
        <v>0.3</v>
      </c>
      <c r="D11" s="642">
        <v>0.5</v>
      </c>
      <c r="E11" s="643"/>
      <c r="F11" s="625"/>
      <c r="G11" s="625"/>
      <c r="H11" s="625"/>
      <c r="I11" s="625"/>
      <c r="J11" s="625"/>
      <c r="K11" s="625"/>
      <c r="L11" s="625"/>
      <c r="M11" s="625"/>
      <c r="N11" s="625"/>
      <c r="O11" s="625"/>
      <c r="P11" s="625"/>
      <c r="Q11" s="625"/>
      <c r="R11" s="625"/>
      <c r="S11" s="625"/>
      <c r="T11" s="625"/>
      <c r="U11" s="625"/>
      <c r="V11" s="625"/>
      <c r="W11" s="625"/>
      <c r="X11" s="625"/>
      <c r="Y11" s="625"/>
      <c r="Z11" s="625"/>
    </row>
    <row r="12" spans="1:26" x14ac:dyDescent="0.25">
      <c r="A12" s="641" t="s">
        <v>4390</v>
      </c>
      <c r="B12" s="642">
        <v>0.35</v>
      </c>
      <c r="C12" s="642">
        <v>0.3</v>
      </c>
      <c r="D12" s="642">
        <v>0.5</v>
      </c>
      <c r="E12" s="643"/>
      <c r="F12" s="625"/>
      <c r="G12" s="625"/>
      <c r="H12" s="625"/>
      <c r="I12" s="625"/>
      <c r="J12" s="625"/>
      <c r="K12" s="625"/>
      <c r="L12" s="625"/>
      <c r="M12" s="625"/>
      <c r="N12" s="625"/>
      <c r="O12" s="625"/>
      <c r="P12" s="625"/>
      <c r="Q12" s="625"/>
      <c r="R12" s="625"/>
      <c r="S12" s="625"/>
      <c r="T12" s="625"/>
      <c r="U12" s="625"/>
      <c r="V12" s="625"/>
      <c r="W12" s="625"/>
      <c r="X12" s="625"/>
      <c r="Y12" s="625"/>
      <c r="Z12" s="625"/>
    </row>
    <row r="13" spans="1:26" x14ac:dyDescent="0.25">
      <c r="A13" s="625"/>
      <c r="B13" s="642">
        <f t="shared" ref="B13:D13" si="0">AVERAGE(B9:B12)</f>
        <v>0.34583333333333333</v>
      </c>
      <c r="C13" s="642">
        <f t="shared" si="0"/>
        <v>0.3</v>
      </c>
      <c r="D13" s="642">
        <f t="shared" si="0"/>
        <v>0.40833333333333333</v>
      </c>
      <c r="E13" s="643">
        <f>AVERAGE(B13:D13)</f>
        <v>0.35138888888888892</v>
      </c>
      <c r="F13" s="625"/>
      <c r="G13" s="625"/>
      <c r="H13" s="625"/>
      <c r="I13" s="625"/>
      <c r="J13" s="625"/>
      <c r="K13" s="625"/>
      <c r="L13" s="625"/>
      <c r="M13" s="625"/>
      <c r="N13" s="625"/>
      <c r="O13" s="625"/>
      <c r="P13" s="625"/>
      <c r="Q13" s="625"/>
      <c r="R13" s="625"/>
      <c r="S13" s="625"/>
      <c r="T13" s="625"/>
      <c r="U13" s="625"/>
      <c r="V13" s="625"/>
      <c r="W13" s="625"/>
      <c r="X13" s="625"/>
      <c r="Y13" s="625"/>
      <c r="Z13" s="625"/>
    </row>
    <row r="14" spans="1:26" x14ac:dyDescent="0.25">
      <c r="A14" s="625"/>
      <c r="B14" s="625"/>
      <c r="C14" s="625"/>
      <c r="D14" s="625"/>
      <c r="E14" s="643">
        <f>E13/C2</f>
        <v>1.1712962962962965</v>
      </c>
      <c r="F14" s="625"/>
      <c r="G14" s="625"/>
      <c r="H14" s="625"/>
      <c r="I14" s="625"/>
      <c r="J14" s="625"/>
      <c r="K14" s="625"/>
      <c r="L14" s="625"/>
      <c r="M14" s="625"/>
      <c r="N14" s="625"/>
      <c r="O14" s="625"/>
      <c r="P14" s="625"/>
      <c r="Q14" s="625"/>
      <c r="R14" s="625"/>
      <c r="S14" s="625"/>
      <c r="T14" s="625"/>
      <c r="U14" s="625"/>
      <c r="V14" s="625"/>
      <c r="W14" s="625"/>
      <c r="X14" s="625"/>
      <c r="Y14" s="625"/>
      <c r="Z14" s="625"/>
    </row>
    <row r="17" spans="1:26" x14ac:dyDescent="0.25">
      <c r="A17" s="644">
        <v>2017</v>
      </c>
      <c r="B17" s="645" t="s">
        <v>4202</v>
      </c>
      <c r="C17" s="645" t="s">
        <v>4197</v>
      </c>
      <c r="D17" s="645" t="s">
        <v>4200</v>
      </c>
      <c r="E17" s="646"/>
      <c r="F17" s="646"/>
      <c r="G17" s="646"/>
      <c r="H17" s="646"/>
      <c r="I17" s="646"/>
      <c r="J17" s="646"/>
      <c r="K17" s="646"/>
      <c r="L17" s="646"/>
      <c r="M17" s="646"/>
      <c r="N17" s="646"/>
      <c r="O17" s="646"/>
      <c r="P17" s="646"/>
      <c r="Q17" s="646"/>
      <c r="R17" s="646"/>
      <c r="S17" s="646"/>
      <c r="T17" s="646"/>
      <c r="U17" s="646"/>
      <c r="V17" s="646"/>
      <c r="W17" s="646"/>
      <c r="X17" s="646"/>
      <c r="Y17" s="646"/>
      <c r="Z17" s="646"/>
    </row>
    <row r="18" spans="1:26" x14ac:dyDescent="0.25">
      <c r="A18" s="647" t="s">
        <v>4391</v>
      </c>
      <c r="B18" s="648">
        <f t="shared" ref="B18:D18" si="1">SUBTOTAL(1,B19:B20)</f>
        <v>0.92500000000000004</v>
      </c>
      <c r="C18" s="648">
        <f t="shared" si="1"/>
        <v>0.92500000000000004</v>
      </c>
      <c r="D18" s="648">
        <f t="shared" si="1"/>
        <v>0.92500000000000004</v>
      </c>
      <c r="E18" s="649"/>
      <c r="F18" s="649"/>
      <c r="G18" s="649"/>
      <c r="H18" s="649"/>
      <c r="I18" s="649"/>
      <c r="J18" s="649"/>
      <c r="K18" s="649"/>
      <c r="L18" s="649"/>
      <c r="M18" s="649"/>
      <c r="N18" s="649"/>
      <c r="O18" s="649"/>
      <c r="P18" s="649"/>
      <c r="Q18" s="649"/>
      <c r="R18" s="649"/>
      <c r="S18" s="649"/>
      <c r="T18" s="649"/>
      <c r="U18" s="649"/>
      <c r="V18" s="649"/>
      <c r="W18" s="649"/>
      <c r="X18" s="649"/>
      <c r="Y18" s="649"/>
      <c r="Z18" s="649"/>
    </row>
    <row r="19" spans="1:26" x14ac:dyDescent="0.25">
      <c r="A19" s="650" t="s">
        <v>4392</v>
      </c>
      <c r="B19" s="651">
        <v>1</v>
      </c>
      <c r="C19" s="651">
        <v>1</v>
      </c>
      <c r="D19" s="651">
        <v>1</v>
      </c>
    </row>
    <row r="20" spans="1:26" x14ac:dyDescent="0.25">
      <c r="A20" s="650" t="s">
        <v>4393</v>
      </c>
      <c r="B20" s="651">
        <v>0.85</v>
      </c>
      <c r="C20" s="651">
        <v>0.85</v>
      </c>
      <c r="D20" s="651">
        <v>0.85</v>
      </c>
    </row>
    <row r="21" spans="1:26" ht="15.75" customHeight="1" x14ac:dyDescent="0.25">
      <c r="A21" s="647" t="s">
        <v>4394</v>
      </c>
      <c r="B21" s="648">
        <f t="shared" ref="B21:D21" si="2">SUBTOTAL(1,B22:B24)</f>
        <v>0.46666666666666662</v>
      </c>
      <c r="C21" s="648">
        <f t="shared" si="2"/>
        <v>0.46666666666666662</v>
      </c>
      <c r="D21" s="648">
        <f t="shared" si="2"/>
        <v>0.3666666666666667</v>
      </c>
      <c r="E21" s="649"/>
      <c r="F21" s="649"/>
      <c r="G21" s="649"/>
      <c r="H21" s="649"/>
      <c r="I21" s="649"/>
      <c r="J21" s="649"/>
      <c r="K21" s="649"/>
      <c r="L21" s="649"/>
      <c r="M21" s="649"/>
      <c r="N21" s="649"/>
      <c r="O21" s="649"/>
      <c r="P21" s="649"/>
      <c r="Q21" s="649"/>
      <c r="R21" s="649"/>
      <c r="S21" s="649"/>
      <c r="T21" s="649"/>
      <c r="U21" s="649"/>
      <c r="V21" s="649"/>
      <c r="W21" s="649"/>
      <c r="X21" s="649"/>
      <c r="Y21" s="649"/>
      <c r="Z21" s="649"/>
    </row>
    <row r="22" spans="1:26" ht="15.75" customHeight="1" x14ac:dyDescent="0.25">
      <c r="A22" s="650" t="s">
        <v>4395</v>
      </c>
      <c r="B22" s="651">
        <v>1</v>
      </c>
      <c r="C22" s="651">
        <v>0.5</v>
      </c>
      <c r="D22" s="651">
        <v>0.5</v>
      </c>
    </row>
    <row r="23" spans="1:26" ht="15.75" customHeight="1" x14ac:dyDescent="0.25">
      <c r="A23" s="650" t="s">
        <v>4396</v>
      </c>
      <c r="B23" s="651">
        <v>0</v>
      </c>
      <c r="C23" s="651">
        <v>0.4</v>
      </c>
      <c r="D23" s="651">
        <v>0</v>
      </c>
    </row>
    <row r="24" spans="1:26" ht="15.75" customHeight="1" x14ac:dyDescent="0.25">
      <c r="A24" s="650" t="s">
        <v>4397</v>
      </c>
      <c r="B24" s="651">
        <f>2/5</f>
        <v>0.4</v>
      </c>
      <c r="C24" s="651">
        <v>0.5</v>
      </c>
      <c r="D24" s="651">
        <f>3/5</f>
        <v>0.6</v>
      </c>
    </row>
    <row r="25" spans="1:26" ht="15.75" customHeight="1" x14ac:dyDescent="0.25">
      <c r="A25" s="647" t="s">
        <v>4398</v>
      </c>
      <c r="B25" s="648">
        <f t="shared" ref="B25:D25" si="3">SUBTOTAL(1,B26:B29)</f>
        <v>0.5</v>
      </c>
      <c r="C25" s="648">
        <f t="shared" si="3"/>
        <v>0.38400000000000001</v>
      </c>
      <c r="D25" s="648">
        <f t="shared" si="3"/>
        <v>0.95</v>
      </c>
      <c r="E25" s="649"/>
      <c r="F25" s="649"/>
      <c r="G25" s="649"/>
      <c r="H25" s="649"/>
      <c r="I25" s="649"/>
      <c r="J25" s="649"/>
      <c r="K25" s="649"/>
      <c r="L25" s="649"/>
      <c r="M25" s="649"/>
      <c r="N25" s="649"/>
      <c r="O25" s="649"/>
      <c r="P25" s="649"/>
      <c r="Q25" s="649"/>
      <c r="R25" s="649"/>
      <c r="S25" s="649"/>
      <c r="T25" s="649"/>
      <c r="U25" s="649"/>
      <c r="V25" s="649"/>
      <c r="W25" s="649"/>
      <c r="X25" s="649"/>
      <c r="Y25" s="649"/>
      <c r="Z25" s="649"/>
    </row>
    <row r="26" spans="1:26" ht="15.75" customHeight="1" x14ac:dyDescent="0.25">
      <c r="A26" s="650" t="s">
        <v>4399</v>
      </c>
      <c r="B26" s="651">
        <v>0.5</v>
      </c>
      <c r="C26" s="651">
        <v>0.38400000000000001</v>
      </c>
      <c r="D26" s="651">
        <v>1</v>
      </c>
    </row>
    <row r="27" spans="1:26" ht="15.75" customHeight="1" x14ac:dyDescent="0.25">
      <c r="A27" s="650" t="s">
        <v>4400</v>
      </c>
      <c r="B27" s="651">
        <v>0.5</v>
      </c>
      <c r="C27" s="651">
        <v>0.38400000000000001</v>
      </c>
      <c r="D27" s="651">
        <v>1</v>
      </c>
    </row>
    <row r="28" spans="1:26" ht="15.75" customHeight="1" x14ac:dyDescent="0.25">
      <c r="A28" s="650" t="s">
        <v>4401</v>
      </c>
      <c r="B28" s="651">
        <v>0.5</v>
      </c>
      <c r="C28" s="651">
        <v>0.38400000000000001</v>
      </c>
      <c r="D28" s="651">
        <v>1</v>
      </c>
    </row>
    <row r="29" spans="1:26" ht="15.75" customHeight="1" x14ac:dyDescent="0.25">
      <c r="A29" s="650" t="s">
        <v>4402</v>
      </c>
      <c r="B29" s="651">
        <v>0.5</v>
      </c>
      <c r="C29" s="651">
        <v>0.38400000000000001</v>
      </c>
      <c r="D29" s="651">
        <v>0.8</v>
      </c>
    </row>
    <row r="30" spans="1:26" ht="15.75" customHeight="1" x14ac:dyDescent="0.25">
      <c r="A30" s="647" t="s">
        <v>4403</v>
      </c>
      <c r="B30" s="648">
        <f t="shared" ref="B30:D30" si="4">SUBTOTAL(1,B31:B32)</f>
        <v>0.45</v>
      </c>
      <c r="C30" s="648">
        <f t="shared" si="4"/>
        <v>0.5</v>
      </c>
      <c r="D30" s="648">
        <f t="shared" si="4"/>
        <v>0.95</v>
      </c>
      <c r="E30" s="649"/>
      <c r="F30" s="649"/>
      <c r="G30" s="649"/>
      <c r="H30" s="649"/>
      <c r="I30" s="649"/>
      <c r="J30" s="649"/>
      <c r="K30" s="649"/>
      <c r="L30" s="649"/>
      <c r="M30" s="649"/>
      <c r="N30" s="649"/>
      <c r="O30" s="649"/>
      <c r="P30" s="649"/>
      <c r="Q30" s="649"/>
      <c r="R30" s="649"/>
      <c r="S30" s="649"/>
      <c r="T30" s="649"/>
      <c r="U30" s="649"/>
      <c r="V30" s="649"/>
      <c r="W30" s="649"/>
      <c r="X30" s="649"/>
      <c r="Y30" s="649"/>
      <c r="Z30" s="649"/>
    </row>
    <row r="31" spans="1:26" ht="15.75" customHeight="1" x14ac:dyDescent="0.25">
      <c r="A31" s="650" t="s">
        <v>4404</v>
      </c>
      <c r="B31" s="651">
        <v>0.45</v>
      </c>
      <c r="C31" s="651">
        <v>0.5</v>
      </c>
      <c r="D31" s="651">
        <v>1</v>
      </c>
    </row>
    <row r="32" spans="1:26" ht="15.75" customHeight="1" x14ac:dyDescent="0.25">
      <c r="A32" s="650" t="s">
        <v>4405</v>
      </c>
      <c r="B32" s="651">
        <v>0.45</v>
      </c>
      <c r="C32" s="651">
        <v>0.5</v>
      </c>
      <c r="D32" s="651">
        <v>0.9</v>
      </c>
    </row>
    <row r="33" spans="1:26" ht="15.75" customHeight="1" x14ac:dyDescent="0.25">
      <c r="A33" s="652"/>
      <c r="B33" s="653">
        <f t="shared" ref="B33:D33" si="5">AVERAGE(B18,B21,B25,B30)</f>
        <v>0.5854166666666667</v>
      </c>
      <c r="C33" s="653">
        <f t="shared" si="5"/>
        <v>0.56891666666666663</v>
      </c>
      <c r="D33" s="653">
        <f t="shared" si="5"/>
        <v>0.79791666666666661</v>
      </c>
      <c r="E33" s="654">
        <f>AVERAGE(B33:D33)</f>
        <v>0.65074999999999994</v>
      </c>
      <c r="F33" s="649"/>
      <c r="G33" s="649"/>
      <c r="H33" s="649"/>
      <c r="I33" s="649"/>
      <c r="J33" s="649"/>
      <c r="K33" s="649"/>
      <c r="L33" s="649"/>
      <c r="M33" s="649"/>
      <c r="N33" s="649"/>
      <c r="O33" s="649"/>
      <c r="P33" s="649"/>
      <c r="Q33" s="649"/>
      <c r="R33" s="649"/>
      <c r="S33" s="649"/>
      <c r="T33" s="649"/>
      <c r="U33" s="649"/>
      <c r="V33" s="649"/>
      <c r="W33" s="649"/>
      <c r="X33" s="649"/>
      <c r="Y33" s="649"/>
      <c r="Z33" s="649"/>
    </row>
    <row r="34" spans="1:26" ht="15.75" customHeight="1" x14ac:dyDescent="0.25">
      <c r="E34" s="655">
        <f>E33/D2</f>
        <v>1.4461111111111109</v>
      </c>
    </row>
    <row r="35" spans="1:26" ht="15.75" customHeight="1" x14ac:dyDescent="0.25"/>
    <row r="36" spans="1:26" ht="15.75" customHeight="1" x14ac:dyDescent="0.25">
      <c r="A36" s="644">
        <v>2018</v>
      </c>
      <c r="B36" s="645" t="s">
        <v>4202</v>
      </c>
      <c r="C36" s="645" t="s">
        <v>4197</v>
      </c>
      <c r="D36" s="645" t="s">
        <v>4200</v>
      </c>
      <c r="E36" s="646"/>
      <c r="F36" s="644"/>
      <c r="G36" s="645"/>
      <c r="H36" s="645"/>
      <c r="I36" s="645"/>
      <c r="J36" s="646"/>
      <c r="K36" s="646"/>
      <c r="L36" s="646"/>
      <c r="M36" s="646"/>
      <c r="N36" s="646"/>
      <c r="O36" s="646"/>
      <c r="P36" s="646"/>
      <c r="Q36" s="646"/>
      <c r="R36" s="646"/>
      <c r="S36" s="646"/>
      <c r="T36" s="646"/>
      <c r="U36" s="646"/>
      <c r="V36" s="646"/>
      <c r="W36" s="646"/>
      <c r="X36" s="646"/>
      <c r="Y36" s="646"/>
      <c r="Z36" s="646"/>
    </row>
    <row r="37" spans="1:26" ht="15.75" customHeight="1" x14ac:dyDescent="0.25">
      <c r="A37" s="647" t="s">
        <v>4391</v>
      </c>
      <c r="B37" s="648">
        <f t="shared" ref="B37:D37" si="6">SUBTOTAL(1,B38:B39)</f>
        <v>1</v>
      </c>
      <c r="C37" s="648">
        <f t="shared" si="6"/>
        <v>1</v>
      </c>
      <c r="D37" s="648">
        <f t="shared" si="6"/>
        <v>1</v>
      </c>
      <c r="E37" s="649"/>
      <c r="F37" s="647"/>
      <c r="G37" s="648"/>
      <c r="H37" s="648"/>
      <c r="I37" s="648"/>
      <c r="J37" s="649"/>
      <c r="K37" s="649"/>
      <c r="L37" s="649"/>
      <c r="M37" s="649"/>
      <c r="N37" s="649"/>
      <c r="O37" s="649"/>
      <c r="P37" s="649"/>
      <c r="Q37" s="649"/>
      <c r="R37" s="649"/>
      <c r="S37" s="649"/>
      <c r="T37" s="649"/>
      <c r="U37" s="649"/>
      <c r="V37" s="649"/>
      <c r="W37" s="649"/>
      <c r="X37" s="649"/>
      <c r="Y37" s="649"/>
      <c r="Z37" s="649"/>
    </row>
    <row r="38" spans="1:26" ht="15.75" customHeight="1" x14ac:dyDescent="0.25">
      <c r="A38" s="650" t="s">
        <v>4392</v>
      </c>
      <c r="B38" s="651">
        <v>1</v>
      </c>
      <c r="C38" s="651">
        <v>1</v>
      </c>
      <c r="D38" s="651">
        <v>1</v>
      </c>
      <c r="F38" s="650"/>
      <c r="G38" s="651"/>
      <c r="H38" s="651"/>
      <c r="I38" s="651"/>
    </row>
    <row r="39" spans="1:26" ht="15.75" customHeight="1" x14ac:dyDescent="0.25">
      <c r="A39" s="650" t="s">
        <v>4393</v>
      </c>
      <c r="B39" s="651">
        <v>1</v>
      </c>
      <c r="C39" s="651">
        <v>1</v>
      </c>
      <c r="D39" s="651">
        <v>1</v>
      </c>
      <c r="F39" s="650"/>
      <c r="G39" s="651"/>
      <c r="H39" s="651"/>
      <c r="I39" s="651"/>
    </row>
    <row r="40" spans="1:26" ht="15.75" customHeight="1" x14ac:dyDescent="0.25">
      <c r="A40" s="647" t="s">
        <v>4394</v>
      </c>
      <c r="B40" s="648">
        <f t="shared" ref="B40:D40" si="7">SUBTOTAL(1,B41:B43)</f>
        <v>0.44444444444444442</v>
      </c>
      <c r="C40" s="648">
        <f t="shared" si="7"/>
        <v>0.34166666666666662</v>
      </c>
      <c r="D40" s="648">
        <f t="shared" si="7"/>
        <v>0.44444444444444442</v>
      </c>
      <c r="E40" s="649"/>
      <c r="F40" s="647"/>
      <c r="G40" s="648"/>
      <c r="H40" s="648"/>
      <c r="I40" s="648"/>
      <c r="J40" s="649"/>
      <c r="K40" s="649"/>
      <c r="L40" s="649"/>
      <c r="M40" s="649"/>
      <c r="N40" s="649"/>
      <c r="O40" s="649"/>
      <c r="P40" s="649"/>
      <c r="Q40" s="649"/>
      <c r="R40" s="649"/>
      <c r="S40" s="649"/>
      <c r="T40" s="649"/>
      <c r="U40" s="649"/>
      <c r="V40" s="649"/>
      <c r="W40" s="649"/>
      <c r="X40" s="649"/>
      <c r="Y40" s="649"/>
      <c r="Z40" s="649"/>
    </row>
    <row r="41" spans="1:26" ht="15.75" customHeight="1" x14ac:dyDescent="0.25">
      <c r="A41" s="650" t="s">
        <v>4395</v>
      </c>
      <c r="B41" s="651">
        <f>2/3</f>
        <v>0.66666666666666663</v>
      </c>
      <c r="C41" s="651">
        <v>0.4</v>
      </c>
      <c r="D41" s="651">
        <f>2/3</f>
        <v>0.66666666666666663</v>
      </c>
      <c r="F41" s="650"/>
      <c r="G41" s="651"/>
      <c r="H41" s="651"/>
      <c r="I41" s="651"/>
    </row>
    <row r="42" spans="1:26" ht="15.75" customHeight="1" x14ac:dyDescent="0.25">
      <c r="A42" s="650" t="s">
        <v>4396</v>
      </c>
      <c r="B42" s="651">
        <v>0</v>
      </c>
      <c r="C42" s="651">
        <v>0</v>
      </c>
      <c r="D42" s="651">
        <v>0</v>
      </c>
      <c r="F42" s="650"/>
      <c r="G42" s="651"/>
      <c r="H42" s="651"/>
      <c r="I42" s="651"/>
    </row>
    <row r="43" spans="1:26" ht="15.75" customHeight="1" x14ac:dyDescent="0.25">
      <c r="A43" s="650" t="s">
        <v>4397</v>
      </c>
      <c r="B43" s="651">
        <f>2/3</f>
        <v>0.66666666666666663</v>
      </c>
      <c r="C43" s="651">
        <f>AVERAGE(50%,75%)</f>
        <v>0.625</v>
      </c>
      <c r="D43" s="651">
        <f>2/3</f>
        <v>0.66666666666666663</v>
      </c>
      <c r="F43" s="650"/>
      <c r="G43" s="651"/>
      <c r="H43" s="651"/>
      <c r="I43" s="651"/>
    </row>
    <row r="44" spans="1:26" ht="15.75" customHeight="1" x14ac:dyDescent="0.25">
      <c r="A44" s="647" t="s">
        <v>4398</v>
      </c>
      <c r="B44" s="648">
        <f t="shared" ref="B44:D44" si="8">SUBTOTAL(1,B45:B48)</f>
        <v>0.85416666666666663</v>
      </c>
      <c r="C44" s="648">
        <f t="shared" si="8"/>
        <v>0.6875</v>
      </c>
      <c r="D44" s="648">
        <f t="shared" si="8"/>
        <v>1</v>
      </c>
      <c r="E44" s="649"/>
      <c r="F44" s="647"/>
      <c r="G44" s="648"/>
      <c r="H44" s="648"/>
      <c r="I44" s="648"/>
      <c r="J44" s="649"/>
      <c r="K44" s="649"/>
      <c r="L44" s="649"/>
      <c r="M44" s="649"/>
      <c r="N44" s="649"/>
      <c r="O44" s="649"/>
      <c r="P44" s="649"/>
      <c r="Q44" s="649"/>
      <c r="R44" s="649"/>
      <c r="S44" s="649"/>
      <c r="T44" s="649"/>
      <c r="U44" s="649"/>
      <c r="V44" s="649"/>
      <c r="W44" s="649"/>
      <c r="X44" s="649"/>
      <c r="Y44" s="649"/>
      <c r="Z44" s="649"/>
    </row>
    <row r="45" spans="1:26" ht="15.75" customHeight="1" x14ac:dyDescent="0.25">
      <c r="A45" s="650" t="s">
        <v>4399</v>
      </c>
      <c r="B45" s="651">
        <v>1</v>
      </c>
      <c r="C45" s="651">
        <v>0.75</v>
      </c>
      <c r="D45" s="651">
        <v>1</v>
      </c>
      <c r="F45" s="650"/>
      <c r="G45" s="651"/>
      <c r="H45" s="651"/>
      <c r="I45" s="651"/>
    </row>
    <row r="46" spans="1:26" ht="15.75" customHeight="1" x14ac:dyDescent="0.25">
      <c r="A46" s="650" t="s">
        <v>4400</v>
      </c>
      <c r="B46" s="651">
        <f>2/3</f>
        <v>0.66666666666666663</v>
      </c>
      <c r="C46" s="651">
        <v>0.75</v>
      </c>
      <c r="D46" s="651">
        <v>1</v>
      </c>
      <c r="F46" s="650"/>
      <c r="G46" s="651"/>
      <c r="H46" s="651"/>
      <c r="I46" s="651"/>
    </row>
    <row r="47" spans="1:26" ht="15.75" customHeight="1" x14ac:dyDescent="0.25">
      <c r="A47" s="650" t="s">
        <v>4401</v>
      </c>
      <c r="B47" s="651">
        <v>0.75</v>
      </c>
      <c r="C47" s="651">
        <v>0.75</v>
      </c>
      <c r="D47" s="651">
        <v>1</v>
      </c>
      <c r="F47" s="650"/>
      <c r="G47" s="651"/>
      <c r="H47" s="651"/>
      <c r="I47" s="651"/>
    </row>
    <row r="48" spans="1:26" ht="15.75" customHeight="1" x14ac:dyDescent="0.25">
      <c r="A48" s="650" t="s">
        <v>4402</v>
      </c>
      <c r="B48" s="651">
        <v>1</v>
      </c>
      <c r="C48" s="651">
        <v>0.5</v>
      </c>
      <c r="D48" s="651">
        <v>1</v>
      </c>
      <c r="F48" s="650"/>
      <c r="G48" s="651"/>
      <c r="H48" s="651"/>
      <c r="I48" s="651"/>
    </row>
    <row r="49" spans="1:26" ht="15.75" customHeight="1" x14ac:dyDescent="0.25">
      <c r="A49" s="647" t="s">
        <v>4403</v>
      </c>
      <c r="B49" s="648">
        <f t="shared" ref="B49:D49" si="9">SUBTOTAL(1,B50:B51)</f>
        <v>0.25</v>
      </c>
      <c r="C49" s="648">
        <f t="shared" si="9"/>
        <v>0.55000000000000004</v>
      </c>
      <c r="D49" s="648">
        <f t="shared" si="9"/>
        <v>0.55000000000000004</v>
      </c>
      <c r="E49" s="649"/>
      <c r="F49" s="647"/>
      <c r="G49" s="648"/>
      <c r="H49" s="648"/>
      <c r="I49" s="648"/>
      <c r="J49" s="649"/>
      <c r="K49" s="649"/>
      <c r="L49" s="649"/>
      <c r="M49" s="649"/>
      <c r="N49" s="649"/>
      <c r="O49" s="649"/>
      <c r="P49" s="649"/>
      <c r="Q49" s="649"/>
      <c r="R49" s="649"/>
      <c r="S49" s="649"/>
      <c r="T49" s="649"/>
      <c r="U49" s="649"/>
      <c r="V49" s="649"/>
      <c r="W49" s="649"/>
      <c r="X49" s="649"/>
      <c r="Y49" s="649"/>
      <c r="Z49" s="649"/>
    </row>
    <row r="50" spans="1:26" ht="15.75" customHeight="1" x14ac:dyDescent="0.25">
      <c r="A50" s="650" t="s">
        <v>4404</v>
      </c>
      <c r="B50" s="651">
        <v>0.2</v>
      </c>
      <c r="C50" s="651">
        <v>0.8</v>
      </c>
      <c r="D50" s="651">
        <v>0.8</v>
      </c>
      <c r="F50" s="650"/>
      <c r="G50" s="651"/>
      <c r="H50" s="651"/>
      <c r="I50" s="651"/>
    </row>
    <row r="51" spans="1:26" ht="15.75" customHeight="1" x14ac:dyDescent="0.25">
      <c r="A51" s="650" t="s">
        <v>4406</v>
      </c>
      <c r="B51" s="651">
        <v>0.3</v>
      </c>
      <c r="C51" s="651">
        <v>0.3</v>
      </c>
      <c r="D51" s="651">
        <v>0.3</v>
      </c>
      <c r="F51" s="650"/>
      <c r="G51" s="651"/>
      <c r="H51" s="651"/>
      <c r="I51" s="651"/>
    </row>
    <row r="52" spans="1:26" ht="15.75" customHeight="1" x14ac:dyDescent="0.25">
      <c r="A52" s="652"/>
      <c r="B52" s="653">
        <f t="shared" ref="B52:D52" si="10">AVERAGE(B37,B40,B44,B49)</f>
        <v>0.63715277777777779</v>
      </c>
      <c r="C52" s="653">
        <f t="shared" si="10"/>
        <v>0.64479166666666665</v>
      </c>
      <c r="D52" s="653">
        <f t="shared" si="10"/>
        <v>0.74861111111111112</v>
      </c>
      <c r="E52" s="654">
        <f>AVERAGE(B52:D52)</f>
        <v>0.67685185185185193</v>
      </c>
      <c r="F52" s="652"/>
      <c r="G52" s="653"/>
      <c r="H52" s="653"/>
      <c r="I52" s="653"/>
      <c r="J52" s="649"/>
      <c r="K52" s="649"/>
      <c r="L52" s="649"/>
      <c r="M52" s="649"/>
      <c r="N52" s="649"/>
      <c r="O52" s="649"/>
      <c r="P52" s="649"/>
      <c r="Q52" s="649"/>
      <c r="R52" s="649"/>
      <c r="S52" s="649"/>
      <c r="T52" s="649"/>
      <c r="U52" s="649"/>
      <c r="V52" s="649"/>
      <c r="W52" s="649"/>
      <c r="X52" s="649"/>
      <c r="Y52" s="649"/>
      <c r="Z52" s="649"/>
    </row>
    <row r="53" spans="1:26" ht="15.75" customHeight="1" x14ac:dyDescent="0.25">
      <c r="E53" s="656">
        <f>E52/E2</f>
        <v>1.2306397306397308</v>
      </c>
    </row>
    <row r="54" spans="1:26" ht="15.75" customHeight="1" x14ac:dyDescent="0.25">
      <c r="A54" s="657">
        <v>2019</v>
      </c>
      <c r="B54" s="645" t="s">
        <v>4202</v>
      </c>
      <c r="C54" s="645" t="s">
        <v>4197</v>
      </c>
      <c r="D54" s="645" t="s">
        <v>4200</v>
      </c>
      <c r="F54" s="658" t="s">
        <v>4155</v>
      </c>
      <c r="I54" s="645" t="s">
        <v>4197</v>
      </c>
    </row>
    <row r="55" spans="1:26" ht="15.75" customHeight="1" x14ac:dyDescent="0.25">
      <c r="A55" s="647" t="s">
        <v>4391</v>
      </c>
      <c r="B55" s="648">
        <f t="shared" ref="B55:D55" si="11">SUBTOTAL(1,B56:B57)</f>
        <v>1</v>
      </c>
      <c r="C55" s="648">
        <f t="shared" si="11"/>
        <v>1</v>
      </c>
      <c r="D55" s="648">
        <f t="shared" si="11"/>
        <v>1</v>
      </c>
      <c r="F55" s="658">
        <v>100</v>
      </c>
      <c r="I55" s="648">
        <f>SUBTOTAL(1,I56:I57)</f>
        <v>1</v>
      </c>
    </row>
    <row r="56" spans="1:26" ht="15.75" customHeight="1" x14ac:dyDescent="0.25">
      <c r="A56" s="650" t="s">
        <v>4392</v>
      </c>
      <c r="B56" s="651">
        <v>1</v>
      </c>
      <c r="C56" s="651">
        <v>1</v>
      </c>
      <c r="D56" s="651">
        <v>1</v>
      </c>
      <c r="F56" s="659">
        <v>100</v>
      </c>
      <c r="I56" s="651">
        <v>1</v>
      </c>
    </row>
    <row r="57" spans="1:26" ht="15.75" customHeight="1" x14ac:dyDescent="0.25">
      <c r="A57" s="650" t="s">
        <v>4393</v>
      </c>
      <c r="B57" s="651">
        <v>1</v>
      </c>
      <c r="C57" s="651">
        <v>1</v>
      </c>
      <c r="D57" s="651">
        <v>1</v>
      </c>
      <c r="F57" s="659">
        <v>100</v>
      </c>
      <c r="I57" s="651">
        <v>1</v>
      </c>
    </row>
    <row r="58" spans="1:26" ht="15.75" customHeight="1" x14ac:dyDescent="0.25">
      <c r="A58" s="647" t="s">
        <v>4394</v>
      </c>
      <c r="B58" s="648">
        <f t="shared" ref="B58:D58" si="12">SUBTOTAL(1,B59:B61)</f>
        <v>0.44444444444444442</v>
      </c>
      <c r="C58" s="648">
        <f t="shared" si="12"/>
        <v>0.34166666666666662</v>
      </c>
      <c r="D58" s="648">
        <f t="shared" si="12"/>
        <v>0.44444444444444442</v>
      </c>
      <c r="F58" s="658" t="s">
        <v>4407</v>
      </c>
      <c r="I58" s="648">
        <f>SUBTOTAL(1,I59:I61)</f>
        <v>0.41666666666666669</v>
      </c>
    </row>
    <row r="59" spans="1:26" ht="15.75" customHeight="1" x14ac:dyDescent="0.25">
      <c r="A59" s="650" t="s">
        <v>4395</v>
      </c>
      <c r="B59" s="651">
        <f>2/3</f>
        <v>0.66666666666666663</v>
      </c>
      <c r="C59" s="651">
        <v>0.4</v>
      </c>
      <c r="D59" s="651">
        <f>2/3</f>
        <v>0.66666666666666663</v>
      </c>
      <c r="F59" s="659">
        <v>60</v>
      </c>
      <c r="I59" s="660">
        <v>0.5</v>
      </c>
    </row>
    <row r="60" spans="1:26" ht="15.75" customHeight="1" x14ac:dyDescent="0.25">
      <c r="A60" s="650" t="s">
        <v>4396</v>
      </c>
      <c r="B60" s="651">
        <v>0</v>
      </c>
      <c r="C60" s="651">
        <v>0</v>
      </c>
      <c r="D60" s="651">
        <v>0</v>
      </c>
      <c r="F60" s="659">
        <v>0</v>
      </c>
      <c r="I60" s="660">
        <v>0</v>
      </c>
    </row>
    <row r="61" spans="1:26" ht="15.75" customHeight="1" x14ac:dyDescent="0.25">
      <c r="A61" s="650" t="s">
        <v>4397</v>
      </c>
      <c r="B61" s="651">
        <f>2/3</f>
        <v>0.66666666666666663</v>
      </c>
      <c r="C61" s="651">
        <f>AVERAGE(50%,75%)</f>
        <v>0.625</v>
      </c>
      <c r="D61" s="651">
        <f>2/3</f>
        <v>0.66666666666666663</v>
      </c>
      <c r="F61" s="661" t="s">
        <v>4408</v>
      </c>
      <c r="I61" s="651">
        <f>AVERAGE(75%,75%)</f>
        <v>0.75</v>
      </c>
      <c r="K61" s="662"/>
    </row>
    <row r="62" spans="1:26" ht="15.75" customHeight="1" x14ac:dyDescent="0.25">
      <c r="A62" s="647" t="s">
        <v>4398</v>
      </c>
      <c r="B62" s="648">
        <f t="shared" ref="B62:D62" si="13">SUBTOTAL(1,B63:B66)</f>
        <v>0.85416666666666663</v>
      </c>
      <c r="C62" s="648">
        <f t="shared" si="13"/>
        <v>0.6875</v>
      </c>
      <c r="D62" s="648">
        <f t="shared" si="13"/>
        <v>1</v>
      </c>
      <c r="F62" s="658" t="s">
        <v>4409</v>
      </c>
      <c r="I62" s="648">
        <f>SUBTOTAL(1,I63:I66)</f>
        <v>0.8125</v>
      </c>
    </row>
    <row r="63" spans="1:26" ht="15.75" customHeight="1" x14ac:dyDescent="0.25">
      <c r="A63" s="650" t="s">
        <v>4399</v>
      </c>
      <c r="B63" s="651">
        <v>1</v>
      </c>
      <c r="C63" s="651">
        <v>0.75</v>
      </c>
      <c r="D63" s="651">
        <v>1</v>
      </c>
      <c r="F63" s="659">
        <v>75</v>
      </c>
      <c r="I63" s="660">
        <v>1</v>
      </c>
    </row>
    <row r="64" spans="1:26" ht="15.75" customHeight="1" x14ac:dyDescent="0.25">
      <c r="A64" s="650" t="s">
        <v>4400</v>
      </c>
      <c r="B64" s="651">
        <f>2/3</f>
        <v>0.66666666666666663</v>
      </c>
      <c r="C64" s="651">
        <v>0.75</v>
      </c>
      <c r="D64" s="651">
        <v>1</v>
      </c>
      <c r="F64" s="659">
        <v>75</v>
      </c>
      <c r="I64" s="651">
        <v>0.75</v>
      </c>
    </row>
    <row r="65" spans="1:9" ht="15.75" customHeight="1" x14ac:dyDescent="0.25">
      <c r="A65" s="650" t="s">
        <v>4401</v>
      </c>
      <c r="B65" s="651">
        <v>0.75</v>
      </c>
      <c r="C65" s="651">
        <v>0.75</v>
      </c>
      <c r="D65" s="651">
        <v>1</v>
      </c>
      <c r="F65" s="659">
        <v>75</v>
      </c>
      <c r="I65" s="651">
        <v>0.75</v>
      </c>
    </row>
    <row r="66" spans="1:9" ht="15.75" customHeight="1" x14ac:dyDescent="0.25">
      <c r="A66" s="650" t="s">
        <v>4402</v>
      </c>
      <c r="B66" s="651">
        <v>1</v>
      </c>
      <c r="C66" s="651">
        <v>0.5</v>
      </c>
      <c r="D66" s="651">
        <v>1</v>
      </c>
      <c r="F66" s="659">
        <v>100</v>
      </c>
      <c r="I66" s="660">
        <v>0.75</v>
      </c>
    </row>
    <row r="67" spans="1:9" ht="15.75" customHeight="1" x14ac:dyDescent="0.25">
      <c r="A67" s="647" t="s">
        <v>4403</v>
      </c>
      <c r="B67" s="648">
        <f t="shared" ref="B67:D67" si="14">SUBTOTAL(1,B68:B69)</f>
        <v>0.4</v>
      </c>
      <c r="C67" s="648">
        <f t="shared" si="14"/>
        <v>0.55000000000000004</v>
      </c>
      <c r="D67" s="648">
        <f t="shared" si="14"/>
        <v>0.55000000000000004</v>
      </c>
      <c r="F67" s="658">
        <v>55</v>
      </c>
      <c r="I67" s="648">
        <f>SUBTOTAL(1,I68:I69)</f>
        <v>0.55000000000000004</v>
      </c>
    </row>
    <row r="68" spans="1:9" ht="15.75" customHeight="1" x14ac:dyDescent="0.25">
      <c r="A68" s="650" t="s">
        <v>4404</v>
      </c>
      <c r="B68" s="660">
        <v>0.5</v>
      </c>
      <c r="C68" s="651">
        <v>0.8</v>
      </c>
      <c r="D68" s="651">
        <v>0.8</v>
      </c>
      <c r="F68" s="659">
        <v>80</v>
      </c>
      <c r="I68" s="651">
        <v>0.8</v>
      </c>
    </row>
    <row r="69" spans="1:9" ht="15.75" customHeight="1" x14ac:dyDescent="0.25">
      <c r="A69" s="650" t="s">
        <v>4406</v>
      </c>
      <c r="B69" s="660">
        <v>0.3</v>
      </c>
      <c r="C69" s="651">
        <v>0.3</v>
      </c>
      <c r="D69" s="651">
        <v>0.3</v>
      </c>
      <c r="F69" s="659">
        <v>30</v>
      </c>
      <c r="I69" s="651">
        <v>0.3</v>
      </c>
    </row>
    <row r="70" spans="1:9" ht="15.75" customHeight="1" x14ac:dyDescent="0.25">
      <c r="A70" s="652"/>
      <c r="B70" s="653">
        <f t="shared" ref="B70:D70" si="15">AVERAGE(B55,B58,B62,B67)</f>
        <v>0.67465277777777777</v>
      </c>
      <c r="C70" s="653">
        <f t="shared" si="15"/>
        <v>0.64479166666666665</v>
      </c>
      <c r="D70" s="653">
        <f t="shared" si="15"/>
        <v>0.74861111111111112</v>
      </c>
      <c r="F70" s="658" t="s">
        <v>4410</v>
      </c>
      <c r="I70" s="653">
        <f>AVERAGE(I55,I58,I62,I67)</f>
        <v>0.6947916666666667</v>
      </c>
    </row>
    <row r="71" spans="1:9" ht="15.75" customHeight="1" x14ac:dyDescent="0.25"/>
    <row r="72" spans="1:9" ht="15.75" customHeight="1" x14ac:dyDescent="0.25"/>
    <row r="73" spans="1:9" ht="15.75" customHeight="1" x14ac:dyDescent="0.25">
      <c r="A73" s="657" t="s">
        <v>4411</v>
      </c>
      <c r="B73" s="645" t="s">
        <v>4202</v>
      </c>
      <c r="C73" s="645" t="s">
        <v>4197</v>
      </c>
      <c r="D73" s="645" t="s">
        <v>4200</v>
      </c>
    </row>
    <row r="74" spans="1:9" ht="15.75" customHeight="1" x14ac:dyDescent="0.25">
      <c r="A74" s="647" t="s">
        <v>4391</v>
      </c>
      <c r="B74" s="648">
        <f t="shared" ref="B74:D74" si="16">SUBTOTAL(1,B75:B76)</f>
        <v>1</v>
      </c>
      <c r="C74" s="648">
        <f t="shared" si="16"/>
        <v>1</v>
      </c>
      <c r="D74" s="648">
        <f t="shared" si="16"/>
        <v>1</v>
      </c>
    </row>
    <row r="75" spans="1:9" ht="15.75" customHeight="1" x14ac:dyDescent="0.25">
      <c r="A75" s="650" t="s">
        <v>4392</v>
      </c>
      <c r="B75" s="651">
        <v>1</v>
      </c>
      <c r="C75" s="651">
        <v>1</v>
      </c>
      <c r="D75" s="651">
        <v>1</v>
      </c>
    </row>
    <row r="76" spans="1:9" ht="15.75" customHeight="1" x14ac:dyDescent="0.25">
      <c r="A76" s="650" t="s">
        <v>4393</v>
      </c>
      <c r="B76" s="651">
        <v>1</v>
      </c>
      <c r="C76" s="651">
        <v>1</v>
      </c>
      <c r="D76" s="651">
        <v>1</v>
      </c>
    </row>
    <row r="77" spans="1:9" ht="15.75" customHeight="1" x14ac:dyDescent="0.25">
      <c r="A77" s="647" t="s">
        <v>4394</v>
      </c>
      <c r="B77" s="648">
        <f t="shared" ref="B77:D77" si="17">SUBTOTAL(1,B78:B80)</f>
        <v>0.44444444444444442</v>
      </c>
      <c r="C77" s="648">
        <f t="shared" si="17"/>
        <v>0.34166666666666662</v>
      </c>
      <c r="D77" s="648">
        <f t="shared" si="17"/>
        <v>0.44444444444444442</v>
      </c>
    </row>
    <row r="78" spans="1:9" ht="15.75" customHeight="1" x14ac:dyDescent="0.25">
      <c r="A78" s="650" t="s">
        <v>4395</v>
      </c>
      <c r="B78" s="651">
        <f>2/3</f>
        <v>0.66666666666666663</v>
      </c>
      <c r="C78" s="651">
        <v>0.4</v>
      </c>
      <c r="D78" s="651">
        <f>2/3</f>
        <v>0.66666666666666663</v>
      </c>
    </row>
    <row r="79" spans="1:9" ht="15.75" customHeight="1" x14ac:dyDescent="0.25">
      <c r="A79" s="650" t="s">
        <v>4396</v>
      </c>
      <c r="B79" s="651">
        <v>0</v>
      </c>
      <c r="C79" s="651">
        <v>0</v>
      </c>
      <c r="D79" s="651">
        <v>0</v>
      </c>
    </row>
    <row r="80" spans="1:9" ht="15.75" customHeight="1" x14ac:dyDescent="0.25">
      <c r="A80" s="650" t="s">
        <v>4397</v>
      </c>
      <c r="B80" s="651">
        <f>2/3</f>
        <v>0.66666666666666663</v>
      </c>
      <c r="C80" s="651">
        <f>AVERAGE(50%,75%)</f>
        <v>0.625</v>
      </c>
      <c r="D80" s="651">
        <f>2/3</f>
        <v>0.66666666666666663</v>
      </c>
    </row>
    <row r="81" spans="1:4" ht="15.75" customHeight="1" x14ac:dyDescent="0.25">
      <c r="A81" s="647" t="s">
        <v>4398</v>
      </c>
      <c r="B81" s="648">
        <f t="shared" ref="B81:D81" si="18">SUBTOTAL(1,B82:B85)</f>
        <v>0.85416666666666663</v>
      </c>
      <c r="C81" s="648">
        <f t="shared" si="18"/>
        <v>0.6875</v>
      </c>
      <c r="D81" s="648">
        <f t="shared" si="18"/>
        <v>1</v>
      </c>
    </row>
    <row r="82" spans="1:4" ht="15.75" customHeight="1" x14ac:dyDescent="0.25">
      <c r="A82" s="650" t="s">
        <v>4399</v>
      </c>
      <c r="B82" s="651">
        <v>1</v>
      </c>
      <c r="C82" s="651">
        <v>0.75</v>
      </c>
      <c r="D82" s="651">
        <v>1</v>
      </c>
    </row>
    <row r="83" spans="1:4" ht="15.75" customHeight="1" x14ac:dyDescent="0.25">
      <c r="A83" s="650" t="s">
        <v>4400</v>
      </c>
      <c r="B83" s="651">
        <f>2/3</f>
        <v>0.66666666666666663</v>
      </c>
      <c r="C83" s="651">
        <v>0.75</v>
      </c>
      <c r="D83" s="651">
        <v>1</v>
      </c>
    </row>
    <row r="84" spans="1:4" ht="15.75" customHeight="1" x14ac:dyDescent="0.25">
      <c r="A84" s="650" t="s">
        <v>4401</v>
      </c>
      <c r="B84" s="651">
        <v>0.75</v>
      </c>
      <c r="C84" s="651">
        <v>0.75</v>
      </c>
      <c r="D84" s="651">
        <v>1</v>
      </c>
    </row>
    <row r="85" spans="1:4" ht="15.75" customHeight="1" x14ac:dyDescent="0.25">
      <c r="A85" s="650" t="s">
        <v>4402</v>
      </c>
      <c r="B85" s="651">
        <v>1</v>
      </c>
      <c r="C85" s="651">
        <v>0.5</v>
      </c>
      <c r="D85" s="651">
        <v>1</v>
      </c>
    </row>
    <row r="86" spans="1:4" ht="15.75" customHeight="1" x14ac:dyDescent="0.25">
      <c r="A86" s="647" t="s">
        <v>4403</v>
      </c>
      <c r="B86" s="648">
        <f t="shared" ref="B86:D86" si="19">SUBTOTAL(1,B87:B88)</f>
        <v>0.7</v>
      </c>
      <c r="C86" s="648">
        <f t="shared" si="19"/>
        <v>0.55000000000000004</v>
      </c>
      <c r="D86" s="648">
        <f t="shared" si="19"/>
        <v>0.55000000000000004</v>
      </c>
    </row>
    <row r="87" spans="1:4" ht="15.75" customHeight="1" x14ac:dyDescent="0.25">
      <c r="A87" s="650" t="s">
        <v>4404</v>
      </c>
      <c r="B87" s="660">
        <v>0.7</v>
      </c>
      <c r="C87" s="651">
        <v>0.8</v>
      </c>
      <c r="D87" s="651">
        <v>0.8</v>
      </c>
    </row>
    <row r="88" spans="1:4" ht="15.75" customHeight="1" x14ac:dyDescent="0.25">
      <c r="A88" s="650" t="s">
        <v>4406</v>
      </c>
      <c r="B88" s="660">
        <v>0.7</v>
      </c>
      <c r="C88" s="651">
        <v>0.3</v>
      </c>
      <c r="D88" s="651">
        <v>0.3</v>
      </c>
    </row>
    <row r="89" spans="1:4" ht="15.75" customHeight="1" x14ac:dyDescent="0.25">
      <c r="A89" s="652"/>
      <c r="B89" s="653">
        <f t="shared" ref="B89:D89" si="20">AVERAGE(B74,B77,B81,B86)</f>
        <v>0.74965277777777772</v>
      </c>
      <c r="C89" s="653">
        <f t="shared" si="20"/>
        <v>0.64479166666666665</v>
      </c>
      <c r="D89" s="653">
        <f t="shared" si="20"/>
        <v>0.74861111111111112</v>
      </c>
    </row>
    <row r="90" spans="1:4" ht="15.75" customHeight="1" x14ac:dyDescent="0.25"/>
    <row r="91" spans="1:4" ht="15.75" customHeight="1" x14ac:dyDescent="0.25"/>
    <row r="92" spans="1:4" ht="15.75" customHeight="1" x14ac:dyDescent="0.25"/>
    <row r="93" spans="1:4" ht="15.75" customHeight="1" x14ac:dyDescent="0.25"/>
    <row r="94" spans="1:4" ht="15.75" customHeight="1" x14ac:dyDescent="0.25"/>
    <row r="95" spans="1:4" ht="15.75" customHeight="1" x14ac:dyDescent="0.25"/>
    <row r="96" spans="1: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7:E7"/>
  </mergeCells>
  <pageMargins left="0.25" right="0.25" top="0.75" bottom="0.75" header="0" footer="0"/>
  <pageSetup paperSize="5"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4.42578125" defaultRowHeight="15" customHeight="1" x14ac:dyDescent="0.25"/>
  <cols>
    <col min="1" max="1" width="5.85546875" customWidth="1"/>
    <col min="2" max="2" width="6.85546875" customWidth="1"/>
    <col min="3" max="3" width="4.7109375" customWidth="1"/>
    <col min="4" max="4" width="19" customWidth="1"/>
    <col min="5" max="5" width="15.42578125" customWidth="1"/>
    <col min="6" max="6" width="16" customWidth="1"/>
    <col min="7" max="7" width="3.140625" customWidth="1"/>
    <col min="8" max="8" width="27.7109375" customWidth="1"/>
    <col min="9" max="9" width="3.140625" customWidth="1"/>
    <col min="10" max="10" width="25.140625" customWidth="1"/>
    <col min="11" max="11" width="3.140625" customWidth="1"/>
    <col min="12" max="12" width="11.7109375" customWidth="1"/>
    <col min="13" max="13" width="23" customWidth="1"/>
    <col min="14" max="16" width="2" customWidth="1"/>
    <col min="17" max="17" width="28.5703125" customWidth="1"/>
    <col min="18" max="18" width="3.140625" customWidth="1"/>
    <col min="19" max="19" width="28.140625" customWidth="1"/>
    <col min="20" max="20" width="3.140625" customWidth="1"/>
    <col min="21" max="21" width="17.42578125" customWidth="1"/>
    <col min="22" max="22" width="3.140625" customWidth="1"/>
    <col min="23" max="23" width="13.5703125" customWidth="1"/>
  </cols>
  <sheetData>
    <row r="1" spans="1:26" x14ac:dyDescent="0.25">
      <c r="A1" s="732"/>
      <c r="B1" s="732" t="s">
        <v>4412</v>
      </c>
      <c r="C1" s="732" t="s">
        <v>1605</v>
      </c>
      <c r="D1" s="732" t="s">
        <v>4413</v>
      </c>
      <c r="E1" s="732" t="s">
        <v>4414</v>
      </c>
      <c r="F1" s="731" t="s">
        <v>4415</v>
      </c>
      <c r="G1" s="693"/>
      <c r="H1" s="731" t="s">
        <v>4416</v>
      </c>
      <c r="I1" s="693"/>
      <c r="J1" s="731" t="s">
        <v>4417</v>
      </c>
      <c r="K1" s="693"/>
      <c r="L1" s="732" t="s">
        <v>4418</v>
      </c>
      <c r="M1" s="731" t="s">
        <v>4419</v>
      </c>
      <c r="N1" s="692"/>
      <c r="O1" s="692"/>
      <c r="P1" s="693"/>
      <c r="Q1" s="731" t="s">
        <v>4420</v>
      </c>
      <c r="R1" s="693"/>
      <c r="S1" s="731" t="s">
        <v>4421</v>
      </c>
      <c r="T1" s="693"/>
      <c r="U1" s="731" t="s">
        <v>4422</v>
      </c>
      <c r="V1" s="693"/>
      <c r="W1" s="732" t="s">
        <v>4423</v>
      </c>
      <c r="X1" s="663"/>
      <c r="Y1" s="663"/>
      <c r="Z1" s="663"/>
    </row>
    <row r="2" spans="1:26" x14ac:dyDescent="0.25">
      <c r="A2" s="696"/>
      <c r="B2" s="696"/>
      <c r="C2" s="696"/>
      <c r="D2" s="696"/>
      <c r="E2" s="696"/>
      <c r="F2" s="664" t="s">
        <v>4424</v>
      </c>
      <c r="G2" s="664" t="s">
        <v>1620</v>
      </c>
      <c r="H2" s="664" t="s">
        <v>4424</v>
      </c>
      <c r="I2" s="664" t="s">
        <v>1620</v>
      </c>
      <c r="J2" s="664" t="s">
        <v>4424</v>
      </c>
      <c r="K2" s="664" t="s">
        <v>1620</v>
      </c>
      <c r="L2" s="696"/>
      <c r="M2" s="664">
        <v>1</v>
      </c>
      <c r="N2" s="664">
        <v>2</v>
      </c>
      <c r="O2" s="664">
        <v>3</v>
      </c>
      <c r="P2" s="664">
        <v>4</v>
      </c>
      <c r="Q2" s="664" t="s">
        <v>4424</v>
      </c>
      <c r="R2" s="664" t="s">
        <v>1620</v>
      </c>
      <c r="S2" s="664" t="s">
        <v>4424</v>
      </c>
      <c r="T2" s="664" t="s">
        <v>1620</v>
      </c>
      <c r="U2" s="664" t="s">
        <v>4424</v>
      </c>
      <c r="V2" s="664" t="s">
        <v>1620</v>
      </c>
      <c r="W2" s="696"/>
      <c r="X2" s="665"/>
      <c r="Y2" s="665"/>
      <c r="Z2" s="665"/>
    </row>
    <row r="3" spans="1:26" x14ac:dyDescent="0.25">
      <c r="A3" s="666"/>
      <c r="B3" s="666"/>
      <c r="C3" s="666"/>
      <c r="D3" s="666"/>
      <c r="E3" s="666"/>
      <c r="F3" s="666"/>
      <c r="G3" s="666"/>
      <c r="H3" s="666"/>
      <c r="I3" s="666"/>
      <c r="J3" s="666"/>
      <c r="K3" s="666"/>
      <c r="L3" s="666"/>
      <c r="M3" s="666"/>
      <c r="N3" s="666"/>
      <c r="O3" s="666"/>
      <c r="P3" s="666"/>
      <c r="Q3" s="666"/>
      <c r="R3" s="666"/>
      <c r="S3" s="666"/>
      <c r="T3" s="666"/>
      <c r="U3" s="666"/>
      <c r="V3" s="666"/>
      <c r="W3" s="666"/>
      <c r="X3" s="667"/>
      <c r="Y3" s="667"/>
      <c r="Z3" s="667"/>
    </row>
    <row r="4" spans="1:26" x14ac:dyDescent="0.25">
      <c r="A4" s="668" t="s">
        <v>1629</v>
      </c>
      <c r="B4" s="668" t="s">
        <v>4178</v>
      </c>
      <c r="C4" s="666"/>
      <c r="D4" s="666"/>
      <c r="E4" s="666"/>
      <c r="F4" s="666"/>
      <c r="G4" s="666"/>
      <c r="H4" s="666"/>
      <c r="I4" s="666"/>
      <c r="J4" s="666"/>
      <c r="K4" s="666"/>
      <c r="L4" s="666"/>
      <c r="M4" s="666"/>
      <c r="N4" s="666"/>
      <c r="O4" s="666"/>
      <c r="P4" s="666"/>
      <c r="Q4" s="666"/>
      <c r="R4" s="666"/>
      <c r="S4" s="666"/>
      <c r="T4" s="666"/>
      <c r="U4" s="666"/>
      <c r="V4" s="666"/>
      <c r="W4" s="666"/>
      <c r="X4" s="667"/>
      <c r="Y4" s="667"/>
      <c r="Z4" s="667"/>
    </row>
    <row r="5" spans="1:26" x14ac:dyDescent="0.25">
      <c r="A5" s="666"/>
      <c r="B5" s="666"/>
      <c r="C5" s="666"/>
      <c r="D5" s="666"/>
      <c r="E5" s="666"/>
      <c r="F5" s="666"/>
      <c r="G5" s="666"/>
      <c r="H5" s="666"/>
      <c r="I5" s="666"/>
      <c r="J5" s="666"/>
      <c r="K5" s="666"/>
      <c r="L5" s="666"/>
      <c r="M5" s="666"/>
      <c r="N5" s="666"/>
      <c r="O5" s="666"/>
      <c r="P5" s="666"/>
      <c r="Q5" s="666"/>
      <c r="R5" s="666"/>
      <c r="S5" s="666"/>
      <c r="T5" s="666"/>
      <c r="U5" s="666"/>
      <c r="V5" s="666"/>
      <c r="W5" s="666"/>
      <c r="X5" s="667"/>
      <c r="Y5" s="667"/>
      <c r="Z5" s="667"/>
    </row>
    <row r="6" spans="1:26" x14ac:dyDescent="0.25">
      <c r="A6" s="666"/>
      <c r="B6" s="666"/>
      <c r="C6" s="666"/>
      <c r="D6" s="666"/>
      <c r="E6" s="666"/>
      <c r="F6" s="666"/>
      <c r="G6" s="666"/>
      <c r="H6" s="666"/>
      <c r="I6" s="666"/>
      <c r="J6" s="666"/>
      <c r="K6" s="666"/>
      <c r="L6" s="666"/>
      <c r="M6" s="666"/>
      <c r="N6" s="666"/>
      <c r="O6" s="666"/>
      <c r="P6" s="666"/>
      <c r="Q6" s="666"/>
      <c r="R6" s="666"/>
      <c r="S6" s="666"/>
      <c r="T6" s="666"/>
      <c r="U6" s="666"/>
      <c r="V6" s="666"/>
      <c r="W6" s="666"/>
      <c r="X6" s="667"/>
      <c r="Y6" s="667"/>
      <c r="Z6" s="667"/>
    </row>
    <row r="7" spans="1:26" x14ac:dyDescent="0.25">
      <c r="A7" s="666"/>
      <c r="B7" s="666"/>
      <c r="C7" s="666"/>
      <c r="D7" s="666"/>
      <c r="E7" s="666"/>
      <c r="F7" s="666"/>
      <c r="G7" s="666"/>
      <c r="H7" s="666"/>
      <c r="I7" s="666"/>
      <c r="J7" s="666"/>
      <c r="K7" s="666"/>
      <c r="L7" s="666"/>
      <c r="M7" s="666"/>
      <c r="N7" s="666"/>
      <c r="O7" s="666"/>
      <c r="P7" s="666"/>
      <c r="Q7" s="666"/>
      <c r="R7" s="666"/>
      <c r="S7" s="666"/>
      <c r="T7" s="666"/>
      <c r="U7" s="666"/>
      <c r="V7" s="666"/>
      <c r="W7" s="666"/>
      <c r="X7" s="667"/>
      <c r="Y7" s="667"/>
      <c r="Z7" s="667"/>
    </row>
    <row r="8" spans="1:26" x14ac:dyDescent="0.25">
      <c r="A8" s="666"/>
      <c r="B8" s="666"/>
      <c r="C8" s="666"/>
      <c r="D8" s="666"/>
      <c r="E8" s="666"/>
      <c r="F8" s="666"/>
      <c r="G8" s="666"/>
      <c r="H8" s="666"/>
      <c r="I8" s="666"/>
      <c r="J8" s="666"/>
      <c r="K8" s="666"/>
      <c r="L8" s="666"/>
      <c r="M8" s="666"/>
      <c r="N8" s="666"/>
      <c r="O8" s="666"/>
      <c r="P8" s="666"/>
      <c r="Q8" s="666"/>
      <c r="R8" s="666"/>
      <c r="S8" s="666"/>
      <c r="T8" s="666"/>
      <c r="U8" s="666"/>
      <c r="V8" s="666"/>
      <c r="W8" s="666"/>
      <c r="X8" s="667"/>
      <c r="Y8" s="667"/>
      <c r="Z8" s="667"/>
    </row>
    <row r="9" spans="1:26" x14ac:dyDescent="0.25">
      <c r="A9" s="668" t="s">
        <v>1634</v>
      </c>
      <c r="B9" s="668" t="s">
        <v>4186</v>
      </c>
      <c r="C9" s="666"/>
      <c r="D9" s="666"/>
      <c r="E9" s="666"/>
      <c r="F9" s="666"/>
      <c r="G9" s="666"/>
      <c r="H9" s="666"/>
      <c r="I9" s="666"/>
      <c r="J9" s="666"/>
      <c r="K9" s="666"/>
      <c r="L9" s="666"/>
      <c r="M9" s="666"/>
      <c r="N9" s="666"/>
      <c r="O9" s="666"/>
      <c r="P9" s="666"/>
      <c r="Q9" s="666"/>
      <c r="R9" s="666"/>
      <c r="S9" s="666"/>
      <c r="T9" s="666"/>
      <c r="U9" s="666"/>
      <c r="V9" s="666"/>
      <c r="W9" s="666"/>
      <c r="X9" s="667"/>
      <c r="Y9" s="667"/>
      <c r="Z9" s="667"/>
    </row>
    <row r="10" spans="1:26" x14ac:dyDescent="0.25">
      <c r="A10" s="666"/>
      <c r="B10" s="666"/>
      <c r="C10" s="666"/>
      <c r="D10" s="666"/>
      <c r="E10" s="666"/>
      <c r="F10" s="666"/>
      <c r="G10" s="666"/>
      <c r="H10" s="666"/>
      <c r="I10" s="666"/>
      <c r="J10" s="666"/>
      <c r="K10" s="666"/>
      <c r="L10" s="666"/>
      <c r="M10" s="666"/>
      <c r="N10" s="666"/>
      <c r="O10" s="666"/>
      <c r="P10" s="666"/>
      <c r="Q10" s="666"/>
      <c r="R10" s="666"/>
      <c r="S10" s="666"/>
      <c r="T10" s="666"/>
      <c r="U10" s="666"/>
      <c r="V10" s="666"/>
      <c r="W10" s="666"/>
      <c r="X10" s="667"/>
      <c r="Y10" s="667"/>
      <c r="Z10" s="667"/>
    </row>
    <row r="11" spans="1:26" x14ac:dyDescent="0.25">
      <c r="A11" s="666"/>
      <c r="B11" s="666"/>
      <c r="C11" s="666"/>
      <c r="D11" s="666"/>
      <c r="E11" s="666"/>
      <c r="F11" s="666"/>
      <c r="G11" s="666"/>
      <c r="H11" s="666"/>
      <c r="I11" s="666"/>
      <c r="J11" s="666"/>
      <c r="K11" s="666"/>
      <c r="L11" s="666"/>
      <c r="M11" s="666"/>
      <c r="N11" s="666"/>
      <c r="O11" s="666"/>
      <c r="P11" s="666"/>
      <c r="Q11" s="666"/>
      <c r="R11" s="666"/>
      <c r="S11" s="666"/>
      <c r="T11" s="666"/>
      <c r="U11" s="666"/>
      <c r="V11" s="666"/>
      <c r="W11" s="666"/>
      <c r="X11" s="667"/>
      <c r="Y11" s="667"/>
      <c r="Z11" s="667"/>
    </row>
    <row r="12" spans="1:26" x14ac:dyDescent="0.25">
      <c r="A12" s="666"/>
      <c r="B12" s="666"/>
      <c r="C12" s="666"/>
      <c r="D12" s="666"/>
      <c r="E12" s="666"/>
      <c r="F12" s="666"/>
      <c r="G12" s="666"/>
      <c r="H12" s="666"/>
      <c r="I12" s="666"/>
      <c r="J12" s="666"/>
      <c r="K12" s="666"/>
      <c r="L12" s="666"/>
      <c r="M12" s="666"/>
      <c r="N12" s="666"/>
      <c r="O12" s="666"/>
      <c r="P12" s="666"/>
      <c r="Q12" s="666"/>
      <c r="R12" s="666"/>
      <c r="S12" s="666"/>
      <c r="T12" s="666"/>
      <c r="U12" s="666"/>
      <c r="V12" s="666"/>
      <c r="W12" s="666"/>
      <c r="X12" s="667"/>
      <c r="Y12" s="667"/>
      <c r="Z12" s="667"/>
    </row>
    <row r="13" spans="1:26" x14ac:dyDescent="0.25">
      <c r="A13" s="666"/>
      <c r="B13" s="666"/>
      <c r="C13" s="666"/>
      <c r="D13" s="666"/>
      <c r="E13" s="666"/>
      <c r="F13" s="666"/>
      <c r="G13" s="666"/>
      <c r="H13" s="666"/>
      <c r="I13" s="666"/>
      <c r="J13" s="666"/>
      <c r="K13" s="666"/>
      <c r="L13" s="666"/>
      <c r="M13" s="666"/>
      <c r="N13" s="666"/>
      <c r="O13" s="666"/>
      <c r="P13" s="666"/>
      <c r="Q13" s="666"/>
      <c r="R13" s="666"/>
      <c r="S13" s="666"/>
      <c r="T13" s="666"/>
      <c r="U13" s="666"/>
      <c r="V13" s="666"/>
      <c r="W13" s="666"/>
      <c r="X13" s="667"/>
      <c r="Y13" s="667"/>
      <c r="Z13" s="667"/>
    </row>
    <row r="14" spans="1:26" x14ac:dyDescent="0.25">
      <c r="A14" s="666"/>
      <c r="B14" s="666"/>
      <c r="C14" s="666"/>
      <c r="D14" s="666"/>
      <c r="E14" s="666"/>
      <c r="F14" s="666"/>
      <c r="G14" s="666"/>
      <c r="H14" s="666"/>
      <c r="I14" s="666"/>
      <c r="J14" s="666"/>
      <c r="K14" s="666"/>
      <c r="L14" s="666"/>
      <c r="M14" s="666"/>
      <c r="N14" s="666"/>
      <c r="O14" s="666"/>
      <c r="P14" s="666"/>
      <c r="Q14" s="666"/>
      <c r="R14" s="666"/>
      <c r="S14" s="666"/>
      <c r="T14" s="666"/>
      <c r="U14" s="666"/>
      <c r="V14" s="666"/>
      <c r="W14" s="666"/>
      <c r="X14" s="667"/>
      <c r="Y14" s="667"/>
      <c r="Z14" s="667"/>
    </row>
    <row r="15" spans="1:26" x14ac:dyDescent="0.25">
      <c r="A15" s="666"/>
      <c r="B15" s="666"/>
      <c r="C15" s="666"/>
      <c r="D15" s="666"/>
      <c r="E15" s="666"/>
      <c r="F15" s="666"/>
      <c r="G15" s="666"/>
      <c r="H15" s="666"/>
      <c r="I15" s="666"/>
      <c r="J15" s="666"/>
      <c r="K15" s="666"/>
      <c r="L15" s="666"/>
      <c r="M15" s="666"/>
      <c r="N15" s="666"/>
      <c r="O15" s="666"/>
      <c r="P15" s="666"/>
      <c r="Q15" s="666"/>
      <c r="R15" s="666"/>
      <c r="S15" s="666"/>
      <c r="T15" s="666"/>
      <c r="U15" s="666"/>
      <c r="V15" s="666"/>
      <c r="W15" s="666"/>
      <c r="X15" s="667"/>
      <c r="Y15" s="667"/>
      <c r="Z15" s="667"/>
    </row>
    <row r="16" spans="1:26" x14ac:dyDescent="0.25">
      <c r="A16" s="666"/>
      <c r="B16" s="666"/>
      <c r="C16" s="666"/>
      <c r="D16" s="666"/>
      <c r="E16" s="666"/>
      <c r="F16" s="666"/>
      <c r="G16" s="666"/>
      <c r="H16" s="666"/>
      <c r="I16" s="666"/>
      <c r="J16" s="666"/>
      <c r="K16" s="666"/>
      <c r="L16" s="666"/>
      <c r="M16" s="666"/>
      <c r="N16" s="666"/>
      <c r="O16" s="666"/>
      <c r="P16" s="666"/>
      <c r="Q16" s="666"/>
      <c r="R16" s="666"/>
      <c r="S16" s="666"/>
      <c r="T16" s="666"/>
      <c r="U16" s="666"/>
      <c r="V16" s="666"/>
      <c r="W16" s="666"/>
      <c r="X16" s="667"/>
      <c r="Y16" s="667"/>
      <c r="Z16" s="667"/>
    </row>
    <row r="17" spans="1:26" x14ac:dyDescent="0.25">
      <c r="A17" s="666"/>
      <c r="B17" s="666"/>
      <c r="C17" s="666"/>
      <c r="D17" s="666"/>
      <c r="E17" s="666"/>
      <c r="F17" s="666"/>
      <c r="G17" s="666"/>
      <c r="H17" s="666"/>
      <c r="I17" s="666"/>
      <c r="J17" s="666"/>
      <c r="K17" s="666"/>
      <c r="L17" s="666"/>
      <c r="M17" s="666"/>
      <c r="N17" s="666"/>
      <c r="O17" s="666"/>
      <c r="P17" s="666"/>
      <c r="Q17" s="666"/>
      <c r="R17" s="666"/>
      <c r="S17" s="666"/>
      <c r="T17" s="666"/>
      <c r="U17" s="666"/>
      <c r="V17" s="666"/>
      <c r="W17" s="666"/>
      <c r="X17" s="667"/>
      <c r="Y17" s="667"/>
      <c r="Z17" s="667"/>
    </row>
    <row r="18" spans="1:26" x14ac:dyDescent="0.25">
      <c r="A18" s="666"/>
      <c r="B18" s="666"/>
      <c r="C18" s="666"/>
      <c r="D18" s="666"/>
      <c r="E18" s="666"/>
      <c r="F18" s="666"/>
      <c r="G18" s="666"/>
      <c r="H18" s="666"/>
      <c r="I18" s="666"/>
      <c r="J18" s="666"/>
      <c r="K18" s="666"/>
      <c r="L18" s="666"/>
      <c r="M18" s="666"/>
      <c r="N18" s="666"/>
      <c r="O18" s="666"/>
      <c r="P18" s="666"/>
      <c r="Q18" s="666"/>
      <c r="R18" s="666"/>
      <c r="S18" s="666"/>
      <c r="T18" s="666"/>
      <c r="U18" s="666"/>
      <c r="V18" s="666"/>
      <c r="W18" s="666"/>
      <c r="X18" s="667"/>
      <c r="Y18" s="667"/>
      <c r="Z18" s="667"/>
    </row>
    <row r="19" spans="1:26" x14ac:dyDescent="0.25">
      <c r="A19" s="666"/>
      <c r="B19" s="666"/>
      <c r="C19" s="666"/>
      <c r="D19" s="666"/>
      <c r="E19" s="666"/>
      <c r="F19" s="666"/>
      <c r="G19" s="666"/>
      <c r="H19" s="666"/>
      <c r="I19" s="666"/>
      <c r="J19" s="666"/>
      <c r="K19" s="666"/>
      <c r="L19" s="666"/>
      <c r="M19" s="666"/>
      <c r="N19" s="666"/>
      <c r="O19" s="666"/>
      <c r="P19" s="666"/>
      <c r="Q19" s="666"/>
      <c r="R19" s="666"/>
      <c r="S19" s="666"/>
      <c r="T19" s="666"/>
      <c r="U19" s="666"/>
      <c r="V19" s="666"/>
      <c r="W19" s="666"/>
      <c r="X19" s="667"/>
      <c r="Y19" s="667"/>
      <c r="Z19" s="667"/>
    </row>
    <row r="20" spans="1:26" x14ac:dyDescent="0.25">
      <c r="A20" s="666"/>
      <c r="B20" s="666"/>
      <c r="C20" s="666"/>
      <c r="D20" s="666"/>
      <c r="E20" s="666"/>
      <c r="F20" s="666"/>
      <c r="G20" s="666"/>
      <c r="H20" s="666"/>
      <c r="I20" s="666"/>
      <c r="J20" s="666"/>
      <c r="K20" s="666"/>
      <c r="L20" s="666"/>
      <c r="M20" s="666"/>
      <c r="N20" s="666"/>
      <c r="O20" s="666"/>
      <c r="P20" s="666"/>
      <c r="Q20" s="666"/>
      <c r="R20" s="666"/>
      <c r="S20" s="666"/>
      <c r="T20" s="666"/>
      <c r="U20" s="666"/>
      <c r="V20" s="666"/>
      <c r="W20" s="666"/>
      <c r="X20" s="667"/>
      <c r="Y20" s="667"/>
      <c r="Z20" s="667"/>
    </row>
    <row r="21" spans="1:26" x14ac:dyDescent="0.25">
      <c r="A21" s="666"/>
      <c r="B21" s="666"/>
      <c r="C21" s="666"/>
      <c r="D21" s="666"/>
      <c r="E21" s="666"/>
      <c r="F21" s="666"/>
      <c r="G21" s="666"/>
      <c r="H21" s="666"/>
      <c r="I21" s="666"/>
      <c r="J21" s="666"/>
      <c r="K21" s="666"/>
      <c r="L21" s="666"/>
      <c r="M21" s="666"/>
      <c r="N21" s="666"/>
      <c r="O21" s="666"/>
      <c r="P21" s="666"/>
      <c r="Q21" s="666"/>
      <c r="R21" s="666"/>
      <c r="S21" s="666"/>
      <c r="T21" s="666"/>
      <c r="U21" s="666"/>
      <c r="V21" s="666"/>
      <c r="W21" s="666"/>
      <c r="X21" s="667"/>
      <c r="Y21" s="667"/>
      <c r="Z21" s="667"/>
    </row>
    <row r="22" spans="1:26" x14ac:dyDescent="0.25">
      <c r="A22" s="666"/>
      <c r="B22" s="666"/>
      <c r="C22" s="666"/>
      <c r="D22" s="666"/>
      <c r="E22" s="666"/>
      <c r="F22" s="666"/>
      <c r="G22" s="666"/>
      <c r="H22" s="666"/>
      <c r="I22" s="666"/>
      <c r="J22" s="666"/>
      <c r="K22" s="666"/>
      <c r="L22" s="666"/>
      <c r="M22" s="666"/>
      <c r="N22" s="666"/>
      <c r="O22" s="666"/>
      <c r="P22" s="666"/>
      <c r="Q22" s="666"/>
      <c r="R22" s="666"/>
      <c r="S22" s="666"/>
      <c r="T22" s="666"/>
      <c r="U22" s="666"/>
      <c r="V22" s="666"/>
      <c r="W22" s="666"/>
      <c r="X22" s="667"/>
      <c r="Y22" s="667"/>
      <c r="Z22" s="667"/>
    </row>
    <row r="23" spans="1:26" x14ac:dyDescent="0.25">
      <c r="A23" s="666"/>
      <c r="B23" s="666"/>
      <c r="C23" s="666"/>
      <c r="D23" s="666"/>
      <c r="E23" s="666"/>
      <c r="F23" s="666"/>
      <c r="G23" s="666"/>
      <c r="H23" s="666"/>
      <c r="I23" s="666"/>
      <c r="J23" s="666"/>
      <c r="K23" s="666"/>
      <c r="L23" s="666"/>
      <c r="M23" s="666"/>
      <c r="N23" s="666"/>
      <c r="O23" s="666"/>
      <c r="P23" s="666"/>
      <c r="Q23" s="666"/>
      <c r="R23" s="666"/>
      <c r="S23" s="666"/>
      <c r="T23" s="666"/>
      <c r="U23" s="666"/>
      <c r="V23" s="666"/>
      <c r="W23" s="666"/>
      <c r="X23" s="667"/>
      <c r="Y23" s="667"/>
      <c r="Z23" s="667"/>
    </row>
    <row r="24" spans="1:26" x14ac:dyDescent="0.25">
      <c r="A24" s="666"/>
      <c r="B24" s="666"/>
      <c r="C24" s="666"/>
      <c r="D24" s="666"/>
      <c r="E24" s="666"/>
      <c r="F24" s="666"/>
      <c r="G24" s="666"/>
      <c r="H24" s="666"/>
      <c r="I24" s="666"/>
      <c r="J24" s="666"/>
      <c r="K24" s="666"/>
      <c r="L24" s="666"/>
      <c r="M24" s="666"/>
      <c r="N24" s="666"/>
      <c r="O24" s="666"/>
      <c r="P24" s="666"/>
      <c r="Q24" s="666"/>
      <c r="R24" s="666"/>
      <c r="S24" s="666"/>
      <c r="T24" s="666"/>
      <c r="U24" s="666"/>
      <c r="V24" s="666"/>
      <c r="W24" s="666"/>
      <c r="X24" s="667"/>
      <c r="Y24" s="667"/>
      <c r="Z24" s="667"/>
    </row>
    <row r="25" spans="1:26" x14ac:dyDescent="0.25">
      <c r="A25" s="666"/>
      <c r="B25" s="666"/>
      <c r="C25" s="666"/>
      <c r="D25" s="666"/>
      <c r="E25" s="666"/>
      <c r="F25" s="666"/>
      <c r="G25" s="666"/>
      <c r="H25" s="666"/>
      <c r="I25" s="666"/>
      <c r="J25" s="666"/>
      <c r="K25" s="666"/>
      <c r="L25" s="666"/>
      <c r="M25" s="666"/>
      <c r="N25" s="666"/>
      <c r="O25" s="666"/>
      <c r="P25" s="666"/>
      <c r="Q25" s="666"/>
      <c r="R25" s="666"/>
      <c r="S25" s="666"/>
      <c r="T25" s="666"/>
      <c r="U25" s="666"/>
      <c r="V25" s="666"/>
      <c r="W25" s="666"/>
      <c r="X25" s="667"/>
      <c r="Y25" s="667"/>
      <c r="Z25" s="667"/>
    </row>
    <row r="26" spans="1:26" x14ac:dyDescent="0.25">
      <c r="A26" s="666"/>
      <c r="B26" s="666"/>
      <c r="C26" s="666"/>
      <c r="D26" s="666"/>
      <c r="E26" s="666"/>
      <c r="F26" s="666"/>
      <c r="G26" s="666"/>
      <c r="H26" s="666"/>
      <c r="I26" s="666"/>
      <c r="J26" s="666"/>
      <c r="K26" s="666"/>
      <c r="L26" s="666"/>
      <c r="M26" s="666"/>
      <c r="N26" s="666"/>
      <c r="O26" s="666"/>
      <c r="P26" s="666"/>
      <c r="Q26" s="666"/>
      <c r="R26" s="666"/>
      <c r="S26" s="666"/>
      <c r="T26" s="666"/>
      <c r="U26" s="666"/>
      <c r="V26" s="666"/>
      <c r="W26" s="666"/>
      <c r="X26" s="667"/>
      <c r="Y26" s="667"/>
      <c r="Z26" s="667"/>
    </row>
    <row r="27" spans="1:26" x14ac:dyDescent="0.25">
      <c r="A27" s="666"/>
      <c r="B27" s="666"/>
      <c r="C27" s="666"/>
      <c r="D27" s="666"/>
      <c r="E27" s="666"/>
      <c r="F27" s="666"/>
      <c r="G27" s="666"/>
      <c r="H27" s="666"/>
      <c r="I27" s="666"/>
      <c r="J27" s="666"/>
      <c r="K27" s="666"/>
      <c r="L27" s="666"/>
      <c r="M27" s="666"/>
      <c r="N27" s="666"/>
      <c r="O27" s="666"/>
      <c r="P27" s="666"/>
      <c r="Q27" s="666"/>
      <c r="R27" s="666"/>
      <c r="S27" s="666"/>
      <c r="T27" s="666"/>
      <c r="U27" s="666"/>
      <c r="V27" s="666"/>
      <c r="W27" s="666"/>
      <c r="X27" s="667"/>
      <c r="Y27" s="667"/>
      <c r="Z27" s="667"/>
    </row>
    <row r="28" spans="1:26" x14ac:dyDescent="0.25">
      <c r="A28" s="666"/>
      <c r="B28" s="666"/>
      <c r="C28" s="666"/>
      <c r="D28" s="666"/>
      <c r="E28" s="666"/>
      <c r="F28" s="666"/>
      <c r="G28" s="666"/>
      <c r="H28" s="666"/>
      <c r="I28" s="666"/>
      <c r="J28" s="666"/>
      <c r="K28" s="666"/>
      <c r="L28" s="666"/>
      <c r="M28" s="666"/>
      <c r="N28" s="666"/>
      <c r="O28" s="666"/>
      <c r="P28" s="666"/>
      <c r="Q28" s="666"/>
      <c r="R28" s="666"/>
      <c r="S28" s="666"/>
      <c r="T28" s="666"/>
      <c r="U28" s="666"/>
      <c r="V28" s="666"/>
      <c r="W28" s="666"/>
      <c r="X28" s="667"/>
      <c r="Y28" s="667"/>
      <c r="Z28" s="667"/>
    </row>
    <row r="29" spans="1:26" x14ac:dyDescent="0.25">
      <c r="A29" s="666"/>
      <c r="B29" s="666"/>
      <c r="C29" s="666"/>
      <c r="D29" s="666"/>
      <c r="E29" s="666"/>
      <c r="F29" s="666"/>
      <c r="G29" s="666"/>
      <c r="H29" s="666"/>
      <c r="I29" s="666"/>
      <c r="J29" s="666"/>
      <c r="K29" s="666"/>
      <c r="L29" s="666"/>
      <c r="M29" s="666"/>
      <c r="N29" s="666"/>
      <c r="O29" s="666"/>
      <c r="P29" s="666"/>
      <c r="Q29" s="666"/>
      <c r="R29" s="666"/>
      <c r="S29" s="666"/>
      <c r="T29" s="666"/>
      <c r="U29" s="666"/>
      <c r="V29" s="666"/>
      <c r="W29" s="666"/>
      <c r="X29" s="667"/>
      <c r="Y29" s="667"/>
      <c r="Z29" s="667"/>
    </row>
    <row r="30" spans="1:26" x14ac:dyDescent="0.25">
      <c r="A30" s="666"/>
      <c r="B30" s="666"/>
      <c r="C30" s="666"/>
      <c r="D30" s="666"/>
      <c r="E30" s="666"/>
      <c r="F30" s="666"/>
      <c r="G30" s="666"/>
      <c r="H30" s="666"/>
      <c r="I30" s="666"/>
      <c r="J30" s="666"/>
      <c r="K30" s="666"/>
      <c r="L30" s="666"/>
      <c r="M30" s="666"/>
      <c r="N30" s="666"/>
      <c r="O30" s="666"/>
      <c r="P30" s="666"/>
      <c r="Q30" s="666"/>
      <c r="R30" s="666"/>
      <c r="S30" s="666"/>
      <c r="T30" s="666"/>
      <c r="U30" s="666"/>
      <c r="V30" s="666"/>
      <c r="W30" s="666"/>
      <c r="X30" s="667"/>
      <c r="Y30" s="667"/>
      <c r="Z30" s="667"/>
    </row>
    <row r="31" spans="1:26" x14ac:dyDescent="0.25">
      <c r="A31" s="666"/>
      <c r="B31" s="666"/>
      <c r="C31" s="666"/>
      <c r="D31" s="666"/>
      <c r="E31" s="666"/>
      <c r="F31" s="666"/>
      <c r="G31" s="666"/>
      <c r="H31" s="666"/>
      <c r="I31" s="666"/>
      <c r="J31" s="666"/>
      <c r="K31" s="666"/>
      <c r="L31" s="666"/>
      <c r="M31" s="666"/>
      <c r="N31" s="666"/>
      <c r="O31" s="666"/>
      <c r="P31" s="666"/>
      <c r="Q31" s="666"/>
      <c r="R31" s="666"/>
      <c r="S31" s="666"/>
      <c r="T31" s="666"/>
      <c r="U31" s="666"/>
      <c r="V31" s="666"/>
      <c r="W31" s="666"/>
      <c r="X31" s="667"/>
      <c r="Y31" s="667"/>
      <c r="Z31" s="667"/>
    </row>
    <row r="32" spans="1:26" x14ac:dyDescent="0.25">
      <c r="A32" s="666"/>
      <c r="B32" s="666"/>
      <c r="C32" s="666"/>
      <c r="D32" s="666"/>
      <c r="E32" s="666"/>
      <c r="F32" s="666"/>
      <c r="G32" s="666"/>
      <c r="H32" s="666"/>
      <c r="I32" s="666"/>
      <c r="J32" s="666"/>
      <c r="K32" s="666"/>
      <c r="L32" s="666"/>
      <c r="M32" s="666"/>
      <c r="N32" s="666"/>
      <c r="O32" s="666"/>
      <c r="P32" s="666"/>
      <c r="Q32" s="666"/>
      <c r="R32" s="666"/>
      <c r="S32" s="666"/>
      <c r="T32" s="666"/>
      <c r="U32" s="666"/>
      <c r="V32" s="666"/>
      <c r="W32" s="666"/>
      <c r="X32" s="667"/>
      <c r="Y32" s="667"/>
      <c r="Z32" s="667"/>
    </row>
    <row r="33" spans="1:26" x14ac:dyDescent="0.25">
      <c r="A33" s="666"/>
      <c r="B33" s="666"/>
      <c r="C33" s="666"/>
      <c r="D33" s="666"/>
      <c r="E33" s="666"/>
      <c r="F33" s="666"/>
      <c r="G33" s="666"/>
      <c r="H33" s="666"/>
      <c r="I33" s="666"/>
      <c r="J33" s="666"/>
      <c r="K33" s="666"/>
      <c r="L33" s="666"/>
      <c r="M33" s="666"/>
      <c r="N33" s="666"/>
      <c r="O33" s="666"/>
      <c r="P33" s="666"/>
      <c r="Q33" s="666"/>
      <c r="R33" s="666"/>
      <c r="S33" s="666"/>
      <c r="T33" s="666"/>
      <c r="U33" s="666"/>
      <c r="V33" s="666"/>
      <c r="W33" s="666"/>
      <c r="X33" s="667"/>
      <c r="Y33" s="667"/>
      <c r="Z33" s="667"/>
    </row>
    <row r="34" spans="1:26" x14ac:dyDescent="0.25">
      <c r="A34" s="666"/>
      <c r="B34" s="666"/>
      <c r="C34" s="666"/>
      <c r="D34" s="666"/>
      <c r="E34" s="666"/>
      <c r="F34" s="666"/>
      <c r="G34" s="666"/>
      <c r="H34" s="666"/>
      <c r="I34" s="666"/>
      <c r="J34" s="666"/>
      <c r="K34" s="666"/>
      <c r="L34" s="666"/>
      <c r="M34" s="666"/>
      <c r="N34" s="666"/>
      <c r="O34" s="666"/>
      <c r="P34" s="666"/>
      <c r="Q34" s="666"/>
      <c r="R34" s="666"/>
      <c r="S34" s="666"/>
      <c r="T34" s="666"/>
      <c r="U34" s="666"/>
      <c r="V34" s="666"/>
      <c r="W34" s="666"/>
      <c r="X34" s="667"/>
      <c r="Y34" s="667"/>
      <c r="Z34" s="667"/>
    </row>
    <row r="35" spans="1:26" x14ac:dyDescent="0.25">
      <c r="A35" s="666"/>
      <c r="B35" s="666"/>
      <c r="C35" s="666"/>
      <c r="D35" s="666"/>
      <c r="E35" s="666"/>
      <c r="F35" s="666"/>
      <c r="G35" s="666"/>
      <c r="H35" s="666"/>
      <c r="I35" s="666"/>
      <c r="J35" s="666"/>
      <c r="K35" s="666"/>
      <c r="L35" s="666"/>
      <c r="M35" s="666"/>
      <c r="N35" s="666"/>
      <c r="O35" s="666"/>
      <c r="P35" s="666"/>
      <c r="Q35" s="666"/>
      <c r="R35" s="666"/>
      <c r="S35" s="666"/>
      <c r="T35" s="666"/>
      <c r="U35" s="666"/>
      <c r="V35" s="666"/>
      <c r="W35" s="666"/>
      <c r="X35" s="667"/>
      <c r="Y35" s="667"/>
      <c r="Z35" s="667"/>
    </row>
    <row r="36" spans="1:26" x14ac:dyDescent="0.25">
      <c r="A36" s="666"/>
      <c r="B36" s="666"/>
      <c r="C36" s="666"/>
      <c r="D36" s="666"/>
      <c r="E36" s="666"/>
      <c r="F36" s="666"/>
      <c r="G36" s="666"/>
      <c r="H36" s="666"/>
      <c r="I36" s="666"/>
      <c r="J36" s="666"/>
      <c r="K36" s="666"/>
      <c r="L36" s="666"/>
      <c r="M36" s="666"/>
      <c r="N36" s="666"/>
      <c r="O36" s="666"/>
      <c r="P36" s="666"/>
      <c r="Q36" s="666"/>
      <c r="R36" s="666"/>
      <c r="S36" s="666"/>
      <c r="T36" s="666"/>
      <c r="U36" s="666"/>
      <c r="V36" s="666"/>
      <c r="W36" s="666"/>
      <c r="X36" s="667"/>
      <c r="Y36" s="667"/>
      <c r="Z36" s="667"/>
    </row>
    <row r="37" spans="1:26" x14ac:dyDescent="0.25">
      <c r="A37" s="666"/>
      <c r="B37" s="666"/>
      <c r="C37" s="666"/>
      <c r="D37" s="666"/>
      <c r="E37" s="666"/>
      <c r="F37" s="666"/>
      <c r="G37" s="666"/>
      <c r="H37" s="666"/>
      <c r="I37" s="666"/>
      <c r="J37" s="666"/>
      <c r="K37" s="666"/>
      <c r="L37" s="666"/>
      <c r="M37" s="666"/>
      <c r="N37" s="666"/>
      <c r="O37" s="666"/>
      <c r="P37" s="666"/>
      <c r="Q37" s="666"/>
      <c r="R37" s="666"/>
      <c r="S37" s="666"/>
      <c r="T37" s="666"/>
      <c r="U37" s="666"/>
      <c r="V37" s="666"/>
      <c r="W37" s="666"/>
      <c r="X37" s="667"/>
      <c r="Y37" s="667"/>
      <c r="Z37" s="667"/>
    </row>
    <row r="38" spans="1:26" x14ac:dyDescent="0.25">
      <c r="A38" s="666"/>
      <c r="B38" s="666"/>
      <c r="C38" s="666"/>
      <c r="D38" s="666"/>
      <c r="E38" s="666"/>
      <c r="F38" s="666"/>
      <c r="G38" s="666"/>
      <c r="H38" s="666"/>
      <c r="I38" s="666"/>
      <c r="J38" s="666"/>
      <c r="K38" s="666"/>
      <c r="L38" s="666"/>
      <c r="M38" s="666"/>
      <c r="N38" s="666"/>
      <c r="O38" s="666"/>
      <c r="P38" s="666"/>
      <c r="Q38" s="666"/>
      <c r="R38" s="666"/>
      <c r="S38" s="666"/>
      <c r="T38" s="666"/>
      <c r="U38" s="666"/>
      <c r="V38" s="666"/>
      <c r="W38" s="666"/>
      <c r="X38" s="667"/>
      <c r="Y38" s="667"/>
      <c r="Z38" s="667"/>
    </row>
    <row r="39" spans="1:26" x14ac:dyDescent="0.25">
      <c r="A39" s="666"/>
      <c r="B39" s="666"/>
      <c r="C39" s="666"/>
      <c r="D39" s="666"/>
      <c r="E39" s="666"/>
      <c r="F39" s="666"/>
      <c r="G39" s="666"/>
      <c r="H39" s="666"/>
      <c r="I39" s="666"/>
      <c r="J39" s="666"/>
      <c r="K39" s="666"/>
      <c r="L39" s="666"/>
      <c r="M39" s="666"/>
      <c r="N39" s="666"/>
      <c r="O39" s="666"/>
      <c r="P39" s="666"/>
      <c r="Q39" s="666"/>
      <c r="R39" s="666"/>
      <c r="S39" s="666"/>
      <c r="T39" s="666"/>
      <c r="U39" s="666"/>
      <c r="V39" s="666"/>
      <c r="W39" s="666"/>
      <c r="X39" s="667"/>
      <c r="Y39" s="667"/>
      <c r="Z39" s="667"/>
    </row>
    <row r="40" spans="1:26" x14ac:dyDescent="0.25">
      <c r="A40" s="666"/>
      <c r="B40" s="666"/>
      <c r="C40" s="666"/>
      <c r="D40" s="666"/>
      <c r="E40" s="666"/>
      <c r="F40" s="666"/>
      <c r="G40" s="666"/>
      <c r="H40" s="666"/>
      <c r="I40" s="666"/>
      <c r="J40" s="666"/>
      <c r="K40" s="666"/>
      <c r="L40" s="666"/>
      <c r="M40" s="666"/>
      <c r="N40" s="666"/>
      <c r="O40" s="666"/>
      <c r="P40" s="666"/>
      <c r="Q40" s="666"/>
      <c r="R40" s="666"/>
      <c r="S40" s="666"/>
      <c r="T40" s="666"/>
      <c r="U40" s="666"/>
      <c r="V40" s="666"/>
      <c r="W40" s="666"/>
      <c r="X40" s="667"/>
      <c r="Y40" s="667"/>
      <c r="Z40" s="667"/>
    </row>
    <row r="41" spans="1:26" x14ac:dyDescent="0.25">
      <c r="A41" s="666"/>
      <c r="B41" s="666"/>
      <c r="C41" s="666"/>
      <c r="D41" s="666"/>
      <c r="E41" s="666"/>
      <c r="F41" s="666"/>
      <c r="G41" s="666"/>
      <c r="H41" s="666"/>
      <c r="I41" s="666"/>
      <c r="J41" s="666"/>
      <c r="K41" s="666"/>
      <c r="L41" s="666"/>
      <c r="M41" s="666"/>
      <c r="N41" s="666"/>
      <c r="O41" s="666"/>
      <c r="P41" s="666"/>
      <c r="Q41" s="666"/>
      <c r="R41" s="666"/>
      <c r="S41" s="666"/>
      <c r="T41" s="666"/>
      <c r="U41" s="666"/>
      <c r="V41" s="666"/>
      <c r="W41" s="666"/>
      <c r="X41" s="667"/>
      <c r="Y41" s="667"/>
      <c r="Z41" s="667"/>
    </row>
    <row r="42" spans="1:26" x14ac:dyDescent="0.25">
      <c r="A42" s="666"/>
      <c r="B42" s="666"/>
      <c r="C42" s="666"/>
      <c r="D42" s="666"/>
      <c r="E42" s="666"/>
      <c r="F42" s="666"/>
      <c r="G42" s="666"/>
      <c r="H42" s="666"/>
      <c r="I42" s="666"/>
      <c r="J42" s="666"/>
      <c r="K42" s="666"/>
      <c r="L42" s="666"/>
      <c r="M42" s="666"/>
      <c r="N42" s="666"/>
      <c r="O42" s="666"/>
      <c r="P42" s="666"/>
      <c r="Q42" s="666"/>
      <c r="R42" s="666"/>
      <c r="S42" s="666"/>
      <c r="T42" s="666"/>
      <c r="U42" s="666"/>
      <c r="V42" s="666"/>
      <c r="W42" s="666"/>
      <c r="X42" s="667"/>
      <c r="Y42" s="667"/>
      <c r="Z42" s="667"/>
    </row>
    <row r="43" spans="1:26" x14ac:dyDescent="0.25">
      <c r="A43" s="666"/>
      <c r="B43" s="666"/>
      <c r="C43" s="666"/>
      <c r="D43" s="666"/>
      <c r="E43" s="666"/>
      <c r="F43" s="666"/>
      <c r="G43" s="666"/>
      <c r="H43" s="666"/>
      <c r="I43" s="666"/>
      <c r="J43" s="666"/>
      <c r="K43" s="666"/>
      <c r="L43" s="666"/>
      <c r="M43" s="666"/>
      <c r="N43" s="666"/>
      <c r="O43" s="666"/>
      <c r="P43" s="666"/>
      <c r="Q43" s="666"/>
      <c r="R43" s="666"/>
      <c r="S43" s="666"/>
      <c r="T43" s="666"/>
      <c r="U43" s="666"/>
      <c r="V43" s="666"/>
      <c r="W43" s="666"/>
      <c r="X43" s="667"/>
      <c r="Y43" s="667"/>
      <c r="Z43" s="667"/>
    </row>
    <row r="44" spans="1:26" x14ac:dyDescent="0.25">
      <c r="A44" s="666"/>
      <c r="B44" s="666"/>
      <c r="C44" s="666"/>
      <c r="D44" s="666"/>
      <c r="E44" s="666"/>
      <c r="F44" s="666"/>
      <c r="G44" s="666"/>
      <c r="H44" s="666"/>
      <c r="I44" s="666"/>
      <c r="J44" s="666"/>
      <c r="K44" s="666"/>
      <c r="L44" s="666"/>
      <c r="M44" s="666"/>
      <c r="N44" s="666"/>
      <c r="O44" s="666"/>
      <c r="P44" s="666"/>
      <c r="Q44" s="666"/>
      <c r="R44" s="666"/>
      <c r="S44" s="666"/>
      <c r="T44" s="666"/>
      <c r="U44" s="666"/>
      <c r="V44" s="666"/>
      <c r="W44" s="666"/>
      <c r="X44" s="667"/>
      <c r="Y44" s="667"/>
      <c r="Z44" s="667"/>
    </row>
    <row r="45" spans="1:26" x14ac:dyDescent="0.25">
      <c r="A45" s="666"/>
      <c r="B45" s="666"/>
      <c r="C45" s="666"/>
      <c r="D45" s="666"/>
      <c r="E45" s="666"/>
      <c r="F45" s="666"/>
      <c r="G45" s="666"/>
      <c r="H45" s="666"/>
      <c r="I45" s="666"/>
      <c r="J45" s="666"/>
      <c r="K45" s="666"/>
      <c r="L45" s="666"/>
      <c r="M45" s="666"/>
      <c r="N45" s="666"/>
      <c r="O45" s="666"/>
      <c r="P45" s="666"/>
      <c r="Q45" s="666"/>
      <c r="R45" s="666"/>
      <c r="S45" s="666"/>
      <c r="T45" s="666"/>
      <c r="U45" s="666"/>
      <c r="V45" s="666"/>
      <c r="W45" s="666"/>
      <c r="X45" s="667"/>
      <c r="Y45" s="667"/>
      <c r="Z45" s="667"/>
    </row>
    <row r="46" spans="1:26" x14ac:dyDescent="0.25">
      <c r="A46" s="666"/>
      <c r="B46" s="666"/>
      <c r="C46" s="666"/>
      <c r="D46" s="666"/>
      <c r="E46" s="666"/>
      <c r="F46" s="666"/>
      <c r="G46" s="666"/>
      <c r="H46" s="666"/>
      <c r="I46" s="666"/>
      <c r="J46" s="666"/>
      <c r="K46" s="666"/>
      <c r="L46" s="666"/>
      <c r="M46" s="666"/>
      <c r="N46" s="666"/>
      <c r="O46" s="666"/>
      <c r="P46" s="666"/>
      <c r="Q46" s="666"/>
      <c r="R46" s="666"/>
      <c r="S46" s="666"/>
      <c r="T46" s="666"/>
      <c r="U46" s="666"/>
      <c r="V46" s="666"/>
      <c r="W46" s="666"/>
      <c r="X46" s="667"/>
      <c r="Y46" s="667"/>
      <c r="Z46" s="667"/>
    </row>
    <row r="47" spans="1:26" x14ac:dyDescent="0.25">
      <c r="A47" s="666"/>
      <c r="B47" s="666"/>
      <c r="C47" s="666"/>
      <c r="D47" s="666"/>
      <c r="E47" s="666"/>
      <c r="F47" s="666"/>
      <c r="G47" s="666"/>
      <c r="H47" s="666"/>
      <c r="I47" s="666"/>
      <c r="J47" s="666"/>
      <c r="K47" s="666"/>
      <c r="L47" s="666"/>
      <c r="M47" s="666"/>
      <c r="N47" s="666"/>
      <c r="O47" s="666"/>
      <c r="P47" s="666"/>
      <c r="Q47" s="666"/>
      <c r="R47" s="666"/>
      <c r="S47" s="666"/>
      <c r="T47" s="666"/>
      <c r="U47" s="666"/>
      <c r="V47" s="666"/>
      <c r="W47" s="666"/>
      <c r="X47" s="667"/>
      <c r="Y47" s="667"/>
      <c r="Z47" s="667"/>
    </row>
    <row r="48" spans="1:26" x14ac:dyDescent="0.25">
      <c r="A48" s="666"/>
      <c r="B48" s="666"/>
      <c r="C48" s="666"/>
      <c r="D48" s="666"/>
      <c r="E48" s="666"/>
      <c r="F48" s="666"/>
      <c r="G48" s="666"/>
      <c r="H48" s="666"/>
      <c r="I48" s="666"/>
      <c r="J48" s="666"/>
      <c r="K48" s="666"/>
      <c r="L48" s="666"/>
      <c r="M48" s="666"/>
      <c r="N48" s="666"/>
      <c r="O48" s="666"/>
      <c r="P48" s="666"/>
      <c r="Q48" s="666"/>
      <c r="R48" s="666"/>
      <c r="S48" s="666"/>
      <c r="T48" s="666"/>
      <c r="U48" s="666"/>
      <c r="V48" s="666"/>
      <c r="W48" s="666"/>
      <c r="X48" s="667"/>
      <c r="Y48" s="667"/>
      <c r="Z48" s="667"/>
    </row>
    <row r="49" spans="1:26" x14ac:dyDescent="0.25">
      <c r="A49" s="666"/>
      <c r="B49" s="666"/>
      <c r="C49" s="666"/>
      <c r="D49" s="666"/>
      <c r="E49" s="666"/>
      <c r="F49" s="666"/>
      <c r="G49" s="666"/>
      <c r="H49" s="666"/>
      <c r="I49" s="666"/>
      <c r="J49" s="666"/>
      <c r="K49" s="666"/>
      <c r="L49" s="666"/>
      <c r="M49" s="666"/>
      <c r="N49" s="666"/>
      <c r="O49" s="666"/>
      <c r="P49" s="666"/>
      <c r="Q49" s="666"/>
      <c r="R49" s="666"/>
      <c r="S49" s="666"/>
      <c r="T49" s="666"/>
      <c r="U49" s="666"/>
      <c r="V49" s="666"/>
      <c r="W49" s="666"/>
      <c r="X49" s="667"/>
      <c r="Y49" s="667"/>
      <c r="Z49" s="667"/>
    </row>
    <row r="50" spans="1:26" x14ac:dyDescent="0.25">
      <c r="A50" s="666"/>
      <c r="B50" s="666"/>
      <c r="C50" s="666"/>
      <c r="D50" s="666"/>
      <c r="E50" s="666"/>
      <c r="F50" s="666"/>
      <c r="G50" s="666"/>
      <c r="H50" s="666"/>
      <c r="I50" s="666"/>
      <c r="J50" s="666"/>
      <c r="K50" s="666"/>
      <c r="L50" s="666"/>
      <c r="M50" s="666"/>
      <c r="N50" s="666"/>
      <c r="O50" s="666"/>
      <c r="P50" s="666"/>
      <c r="Q50" s="666"/>
      <c r="R50" s="666"/>
      <c r="S50" s="666"/>
      <c r="T50" s="666"/>
      <c r="U50" s="666"/>
      <c r="V50" s="666"/>
      <c r="W50" s="666"/>
      <c r="X50" s="667"/>
      <c r="Y50" s="667"/>
      <c r="Z50" s="667"/>
    </row>
    <row r="51" spans="1:26" x14ac:dyDescent="0.25">
      <c r="A51" s="666"/>
      <c r="B51" s="666"/>
      <c r="C51" s="666"/>
      <c r="D51" s="666"/>
      <c r="E51" s="666"/>
      <c r="F51" s="666"/>
      <c r="G51" s="666"/>
      <c r="H51" s="666"/>
      <c r="I51" s="666"/>
      <c r="J51" s="666"/>
      <c r="K51" s="666"/>
      <c r="L51" s="666"/>
      <c r="M51" s="666"/>
      <c r="N51" s="666"/>
      <c r="O51" s="666"/>
      <c r="P51" s="666"/>
      <c r="Q51" s="666"/>
      <c r="R51" s="666"/>
      <c r="S51" s="666"/>
      <c r="T51" s="666"/>
      <c r="U51" s="666"/>
      <c r="V51" s="666"/>
      <c r="W51" s="666"/>
      <c r="X51" s="667"/>
      <c r="Y51" s="667"/>
      <c r="Z51" s="667"/>
    </row>
    <row r="52" spans="1:26" x14ac:dyDescent="0.25">
      <c r="A52" s="666"/>
      <c r="B52" s="666"/>
      <c r="C52" s="666"/>
      <c r="D52" s="666"/>
      <c r="E52" s="666"/>
      <c r="F52" s="666"/>
      <c r="G52" s="666"/>
      <c r="H52" s="666"/>
      <c r="I52" s="666"/>
      <c r="J52" s="666"/>
      <c r="K52" s="666"/>
      <c r="L52" s="666"/>
      <c r="M52" s="666"/>
      <c r="N52" s="666"/>
      <c r="O52" s="666"/>
      <c r="P52" s="666"/>
      <c r="Q52" s="666"/>
      <c r="R52" s="666"/>
      <c r="S52" s="666"/>
      <c r="T52" s="666"/>
      <c r="U52" s="666"/>
      <c r="V52" s="666"/>
      <c r="W52" s="666"/>
      <c r="X52" s="667"/>
      <c r="Y52" s="667"/>
      <c r="Z52" s="667"/>
    </row>
    <row r="53" spans="1:26" x14ac:dyDescent="0.25">
      <c r="A53" s="666"/>
      <c r="B53" s="666"/>
      <c r="C53" s="666"/>
      <c r="D53" s="666"/>
      <c r="E53" s="666"/>
      <c r="F53" s="666"/>
      <c r="G53" s="666"/>
      <c r="H53" s="666"/>
      <c r="I53" s="666"/>
      <c r="J53" s="666"/>
      <c r="K53" s="666"/>
      <c r="L53" s="666"/>
      <c r="M53" s="666"/>
      <c r="N53" s="666"/>
      <c r="O53" s="666"/>
      <c r="P53" s="666"/>
      <c r="Q53" s="666"/>
      <c r="R53" s="666"/>
      <c r="S53" s="666"/>
      <c r="T53" s="666"/>
      <c r="U53" s="666"/>
      <c r="V53" s="666"/>
      <c r="W53" s="666"/>
      <c r="X53" s="667"/>
      <c r="Y53" s="667"/>
      <c r="Z53" s="667"/>
    </row>
    <row r="54" spans="1:26" x14ac:dyDescent="0.25">
      <c r="A54" s="666"/>
      <c r="B54" s="666"/>
      <c r="C54" s="666"/>
      <c r="D54" s="666"/>
      <c r="E54" s="666"/>
      <c r="F54" s="666"/>
      <c r="G54" s="666"/>
      <c r="H54" s="666"/>
      <c r="I54" s="666"/>
      <c r="J54" s="666"/>
      <c r="K54" s="666"/>
      <c r="L54" s="666"/>
      <c r="M54" s="666"/>
      <c r="N54" s="666"/>
      <c r="O54" s="666"/>
      <c r="P54" s="666"/>
      <c r="Q54" s="666"/>
      <c r="R54" s="666"/>
      <c r="S54" s="666"/>
      <c r="T54" s="666"/>
      <c r="U54" s="666"/>
      <c r="V54" s="666"/>
      <c r="W54" s="666"/>
      <c r="X54" s="667"/>
      <c r="Y54" s="667"/>
      <c r="Z54" s="667"/>
    </row>
    <row r="55" spans="1:26" x14ac:dyDescent="0.25">
      <c r="A55" s="666"/>
      <c r="B55" s="666"/>
      <c r="C55" s="666"/>
      <c r="D55" s="666"/>
      <c r="E55" s="666"/>
      <c r="F55" s="666"/>
      <c r="G55" s="666"/>
      <c r="H55" s="666"/>
      <c r="I55" s="666"/>
      <c r="J55" s="666"/>
      <c r="K55" s="666"/>
      <c r="L55" s="666"/>
      <c r="M55" s="666"/>
      <c r="N55" s="666"/>
      <c r="O55" s="666"/>
      <c r="P55" s="666"/>
      <c r="Q55" s="666"/>
      <c r="R55" s="666"/>
      <c r="S55" s="666"/>
      <c r="T55" s="666"/>
      <c r="U55" s="666"/>
      <c r="V55" s="666"/>
      <c r="W55" s="666"/>
      <c r="X55" s="667"/>
      <c r="Y55" s="667"/>
      <c r="Z55" s="667"/>
    </row>
    <row r="56" spans="1:26" x14ac:dyDescent="0.25">
      <c r="A56" s="666"/>
      <c r="B56" s="666"/>
      <c r="C56" s="666"/>
      <c r="D56" s="666"/>
      <c r="E56" s="666"/>
      <c r="F56" s="666"/>
      <c r="G56" s="666"/>
      <c r="H56" s="666"/>
      <c r="I56" s="666"/>
      <c r="J56" s="666"/>
      <c r="K56" s="666"/>
      <c r="L56" s="666"/>
      <c r="M56" s="666"/>
      <c r="N56" s="666"/>
      <c r="O56" s="666"/>
      <c r="P56" s="666"/>
      <c r="Q56" s="666"/>
      <c r="R56" s="666"/>
      <c r="S56" s="666"/>
      <c r="T56" s="666"/>
      <c r="U56" s="666"/>
      <c r="V56" s="666"/>
      <c r="W56" s="666"/>
      <c r="X56" s="667"/>
      <c r="Y56" s="667"/>
      <c r="Z56" s="667"/>
    </row>
    <row r="57" spans="1:26" x14ac:dyDescent="0.25">
      <c r="A57" s="666"/>
      <c r="B57" s="666"/>
      <c r="C57" s="666"/>
      <c r="D57" s="666"/>
      <c r="E57" s="666"/>
      <c r="F57" s="666"/>
      <c r="G57" s="666"/>
      <c r="H57" s="666"/>
      <c r="I57" s="666"/>
      <c r="J57" s="666"/>
      <c r="K57" s="666"/>
      <c r="L57" s="666"/>
      <c r="M57" s="666"/>
      <c r="N57" s="666"/>
      <c r="O57" s="666"/>
      <c r="P57" s="666"/>
      <c r="Q57" s="666"/>
      <c r="R57" s="666"/>
      <c r="S57" s="666"/>
      <c r="T57" s="666"/>
      <c r="U57" s="666"/>
      <c r="V57" s="666"/>
      <c r="W57" s="666"/>
      <c r="X57" s="667"/>
      <c r="Y57" s="667"/>
      <c r="Z57" s="667"/>
    </row>
    <row r="58" spans="1:26" x14ac:dyDescent="0.25">
      <c r="A58" s="666"/>
      <c r="B58" s="666"/>
      <c r="C58" s="666"/>
      <c r="D58" s="666"/>
      <c r="E58" s="666"/>
      <c r="F58" s="666"/>
      <c r="G58" s="666"/>
      <c r="H58" s="666"/>
      <c r="I58" s="666"/>
      <c r="J58" s="666"/>
      <c r="K58" s="666"/>
      <c r="L58" s="666"/>
      <c r="M58" s="666"/>
      <c r="N58" s="666"/>
      <c r="O58" s="666"/>
      <c r="P58" s="666"/>
      <c r="Q58" s="666"/>
      <c r="R58" s="666"/>
      <c r="S58" s="666"/>
      <c r="T58" s="666"/>
      <c r="U58" s="666"/>
      <c r="V58" s="666"/>
      <c r="W58" s="666"/>
      <c r="X58" s="667"/>
      <c r="Y58" s="667"/>
      <c r="Z58" s="667"/>
    </row>
    <row r="59" spans="1:26" x14ac:dyDescent="0.25">
      <c r="A59" s="666"/>
      <c r="B59" s="666"/>
      <c r="C59" s="666"/>
      <c r="D59" s="666"/>
      <c r="E59" s="666"/>
      <c r="F59" s="666"/>
      <c r="G59" s="666"/>
      <c r="H59" s="666"/>
      <c r="I59" s="666"/>
      <c r="J59" s="666"/>
      <c r="K59" s="666"/>
      <c r="L59" s="666"/>
      <c r="M59" s="666"/>
      <c r="N59" s="666"/>
      <c r="O59" s="666"/>
      <c r="P59" s="666"/>
      <c r="Q59" s="666"/>
      <c r="R59" s="666"/>
      <c r="S59" s="666"/>
      <c r="T59" s="666"/>
      <c r="U59" s="666"/>
      <c r="V59" s="666"/>
      <c r="W59" s="666"/>
      <c r="X59" s="667"/>
      <c r="Y59" s="667"/>
      <c r="Z59" s="667"/>
    </row>
    <row r="60" spans="1:26" x14ac:dyDescent="0.25">
      <c r="A60" s="666"/>
      <c r="B60" s="666"/>
      <c r="C60" s="666"/>
      <c r="D60" s="666"/>
      <c r="E60" s="666"/>
      <c r="F60" s="666"/>
      <c r="G60" s="666"/>
      <c r="H60" s="666"/>
      <c r="I60" s="666"/>
      <c r="J60" s="666"/>
      <c r="K60" s="666"/>
      <c r="L60" s="666"/>
      <c r="M60" s="666"/>
      <c r="N60" s="666"/>
      <c r="O60" s="666"/>
      <c r="P60" s="666"/>
      <c r="Q60" s="666"/>
      <c r="R60" s="666"/>
      <c r="S60" s="666"/>
      <c r="T60" s="666"/>
      <c r="U60" s="666"/>
      <c r="V60" s="666"/>
      <c r="W60" s="666"/>
      <c r="X60" s="667"/>
      <c r="Y60" s="667"/>
      <c r="Z60" s="667"/>
    </row>
    <row r="61" spans="1:26" x14ac:dyDescent="0.25">
      <c r="A61" s="666"/>
      <c r="B61" s="666"/>
      <c r="C61" s="666"/>
      <c r="D61" s="666"/>
      <c r="E61" s="666"/>
      <c r="F61" s="666"/>
      <c r="G61" s="666"/>
      <c r="H61" s="666"/>
      <c r="I61" s="666"/>
      <c r="J61" s="666"/>
      <c r="K61" s="666"/>
      <c r="L61" s="666"/>
      <c r="M61" s="666"/>
      <c r="N61" s="666"/>
      <c r="O61" s="666"/>
      <c r="P61" s="666"/>
      <c r="Q61" s="666"/>
      <c r="R61" s="666"/>
      <c r="S61" s="666"/>
      <c r="T61" s="666"/>
      <c r="U61" s="666"/>
      <c r="V61" s="666"/>
      <c r="W61" s="666"/>
      <c r="X61" s="667"/>
      <c r="Y61" s="667"/>
      <c r="Z61" s="667"/>
    </row>
    <row r="62" spans="1:26" x14ac:dyDescent="0.25">
      <c r="A62" s="666"/>
      <c r="B62" s="666"/>
      <c r="C62" s="666"/>
      <c r="D62" s="666"/>
      <c r="E62" s="666"/>
      <c r="F62" s="666"/>
      <c r="G62" s="666"/>
      <c r="H62" s="666"/>
      <c r="I62" s="666"/>
      <c r="J62" s="666"/>
      <c r="K62" s="666"/>
      <c r="L62" s="666"/>
      <c r="M62" s="666"/>
      <c r="N62" s="666"/>
      <c r="O62" s="666"/>
      <c r="P62" s="666"/>
      <c r="Q62" s="666"/>
      <c r="R62" s="666"/>
      <c r="S62" s="666"/>
      <c r="T62" s="666"/>
      <c r="U62" s="666"/>
      <c r="V62" s="666"/>
      <c r="W62" s="666"/>
      <c r="X62" s="667"/>
      <c r="Y62" s="667"/>
      <c r="Z62" s="667"/>
    </row>
    <row r="63" spans="1:26" x14ac:dyDescent="0.25">
      <c r="A63" s="666"/>
      <c r="B63" s="666"/>
      <c r="C63" s="666"/>
      <c r="D63" s="666"/>
      <c r="E63" s="666"/>
      <c r="F63" s="666"/>
      <c r="G63" s="666"/>
      <c r="H63" s="666"/>
      <c r="I63" s="666"/>
      <c r="J63" s="666"/>
      <c r="K63" s="666"/>
      <c r="L63" s="666"/>
      <c r="M63" s="666"/>
      <c r="N63" s="666"/>
      <c r="O63" s="666"/>
      <c r="P63" s="666"/>
      <c r="Q63" s="666"/>
      <c r="R63" s="666"/>
      <c r="S63" s="666"/>
      <c r="T63" s="666"/>
      <c r="U63" s="666"/>
      <c r="V63" s="666"/>
      <c r="W63" s="666"/>
      <c r="X63" s="667"/>
      <c r="Y63" s="667"/>
      <c r="Z63" s="667"/>
    </row>
    <row r="64" spans="1:26" x14ac:dyDescent="0.25">
      <c r="A64" s="666"/>
      <c r="B64" s="666"/>
      <c r="C64" s="666"/>
      <c r="D64" s="666"/>
      <c r="E64" s="666"/>
      <c r="F64" s="666"/>
      <c r="G64" s="666"/>
      <c r="H64" s="666"/>
      <c r="I64" s="666"/>
      <c r="J64" s="666"/>
      <c r="K64" s="666"/>
      <c r="L64" s="666"/>
      <c r="M64" s="666"/>
      <c r="N64" s="666"/>
      <c r="O64" s="666"/>
      <c r="P64" s="666"/>
      <c r="Q64" s="666"/>
      <c r="R64" s="666"/>
      <c r="S64" s="666"/>
      <c r="T64" s="666"/>
      <c r="U64" s="666"/>
      <c r="V64" s="666"/>
      <c r="W64" s="666"/>
      <c r="X64" s="667"/>
      <c r="Y64" s="667"/>
      <c r="Z64" s="667"/>
    </row>
    <row r="65" spans="1:26" x14ac:dyDescent="0.25">
      <c r="A65" s="666"/>
      <c r="B65" s="666"/>
      <c r="C65" s="666"/>
      <c r="D65" s="666"/>
      <c r="E65" s="666"/>
      <c r="F65" s="666"/>
      <c r="G65" s="666"/>
      <c r="H65" s="666"/>
      <c r="I65" s="666"/>
      <c r="J65" s="666"/>
      <c r="K65" s="666"/>
      <c r="L65" s="666"/>
      <c r="M65" s="666"/>
      <c r="N65" s="666"/>
      <c r="O65" s="666"/>
      <c r="P65" s="666"/>
      <c r="Q65" s="666"/>
      <c r="R65" s="666"/>
      <c r="S65" s="666"/>
      <c r="T65" s="666"/>
      <c r="U65" s="666"/>
      <c r="V65" s="666"/>
      <c r="W65" s="666"/>
      <c r="X65" s="667"/>
      <c r="Y65" s="667"/>
      <c r="Z65" s="667"/>
    </row>
    <row r="66" spans="1:26" x14ac:dyDescent="0.25">
      <c r="A66" s="666"/>
      <c r="B66" s="666"/>
      <c r="C66" s="666"/>
      <c r="D66" s="666"/>
      <c r="E66" s="666"/>
      <c r="F66" s="666"/>
      <c r="G66" s="666"/>
      <c r="H66" s="666"/>
      <c r="I66" s="666"/>
      <c r="J66" s="666"/>
      <c r="K66" s="666"/>
      <c r="L66" s="666"/>
      <c r="M66" s="666"/>
      <c r="N66" s="666"/>
      <c r="O66" s="666"/>
      <c r="P66" s="666"/>
      <c r="Q66" s="666"/>
      <c r="R66" s="666"/>
      <c r="S66" s="666"/>
      <c r="T66" s="666"/>
      <c r="U66" s="666"/>
      <c r="V66" s="666"/>
      <c r="W66" s="666"/>
      <c r="X66" s="667"/>
      <c r="Y66" s="667"/>
      <c r="Z66" s="667"/>
    </row>
    <row r="67" spans="1:26" x14ac:dyDescent="0.25">
      <c r="A67" s="666"/>
      <c r="B67" s="666"/>
      <c r="C67" s="666"/>
      <c r="D67" s="666"/>
      <c r="E67" s="666"/>
      <c r="F67" s="666"/>
      <c r="G67" s="666"/>
      <c r="H67" s="666"/>
      <c r="I67" s="666"/>
      <c r="J67" s="666"/>
      <c r="K67" s="666"/>
      <c r="L67" s="666"/>
      <c r="M67" s="666"/>
      <c r="N67" s="666"/>
      <c r="O67" s="666"/>
      <c r="P67" s="666"/>
      <c r="Q67" s="666"/>
      <c r="R67" s="666"/>
      <c r="S67" s="666"/>
      <c r="T67" s="666"/>
      <c r="U67" s="666"/>
      <c r="V67" s="666"/>
      <c r="W67" s="666"/>
      <c r="X67" s="667"/>
      <c r="Y67" s="667"/>
      <c r="Z67" s="667"/>
    </row>
    <row r="68" spans="1:26" x14ac:dyDescent="0.25">
      <c r="A68" s="666"/>
      <c r="B68" s="666"/>
      <c r="C68" s="666"/>
      <c r="D68" s="666"/>
      <c r="E68" s="666"/>
      <c r="F68" s="666"/>
      <c r="G68" s="666"/>
      <c r="H68" s="666"/>
      <c r="I68" s="666"/>
      <c r="J68" s="666"/>
      <c r="K68" s="666"/>
      <c r="L68" s="666"/>
      <c r="M68" s="666"/>
      <c r="N68" s="666"/>
      <c r="O68" s="666"/>
      <c r="P68" s="666"/>
      <c r="Q68" s="666"/>
      <c r="R68" s="666"/>
      <c r="S68" s="666"/>
      <c r="T68" s="666"/>
      <c r="U68" s="666"/>
      <c r="V68" s="666"/>
      <c r="W68" s="666"/>
      <c r="X68" s="667"/>
      <c r="Y68" s="667"/>
      <c r="Z68" s="667"/>
    </row>
    <row r="69" spans="1:26" x14ac:dyDescent="0.25">
      <c r="A69" s="666"/>
      <c r="B69" s="666"/>
      <c r="C69" s="666"/>
      <c r="D69" s="666"/>
      <c r="E69" s="666"/>
      <c r="F69" s="666"/>
      <c r="G69" s="666"/>
      <c r="H69" s="666"/>
      <c r="I69" s="666"/>
      <c r="J69" s="666"/>
      <c r="K69" s="666"/>
      <c r="L69" s="666"/>
      <c r="M69" s="666"/>
      <c r="N69" s="666"/>
      <c r="O69" s="666"/>
      <c r="P69" s="666"/>
      <c r="Q69" s="666"/>
      <c r="R69" s="666"/>
      <c r="S69" s="666"/>
      <c r="T69" s="666"/>
      <c r="U69" s="666"/>
      <c r="V69" s="666"/>
      <c r="W69" s="666"/>
      <c r="X69" s="667"/>
      <c r="Y69" s="667"/>
      <c r="Z69" s="667"/>
    </row>
    <row r="70" spans="1:26" x14ac:dyDescent="0.25">
      <c r="A70" s="666"/>
      <c r="B70" s="666"/>
      <c r="C70" s="666"/>
      <c r="D70" s="666"/>
      <c r="E70" s="666"/>
      <c r="F70" s="666"/>
      <c r="G70" s="666"/>
      <c r="H70" s="666"/>
      <c r="I70" s="666"/>
      <c r="J70" s="666"/>
      <c r="K70" s="666"/>
      <c r="L70" s="666"/>
      <c r="M70" s="666"/>
      <c r="N70" s="666"/>
      <c r="O70" s="666"/>
      <c r="P70" s="666"/>
      <c r="Q70" s="666"/>
      <c r="R70" s="666"/>
      <c r="S70" s="666"/>
      <c r="T70" s="666"/>
      <c r="U70" s="666"/>
      <c r="V70" s="666"/>
      <c r="W70" s="666"/>
      <c r="X70" s="667"/>
      <c r="Y70" s="667"/>
      <c r="Z70" s="667"/>
    </row>
    <row r="71" spans="1:26" x14ac:dyDescent="0.25">
      <c r="A71" s="666"/>
      <c r="B71" s="666"/>
      <c r="C71" s="666"/>
      <c r="D71" s="666"/>
      <c r="E71" s="666"/>
      <c r="F71" s="666"/>
      <c r="G71" s="666"/>
      <c r="H71" s="666"/>
      <c r="I71" s="666"/>
      <c r="J71" s="666"/>
      <c r="K71" s="666"/>
      <c r="L71" s="666"/>
      <c r="M71" s="666"/>
      <c r="N71" s="666"/>
      <c r="O71" s="666"/>
      <c r="P71" s="666"/>
      <c r="Q71" s="666"/>
      <c r="R71" s="666"/>
      <c r="S71" s="666"/>
      <c r="T71" s="666"/>
      <c r="U71" s="666"/>
      <c r="V71" s="666"/>
      <c r="W71" s="666"/>
      <c r="X71" s="667"/>
      <c r="Y71" s="667"/>
      <c r="Z71" s="667"/>
    </row>
    <row r="72" spans="1:26" x14ac:dyDescent="0.25">
      <c r="A72" s="666"/>
      <c r="B72" s="666"/>
      <c r="C72" s="666"/>
      <c r="D72" s="666"/>
      <c r="E72" s="666"/>
      <c r="F72" s="666"/>
      <c r="G72" s="666"/>
      <c r="H72" s="666"/>
      <c r="I72" s="666"/>
      <c r="J72" s="666"/>
      <c r="K72" s="666"/>
      <c r="L72" s="666"/>
      <c r="M72" s="666"/>
      <c r="N72" s="666"/>
      <c r="O72" s="666"/>
      <c r="P72" s="666"/>
      <c r="Q72" s="666"/>
      <c r="R72" s="666"/>
      <c r="S72" s="666"/>
      <c r="T72" s="666"/>
      <c r="U72" s="666"/>
      <c r="V72" s="666"/>
      <c r="W72" s="666"/>
      <c r="X72" s="667"/>
      <c r="Y72" s="667"/>
      <c r="Z72" s="667"/>
    </row>
    <row r="73" spans="1:26" x14ac:dyDescent="0.25">
      <c r="A73" s="666"/>
      <c r="B73" s="666"/>
      <c r="C73" s="666"/>
      <c r="D73" s="666"/>
      <c r="E73" s="666"/>
      <c r="F73" s="666"/>
      <c r="G73" s="666"/>
      <c r="H73" s="666"/>
      <c r="I73" s="666"/>
      <c r="J73" s="666"/>
      <c r="K73" s="666"/>
      <c r="L73" s="666"/>
      <c r="M73" s="666"/>
      <c r="N73" s="666"/>
      <c r="O73" s="666"/>
      <c r="P73" s="666"/>
      <c r="Q73" s="666"/>
      <c r="R73" s="666"/>
      <c r="S73" s="666"/>
      <c r="T73" s="666"/>
      <c r="U73" s="666"/>
      <c r="V73" s="666"/>
      <c r="W73" s="666"/>
      <c r="X73" s="667"/>
      <c r="Y73" s="667"/>
      <c r="Z73" s="667"/>
    </row>
    <row r="74" spans="1:26" x14ac:dyDescent="0.25">
      <c r="A74" s="666"/>
      <c r="B74" s="666"/>
      <c r="C74" s="666"/>
      <c r="D74" s="666"/>
      <c r="E74" s="666"/>
      <c r="F74" s="666"/>
      <c r="G74" s="666"/>
      <c r="H74" s="666"/>
      <c r="I74" s="666"/>
      <c r="J74" s="666"/>
      <c r="K74" s="666"/>
      <c r="L74" s="666"/>
      <c r="M74" s="666"/>
      <c r="N74" s="666"/>
      <c r="O74" s="666"/>
      <c r="P74" s="666"/>
      <c r="Q74" s="666"/>
      <c r="R74" s="666"/>
      <c r="S74" s="666"/>
      <c r="T74" s="666"/>
      <c r="U74" s="666"/>
      <c r="V74" s="666"/>
      <c r="W74" s="666"/>
      <c r="X74" s="667"/>
      <c r="Y74" s="667"/>
      <c r="Z74" s="667"/>
    </row>
    <row r="75" spans="1:26" x14ac:dyDescent="0.25">
      <c r="A75" s="666"/>
      <c r="B75" s="666"/>
      <c r="C75" s="666"/>
      <c r="D75" s="666"/>
      <c r="E75" s="666"/>
      <c r="F75" s="666"/>
      <c r="G75" s="666"/>
      <c r="H75" s="666"/>
      <c r="I75" s="666"/>
      <c r="J75" s="666"/>
      <c r="K75" s="666"/>
      <c r="L75" s="666"/>
      <c r="M75" s="666"/>
      <c r="N75" s="666"/>
      <c r="O75" s="666"/>
      <c r="P75" s="666"/>
      <c r="Q75" s="666"/>
      <c r="R75" s="666"/>
      <c r="S75" s="666"/>
      <c r="T75" s="666"/>
      <c r="U75" s="666"/>
      <c r="V75" s="666"/>
      <c r="W75" s="666"/>
      <c r="X75" s="667"/>
      <c r="Y75" s="667"/>
      <c r="Z75" s="667"/>
    </row>
    <row r="76" spans="1:26" x14ac:dyDescent="0.25">
      <c r="A76" s="666"/>
      <c r="B76" s="666"/>
      <c r="C76" s="666"/>
      <c r="D76" s="666"/>
      <c r="E76" s="666"/>
      <c r="F76" s="666"/>
      <c r="G76" s="666"/>
      <c r="H76" s="666"/>
      <c r="I76" s="666"/>
      <c r="J76" s="666"/>
      <c r="K76" s="666"/>
      <c r="L76" s="666"/>
      <c r="M76" s="666"/>
      <c r="N76" s="666"/>
      <c r="O76" s="666"/>
      <c r="P76" s="666"/>
      <c r="Q76" s="666"/>
      <c r="R76" s="666"/>
      <c r="S76" s="666"/>
      <c r="T76" s="666"/>
      <c r="U76" s="666"/>
      <c r="V76" s="666"/>
      <c r="W76" s="666"/>
      <c r="X76" s="667"/>
      <c r="Y76" s="667"/>
      <c r="Z76" s="667"/>
    </row>
    <row r="77" spans="1:26" x14ac:dyDescent="0.25">
      <c r="A77" s="666"/>
      <c r="B77" s="666"/>
      <c r="C77" s="666"/>
      <c r="D77" s="666"/>
      <c r="E77" s="666"/>
      <c r="F77" s="666"/>
      <c r="G77" s="666"/>
      <c r="H77" s="666"/>
      <c r="I77" s="666"/>
      <c r="J77" s="666"/>
      <c r="K77" s="666"/>
      <c r="L77" s="666"/>
      <c r="M77" s="666"/>
      <c r="N77" s="666"/>
      <c r="O77" s="666"/>
      <c r="P77" s="666"/>
      <c r="Q77" s="666"/>
      <c r="R77" s="666"/>
      <c r="S77" s="666"/>
      <c r="T77" s="666"/>
      <c r="U77" s="666"/>
      <c r="V77" s="666"/>
      <c r="W77" s="666"/>
      <c r="X77" s="667"/>
      <c r="Y77" s="667"/>
      <c r="Z77" s="667"/>
    </row>
    <row r="78" spans="1:26" x14ac:dyDescent="0.25">
      <c r="A78" s="666"/>
      <c r="B78" s="666"/>
      <c r="C78" s="666"/>
      <c r="D78" s="666"/>
      <c r="E78" s="666"/>
      <c r="F78" s="666"/>
      <c r="G78" s="666"/>
      <c r="H78" s="666"/>
      <c r="I78" s="666"/>
      <c r="J78" s="666"/>
      <c r="K78" s="666"/>
      <c r="L78" s="666"/>
      <c r="M78" s="666"/>
      <c r="N78" s="666"/>
      <c r="O78" s="666"/>
      <c r="P78" s="666"/>
      <c r="Q78" s="666"/>
      <c r="R78" s="666"/>
      <c r="S78" s="666"/>
      <c r="T78" s="666"/>
      <c r="U78" s="666"/>
      <c r="V78" s="666"/>
      <c r="W78" s="666"/>
      <c r="X78" s="667"/>
      <c r="Y78" s="667"/>
      <c r="Z78" s="667"/>
    </row>
    <row r="79" spans="1:26" x14ac:dyDescent="0.25">
      <c r="A79" s="666"/>
      <c r="B79" s="666"/>
      <c r="C79" s="666"/>
      <c r="D79" s="666"/>
      <c r="E79" s="666"/>
      <c r="F79" s="666"/>
      <c r="G79" s="666"/>
      <c r="H79" s="666"/>
      <c r="I79" s="666"/>
      <c r="J79" s="666"/>
      <c r="K79" s="666"/>
      <c r="L79" s="666"/>
      <c r="M79" s="666"/>
      <c r="N79" s="666"/>
      <c r="O79" s="666"/>
      <c r="P79" s="666"/>
      <c r="Q79" s="666"/>
      <c r="R79" s="666"/>
      <c r="S79" s="666"/>
      <c r="T79" s="666"/>
      <c r="U79" s="666"/>
      <c r="V79" s="666"/>
      <c r="W79" s="666"/>
      <c r="X79" s="667"/>
      <c r="Y79" s="667"/>
      <c r="Z79" s="667"/>
    </row>
    <row r="80" spans="1:26" x14ac:dyDescent="0.25">
      <c r="A80" s="666"/>
      <c r="B80" s="666"/>
      <c r="C80" s="666"/>
      <c r="D80" s="666"/>
      <c r="E80" s="666"/>
      <c r="F80" s="666"/>
      <c r="G80" s="666"/>
      <c r="H80" s="666"/>
      <c r="I80" s="666"/>
      <c r="J80" s="666"/>
      <c r="K80" s="666"/>
      <c r="L80" s="666"/>
      <c r="M80" s="666"/>
      <c r="N80" s="666"/>
      <c r="O80" s="666"/>
      <c r="P80" s="666"/>
      <c r="Q80" s="666"/>
      <c r="R80" s="666"/>
      <c r="S80" s="666"/>
      <c r="T80" s="666"/>
      <c r="U80" s="666"/>
      <c r="V80" s="666"/>
      <c r="W80" s="666"/>
      <c r="X80" s="667"/>
      <c r="Y80" s="667"/>
      <c r="Z80" s="667"/>
    </row>
    <row r="81" spans="1:26" x14ac:dyDescent="0.25">
      <c r="A81" s="666"/>
      <c r="B81" s="666"/>
      <c r="C81" s="666"/>
      <c r="D81" s="666"/>
      <c r="E81" s="666"/>
      <c r="F81" s="666"/>
      <c r="G81" s="666"/>
      <c r="H81" s="666"/>
      <c r="I81" s="666"/>
      <c r="J81" s="666"/>
      <c r="K81" s="666"/>
      <c r="L81" s="666"/>
      <c r="M81" s="666"/>
      <c r="N81" s="666"/>
      <c r="O81" s="666"/>
      <c r="P81" s="666"/>
      <c r="Q81" s="666"/>
      <c r="R81" s="666"/>
      <c r="S81" s="666"/>
      <c r="T81" s="666"/>
      <c r="U81" s="666"/>
      <c r="V81" s="666"/>
      <c r="W81" s="666"/>
      <c r="X81" s="667"/>
      <c r="Y81" s="667"/>
      <c r="Z81" s="667"/>
    </row>
    <row r="82" spans="1:26" x14ac:dyDescent="0.25">
      <c r="A82" s="666"/>
      <c r="B82" s="666"/>
      <c r="C82" s="666"/>
      <c r="D82" s="666"/>
      <c r="E82" s="666"/>
      <c r="F82" s="666"/>
      <c r="G82" s="666"/>
      <c r="H82" s="666"/>
      <c r="I82" s="666"/>
      <c r="J82" s="666"/>
      <c r="K82" s="666"/>
      <c r="L82" s="666"/>
      <c r="M82" s="666"/>
      <c r="N82" s="666"/>
      <c r="O82" s="666"/>
      <c r="P82" s="666"/>
      <c r="Q82" s="666"/>
      <c r="R82" s="666"/>
      <c r="S82" s="666"/>
      <c r="T82" s="666"/>
      <c r="U82" s="666"/>
      <c r="V82" s="666"/>
      <c r="W82" s="666"/>
      <c r="X82" s="667"/>
      <c r="Y82" s="667"/>
      <c r="Z82" s="667"/>
    </row>
    <row r="83" spans="1:26" x14ac:dyDescent="0.25">
      <c r="A83" s="666"/>
      <c r="B83" s="666"/>
      <c r="C83" s="666"/>
      <c r="D83" s="666"/>
      <c r="E83" s="666"/>
      <c r="F83" s="666"/>
      <c r="G83" s="666"/>
      <c r="H83" s="666"/>
      <c r="I83" s="666"/>
      <c r="J83" s="666"/>
      <c r="K83" s="666"/>
      <c r="L83" s="666"/>
      <c r="M83" s="666"/>
      <c r="N83" s="666"/>
      <c r="O83" s="666"/>
      <c r="P83" s="666"/>
      <c r="Q83" s="666"/>
      <c r="R83" s="666"/>
      <c r="S83" s="666"/>
      <c r="T83" s="666"/>
      <c r="U83" s="666"/>
      <c r="V83" s="666"/>
      <c r="W83" s="666"/>
      <c r="X83" s="667"/>
      <c r="Y83" s="667"/>
      <c r="Z83" s="667"/>
    </row>
    <row r="84" spans="1:26" x14ac:dyDescent="0.25">
      <c r="A84" s="666"/>
      <c r="B84" s="666"/>
      <c r="C84" s="666"/>
      <c r="D84" s="666"/>
      <c r="E84" s="666"/>
      <c r="F84" s="666"/>
      <c r="G84" s="666"/>
      <c r="H84" s="666"/>
      <c r="I84" s="666"/>
      <c r="J84" s="666"/>
      <c r="K84" s="666"/>
      <c r="L84" s="666"/>
      <c r="M84" s="666"/>
      <c r="N84" s="666"/>
      <c r="O84" s="666"/>
      <c r="P84" s="666"/>
      <c r="Q84" s="666"/>
      <c r="R84" s="666"/>
      <c r="S84" s="666"/>
      <c r="T84" s="666"/>
      <c r="U84" s="666"/>
      <c r="V84" s="666"/>
      <c r="W84" s="666"/>
      <c r="X84" s="667"/>
      <c r="Y84" s="667"/>
      <c r="Z84" s="667"/>
    </row>
    <row r="85" spans="1:26" x14ac:dyDescent="0.25">
      <c r="A85" s="666"/>
      <c r="B85" s="666"/>
      <c r="C85" s="666"/>
      <c r="D85" s="666"/>
      <c r="E85" s="666"/>
      <c r="F85" s="666"/>
      <c r="G85" s="666"/>
      <c r="H85" s="666"/>
      <c r="I85" s="666"/>
      <c r="J85" s="666"/>
      <c r="K85" s="666"/>
      <c r="L85" s="666"/>
      <c r="M85" s="666"/>
      <c r="N85" s="666"/>
      <c r="O85" s="666"/>
      <c r="P85" s="666"/>
      <c r="Q85" s="666"/>
      <c r="R85" s="666"/>
      <c r="S85" s="666"/>
      <c r="T85" s="666"/>
      <c r="U85" s="666"/>
      <c r="V85" s="666"/>
      <c r="W85" s="666"/>
      <c r="X85" s="667"/>
      <c r="Y85" s="667"/>
      <c r="Z85" s="667"/>
    </row>
    <row r="86" spans="1:26" x14ac:dyDescent="0.25">
      <c r="A86" s="666"/>
      <c r="B86" s="666"/>
      <c r="C86" s="666"/>
      <c r="D86" s="666"/>
      <c r="E86" s="666"/>
      <c r="F86" s="666"/>
      <c r="G86" s="666"/>
      <c r="H86" s="666"/>
      <c r="I86" s="666"/>
      <c r="J86" s="666"/>
      <c r="K86" s="666"/>
      <c r="L86" s="666"/>
      <c r="M86" s="666"/>
      <c r="N86" s="666"/>
      <c r="O86" s="666"/>
      <c r="P86" s="666"/>
      <c r="Q86" s="666"/>
      <c r="R86" s="666"/>
      <c r="S86" s="666"/>
      <c r="T86" s="666"/>
      <c r="U86" s="666"/>
      <c r="V86" s="666"/>
      <c r="W86" s="666"/>
      <c r="X86" s="667"/>
      <c r="Y86" s="667"/>
      <c r="Z86" s="667"/>
    </row>
    <row r="87" spans="1:26" x14ac:dyDescent="0.25">
      <c r="A87" s="666"/>
      <c r="B87" s="666"/>
      <c r="C87" s="666"/>
      <c r="D87" s="666"/>
      <c r="E87" s="666"/>
      <c r="F87" s="666"/>
      <c r="G87" s="666"/>
      <c r="H87" s="666"/>
      <c r="I87" s="666"/>
      <c r="J87" s="666"/>
      <c r="K87" s="666"/>
      <c r="L87" s="666"/>
      <c r="M87" s="666"/>
      <c r="N87" s="666"/>
      <c r="O87" s="666"/>
      <c r="P87" s="666"/>
      <c r="Q87" s="666"/>
      <c r="R87" s="666"/>
      <c r="S87" s="666"/>
      <c r="T87" s="666"/>
      <c r="U87" s="666"/>
      <c r="V87" s="666"/>
      <c r="W87" s="666"/>
      <c r="X87" s="667"/>
      <c r="Y87" s="667"/>
      <c r="Z87" s="667"/>
    </row>
    <row r="88" spans="1:26" x14ac:dyDescent="0.25">
      <c r="A88" s="666"/>
      <c r="B88" s="666"/>
      <c r="C88" s="666"/>
      <c r="D88" s="666"/>
      <c r="E88" s="666"/>
      <c r="F88" s="666"/>
      <c r="G88" s="666"/>
      <c r="H88" s="666"/>
      <c r="I88" s="666"/>
      <c r="J88" s="666"/>
      <c r="K88" s="666"/>
      <c r="L88" s="666"/>
      <c r="M88" s="666"/>
      <c r="N88" s="666"/>
      <c r="O88" s="666"/>
      <c r="P88" s="666"/>
      <c r="Q88" s="666"/>
      <c r="R88" s="666"/>
      <c r="S88" s="666"/>
      <c r="T88" s="666"/>
      <c r="U88" s="666"/>
      <c r="V88" s="666"/>
      <c r="W88" s="666"/>
      <c r="X88" s="667"/>
      <c r="Y88" s="667"/>
      <c r="Z88" s="667"/>
    </row>
    <row r="89" spans="1:26" x14ac:dyDescent="0.25">
      <c r="A89" s="666"/>
      <c r="B89" s="666"/>
      <c r="C89" s="666"/>
      <c r="D89" s="666"/>
      <c r="E89" s="666"/>
      <c r="F89" s="666"/>
      <c r="G89" s="666"/>
      <c r="H89" s="666"/>
      <c r="I89" s="666"/>
      <c r="J89" s="666"/>
      <c r="K89" s="666"/>
      <c r="L89" s="666"/>
      <c r="M89" s="666"/>
      <c r="N89" s="666"/>
      <c r="O89" s="666"/>
      <c r="P89" s="666"/>
      <c r="Q89" s="666"/>
      <c r="R89" s="666"/>
      <c r="S89" s="666"/>
      <c r="T89" s="666"/>
      <c r="U89" s="666"/>
      <c r="V89" s="666"/>
      <c r="W89" s="666"/>
      <c r="X89" s="667"/>
      <c r="Y89" s="667"/>
      <c r="Z89" s="667"/>
    </row>
    <row r="90" spans="1:26" x14ac:dyDescent="0.25">
      <c r="A90" s="666"/>
      <c r="B90" s="666"/>
      <c r="C90" s="666"/>
      <c r="D90" s="666"/>
      <c r="E90" s="666"/>
      <c r="F90" s="666"/>
      <c r="G90" s="666"/>
      <c r="H90" s="666"/>
      <c r="I90" s="666"/>
      <c r="J90" s="666"/>
      <c r="K90" s="666"/>
      <c r="L90" s="666"/>
      <c r="M90" s="666"/>
      <c r="N90" s="666"/>
      <c r="O90" s="666"/>
      <c r="P90" s="666"/>
      <c r="Q90" s="666"/>
      <c r="R90" s="666"/>
      <c r="S90" s="666"/>
      <c r="T90" s="666"/>
      <c r="U90" s="666"/>
      <c r="V90" s="666"/>
      <c r="W90" s="666"/>
      <c r="X90" s="667"/>
      <c r="Y90" s="667"/>
      <c r="Z90" s="667"/>
    </row>
    <row r="91" spans="1:26" x14ac:dyDescent="0.25">
      <c r="A91" s="666"/>
      <c r="B91" s="666"/>
      <c r="C91" s="666"/>
      <c r="D91" s="666"/>
      <c r="E91" s="666"/>
      <c r="F91" s="666"/>
      <c r="G91" s="666"/>
      <c r="H91" s="666"/>
      <c r="I91" s="666"/>
      <c r="J91" s="666"/>
      <c r="K91" s="666"/>
      <c r="L91" s="666"/>
      <c r="M91" s="666"/>
      <c r="N91" s="666"/>
      <c r="O91" s="666"/>
      <c r="P91" s="666"/>
      <c r="Q91" s="666"/>
      <c r="R91" s="666"/>
      <c r="S91" s="666"/>
      <c r="T91" s="666"/>
      <c r="U91" s="666"/>
      <c r="V91" s="666"/>
      <c r="W91" s="666"/>
      <c r="X91" s="667"/>
      <c r="Y91" s="667"/>
      <c r="Z91" s="667"/>
    </row>
    <row r="92" spans="1:26" x14ac:dyDescent="0.25">
      <c r="A92" s="666"/>
      <c r="B92" s="666"/>
      <c r="C92" s="666"/>
      <c r="D92" s="666"/>
      <c r="E92" s="666"/>
      <c r="F92" s="666"/>
      <c r="G92" s="666"/>
      <c r="H92" s="666"/>
      <c r="I92" s="666"/>
      <c r="J92" s="666"/>
      <c r="K92" s="666"/>
      <c r="L92" s="666"/>
      <c r="M92" s="666"/>
      <c r="N92" s="666"/>
      <c r="O92" s="666"/>
      <c r="P92" s="666"/>
      <c r="Q92" s="666"/>
      <c r="R92" s="666"/>
      <c r="S92" s="666"/>
      <c r="T92" s="666"/>
      <c r="U92" s="666"/>
      <c r="V92" s="666"/>
      <c r="W92" s="666"/>
      <c r="X92" s="667"/>
      <c r="Y92" s="667"/>
      <c r="Z92" s="667"/>
    </row>
    <row r="93" spans="1:26" x14ac:dyDescent="0.25">
      <c r="A93" s="666"/>
      <c r="B93" s="666"/>
      <c r="C93" s="666"/>
      <c r="D93" s="666"/>
      <c r="E93" s="666"/>
      <c r="F93" s="666"/>
      <c r="G93" s="666"/>
      <c r="H93" s="666"/>
      <c r="I93" s="666"/>
      <c r="J93" s="666"/>
      <c r="K93" s="666"/>
      <c r="L93" s="666"/>
      <c r="M93" s="666"/>
      <c r="N93" s="666"/>
      <c r="O93" s="666"/>
      <c r="P93" s="666"/>
      <c r="Q93" s="666"/>
      <c r="R93" s="666"/>
      <c r="S93" s="666"/>
      <c r="T93" s="666"/>
      <c r="U93" s="666"/>
      <c r="V93" s="666"/>
      <c r="W93" s="666"/>
      <c r="X93" s="667"/>
      <c r="Y93" s="667"/>
      <c r="Z93" s="667"/>
    </row>
    <row r="94" spans="1:26" x14ac:dyDescent="0.25">
      <c r="A94" s="666"/>
      <c r="B94" s="666"/>
      <c r="C94" s="666"/>
      <c r="D94" s="666"/>
      <c r="E94" s="666"/>
      <c r="F94" s="666"/>
      <c r="G94" s="666"/>
      <c r="H94" s="666"/>
      <c r="I94" s="666"/>
      <c r="J94" s="666"/>
      <c r="K94" s="666"/>
      <c r="L94" s="666"/>
      <c r="M94" s="666"/>
      <c r="N94" s="666"/>
      <c r="O94" s="666"/>
      <c r="P94" s="666"/>
      <c r="Q94" s="666"/>
      <c r="R94" s="666"/>
      <c r="S94" s="666"/>
      <c r="T94" s="666"/>
      <c r="U94" s="666"/>
      <c r="V94" s="666"/>
      <c r="W94" s="666"/>
      <c r="X94" s="667"/>
      <c r="Y94" s="667"/>
      <c r="Z94" s="667"/>
    </row>
    <row r="95" spans="1:26" x14ac:dyDescent="0.25">
      <c r="A95" s="666"/>
      <c r="B95" s="666"/>
      <c r="C95" s="666"/>
      <c r="D95" s="666"/>
      <c r="E95" s="666"/>
      <c r="F95" s="666"/>
      <c r="G95" s="666"/>
      <c r="H95" s="666"/>
      <c r="I95" s="666"/>
      <c r="J95" s="666"/>
      <c r="K95" s="666"/>
      <c r="L95" s="666"/>
      <c r="M95" s="666"/>
      <c r="N95" s="666"/>
      <c r="O95" s="666"/>
      <c r="P95" s="666"/>
      <c r="Q95" s="666"/>
      <c r="R95" s="666"/>
      <c r="S95" s="666"/>
      <c r="T95" s="666"/>
      <c r="U95" s="666"/>
      <c r="V95" s="666"/>
      <c r="W95" s="666"/>
      <c r="X95" s="667"/>
      <c r="Y95" s="667"/>
      <c r="Z95" s="667"/>
    </row>
    <row r="96" spans="1:26" x14ac:dyDescent="0.25">
      <c r="A96" s="666"/>
      <c r="B96" s="666"/>
      <c r="C96" s="666"/>
      <c r="D96" s="666"/>
      <c r="E96" s="666"/>
      <c r="F96" s="666"/>
      <c r="G96" s="666"/>
      <c r="H96" s="666"/>
      <c r="I96" s="666"/>
      <c r="J96" s="666"/>
      <c r="K96" s="666"/>
      <c r="L96" s="666"/>
      <c r="M96" s="666"/>
      <c r="N96" s="666"/>
      <c r="O96" s="666"/>
      <c r="P96" s="666"/>
      <c r="Q96" s="666"/>
      <c r="R96" s="666"/>
      <c r="S96" s="666"/>
      <c r="T96" s="666"/>
      <c r="U96" s="666"/>
      <c r="V96" s="666"/>
      <c r="W96" s="666"/>
      <c r="X96" s="667"/>
      <c r="Y96" s="667"/>
      <c r="Z96" s="667"/>
    </row>
    <row r="97" spans="1:26" x14ac:dyDescent="0.25">
      <c r="A97" s="666"/>
      <c r="B97" s="666"/>
      <c r="C97" s="666"/>
      <c r="D97" s="666"/>
      <c r="E97" s="666"/>
      <c r="F97" s="666"/>
      <c r="G97" s="666"/>
      <c r="H97" s="666"/>
      <c r="I97" s="666"/>
      <c r="J97" s="666"/>
      <c r="K97" s="666"/>
      <c r="L97" s="666"/>
      <c r="M97" s="666"/>
      <c r="N97" s="666"/>
      <c r="O97" s="666"/>
      <c r="P97" s="666"/>
      <c r="Q97" s="666"/>
      <c r="R97" s="666"/>
      <c r="S97" s="666"/>
      <c r="T97" s="666"/>
      <c r="U97" s="666"/>
      <c r="V97" s="666"/>
      <c r="W97" s="666"/>
      <c r="X97" s="667"/>
      <c r="Y97" s="667"/>
      <c r="Z97" s="667"/>
    </row>
    <row r="98" spans="1:26" x14ac:dyDescent="0.25">
      <c r="A98" s="666"/>
      <c r="B98" s="666"/>
      <c r="C98" s="666"/>
      <c r="D98" s="666"/>
      <c r="E98" s="666"/>
      <c r="F98" s="666"/>
      <c r="G98" s="666"/>
      <c r="H98" s="666"/>
      <c r="I98" s="666"/>
      <c r="J98" s="666"/>
      <c r="K98" s="666"/>
      <c r="L98" s="666"/>
      <c r="M98" s="666"/>
      <c r="N98" s="666"/>
      <c r="O98" s="666"/>
      <c r="P98" s="666"/>
      <c r="Q98" s="666"/>
      <c r="R98" s="666"/>
      <c r="S98" s="666"/>
      <c r="T98" s="666"/>
      <c r="U98" s="666"/>
      <c r="V98" s="666"/>
      <c r="W98" s="666"/>
      <c r="X98" s="667"/>
      <c r="Y98" s="667"/>
      <c r="Z98" s="667"/>
    </row>
    <row r="99" spans="1:26" x14ac:dyDescent="0.25">
      <c r="A99" s="666"/>
      <c r="B99" s="666"/>
      <c r="C99" s="666"/>
      <c r="D99" s="666"/>
      <c r="E99" s="666"/>
      <c r="F99" s="666"/>
      <c r="G99" s="666"/>
      <c r="H99" s="666"/>
      <c r="I99" s="666"/>
      <c r="J99" s="666"/>
      <c r="K99" s="666"/>
      <c r="L99" s="666"/>
      <c r="M99" s="666"/>
      <c r="N99" s="666"/>
      <c r="O99" s="666"/>
      <c r="P99" s="666"/>
      <c r="Q99" s="666"/>
      <c r="R99" s="666"/>
      <c r="S99" s="666"/>
      <c r="T99" s="666"/>
      <c r="U99" s="666"/>
      <c r="V99" s="666"/>
      <c r="W99" s="666"/>
      <c r="X99" s="667"/>
      <c r="Y99" s="667"/>
      <c r="Z99" s="667"/>
    </row>
    <row r="100" spans="1:26" x14ac:dyDescent="0.25">
      <c r="A100" s="666"/>
      <c r="B100" s="666"/>
      <c r="C100" s="666"/>
      <c r="D100" s="666"/>
      <c r="E100" s="666"/>
      <c r="F100" s="666"/>
      <c r="G100" s="666"/>
      <c r="H100" s="666"/>
      <c r="I100" s="666"/>
      <c r="J100" s="666"/>
      <c r="K100" s="666"/>
      <c r="L100" s="666"/>
      <c r="M100" s="666"/>
      <c r="N100" s="666"/>
      <c r="O100" s="666"/>
      <c r="P100" s="666"/>
      <c r="Q100" s="666"/>
      <c r="R100" s="666"/>
      <c r="S100" s="666"/>
      <c r="T100" s="666"/>
      <c r="U100" s="666"/>
      <c r="V100" s="666"/>
      <c r="W100" s="666"/>
      <c r="X100" s="667"/>
      <c r="Y100" s="667"/>
      <c r="Z100" s="667"/>
    </row>
    <row r="101" spans="1:26" x14ac:dyDescent="0.25">
      <c r="A101" s="666"/>
      <c r="B101" s="666"/>
      <c r="C101" s="666"/>
      <c r="D101" s="666"/>
      <c r="E101" s="666"/>
      <c r="F101" s="666"/>
      <c r="G101" s="666"/>
      <c r="H101" s="666"/>
      <c r="I101" s="666"/>
      <c r="J101" s="666"/>
      <c r="K101" s="666"/>
      <c r="L101" s="666"/>
      <c r="M101" s="666"/>
      <c r="N101" s="666"/>
      <c r="O101" s="666"/>
      <c r="P101" s="666"/>
      <c r="Q101" s="666"/>
      <c r="R101" s="666"/>
      <c r="S101" s="666"/>
      <c r="T101" s="666"/>
      <c r="U101" s="666"/>
      <c r="V101" s="666"/>
      <c r="W101" s="666"/>
      <c r="X101" s="667"/>
      <c r="Y101" s="667"/>
      <c r="Z101" s="667"/>
    </row>
    <row r="102" spans="1:26" x14ac:dyDescent="0.25">
      <c r="A102" s="666"/>
      <c r="B102" s="666"/>
      <c r="C102" s="666"/>
      <c r="D102" s="666"/>
      <c r="E102" s="666"/>
      <c r="F102" s="666"/>
      <c r="G102" s="666"/>
      <c r="H102" s="666"/>
      <c r="I102" s="666"/>
      <c r="J102" s="666"/>
      <c r="K102" s="666"/>
      <c r="L102" s="666"/>
      <c r="M102" s="666"/>
      <c r="N102" s="666"/>
      <c r="O102" s="666"/>
      <c r="P102" s="666"/>
      <c r="Q102" s="666"/>
      <c r="R102" s="666"/>
      <c r="S102" s="666"/>
      <c r="T102" s="666"/>
      <c r="U102" s="666"/>
      <c r="V102" s="666"/>
      <c r="W102" s="666"/>
      <c r="X102" s="667"/>
      <c r="Y102" s="667"/>
      <c r="Z102" s="667"/>
    </row>
    <row r="103" spans="1:26" x14ac:dyDescent="0.25">
      <c r="A103" s="666"/>
      <c r="B103" s="666"/>
      <c r="C103" s="666"/>
      <c r="D103" s="666"/>
      <c r="E103" s="666"/>
      <c r="F103" s="666"/>
      <c r="G103" s="666"/>
      <c r="H103" s="666"/>
      <c r="I103" s="666"/>
      <c r="J103" s="666"/>
      <c r="K103" s="666"/>
      <c r="L103" s="666"/>
      <c r="M103" s="666"/>
      <c r="N103" s="666"/>
      <c r="O103" s="666"/>
      <c r="P103" s="666"/>
      <c r="Q103" s="666"/>
      <c r="R103" s="666"/>
      <c r="S103" s="666"/>
      <c r="T103" s="666"/>
      <c r="U103" s="666"/>
      <c r="V103" s="666"/>
      <c r="W103" s="666"/>
      <c r="X103" s="667"/>
      <c r="Y103" s="667"/>
      <c r="Z103" s="667"/>
    </row>
    <row r="104" spans="1:26" x14ac:dyDescent="0.25">
      <c r="A104" s="666"/>
      <c r="B104" s="666"/>
      <c r="C104" s="666"/>
      <c r="D104" s="666"/>
      <c r="E104" s="666"/>
      <c r="F104" s="666"/>
      <c r="G104" s="666"/>
      <c r="H104" s="666"/>
      <c r="I104" s="666"/>
      <c r="J104" s="666"/>
      <c r="K104" s="666"/>
      <c r="L104" s="666"/>
      <c r="M104" s="666"/>
      <c r="N104" s="666"/>
      <c r="O104" s="666"/>
      <c r="P104" s="666"/>
      <c r="Q104" s="666"/>
      <c r="R104" s="666"/>
      <c r="S104" s="666"/>
      <c r="T104" s="666"/>
      <c r="U104" s="666"/>
      <c r="V104" s="666"/>
      <c r="W104" s="666"/>
      <c r="X104" s="667"/>
      <c r="Y104" s="667"/>
      <c r="Z104" s="667"/>
    </row>
    <row r="105" spans="1:26" x14ac:dyDescent="0.25">
      <c r="A105" s="666"/>
      <c r="B105" s="666"/>
      <c r="C105" s="666"/>
      <c r="D105" s="666"/>
      <c r="E105" s="666"/>
      <c r="F105" s="666"/>
      <c r="G105" s="666"/>
      <c r="H105" s="666"/>
      <c r="I105" s="666"/>
      <c r="J105" s="666"/>
      <c r="K105" s="666"/>
      <c r="L105" s="666"/>
      <c r="M105" s="666"/>
      <c r="N105" s="666"/>
      <c r="O105" s="666"/>
      <c r="P105" s="666"/>
      <c r="Q105" s="666"/>
      <c r="R105" s="666"/>
      <c r="S105" s="666"/>
      <c r="T105" s="666"/>
      <c r="U105" s="666"/>
      <c r="V105" s="666"/>
      <c r="W105" s="666"/>
      <c r="X105" s="667"/>
      <c r="Y105" s="667"/>
      <c r="Z105" s="667"/>
    </row>
    <row r="106" spans="1:26" x14ac:dyDescent="0.25">
      <c r="A106" s="666"/>
      <c r="B106" s="666"/>
      <c r="C106" s="666"/>
      <c r="D106" s="666"/>
      <c r="E106" s="666"/>
      <c r="F106" s="666"/>
      <c r="G106" s="666"/>
      <c r="H106" s="666"/>
      <c r="I106" s="666"/>
      <c r="J106" s="666"/>
      <c r="K106" s="666"/>
      <c r="L106" s="666"/>
      <c r="M106" s="666"/>
      <c r="N106" s="666"/>
      <c r="O106" s="666"/>
      <c r="P106" s="666"/>
      <c r="Q106" s="666"/>
      <c r="R106" s="666"/>
      <c r="S106" s="666"/>
      <c r="T106" s="666"/>
      <c r="U106" s="666"/>
      <c r="V106" s="666"/>
      <c r="W106" s="666"/>
      <c r="X106" s="667"/>
      <c r="Y106" s="667"/>
      <c r="Z106" s="667"/>
    </row>
    <row r="107" spans="1:26" x14ac:dyDescent="0.25">
      <c r="A107" s="666"/>
      <c r="B107" s="666"/>
      <c r="C107" s="666"/>
      <c r="D107" s="666"/>
      <c r="E107" s="666"/>
      <c r="F107" s="666"/>
      <c r="G107" s="666"/>
      <c r="H107" s="666"/>
      <c r="I107" s="666"/>
      <c r="J107" s="666"/>
      <c r="K107" s="666"/>
      <c r="L107" s="666"/>
      <c r="M107" s="666"/>
      <c r="N107" s="666"/>
      <c r="O107" s="666"/>
      <c r="P107" s="666"/>
      <c r="Q107" s="666"/>
      <c r="R107" s="666"/>
      <c r="S107" s="666"/>
      <c r="T107" s="666"/>
      <c r="U107" s="666"/>
      <c r="V107" s="666"/>
      <c r="W107" s="666"/>
      <c r="X107" s="667"/>
      <c r="Y107" s="667"/>
      <c r="Z107" s="667"/>
    </row>
    <row r="108" spans="1:26" x14ac:dyDescent="0.25">
      <c r="A108" s="666"/>
      <c r="B108" s="666"/>
      <c r="C108" s="666"/>
      <c r="D108" s="666"/>
      <c r="E108" s="666"/>
      <c r="F108" s="666"/>
      <c r="G108" s="666"/>
      <c r="H108" s="666"/>
      <c r="I108" s="666"/>
      <c r="J108" s="666"/>
      <c r="K108" s="666"/>
      <c r="L108" s="666"/>
      <c r="M108" s="666"/>
      <c r="N108" s="666"/>
      <c r="O108" s="666"/>
      <c r="P108" s="666"/>
      <c r="Q108" s="666"/>
      <c r="R108" s="666"/>
      <c r="S108" s="666"/>
      <c r="T108" s="666"/>
      <c r="U108" s="666"/>
      <c r="V108" s="666"/>
      <c r="W108" s="666"/>
      <c r="X108" s="667"/>
      <c r="Y108" s="667"/>
      <c r="Z108" s="667"/>
    </row>
    <row r="109" spans="1:26" x14ac:dyDescent="0.25">
      <c r="A109" s="666"/>
      <c r="B109" s="666"/>
      <c r="C109" s="666"/>
      <c r="D109" s="666"/>
      <c r="E109" s="666"/>
      <c r="F109" s="666"/>
      <c r="G109" s="666"/>
      <c r="H109" s="666"/>
      <c r="I109" s="666"/>
      <c r="J109" s="666"/>
      <c r="K109" s="666"/>
      <c r="L109" s="666"/>
      <c r="M109" s="666"/>
      <c r="N109" s="666"/>
      <c r="O109" s="666"/>
      <c r="P109" s="666"/>
      <c r="Q109" s="666"/>
      <c r="R109" s="666"/>
      <c r="S109" s="666"/>
      <c r="T109" s="666"/>
      <c r="U109" s="666"/>
      <c r="V109" s="666"/>
      <c r="W109" s="666"/>
      <c r="X109" s="667"/>
      <c r="Y109" s="667"/>
      <c r="Z109" s="667"/>
    </row>
    <row r="110" spans="1:26" x14ac:dyDescent="0.25">
      <c r="A110" s="666"/>
      <c r="B110" s="666"/>
      <c r="C110" s="666"/>
      <c r="D110" s="666"/>
      <c r="E110" s="666"/>
      <c r="F110" s="666"/>
      <c r="G110" s="666"/>
      <c r="H110" s="666"/>
      <c r="I110" s="666"/>
      <c r="J110" s="666"/>
      <c r="K110" s="666"/>
      <c r="L110" s="666"/>
      <c r="M110" s="666"/>
      <c r="N110" s="666"/>
      <c r="O110" s="666"/>
      <c r="P110" s="666"/>
      <c r="Q110" s="666"/>
      <c r="R110" s="666"/>
      <c r="S110" s="666"/>
      <c r="T110" s="666"/>
      <c r="U110" s="666"/>
      <c r="V110" s="666"/>
      <c r="W110" s="666"/>
      <c r="X110" s="667"/>
      <c r="Y110" s="667"/>
      <c r="Z110" s="667"/>
    </row>
    <row r="111" spans="1:26" x14ac:dyDescent="0.25">
      <c r="A111" s="666"/>
      <c r="B111" s="666"/>
      <c r="C111" s="666"/>
      <c r="D111" s="666"/>
      <c r="E111" s="666"/>
      <c r="F111" s="666"/>
      <c r="G111" s="666"/>
      <c r="H111" s="666"/>
      <c r="I111" s="666"/>
      <c r="J111" s="666"/>
      <c r="K111" s="666"/>
      <c r="L111" s="666"/>
      <c r="M111" s="666"/>
      <c r="N111" s="666"/>
      <c r="O111" s="666"/>
      <c r="P111" s="666"/>
      <c r="Q111" s="666"/>
      <c r="R111" s="666"/>
      <c r="S111" s="666"/>
      <c r="T111" s="666"/>
      <c r="U111" s="666"/>
      <c r="V111" s="666"/>
      <c r="W111" s="666"/>
      <c r="X111" s="667"/>
      <c r="Y111" s="667"/>
      <c r="Z111" s="667"/>
    </row>
    <row r="112" spans="1:26" x14ac:dyDescent="0.25">
      <c r="A112" s="666"/>
      <c r="B112" s="666"/>
      <c r="C112" s="666"/>
      <c r="D112" s="666"/>
      <c r="E112" s="666"/>
      <c r="F112" s="666"/>
      <c r="G112" s="666"/>
      <c r="H112" s="666"/>
      <c r="I112" s="666"/>
      <c r="J112" s="666"/>
      <c r="K112" s="666"/>
      <c r="L112" s="666"/>
      <c r="M112" s="666"/>
      <c r="N112" s="666"/>
      <c r="O112" s="666"/>
      <c r="P112" s="666"/>
      <c r="Q112" s="666"/>
      <c r="R112" s="666"/>
      <c r="S112" s="666"/>
      <c r="T112" s="666"/>
      <c r="U112" s="666"/>
      <c r="V112" s="666"/>
      <c r="W112" s="666"/>
      <c r="X112" s="667"/>
      <c r="Y112" s="667"/>
      <c r="Z112" s="667"/>
    </row>
    <row r="113" spans="1:26" x14ac:dyDescent="0.25">
      <c r="A113" s="666"/>
      <c r="B113" s="666"/>
      <c r="C113" s="666"/>
      <c r="D113" s="666"/>
      <c r="E113" s="666"/>
      <c r="F113" s="666"/>
      <c r="G113" s="666"/>
      <c r="H113" s="666"/>
      <c r="I113" s="666"/>
      <c r="J113" s="666"/>
      <c r="K113" s="666"/>
      <c r="L113" s="666"/>
      <c r="M113" s="666"/>
      <c r="N113" s="666"/>
      <c r="O113" s="666"/>
      <c r="P113" s="666"/>
      <c r="Q113" s="666"/>
      <c r="R113" s="666"/>
      <c r="S113" s="666"/>
      <c r="T113" s="666"/>
      <c r="U113" s="666"/>
      <c r="V113" s="666"/>
      <c r="W113" s="666"/>
      <c r="X113" s="667"/>
      <c r="Y113" s="667"/>
      <c r="Z113" s="667"/>
    </row>
    <row r="114" spans="1:26" x14ac:dyDescent="0.25">
      <c r="A114" s="666"/>
      <c r="B114" s="666"/>
      <c r="C114" s="666"/>
      <c r="D114" s="666"/>
      <c r="E114" s="666"/>
      <c r="F114" s="666"/>
      <c r="G114" s="666"/>
      <c r="H114" s="666"/>
      <c r="I114" s="666"/>
      <c r="J114" s="666"/>
      <c r="K114" s="666"/>
      <c r="L114" s="666"/>
      <c r="M114" s="666"/>
      <c r="N114" s="666"/>
      <c r="O114" s="666"/>
      <c r="P114" s="666"/>
      <c r="Q114" s="666"/>
      <c r="R114" s="666"/>
      <c r="S114" s="666"/>
      <c r="T114" s="666"/>
      <c r="U114" s="666"/>
      <c r="V114" s="666"/>
      <c r="W114" s="666"/>
      <c r="X114" s="667"/>
      <c r="Y114" s="667"/>
      <c r="Z114" s="667"/>
    </row>
    <row r="115" spans="1:26" x14ac:dyDescent="0.25">
      <c r="A115" s="666"/>
      <c r="B115" s="666"/>
      <c r="C115" s="666"/>
      <c r="D115" s="666"/>
      <c r="E115" s="666"/>
      <c r="F115" s="666"/>
      <c r="G115" s="666"/>
      <c r="H115" s="666"/>
      <c r="I115" s="666"/>
      <c r="J115" s="666"/>
      <c r="K115" s="666"/>
      <c r="L115" s="666"/>
      <c r="M115" s="666"/>
      <c r="N115" s="666"/>
      <c r="O115" s="666"/>
      <c r="P115" s="666"/>
      <c r="Q115" s="666"/>
      <c r="R115" s="666"/>
      <c r="S115" s="666"/>
      <c r="T115" s="666"/>
      <c r="U115" s="666"/>
      <c r="V115" s="666"/>
      <c r="W115" s="666"/>
      <c r="X115" s="667"/>
      <c r="Y115" s="667"/>
      <c r="Z115" s="667"/>
    </row>
    <row r="116" spans="1:26" x14ac:dyDescent="0.25">
      <c r="A116" s="666"/>
      <c r="B116" s="666"/>
      <c r="C116" s="666"/>
      <c r="D116" s="666"/>
      <c r="E116" s="666"/>
      <c r="F116" s="666"/>
      <c r="G116" s="666"/>
      <c r="H116" s="666"/>
      <c r="I116" s="666"/>
      <c r="J116" s="666"/>
      <c r="K116" s="666"/>
      <c r="L116" s="666"/>
      <c r="M116" s="666"/>
      <c r="N116" s="666"/>
      <c r="O116" s="666"/>
      <c r="P116" s="666"/>
      <c r="Q116" s="666"/>
      <c r="R116" s="666"/>
      <c r="S116" s="666"/>
      <c r="T116" s="666"/>
      <c r="U116" s="666"/>
      <c r="V116" s="666"/>
      <c r="W116" s="666"/>
      <c r="X116" s="667"/>
      <c r="Y116" s="667"/>
      <c r="Z116" s="667"/>
    </row>
    <row r="117" spans="1:26" x14ac:dyDescent="0.25">
      <c r="A117" s="666"/>
      <c r="B117" s="666"/>
      <c r="C117" s="666"/>
      <c r="D117" s="666"/>
      <c r="E117" s="666"/>
      <c r="F117" s="666"/>
      <c r="G117" s="666"/>
      <c r="H117" s="666"/>
      <c r="I117" s="666"/>
      <c r="J117" s="666"/>
      <c r="K117" s="666"/>
      <c r="L117" s="666"/>
      <c r="M117" s="666"/>
      <c r="N117" s="666"/>
      <c r="O117" s="666"/>
      <c r="P117" s="666"/>
      <c r="Q117" s="666"/>
      <c r="R117" s="666"/>
      <c r="S117" s="666"/>
      <c r="T117" s="666"/>
      <c r="U117" s="666"/>
      <c r="V117" s="666"/>
      <c r="W117" s="666"/>
      <c r="X117" s="667"/>
      <c r="Y117" s="667"/>
      <c r="Z117" s="667"/>
    </row>
    <row r="118" spans="1:26" x14ac:dyDescent="0.25">
      <c r="A118" s="666"/>
      <c r="B118" s="666"/>
      <c r="C118" s="666"/>
      <c r="D118" s="666"/>
      <c r="E118" s="666"/>
      <c r="F118" s="666"/>
      <c r="G118" s="666"/>
      <c r="H118" s="666"/>
      <c r="I118" s="666"/>
      <c r="J118" s="666"/>
      <c r="K118" s="666"/>
      <c r="L118" s="666"/>
      <c r="M118" s="666"/>
      <c r="N118" s="666"/>
      <c r="O118" s="666"/>
      <c r="P118" s="666"/>
      <c r="Q118" s="666"/>
      <c r="R118" s="666"/>
      <c r="S118" s="666"/>
      <c r="T118" s="666"/>
      <c r="U118" s="666"/>
      <c r="V118" s="666"/>
      <c r="W118" s="666"/>
      <c r="X118" s="667"/>
      <c r="Y118" s="667"/>
      <c r="Z118" s="667"/>
    </row>
    <row r="119" spans="1:26" x14ac:dyDescent="0.25">
      <c r="A119" s="666"/>
      <c r="B119" s="666"/>
      <c r="C119" s="666"/>
      <c r="D119" s="666"/>
      <c r="E119" s="666"/>
      <c r="F119" s="666"/>
      <c r="G119" s="666"/>
      <c r="H119" s="666"/>
      <c r="I119" s="666"/>
      <c r="J119" s="666"/>
      <c r="K119" s="666"/>
      <c r="L119" s="666"/>
      <c r="M119" s="666"/>
      <c r="N119" s="666"/>
      <c r="O119" s="666"/>
      <c r="P119" s="666"/>
      <c r="Q119" s="666"/>
      <c r="R119" s="666"/>
      <c r="S119" s="666"/>
      <c r="T119" s="666"/>
      <c r="U119" s="666"/>
      <c r="V119" s="666"/>
      <c r="W119" s="666"/>
      <c r="X119" s="667"/>
      <c r="Y119" s="667"/>
      <c r="Z119" s="667"/>
    </row>
    <row r="120" spans="1:26" x14ac:dyDescent="0.25">
      <c r="A120" s="666"/>
      <c r="B120" s="666"/>
      <c r="C120" s="666"/>
      <c r="D120" s="666"/>
      <c r="E120" s="666"/>
      <c r="F120" s="666"/>
      <c r="G120" s="666"/>
      <c r="H120" s="666"/>
      <c r="I120" s="666"/>
      <c r="J120" s="666"/>
      <c r="K120" s="666"/>
      <c r="L120" s="666"/>
      <c r="M120" s="666"/>
      <c r="N120" s="666"/>
      <c r="O120" s="666"/>
      <c r="P120" s="666"/>
      <c r="Q120" s="666"/>
      <c r="R120" s="666"/>
      <c r="S120" s="666"/>
      <c r="T120" s="666"/>
      <c r="U120" s="666"/>
      <c r="V120" s="666"/>
      <c r="W120" s="666"/>
      <c r="X120" s="667"/>
      <c r="Y120" s="667"/>
      <c r="Z120" s="667"/>
    </row>
    <row r="121" spans="1:26" x14ac:dyDescent="0.25">
      <c r="A121" s="666"/>
      <c r="B121" s="666"/>
      <c r="C121" s="666"/>
      <c r="D121" s="666"/>
      <c r="E121" s="666"/>
      <c r="F121" s="666"/>
      <c r="G121" s="666"/>
      <c r="H121" s="666"/>
      <c r="I121" s="666"/>
      <c r="J121" s="666"/>
      <c r="K121" s="666"/>
      <c r="L121" s="666"/>
      <c r="M121" s="666"/>
      <c r="N121" s="666"/>
      <c r="O121" s="666"/>
      <c r="P121" s="666"/>
      <c r="Q121" s="666"/>
      <c r="R121" s="666"/>
      <c r="S121" s="666"/>
      <c r="T121" s="666"/>
      <c r="U121" s="666"/>
      <c r="V121" s="666"/>
      <c r="W121" s="666"/>
      <c r="X121" s="667"/>
      <c r="Y121" s="667"/>
      <c r="Z121" s="667"/>
    </row>
    <row r="122" spans="1:26" x14ac:dyDescent="0.25">
      <c r="A122" s="666"/>
      <c r="B122" s="666"/>
      <c r="C122" s="666"/>
      <c r="D122" s="666"/>
      <c r="E122" s="666"/>
      <c r="F122" s="666"/>
      <c r="G122" s="666"/>
      <c r="H122" s="666"/>
      <c r="I122" s="666"/>
      <c r="J122" s="666"/>
      <c r="K122" s="666"/>
      <c r="L122" s="666"/>
      <c r="M122" s="666"/>
      <c r="N122" s="666"/>
      <c r="O122" s="666"/>
      <c r="P122" s="666"/>
      <c r="Q122" s="666"/>
      <c r="R122" s="666"/>
      <c r="S122" s="666"/>
      <c r="T122" s="666"/>
      <c r="U122" s="666"/>
      <c r="V122" s="666"/>
      <c r="W122" s="666"/>
      <c r="X122" s="667"/>
      <c r="Y122" s="667"/>
      <c r="Z122" s="667"/>
    </row>
    <row r="123" spans="1:26" x14ac:dyDescent="0.25">
      <c r="A123" s="666"/>
      <c r="B123" s="666"/>
      <c r="C123" s="666"/>
      <c r="D123" s="666"/>
      <c r="E123" s="666"/>
      <c r="F123" s="666"/>
      <c r="G123" s="666"/>
      <c r="H123" s="666"/>
      <c r="I123" s="666"/>
      <c r="J123" s="666"/>
      <c r="K123" s="666"/>
      <c r="L123" s="666"/>
      <c r="M123" s="666"/>
      <c r="N123" s="666"/>
      <c r="O123" s="666"/>
      <c r="P123" s="666"/>
      <c r="Q123" s="666"/>
      <c r="R123" s="666"/>
      <c r="S123" s="666"/>
      <c r="T123" s="666"/>
      <c r="U123" s="666"/>
      <c r="V123" s="666"/>
      <c r="W123" s="666"/>
      <c r="X123" s="667"/>
      <c r="Y123" s="667"/>
      <c r="Z123" s="667"/>
    </row>
    <row r="124" spans="1:26" x14ac:dyDescent="0.25">
      <c r="A124" s="666"/>
      <c r="B124" s="666"/>
      <c r="C124" s="666"/>
      <c r="D124" s="666"/>
      <c r="E124" s="666"/>
      <c r="F124" s="666"/>
      <c r="G124" s="666"/>
      <c r="H124" s="666"/>
      <c r="I124" s="666"/>
      <c r="J124" s="666"/>
      <c r="K124" s="666"/>
      <c r="L124" s="666"/>
      <c r="M124" s="666"/>
      <c r="N124" s="666"/>
      <c r="O124" s="666"/>
      <c r="P124" s="666"/>
      <c r="Q124" s="666"/>
      <c r="R124" s="666"/>
      <c r="S124" s="666"/>
      <c r="T124" s="666"/>
      <c r="U124" s="666"/>
      <c r="V124" s="666"/>
      <c r="W124" s="666"/>
      <c r="X124" s="667"/>
      <c r="Y124" s="667"/>
      <c r="Z124" s="667"/>
    </row>
    <row r="125" spans="1:26" x14ac:dyDescent="0.25">
      <c r="A125" s="666"/>
      <c r="B125" s="666"/>
      <c r="C125" s="666"/>
      <c r="D125" s="666"/>
      <c r="E125" s="666"/>
      <c r="F125" s="666"/>
      <c r="G125" s="666"/>
      <c r="H125" s="666"/>
      <c r="I125" s="666"/>
      <c r="J125" s="666"/>
      <c r="K125" s="666"/>
      <c r="L125" s="666"/>
      <c r="M125" s="666"/>
      <c r="N125" s="666"/>
      <c r="O125" s="666"/>
      <c r="P125" s="666"/>
      <c r="Q125" s="666"/>
      <c r="R125" s="666"/>
      <c r="S125" s="666"/>
      <c r="T125" s="666"/>
      <c r="U125" s="666"/>
      <c r="V125" s="666"/>
      <c r="W125" s="666"/>
      <c r="X125" s="667"/>
      <c r="Y125" s="667"/>
      <c r="Z125" s="667"/>
    </row>
    <row r="126" spans="1:26" x14ac:dyDescent="0.25">
      <c r="A126" s="666"/>
      <c r="B126" s="666"/>
      <c r="C126" s="666"/>
      <c r="D126" s="666"/>
      <c r="E126" s="666"/>
      <c r="F126" s="666"/>
      <c r="G126" s="666"/>
      <c r="H126" s="666"/>
      <c r="I126" s="666"/>
      <c r="J126" s="666"/>
      <c r="K126" s="666"/>
      <c r="L126" s="666"/>
      <c r="M126" s="666"/>
      <c r="N126" s="666"/>
      <c r="O126" s="666"/>
      <c r="P126" s="666"/>
      <c r="Q126" s="666"/>
      <c r="R126" s="666"/>
      <c r="S126" s="666"/>
      <c r="T126" s="666"/>
      <c r="U126" s="666"/>
      <c r="V126" s="666"/>
      <c r="W126" s="666"/>
      <c r="X126" s="667"/>
      <c r="Y126" s="667"/>
      <c r="Z126" s="667"/>
    </row>
    <row r="127" spans="1:26" x14ac:dyDescent="0.25">
      <c r="A127" s="666"/>
      <c r="B127" s="666"/>
      <c r="C127" s="666"/>
      <c r="D127" s="666"/>
      <c r="E127" s="666"/>
      <c r="F127" s="666"/>
      <c r="G127" s="666"/>
      <c r="H127" s="666"/>
      <c r="I127" s="666"/>
      <c r="J127" s="666"/>
      <c r="K127" s="666"/>
      <c r="L127" s="666"/>
      <c r="M127" s="666"/>
      <c r="N127" s="666"/>
      <c r="O127" s="666"/>
      <c r="P127" s="666"/>
      <c r="Q127" s="666"/>
      <c r="R127" s="666"/>
      <c r="S127" s="666"/>
      <c r="T127" s="666"/>
      <c r="U127" s="666"/>
      <c r="V127" s="666"/>
      <c r="W127" s="666"/>
      <c r="X127" s="667"/>
      <c r="Y127" s="667"/>
      <c r="Z127" s="667"/>
    </row>
    <row r="128" spans="1:26" x14ac:dyDescent="0.25">
      <c r="A128" s="666"/>
      <c r="B128" s="666"/>
      <c r="C128" s="666"/>
      <c r="D128" s="666"/>
      <c r="E128" s="666"/>
      <c r="F128" s="666"/>
      <c r="G128" s="666"/>
      <c r="H128" s="666"/>
      <c r="I128" s="666"/>
      <c r="J128" s="666"/>
      <c r="K128" s="666"/>
      <c r="L128" s="666"/>
      <c r="M128" s="666"/>
      <c r="N128" s="666"/>
      <c r="O128" s="666"/>
      <c r="P128" s="666"/>
      <c r="Q128" s="666"/>
      <c r="R128" s="666"/>
      <c r="S128" s="666"/>
      <c r="T128" s="666"/>
      <c r="U128" s="666"/>
      <c r="V128" s="666"/>
      <c r="W128" s="666"/>
      <c r="X128" s="667"/>
      <c r="Y128" s="667"/>
      <c r="Z128" s="667"/>
    </row>
    <row r="129" spans="1:26" x14ac:dyDescent="0.25">
      <c r="A129" s="666"/>
      <c r="B129" s="666"/>
      <c r="C129" s="666"/>
      <c r="D129" s="666"/>
      <c r="E129" s="666"/>
      <c r="F129" s="666"/>
      <c r="G129" s="666"/>
      <c r="H129" s="666"/>
      <c r="I129" s="666"/>
      <c r="J129" s="666"/>
      <c r="K129" s="666"/>
      <c r="L129" s="666"/>
      <c r="M129" s="666"/>
      <c r="N129" s="666"/>
      <c r="O129" s="666"/>
      <c r="P129" s="666"/>
      <c r="Q129" s="666"/>
      <c r="R129" s="666"/>
      <c r="S129" s="666"/>
      <c r="T129" s="666"/>
      <c r="U129" s="666"/>
      <c r="V129" s="666"/>
      <c r="W129" s="666"/>
      <c r="X129" s="667"/>
      <c r="Y129" s="667"/>
      <c r="Z129" s="667"/>
    </row>
    <row r="130" spans="1:26" x14ac:dyDescent="0.25">
      <c r="A130" s="666"/>
      <c r="B130" s="666"/>
      <c r="C130" s="666"/>
      <c r="D130" s="666"/>
      <c r="E130" s="666"/>
      <c r="F130" s="666"/>
      <c r="G130" s="666"/>
      <c r="H130" s="666"/>
      <c r="I130" s="666"/>
      <c r="J130" s="666"/>
      <c r="K130" s="666"/>
      <c r="L130" s="666"/>
      <c r="M130" s="666"/>
      <c r="N130" s="666"/>
      <c r="O130" s="666"/>
      <c r="P130" s="666"/>
      <c r="Q130" s="666"/>
      <c r="R130" s="666"/>
      <c r="S130" s="666"/>
      <c r="T130" s="666"/>
      <c r="U130" s="666"/>
      <c r="V130" s="666"/>
      <c r="W130" s="666"/>
      <c r="X130" s="667"/>
      <c r="Y130" s="667"/>
      <c r="Z130" s="667"/>
    </row>
    <row r="131" spans="1:26" x14ac:dyDescent="0.25">
      <c r="A131" s="666"/>
      <c r="B131" s="666"/>
      <c r="C131" s="666"/>
      <c r="D131" s="666"/>
      <c r="E131" s="666"/>
      <c r="F131" s="666"/>
      <c r="G131" s="666"/>
      <c r="H131" s="666"/>
      <c r="I131" s="666"/>
      <c r="J131" s="666"/>
      <c r="K131" s="666"/>
      <c r="L131" s="666"/>
      <c r="M131" s="666"/>
      <c r="N131" s="666"/>
      <c r="O131" s="666"/>
      <c r="P131" s="666"/>
      <c r="Q131" s="666"/>
      <c r="R131" s="666"/>
      <c r="S131" s="666"/>
      <c r="T131" s="666"/>
      <c r="U131" s="666"/>
      <c r="V131" s="666"/>
      <c r="W131" s="666"/>
      <c r="X131" s="667"/>
      <c r="Y131" s="667"/>
      <c r="Z131" s="667"/>
    </row>
    <row r="132" spans="1:26" x14ac:dyDescent="0.25">
      <c r="A132" s="666"/>
      <c r="B132" s="666"/>
      <c r="C132" s="666"/>
      <c r="D132" s="666"/>
      <c r="E132" s="666"/>
      <c r="F132" s="666"/>
      <c r="G132" s="666"/>
      <c r="H132" s="666"/>
      <c r="I132" s="666"/>
      <c r="J132" s="666"/>
      <c r="K132" s="666"/>
      <c r="L132" s="666"/>
      <c r="M132" s="666"/>
      <c r="N132" s="666"/>
      <c r="O132" s="666"/>
      <c r="P132" s="666"/>
      <c r="Q132" s="666"/>
      <c r="R132" s="666"/>
      <c r="S132" s="666"/>
      <c r="T132" s="666"/>
      <c r="U132" s="666"/>
      <c r="V132" s="666"/>
      <c r="W132" s="666"/>
      <c r="X132" s="667"/>
      <c r="Y132" s="667"/>
      <c r="Z132" s="667"/>
    </row>
    <row r="133" spans="1:26" x14ac:dyDescent="0.25">
      <c r="A133" s="666"/>
      <c r="B133" s="666"/>
      <c r="C133" s="666"/>
      <c r="D133" s="666"/>
      <c r="E133" s="666"/>
      <c r="F133" s="666"/>
      <c r="G133" s="666"/>
      <c r="H133" s="666"/>
      <c r="I133" s="666"/>
      <c r="J133" s="666"/>
      <c r="K133" s="666"/>
      <c r="L133" s="666"/>
      <c r="M133" s="666"/>
      <c r="N133" s="666"/>
      <c r="O133" s="666"/>
      <c r="P133" s="666"/>
      <c r="Q133" s="666"/>
      <c r="R133" s="666"/>
      <c r="S133" s="666"/>
      <c r="T133" s="666"/>
      <c r="U133" s="666"/>
      <c r="V133" s="666"/>
      <c r="W133" s="666"/>
      <c r="X133" s="667"/>
      <c r="Y133" s="667"/>
      <c r="Z133" s="667"/>
    </row>
    <row r="134" spans="1:26" x14ac:dyDescent="0.25">
      <c r="A134" s="666"/>
      <c r="B134" s="666"/>
      <c r="C134" s="666"/>
      <c r="D134" s="666"/>
      <c r="E134" s="666"/>
      <c r="F134" s="666"/>
      <c r="G134" s="666"/>
      <c r="H134" s="666"/>
      <c r="I134" s="666"/>
      <c r="J134" s="666"/>
      <c r="K134" s="666"/>
      <c r="L134" s="666"/>
      <c r="M134" s="666"/>
      <c r="N134" s="666"/>
      <c r="O134" s="666"/>
      <c r="P134" s="666"/>
      <c r="Q134" s="666"/>
      <c r="R134" s="666"/>
      <c r="S134" s="666"/>
      <c r="T134" s="666"/>
      <c r="U134" s="666"/>
      <c r="V134" s="666"/>
      <c r="W134" s="666"/>
      <c r="X134" s="667"/>
      <c r="Y134" s="667"/>
      <c r="Z134" s="667"/>
    </row>
    <row r="135" spans="1:26" x14ac:dyDescent="0.25">
      <c r="A135" s="666"/>
      <c r="B135" s="666"/>
      <c r="C135" s="666"/>
      <c r="D135" s="666"/>
      <c r="E135" s="666"/>
      <c r="F135" s="666"/>
      <c r="G135" s="666"/>
      <c r="H135" s="666"/>
      <c r="I135" s="666"/>
      <c r="J135" s="666"/>
      <c r="K135" s="666"/>
      <c r="L135" s="666"/>
      <c r="M135" s="666"/>
      <c r="N135" s="666"/>
      <c r="O135" s="666"/>
      <c r="P135" s="666"/>
      <c r="Q135" s="666"/>
      <c r="R135" s="666"/>
      <c r="S135" s="666"/>
      <c r="T135" s="666"/>
      <c r="U135" s="666"/>
      <c r="V135" s="666"/>
      <c r="W135" s="666"/>
      <c r="X135" s="667"/>
      <c r="Y135" s="667"/>
      <c r="Z135" s="667"/>
    </row>
    <row r="136" spans="1:26" x14ac:dyDescent="0.25">
      <c r="A136" s="666"/>
      <c r="B136" s="666"/>
      <c r="C136" s="666"/>
      <c r="D136" s="666"/>
      <c r="E136" s="666"/>
      <c r="F136" s="666"/>
      <c r="G136" s="666"/>
      <c r="H136" s="666"/>
      <c r="I136" s="666"/>
      <c r="J136" s="666"/>
      <c r="K136" s="666"/>
      <c r="L136" s="666"/>
      <c r="M136" s="666"/>
      <c r="N136" s="666"/>
      <c r="O136" s="666"/>
      <c r="P136" s="666"/>
      <c r="Q136" s="666"/>
      <c r="R136" s="666"/>
      <c r="S136" s="666"/>
      <c r="T136" s="666"/>
      <c r="U136" s="666"/>
      <c r="V136" s="666"/>
      <c r="W136" s="666"/>
      <c r="X136" s="667"/>
      <c r="Y136" s="667"/>
      <c r="Z136" s="667"/>
    </row>
    <row r="137" spans="1:26" x14ac:dyDescent="0.25">
      <c r="A137" s="666"/>
      <c r="B137" s="666"/>
      <c r="C137" s="666"/>
      <c r="D137" s="666"/>
      <c r="E137" s="666"/>
      <c r="F137" s="666"/>
      <c r="G137" s="666"/>
      <c r="H137" s="666"/>
      <c r="I137" s="666"/>
      <c r="J137" s="666"/>
      <c r="K137" s="666"/>
      <c r="L137" s="666"/>
      <c r="M137" s="666"/>
      <c r="N137" s="666"/>
      <c r="O137" s="666"/>
      <c r="P137" s="666"/>
      <c r="Q137" s="666"/>
      <c r="R137" s="666"/>
      <c r="S137" s="666"/>
      <c r="T137" s="666"/>
      <c r="U137" s="666"/>
      <c r="V137" s="666"/>
      <c r="W137" s="666"/>
      <c r="X137" s="667"/>
      <c r="Y137" s="667"/>
      <c r="Z137" s="667"/>
    </row>
    <row r="138" spans="1:26" x14ac:dyDescent="0.25">
      <c r="A138" s="666"/>
      <c r="B138" s="666"/>
      <c r="C138" s="666"/>
      <c r="D138" s="666"/>
      <c r="E138" s="666"/>
      <c r="F138" s="666"/>
      <c r="G138" s="666"/>
      <c r="H138" s="666"/>
      <c r="I138" s="666"/>
      <c r="J138" s="666"/>
      <c r="K138" s="666"/>
      <c r="L138" s="666"/>
      <c r="M138" s="666"/>
      <c r="N138" s="666"/>
      <c r="O138" s="666"/>
      <c r="P138" s="666"/>
      <c r="Q138" s="666"/>
      <c r="R138" s="666"/>
      <c r="S138" s="666"/>
      <c r="T138" s="666"/>
      <c r="U138" s="666"/>
      <c r="V138" s="666"/>
      <c r="W138" s="666"/>
      <c r="X138" s="667"/>
      <c r="Y138" s="667"/>
      <c r="Z138" s="667"/>
    </row>
    <row r="139" spans="1:26" x14ac:dyDescent="0.25">
      <c r="A139" s="666"/>
      <c r="B139" s="666"/>
      <c r="C139" s="666"/>
      <c r="D139" s="666"/>
      <c r="E139" s="666"/>
      <c r="F139" s="666"/>
      <c r="G139" s="666"/>
      <c r="H139" s="666"/>
      <c r="I139" s="666"/>
      <c r="J139" s="666"/>
      <c r="K139" s="666"/>
      <c r="L139" s="666"/>
      <c r="M139" s="666"/>
      <c r="N139" s="666"/>
      <c r="O139" s="666"/>
      <c r="P139" s="666"/>
      <c r="Q139" s="666"/>
      <c r="R139" s="666"/>
      <c r="S139" s="666"/>
      <c r="T139" s="666"/>
      <c r="U139" s="666"/>
      <c r="V139" s="666"/>
      <c r="W139" s="666"/>
      <c r="X139" s="667"/>
      <c r="Y139" s="667"/>
      <c r="Z139" s="667"/>
    </row>
    <row r="140" spans="1:26" x14ac:dyDescent="0.25">
      <c r="A140" s="666"/>
      <c r="B140" s="666"/>
      <c r="C140" s="666"/>
      <c r="D140" s="666"/>
      <c r="E140" s="666"/>
      <c r="F140" s="666"/>
      <c r="G140" s="666"/>
      <c r="H140" s="666"/>
      <c r="I140" s="666"/>
      <c r="J140" s="666"/>
      <c r="K140" s="666"/>
      <c r="L140" s="666"/>
      <c r="M140" s="666"/>
      <c r="N140" s="666"/>
      <c r="O140" s="666"/>
      <c r="P140" s="666"/>
      <c r="Q140" s="666"/>
      <c r="R140" s="666"/>
      <c r="S140" s="666"/>
      <c r="T140" s="666"/>
      <c r="U140" s="666"/>
      <c r="V140" s="666"/>
      <c r="W140" s="666"/>
      <c r="X140" s="667"/>
      <c r="Y140" s="667"/>
      <c r="Z140" s="667"/>
    </row>
    <row r="141" spans="1:26" x14ac:dyDescent="0.25">
      <c r="A141" s="666"/>
      <c r="B141" s="666"/>
      <c r="C141" s="666"/>
      <c r="D141" s="666"/>
      <c r="E141" s="666"/>
      <c r="F141" s="666"/>
      <c r="G141" s="666"/>
      <c r="H141" s="666"/>
      <c r="I141" s="666"/>
      <c r="J141" s="666"/>
      <c r="K141" s="666"/>
      <c r="L141" s="666"/>
      <c r="M141" s="666"/>
      <c r="N141" s="666"/>
      <c r="O141" s="666"/>
      <c r="P141" s="666"/>
      <c r="Q141" s="666"/>
      <c r="R141" s="666"/>
      <c r="S141" s="666"/>
      <c r="T141" s="666"/>
      <c r="U141" s="666"/>
      <c r="V141" s="666"/>
      <c r="W141" s="666"/>
      <c r="X141" s="667"/>
      <c r="Y141" s="667"/>
      <c r="Z141" s="667"/>
    </row>
    <row r="142" spans="1:26" x14ac:dyDescent="0.25">
      <c r="A142" s="666"/>
      <c r="B142" s="666"/>
      <c r="C142" s="666"/>
      <c r="D142" s="666"/>
      <c r="E142" s="666"/>
      <c r="F142" s="666"/>
      <c r="G142" s="666"/>
      <c r="H142" s="666"/>
      <c r="I142" s="666"/>
      <c r="J142" s="666"/>
      <c r="K142" s="666"/>
      <c r="L142" s="666"/>
      <c r="M142" s="666"/>
      <c r="N142" s="666"/>
      <c r="O142" s="666"/>
      <c r="P142" s="666"/>
      <c r="Q142" s="666"/>
      <c r="R142" s="666"/>
      <c r="S142" s="666"/>
      <c r="T142" s="666"/>
      <c r="U142" s="666"/>
      <c r="V142" s="666"/>
      <c r="W142" s="666"/>
      <c r="X142" s="667"/>
      <c r="Y142" s="667"/>
      <c r="Z142" s="667"/>
    </row>
    <row r="143" spans="1:26" x14ac:dyDescent="0.25">
      <c r="A143" s="666"/>
      <c r="B143" s="666"/>
      <c r="C143" s="666"/>
      <c r="D143" s="666"/>
      <c r="E143" s="666"/>
      <c r="F143" s="666"/>
      <c r="G143" s="666"/>
      <c r="H143" s="666"/>
      <c r="I143" s="666"/>
      <c r="J143" s="666"/>
      <c r="K143" s="666"/>
      <c r="L143" s="666"/>
      <c r="M143" s="666"/>
      <c r="N143" s="666"/>
      <c r="O143" s="666"/>
      <c r="P143" s="666"/>
      <c r="Q143" s="666"/>
      <c r="R143" s="666"/>
      <c r="S143" s="666"/>
      <c r="T143" s="666"/>
      <c r="U143" s="666"/>
      <c r="V143" s="666"/>
      <c r="W143" s="666"/>
      <c r="X143" s="667"/>
      <c r="Y143" s="667"/>
      <c r="Z143" s="667"/>
    </row>
    <row r="144" spans="1:26" x14ac:dyDescent="0.25">
      <c r="A144" s="666"/>
      <c r="B144" s="666"/>
      <c r="C144" s="666"/>
      <c r="D144" s="666"/>
      <c r="E144" s="666"/>
      <c r="F144" s="666"/>
      <c r="G144" s="666"/>
      <c r="H144" s="666"/>
      <c r="I144" s="666"/>
      <c r="J144" s="666"/>
      <c r="K144" s="666"/>
      <c r="L144" s="666"/>
      <c r="M144" s="666"/>
      <c r="N144" s="666"/>
      <c r="O144" s="666"/>
      <c r="P144" s="666"/>
      <c r="Q144" s="666"/>
      <c r="R144" s="666"/>
      <c r="S144" s="666"/>
      <c r="T144" s="666"/>
      <c r="U144" s="666"/>
      <c r="V144" s="666"/>
      <c r="W144" s="666"/>
      <c r="X144" s="667"/>
      <c r="Y144" s="667"/>
      <c r="Z144" s="667"/>
    </row>
    <row r="145" spans="1:26" x14ac:dyDescent="0.25">
      <c r="A145" s="666"/>
      <c r="B145" s="666"/>
      <c r="C145" s="666"/>
      <c r="D145" s="666"/>
      <c r="E145" s="666"/>
      <c r="F145" s="666"/>
      <c r="G145" s="666"/>
      <c r="H145" s="666"/>
      <c r="I145" s="666"/>
      <c r="J145" s="666"/>
      <c r="K145" s="666"/>
      <c r="L145" s="666"/>
      <c r="M145" s="666"/>
      <c r="N145" s="666"/>
      <c r="O145" s="666"/>
      <c r="P145" s="666"/>
      <c r="Q145" s="666"/>
      <c r="R145" s="666"/>
      <c r="S145" s="666"/>
      <c r="T145" s="666"/>
      <c r="U145" s="666"/>
      <c r="V145" s="666"/>
      <c r="W145" s="666"/>
      <c r="X145" s="667"/>
      <c r="Y145" s="667"/>
      <c r="Z145" s="667"/>
    </row>
    <row r="146" spans="1:26" x14ac:dyDescent="0.25">
      <c r="A146" s="666"/>
      <c r="B146" s="666"/>
      <c r="C146" s="666"/>
      <c r="D146" s="666"/>
      <c r="E146" s="666"/>
      <c r="F146" s="666"/>
      <c r="G146" s="666"/>
      <c r="H146" s="666"/>
      <c r="I146" s="666"/>
      <c r="J146" s="666"/>
      <c r="K146" s="666"/>
      <c r="L146" s="666"/>
      <c r="M146" s="666"/>
      <c r="N146" s="666"/>
      <c r="O146" s="666"/>
      <c r="P146" s="666"/>
      <c r="Q146" s="666"/>
      <c r="R146" s="666"/>
      <c r="S146" s="666"/>
      <c r="T146" s="666"/>
      <c r="U146" s="666"/>
      <c r="V146" s="666"/>
      <c r="W146" s="666"/>
      <c r="X146" s="667"/>
      <c r="Y146" s="667"/>
      <c r="Z146" s="667"/>
    </row>
    <row r="147" spans="1:26" x14ac:dyDescent="0.25">
      <c r="A147" s="666"/>
      <c r="B147" s="666"/>
      <c r="C147" s="666"/>
      <c r="D147" s="666"/>
      <c r="E147" s="666"/>
      <c r="F147" s="666"/>
      <c r="G147" s="666"/>
      <c r="H147" s="666"/>
      <c r="I147" s="666"/>
      <c r="J147" s="666"/>
      <c r="K147" s="666"/>
      <c r="L147" s="666"/>
      <c r="M147" s="666"/>
      <c r="N147" s="666"/>
      <c r="O147" s="666"/>
      <c r="P147" s="666"/>
      <c r="Q147" s="666"/>
      <c r="R147" s="666"/>
      <c r="S147" s="666"/>
      <c r="T147" s="666"/>
      <c r="U147" s="666"/>
      <c r="V147" s="666"/>
      <c r="W147" s="666"/>
      <c r="X147" s="667"/>
      <c r="Y147" s="667"/>
      <c r="Z147" s="667"/>
    </row>
    <row r="148" spans="1:26" x14ac:dyDescent="0.25">
      <c r="A148" s="666"/>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7"/>
      <c r="Y148" s="667"/>
      <c r="Z148" s="667"/>
    </row>
    <row r="149" spans="1:26" x14ac:dyDescent="0.25">
      <c r="A149" s="666"/>
      <c r="B149" s="666"/>
      <c r="C149" s="666"/>
      <c r="D149" s="666"/>
      <c r="E149" s="666"/>
      <c r="F149" s="666"/>
      <c r="G149" s="666"/>
      <c r="H149" s="666"/>
      <c r="I149" s="666"/>
      <c r="J149" s="666"/>
      <c r="K149" s="666"/>
      <c r="L149" s="666"/>
      <c r="M149" s="666"/>
      <c r="N149" s="666"/>
      <c r="O149" s="666"/>
      <c r="P149" s="666"/>
      <c r="Q149" s="666"/>
      <c r="R149" s="666"/>
      <c r="S149" s="666"/>
      <c r="T149" s="666"/>
      <c r="U149" s="666"/>
      <c r="V149" s="666"/>
      <c r="W149" s="666"/>
      <c r="X149" s="667"/>
      <c r="Y149" s="667"/>
      <c r="Z149" s="667"/>
    </row>
    <row r="150" spans="1:26" x14ac:dyDescent="0.25">
      <c r="A150" s="666"/>
      <c r="B150" s="666"/>
      <c r="C150" s="666"/>
      <c r="D150" s="666"/>
      <c r="E150" s="666"/>
      <c r="F150" s="666"/>
      <c r="G150" s="666"/>
      <c r="H150" s="666"/>
      <c r="I150" s="666"/>
      <c r="J150" s="666"/>
      <c r="K150" s="666"/>
      <c r="L150" s="666"/>
      <c r="M150" s="666"/>
      <c r="N150" s="666"/>
      <c r="O150" s="666"/>
      <c r="P150" s="666"/>
      <c r="Q150" s="666"/>
      <c r="R150" s="666"/>
      <c r="S150" s="666"/>
      <c r="T150" s="666"/>
      <c r="U150" s="666"/>
      <c r="V150" s="666"/>
      <c r="W150" s="666"/>
      <c r="X150" s="667"/>
      <c r="Y150" s="667"/>
      <c r="Z150" s="667"/>
    </row>
    <row r="151" spans="1:26" x14ac:dyDescent="0.25">
      <c r="A151" s="666"/>
      <c r="B151" s="666"/>
      <c r="C151" s="666"/>
      <c r="D151" s="666"/>
      <c r="E151" s="666"/>
      <c r="F151" s="666"/>
      <c r="G151" s="666"/>
      <c r="H151" s="666"/>
      <c r="I151" s="666"/>
      <c r="J151" s="666"/>
      <c r="K151" s="666"/>
      <c r="L151" s="666"/>
      <c r="M151" s="666"/>
      <c r="N151" s="666"/>
      <c r="O151" s="666"/>
      <c r="P151" s="666"/>
      <c r="Q151" s="666"/>
      <c r="R151" s="666"/>
      <c r="S151" s="666"/>
      <c r="T151" s="666"/>
      <c r="U151" s="666"/>
      <c r="V151" s="666"/>
      <c r="W151" s="666"/>
      <c r="X151" s="667"/>
      <c r="Y151" s="667"/>
      <c r="Z151" s="667"/>
    </row>
    <row r="152" spans="1:26" x14ac:dyDescent="0.25">
      <c r="A152" s="666"/>
      <c r="B152" s="666"/>
      <c r="C152" s="666"/>
      <c r="D152" s="666"/>
      <c r="E152" s="666"/>
      <c r="F152" s="666"/>
      <c r="G152" s="666"/>
      <c r="H152" s="666"/>
      <c r="I152" s="666"/>
      <c r="J152" s="666"/>
      <c r="K152" s="666"/>
      <c r="L152" s="666"/>
      <c r="M152" s="666"/>
      <c r="N152" s="666"/>
      <c r="O152" s="666"/>
      <c r="P152" s="666"/>
      <c r="Q152" s="666"/>
      <c r="R152" s="666"/>
      <c r="S152" s="666"/>
      <c r="T152" s="666"/>
      <c r="U152" s="666"/>
      <c r="V152" s="666"/>
      <c r="W152" s="666"/>
      <c r="X152" s="667"/>
      <c r="Y152" s="667"/>
      <c r="Z152" s="667"/>
    </row>
    <row r="153" spans="1:26" x14ac:dyDescent="0.25">
      <c r="A153" s="666"/>
      <c r="B153" s="666"/>
      <c r="C153" s="666"/>
      <c r="D153" s="666"/>
      <c r="E153" s="666"/>
      <c r="F153" s="666"/>
      <c r="G153" s="666"/>
      <c r="H153" s="666"/>
      <c r="I153" s="666"/>
      <c r="J153" s="666"/>
      <c r="K153" s="666"/>
      <c r="L153" s="666"/>
      <c r="M153" s="666"/>
      <c r="N153" s="666"/>
      <c r="O153" s="666"/>
      <c r="P153" s="666"/>
      <c r="Q153" s="666"/>
      <c r="R153" s="666"/>
      <c r="S153" s="666"/>
      <c r="T153" s="666"/>
      <c r="U153" s="666"/>
      <c r="V153" s="666"/>
      <c r="W153" s="666"/>
      <c r="X153" s="667"/>
      <c r="Y153" s="667"/>
      <c r="Z153" s="667"/>
    </row>
    <row r="154" spans="1:26" x14ac:dyDescent="0.25">
      <c r="A154" s="666"/>
      <c r="B154" s="666"/>
      <c r="C154" s="666"/>
      <c r="D154" s="666"/>
      <c r="E154" s="666"/>
      <c r="F154" s="666"/>
      <c r="G154" s="666"/>
      <c r="H154" s="666"/>
      <c r="I154" s="666"/>
      <c r="J154" s="666"/>
      <c r="K154" s="666"/>
      <c r="L154" s="666"/>
      <c r="M154" s="666"/>
      <c r="N154" s="666"/>
      <c r="O154" s="666"/>
      <c r="P154" s="666"/>
      <c r="Q154" s="666"/>
      <c r="R154" s="666"/>
      <c r="S154" s="666"/>
      <c r="T154" s="666"/>
      <c r="U154" s="666"/>
      <c r="V154" s="666"/>
      <c r="W154" s="666"/>
      <c r="X154" s="667"/>
      <c r="Y154" s="667"/>
      <c r="Z154" s="667"/>
    </row>
    <row r="155" spans="1:26" x14ac:dyDescent="0.25">
      <c r="A155" s="666"/>
      <c r="B155" s="666"/>
      <c r="C155" s="666"/>
      <c r="D155" s="666"/>
      <c r="E155" s="666"/>
      <c r="F155" s="666"/>
      <c r="G155" s="666"/>
      <c r="H155" s="666"/>
      <c r="I155" s="666"/>
      <c r="J155" s="666"/>
      <c r="K155" s="666"/>
      <c r="L155" s="666"/>
      <c r="M155" s="666"/>
      <c r="N155" s="666"/>
      <c r="O155" s="666"/>
      <c r="P155" s="666"/>
      <c r="Q155" s="666"/>
      <c r="R155" s="666"/>
      <c r="S155" s="666"/>
      <c r="T155" s="666"/>
      <c r="U155" s="666"/>
      <c r="V155" s="666"/>
      <c r="W155" s="666"/>
      <c r="X155" s="667"/>
      <c r="Y155" s="667"/>
      <c r="Z155" s="667"/>
    </row>
    <row r="156" spans="1:26" x14ac:dyDescent="0.25">
      <c r="A156" s="666"/>
      <c r="B156" s="666"/>
      <c r="C156" s="666"/>
      <c r="D156" s="666"/>
      <c r="E156" s="666"/>
      <c r="F156" s="666"/>
      <c r="G156" s="666"/>
      <c r="H156" s="666"/>
      <c r="I156" s="666"/>
      <c r="J156" s="666"/>
      <c r="K156" s="666"/>
      <c r="L156" s="666"/>
      <c r="M156" s="666"/>
      <c r="N156" s="666"/>
      <c r="O156" s="666"/>
      <c r="P156" s="666"/>
      <c r="Q156" s="666"/>
      <c r="R156" s="666"/>
      <c r="S156" s="666"/>
      <c r="T156" s="666"/>
      <c r="U156" s="666"/>
      <c r="V156" s="666"/>
      <c r="W156" s="666"/>
      <c r="X156" s="667"/>
      <c r="Y156" s="667"/>
      <c r="Z156" s="667"/>
    </row>
    <row r="157" spans="1:26" x14ac:dyDescent="0.25">
      <c r="A157" s="666"/>
      <c r="B157" s="666"/>
      <c r="C157" s="666"/>
      <c r="D157" s="666"/>
      <c r="E157" s="666"/>
      <c r="F157" s="666"/>
      <c r="G157" s="666"/>
      <c r="H157" s="666"/>
      <c r="I157" s="666"/>
      <c r="J157" s="666"/>
      <c r="K157" s="666"/>
      <c r="L157" s="666"/>
      <c r="M157" s="666"/>
      <c r="N157" s="666"/>
      <c r="O157" s="666"/>
      <c r="P157" s="666"/>
      <c r="Q157" s="666"/>
      <c r="R157" s="666"/>
      <c r="S157" s="666"/>
      <c r="T157" s="666"/>
      <c r="U157" s="666"/>
      <c r="V157" s="666"/>
      <c r="W157" s="666"/>
      <c r="X157" s="667"/>
      <c r="Y157" s="667"/>
      <c r="Z157" s="667"/>
    </row>
    <row r="158" spans="1:26" x14ac:dyDescent="0.25">
      <c r="A158" s="666"/>
      <c r="B158" s="666"/>
      <c r="C158" s="666"/>
      <c r="D158" s="666"/>
      <c r="E158" s="666"/>
      <c r="F158" s="666"/>
      <c r="G158" s="666"/>
      <c r="H158" s="666"/>
      <c r="I158" s="666"/>
      <c r="J158" s="666"/>
      <c r="K158" s="666"/>
      <c r="L158" s="666"/>
      <c r="M158" s="666"/>
      <c r="N158" s="666"/>
      <c r="O158" s="666"/>
      <c r="P158" s="666"/>
      <c r="Q158" s="666"/>
      <c r="R158" s="666"/>
      <c r="S158" s="666"/>
      <c r="T158" s="666"/>
      <c r="U158" s="666"/>
      <c r="V158" s="666"/>
      <c r="W158" s="666"/>
      <c r="X158" s="667"/>
      <c r="Y158" s="667"/>
      <c r="Z158" s="667"/>
    </row>
    <row r="159" spans="1:26" x14ac:dyDescent="0.25">
      <c r="A159" s="666"/>
      <c r="B159" s="666"/>
      <c r="C159" s="666"/>
      <c r="D159" s="666"/>
      <c r="E159" s="666"/>
      <c r="F159" s="666"/>
      <c r="G159" s="666"/>
      <c r="H159" s="666"/>
      <c r="I159" s="666"/>
      <c r="J159" s="666"/>
      <c r="K159" s="666"/>
      <c r="L159" s="666"/>
      <c r="M159" s="666"/>
      <c r="N159" s="666"/>
      <c r="O159" s="666"/>
      <c r="P159" s="666"/>
      <c r="Q159" s="666"/>
      <c r="R159" s="666"/>
      <c r="S159" s="666"/>
      <c r="T159" s="666"/>
      <c r="U159" s="666"/>
      <c r="V159" s="666"/>
      <c r="W159" s="666"/>
      <c r="X159" s="667"/>
      <c r="Y159" s="667"/>
      <c r="Z159" s="667"/>
    </row>
    <row r="160" spans="1:26" x14ac:dyDescent="0.25">
      <c r="A160" s="666"/>
      <c r="B160" s="666"/>
      <c r="C160" s="666"/>
      <c r="D160" s="666"/>
      <c r="E160" s="666"/>
      <c r="F160" s="666"/>
      <c r="G160" s="666"/>
      <c r="H160" s="666"/>
      <c r="I160" s="666"/>
      <c r="J160" s="666"/>
      <c r="K160" s="666"/>
      <c r="L160" s="666"/>
      <c r="M160" s="666"/>
      <c r="N160" s="666"/>
      <c r="O160" s="666"/>
      <c r="P160" s="666"/>
      <c r="Q160" s="666"/>
      <c r="R160" s="666"/>
      <c r="S160" s="666"/>
      <c r="T160" s="666"/>
      <c r="U160" s="666"/>
      <c r="V160" s="666"/>
      <c r="W160" s="666"/>
      <c r="X160" s="667"/>
      <c r="Y160" s="667"/>
      <c r="Z160" s="667"/>
    </row>
    <row r="161" spans="1:26" x14ac:dyDescent="0.25">
      <c r="A161" s="666"/>
      <c r="B161" s="666"/>
      <c r="C161" s="666"/>
      <c r="D161" s="666"/>
      <c r="E161" s="666"/>
      <c r="F161" s="666"/>
      <c r="G161" s="666"/>
      <c r="H161" s="666"/>
      <c r="I161" s="666"/>
      <c r="J161" s="666"/>
      <c r="K161" s="666"/>
      <c r="L161" s="666"/>
      <c r="M161" s="666"/>
      <c r="N161" s="666"/>
      <c r="O161" s="666"/>
      <c r="P161" s="666"/>
      <c r="Q161" s="666"/>
      <c r="R161" s="666"/>
      <c r="S161" s="666"/>
      <c r="T161" s="666"/>
      <c r="U161" s="666"/>
      <c r="V161" s="666"/>
      <c r="W161" s="666"/>
      <c r="X161" s="667"/>
      <c r="Y161" s="667"/>
      <c r="Z161" s="667"/>
    </row>
    <row r="162" spans="1:26" x14ac:dyDescent="0.25">
      <c r="A162" s="666"/>
      <c r="B162" s="666"/>
      <c r="C162" s="666"/>
      <c r="D162" s="666"/>
      <c r="E162" s="666"/>
      <c r="F162" s="666"/>
      <c r="G162" s="666"/>
      <c r="H162" s="666"/>
      <c r="I162" s="666"/>
      <c r="J162" s="666"/>
      <c r="K162" s="666"/>
      <c r="L162" s="666"/>
      <c r="M162" s="666"/>
      <c r="N162" s="666"/>
      <c r="O162" s="666"/>
      <c r="P162" s="666"/>
      <c r="Q162" s="666"/>
      <c r="R162" s="666"/>
      <c r="S162" s="666"/>
      <c r="T162" s="666"/>
      <c r="U162" s="666"/>
      <c r="V162" s="666"/>
      <c r="W162" s="666"/>
      <c r="X162" s="667"/>
      <c r="Y162" s="667"/>
      <c r="Z162" s="667"/>
    </row>
    <row r="163" spans="1:26" x14ac:dyDescent="0.25">
      <c r="A163" s="666"/>
      <c r="B163" s="666"/>
      <c r="C163" s="666"/>
      <c r="D163" s="666"/>
      <c r="E163" s="666"/>
      <c r="F163" s="666"/>
      <c r="G163" s="666"/>
      <c r="H163" s="666"/>
      <c r="I163" s="666"/>
      <c r="J163" s="666"/>
      <c r="K163" s="666"/>
      <c r="L163" s="666"/>
      <c r="M163" s="666"/>
      <c r="N163" s="666"/>
      <c r="O163" s="666"/>
      <c r="P163" s="666"/>
      <c r="Q163" s="666"/>
      <c r="R163" s="666"/>
      <c r="S163" s="666"/>
      <c r="T163" s="666"/>
      <c r="U163" s="666"/>
      <c r="V163" s="666"/>
      <c r="W163" s="666"/>
      <c r="X163" s="667"/>
      <c r="Y163" s="667"/>
      <c r="Z163" s="667"/>
    </row>
    <row r="164" spans="1:26" x14ac:dyDescent="0.25">
      <c r="A164" s="666"/>
      <c r="B164" s="666"/>
      <c r="C164" s="666"/>
      <c r="D164" s="666"/>
      <c r="E164" s="666"/>
      <c r="F164" s="666"/>
      <c r="G164" s="666"/>
      <c r="H164" s="666"/>
      <c r="I164" s="666"/>
      <c r="J164" s="666"/>
      <c r="K164" s="666"/>
      <c r="L164" s="666"/>
      <c r="M164" s="666"/>
      <c r="N164" s="666"/>
      <c r="O164" s="666"/>
      <c r="P164" s="666"/>
      <c r="Q164" s="666"/>
      <c r="R164" s="666"/>
      <c r="S164" s="666"/>
      <c r="T164" s="666"/>
      <c r="U164" s="666"/>
      <c r="V164" s="666"/>
      <c r="W164" s="666"/>
      <c r="X164" s="667"/>
      <c r="Y164" s="667"/>
      <c r="Z164" s="667"/>
    </row>
    <row r="165" spans="1:26" x14ac:dyDescent="0.25">
      <c r="A165" s="666"/>
      <c r="B165" s="666"/>
      <c r="C165" s="666"/>
      <c r="D165" s="666"/>
      <c r="E165" s="666"/>
      <c r="F165" s="666"/>
      <c r="G165" s="666"/>
      <c r="H165" s="666"/>
      <c r="I165" s="666"/>
      <c r="J165" s="666"/>
      <c r="K165" s="666"/>
      <c r="L165" s="666"/>
      <c r="M165" s="666"/>
      <c r="N165" s="666"/>
      <c r="O165" s="666"/>
      <c r="P165" s="666"/>
      <c r="Q165" s="666"/>
      <c r="R165" s="666"/>
      <c r="S165" s="666"/>
      <c r="T165" s="666"/>
      <c r="U165" s="666"/>
      <c r="V165" s="666"/>
      <c r="W165" s="666"/>
      <c r="X165" s="667"/>
      <c r="Y165" s="667"/>
      <c r="Z165" s="667"/>
    </row>
    <row r="166" spans="1:26" x14ac:dyDescent="0.25">
      <c r="A166" s="666"/>
      <c r="B166" s="666"/>
      <c r="C166" s="666"/>
      <c r="D166" s="666"/>
      <c r="E166" s="666"/>
      <c r="F166" s="666"/>
      <c r="G166" s="666"/>
      <c r="H166" s="666"/>
      <c r="I166" s="666"/>
      <c r="J166" s="666"/>
      <c r="K166" s="666"/>
      <c r="L166" s="666"/>
      <c r="M166" s="666"/>
      <c r="N166" s="666"/>
      <c r="O166" s="666"/>
      <c r="P166" s="666"/>
      <c r="Q166" s="666"/>
      <c r="R166" s="666"/>
      <c r="S166" s="666"/>
      <c r="T166" s="666"/>
      <c r="U166" s="666"/>
      <c r="V166" s="666"/>
      <c r="W166" s="666"/>
      <c r="X166" s="667"/>
      <c r="Y166" s="667"/>
      <c r="Z166" s="667"/>
    </row>
    <row r="167" spans="1:26" x14ac:dyDescent="0.25">
      <c r="A167" s="666"/>
      <c r="B167" s="666"/>
      <c r="C167" s="666"/>
      <c r="D167" s="666"/>
      <c r="E167" s="666"/>
      <c r="F167" s="666"/>
      <c r="G167" s="666"/>
      <c r="H167" s="666"/>
      <c r="I167" s="666"/>
      <c r="J167" s="666"/>
      <c r="K167" s="666"/>
      <c r="L167" s="666"/>
      <c r="M167" s="666"/>
      <c r="N167" s="666"/>
      <c r="O167" s="666"/>
      <c r="P167" s="666"/>
      <c r="Q167" s="666"/>
      <c r="R167" s="666"/>
      <c r="S167" s="666"/>
      <c r="T167" s="666"/>
      <c r="U167" s="666"/>
      <c r="V167" s="666"/>
      <c r="W167" s="666"/>
      <c r="X167" s="667"/>
      <c r="Y167" s="667"/>
      <c r="Z167" s="667"/>
    </row>
    <row r="168" spans="1:26" x14ac:dyDescent="0.25">
      <c r="A168" s="666"/>
      <c r="B168" s="666"/>
      <c r="C168" s="666"/>
      <c r="D168" s="666"/>
      <c r="E168" s="666"/>
      <c r="F168" s="666"/>
      <c r="G168" s="666"/>
      <c r="H168" s="666"/>
      <c r="I168" s="666"/>
      <c r="J168" s="666"/>
      <c r="K168" s="666"/>
      <c r="L168" s="666"/>
      <c r="M168" s="666"/>
      <c r="N168" s="666"/>
      <c r="O168" s="666"/>
      <c r="P168" s="666"/>
      <c r="Q168" s="666"/>
      <c r="R168" s="666"/>
      <c r="S168" s="666"/>
      <c r="T168" s="666"/>
      <c r="U168" s="666"/>
      <c r="V168" s="666"/>
      <c r="W168" s="666"/>
      <c r="X168" s="667"/>
      <c r="Y168" s="667"/>
      <c r="Z168" s="667"/>
    </row>
    <row r="169" spans="1:26" x14ac:dyDescent="0.25">
      <c r="A169" s="666"/>
      <c r="B169" s="666"/>
      <c r="C169" s="666"/>
      <c r="D169" s="666"/>
      <c r="E169" s="666"/>
      <c r="F169" s="666"/>
      <c r="G169" s="666"/>
      <c r="H169" s="666"/>
      <c r="I169" s="666"/>
      <c r="J169" s="666"/>
      <c r="K169" s="666"/>
      <c r="L169" s="666"/>
      <c r="M169" s="666"/>
      <c r="N169" s="666"/>
      <c r="O169" s="666"/>
      <c r="P169" s="666"/>
      <c r="Q169" s="666"/>
      <c r="R169" s="666"/>
      <c r="S169" s="666"/>
      <c r="T169" s="666"/>
      <c r="U169" s="666"/>
      <c r="V169" s="666"/>
      <c r="W169" s="666"/>
      <c r="X169" s="667"/>
      <c r="Y169" s="667"/>
      <c r="Z169" s="667"/>
    </row>
    <row r="170" spans="1:26" x14ac:dyDescent="0.25">
      <c r="A170" s="666"/>
      <c r="B170" s="666"/>
      <c r="C170" s="666"/>
      <c r="D170" s="666"/>
      <c r="E170" s="666"/>
      <c r="F170" s="666"/>
      <c r="G170" s="666"/>
      <c r="H170" s="666"/>
      <c r="I170" s="666"/>
      <c r="J170" s="666"/>
      <c r="K170" s="666"/>
      <c r="L170" s="666"/>
      <c r="M170" s="666"/>
      <c r="N170" s="666"/>
      <c r="O170" s="666"/>
      <c r="P170" s="666"/>
      <c r="Q170" s="666"/>
      <c r="R170" s="666"/>
      <c r="S170" s="666"/>
      <c r="T170" s="666"/>
      <c r="U170" s="666"/>
      <c r="V170" s="666"/>
      <c r="W170" s="666"/>
      <c r="X170" s="667"/>
      <c r="Y170" s="667"/>
      <c r="Z170" s="667"/>
    </row>
    <row r="171" spans="1:26" x14ac:dyDescent="0.25">
      <c r="A171" s="666"/>
      <c r="B171" s="666"/>
      <c r="C171" s="666"/>
      <c r="D171" s="666"/>
      <c r="E171" s="666"/>
      <c r="F171" s="666"/>
      <c r="G171" s="666"/>
      <c r="H171" s="666"/>
      <c r="I171" s="666"/>
      <c r="J171" s="666"/>
      <c r="K171" s="666"/>
      <c r="L171" s="666"/>
      <c r="M171" s="666"/>
      <c r="N171" s="666"/>
      <c r="O171" s="666"/>
      <c r="P171" s="666"/>
      <c r="Q171" s="666"/>
      <c r="R171" s="666"/>
      <c r="S171" s="666"/>
      <c r="T171" s="666"/>
      <c r="U171" s="666"/>
      <c r="V171" s="666"/>
      <c r="W171" s="666"/>
      <c r="X171" s="667"/>
      <c r="Y171" s="667"/>
      <c r="Z171" s="667"/>
    </row>
    <row r="172" spans="1:26" x14ac:dyDescent="0.25">
      <c r="A172" s="666"/>
      <c r="B172" s="666"/>
      <c r="C172" s="666"/>
      <c r="D172" s="666"/>
      <c r="E172" s="666"/>
      <c r="F172" s="666"/>
      <c r="G172" s="666"/>
      <c r="H172" s="666"/>
      <c r="I172" s="666"/>
      <c r="J172" s="666"/>
      <c r="K172" s="666"/>
      <c r="L172" s="666"/>
      <c r="M172" s="666"/>
      <c r="N172" s="666"/>
      <c r="O172" s="666"/>
      <c r="P172" s="666"/>
      <c r="Q172" s="666"/>
      <c r="R172" s="666"/>
      <c r="S172" s="666"/>
      <c r="T172" s="666"/>
      <c r="U172" s="666"/>
      <c r="V172" s="666"/>
      <c r="W172" s="666"/>
      <c r="X172" s="667"/>
      <c r="Y172" s="667"/>
      <c r="Z172" s="667"/>
    </row>
    <row r="173" spans="1:26" x14ac:dyDescent="0.25">
      <c r="A173" s="666"/>
      <c r="B173" s="666"/>
      <c r="C173" s="666"/>
      <c r="D173" s="666"/>
      <c r="E173" s="666"/>
      <c r="F173" s="666"/>
      <c r="G173" s="666"/>
      <c r="H173" s="666"/>
      <c r="I173" s="666"/>
      <c r="J173" s="666"/>
      <c r="K173" s="666"/>
      <c r="L173" s="666"/>
      <c r="M173" s="666"/>
      <c r="N173" s="666"/>
      <c r="O173" s="666"/>
      <c r="P173" s="666"/>
      <c r="Q173" s="666"/>
      <c r="R173" s="666"/>
      <c r="S173" s="666"/>
      <c r="T173" s="666"/>
      <c r="U173" s="666"/>
      <c r="V173" s="666"/>
      <c r="W173" s="666"/>
      <c r="X173" s="667"/>
      <c r="Y173" s="667"/>
      <c r="Z173" s="667"/>
    </row>
    <row r="174" spans="1:26" x14ac:dyDescent="0.25">
      <c r="A174" s="666"/>
      <c r="B174" s="666"/>
      <c r="C174" s="666"/>
      <c r="D174" s="666"/>
      <c r="E174" s="666"/>
      <c r="F174" s="666"/>
      <c r="G174" s="666"/>
      <c r="H174" s="666"/>
      <c r="I174" s="666"/>
      <c r="J174" s="666"/>
      <c r="K174" s="666"/>
      <c r="L174" s="666"/>
      <c r="M174" s="666"/>
      <c r="N174" s="666"/>
      <c r="O174" s="666"/>
      <c r="P174" s="666"/>
      <c r="Q174" s="666"/>
      <c r="R174" s="666"/>
      <c r="S174" s="666"/>
      <c r="T174" s="666"/>
      <c r="U174" s="666"/>
      <c r="V174" s="666"/>
      <c r="W174" s="666"/>
      <c r="X174" s="667"/>
      <c r="Y174" s="667"/>
      <c r="Z174" s="667"/>
    </row>
    <row r="175" spans="1:26" x14ac:dyDescent="0.25">
      <c r="A175" s="666"/>
      <c r="B175" s="666"/>
      <c r="C175" s="666"/>
      <c r="D175" s="666"/>
      <c r="E175" s="666"/>
      <c r="F175" s="666"/>
      <c r="G175" s="666"/>
      <c r="H175" s="666"/>
      <c r="I175" s="666"/>
      <c r="J175" s="666"/>
      <c r="K175" s="666"/>
      <c r="L175" s="666"/>
      <c r="M175" s="666"/>
      <c r="N175" s="666"/>
      <c r="O175" s="666"/>
      <c r="P175" s="666"/>
      <c r="Q175" s="666"/>
      <c r="R175" s="666"/>
      <c r="S175" s="666"/>
      <c r="T175" s="666"/>
      <c r="U175" s="666"/>
      <c r="V175" s="666"/>
      <c r="W175" s="666"/>
      <c r="X175" s="667"/>
      <c r="Y175" s="667"/>
      <c r="Z175" s="667"/>
    </row>
    <row r="176" spans="1:26" x14ac:dyDescent="0.25">
      <c r="A176" s="666"/>
      <c r="B176" s="666"/>
      <c r="C176" s="666"/>
      <c r="D176" s="666"/>
      <c r="E176" s="666"/>
      <c r="F176" s="666"/>
      <c r="G176" s="666"/>
      <c r="H176" s="666"/>
      <c r="I176" s="666"/>
      <c r="J176" s="666"/>
      <c r="K176" s="666"/>
      <c r="L176" s="666"/>
      <c r="M176" s="666"/>
      <c r="N176" s="666"/>
      <c r="O176" s="666"/>
      <c r="P176" s="666"/>
      <c r="Q176" s="666"/>
      <c r="R176" s="666"/>
      <c r="S176" s="666"/>
      <c r="T176" s="666"/>
      <c r="U176" s="666"/>
      <c r="V176" s="666"/>
      <c r="W176" s="666"/>
      <c r="X176" s="667"/>
      <c r="Y176" s="667"/>
      <c r="Z176" s="667"/>
    </row>
    <row r="177" spans="1:26" x14ac:dyDescent="0.25">
      <c r="A177" s="666"/>
      <c r="B177" s="666"/>
      <c r="C177" s="666"/>
      <c r="D177" s="666"/>
      <c r="E177" s="666"/>
      <c r="F177" s="666"/>
      <c r="G177" s="666"/>
      <c r="H177" s="666"/>
      <c r="I177" s="666"/>
      <c r="J177" s="666"/>
      <c r="K177" s="666"/>
      <c r="L177" s="666"/>
      <c r="M177" s="666"/>
      <c r="N177" s="666"/>
      <c r="O177" s="666"/>
      <c r="P177" s="666"/>
      <c r="Q177" s="666"/>
      <c r="R177" s="666"/>
      <c r="S177" s="666"/>
      <c r="T177" s="666"/>
      <c r="U177" s="666"/>
      <c r="V177" s="666"/>
      <c r="W177" s="666"/>
      <c r="X177" s="667"/>
      <c r="Y177" s="667"/>
      <c r="Z177" s="667"/>
    </row>
    <row r="178" spans="1:26" x14ac:dyDescent="0.25">
      <c r="A178" s="666"/>
      <c r="B178" s="666"/>
      <c r="C178" s="666"/>
      <c r="D178" s="666"/>
      <c r="E178" s="666"/>
      <c r="F178" s="666"/>
      <c r="G178" s="666"/>
      <c r="H178" s="666"/>
      <c r="I178" s="666"/>
      <c r="J178" s="666"/>
      <c r="K178" s="666"/>
      <c r="L178" s="666"/>
      <c r="M178" s="666"/>
      <c r="N178" s="666"/>
      <c r="O178" s="666"/>
      <c r="P178" s="666"/>
      <c r="Q178" s="666"/>
      <c r="R178" s="666"/>
      <c r="S178" s="666"/>
      <c r="T178" s="666"/>
      <c r="U178" s="666"/>
      <c r="V178" s="666"/>
      <c r="W178" s="666"/>
      <c r="X178" s="667"/>
      <c r="Y178" s="667"/>
      <c r="Z178" s="667"/>
    </row>
    <row r="179" spans="1:26" x14ac:dyDescent="0.25">
      <c r="A179" s="666"/>
      <c r="B179" s="666"/>
      <c r="C179" s="666"/>
      <c r="D179" s="666"/>
      <c r="E179" s="666"/>
      <c r="F179" s="666"/>
      <c r="G179" s="666"/>
      <c r="H179" s="666"/>
      <c r="I179" s="666"/>
      <c r="J179" s="666"/>
      <c r="K179" s="666"/>
      <c r="L179" s="666"/>
      <c r="M179" s="666"/>
      <c r="N179" s="666"/>
      <c r="O179" s="666"/>
      <c r="P179" s="666"/>
      <c r="Q179" s="666"/>
      <c r="R179" s="666"/>
      <c r="S179" s="666"/>
      <c r="T179" s="666"/>
      <c r="U179" s="666"/>
      <c r="V179" s="666"/>
      <c r="W179" s="666"/>
      <c r="X179" s="667"/>
      <c r="Y179" s="667"/>
      <c r="Z179" s="667"/>
    </row>
    <row r="180" spans="1:26" x14ac:dyDescent="0.25">
      <c r="A180" s="666"/>
      <c r="B180" s="666"/>
      <c r="C180" s="666"/>
      <c r="D180" s="666"/>
      <c r="E180" s="666"/>
      <c r="F180" s="666"/>
      <c r="G180" s="666"/>
      <c r="H180" s="666"/>
      <c r="I180" s="666"/>
      <c r="J180" s="666"/>
      <c r="K180" s="666"/>
      <c r="L180" s="666"/>
      <c r="M180" s="666"/>
      <c r="N180" s="666"/>
      <c r="O180" s="666"/>
      <c r="P180" s="666"/>
      <c r="Q180" s="666"/>
      <c r="R180" s="666"/>
      <c r="S180" s="666"/>
      <c r="T180" s="666"/>
      <c r="U180" s="666"/>
      <c r="V180" s="666"/>
      <c r="W180" s="666"/>
      <c r="X180" s="667"/>
      <c r="Y180" s="667"/>
      <c r="Z180" s="667"/>
    </row>
    <row r="181" spans="1:26" x14ac:dyDescent="0.25">
      <c r="A181" s="666"/>
      <c r="B181" s="666"/>
      <c r="C181" s="666"/>
      <c r="D181" s="666"/>
      <c r="E181" s="666"/>
      <c r="F181" s="666"/>
      <c r="G181" s="666"/>
      <c r="H181" s="666"/>
      <c r="I181" s="666"/>
      <c r="J181" s="666"/>
      <c r="K181" s="666"/>
      <c r="L181" s="666"/>
      <c r="M181" s="666"/>
      <c r="N181" s="666"/>
      <c r="O181" s="666"/>
      <c r="P181" s="666"/>
      <c r="Q181" s="666"/>
      <c r="R181" s="666"/>
      <c r="S181" s="666"/>
      <c r="T181" s="666"/>
      <c r="U181" s="666"/>
      <c r="V181" s="666"/>
      <c r="W181" s="666"/>
      <c r="X181" s="667"/>
      <c r="Y181" s="667"/>
      <c r="Z181" s="667"/>
    </row>
    <row r="182" spans="1:26" x14ac:dyDescent="0.25">
      <c r="A182" s="666"/>
      <c r="B182" s="666"/>
      <c r="C182" s="666"/>
      <c r="D182" s="666"/>
      <c r="E182" s="666"/>
      <c r="F182" s="666"/>
      <c r="G182" s="666"/>
      <c r="H182" s="666"/>
      <c r="I182" s="666"/>
      <c r="J182" s="666"/>
      <c r="K182" s="666"/>
      <c r="L182" s="666"/>
      <c r="M182" s="666"/>
      <c r="N182" s="666"/>
      <c r="O182" s="666"/>
      <c r="P182" s="666"/>
      <c r="Q182" s="666"/>
      <c r="R182" s="666"/>
      <c r="S182" s="666"/>
      <c r="T182" s="666"/>
      <c r="U182" s="666"/>
      <c r="V182" s="666"/>
      <c r="W182" s="666"/>
      <c r="X182" s="667"/>
      <c r="Y182" s="667"/>
      <c r="Z182" s="667"/>
    </row>
    <row r="183" spans="1:26" x14ac:dyDescent="0.25">
      <c r="A183" s="666"/>
      <c r="B183" s="666"/>
      <c r="C183" s="666"/>
      <c r="D183" s="666"/>
      <c r="E183" s="666"/>
      <c r="F183" s="666"/>
      <c r="G183" s="666"/>
      <c r="H183" s="666"/>
      <c r="I183" s="666"/>
      <c r="J183" s="666"/>
      <c r="K183" s="666"/>
      <c r="L183" s="666"/>
      <c r="M183" s="666"/>
      <c r="N183" s="666"/>
      <c r="O183" s="666"/>
      <c r="P183" s="666"/>
      <c r="Q183" s="666"/>
      <c r="R183" s="666"/>
      <c r="S183" s="666"/>
      <c r="T183" s="666"/>
      <c r="U183" s="666"/>
      <c r="V183" s="666"/>
      <c r="W183" s="666"/>
      <c r="X183" s="667"/>
      <c r="Y183" s="667"/>
      <c r="Z183" s="667"/>
    </row>
    <row r="184" spans="1:26" x14ac:dyDescent="0.25">
      <c r="A184" s="666"/>
      <c r="B184" s="666"/>
      <c r="C184" s="666"/>
      <c r="D184" s="666"/>
      <c r="E184" s="666"/>
      <c r="F184" s="666"/>
      <c r="G184" s="666"/>
      <c r="H184" s="666"/>
      <c r="I184" s="666"/>
      <c r="J184" s="666"/>
      <c r="K184" s="666"/>
      <c r="L184" s="666"/>
      <c r="M184" s="666"/>
      <c r="N184" s="666"/>
      <c r="O184" s="666"/>
      <c r="P184" s="666"/>
      <c r="Q184" s="666"/>
      <c r="R184" s="666"/>
      <c r="S184" s="666"/>
      <c r="T184" s="666"/>
      <c r="U184" s="666"/>
      <c r="V184" s="666"/>
      <c r="W184" s="666"/>
      <c r="X184" s="667"/>
      <c r="Y184" s="667"/>
      <c r="Z184" s="667"/>
    </row>
    <row r="185" spans="1:26" x14ac:dyDescent="0.25">
      <c r="A185" s="666"/>
      <c r="B185" s="666"/>
      <c r="C185" s="666"/>
      <c r="D185" s="666"/>
      <c r="E185" s="666"/>
      <c r="F185" s="666"/>
      <c r="G185" s="666"/>
      <c r="H185" s="666"/>
      <c r="I185" s="666"/>
      <c r="J185" s="666"/>
      <c r="K185" s="666"/>
      <c r="L185" s="666"/>
      <c r="M185" s="666"/>
      <c r="N185" s="666"/>
      <c r="O185" s="666"/>
      <c r="P185" s="666"/>
      <c r="Q185" s="666"/>
      <c r="R185" s="666"/>
      <c r="S185" s="666"/>
      <c r="T185" s="666"/>
      <c r="U185" s="666"/>
      <c r="V185" s="666"/>
      <c r="W185" s="666"/>
      <c r="X185" s="667"/>
      <c r="Y185" s="667"/>
      <c r="Z185" s="667"/>
    </row>
    <row r="186" spans="1:26" x14ac:dyDescent="0.25">
      <c r="A186" s="666"/>
      <c r="B186" s="666"/>
      <c r="C186" s="666"/>
      <c r="D186" s="666"/>
      <c r="E186" s="666"/>
      <c r="F186" s="666"/>
      <c r="G186" s="666"/>
      <c r="H186" s="666"/>
      <c r="I186" s="666"/>
      <c r="J186" s="666"/>
      <c r="K186" s="666"/>
      <c r="L186" s="666"/>
      <c r="M186" s="666"/>
      <c r="N186" s="666"/>
      <c r="O186" s="666"/>
      <c r="P186" s="666"/>
      <c r="Q186" s="666"/>
      <c r="R186" s="666"/>
      <c r="S186" s="666"/>
      <c r="T186" s="666"/>
      <c r="U186" s="666"/>
      <c r="V186" s="666"/>
      <c r="W186" s="666"/>
      <c r="X186" s="667"/>
      <c r="Y186" s="667"/>
      <c r="Z186" s="667"/>
    </row>
    <row r="187" spans="1:26" x14ac:dyDescent="0.25">
      <c r="A187" s="666"/>
      <c r="B187" s="666"/>
      <c r="C187" s="666"/>
      <c r="D187" s="666"/>
      <c r="E187" s="666"/>
      <c r="F187" s="666"/>
      <c r="G187" s="666"/>
      <c r="H187" s="666"/>
      <c r="I187" s="666"/>
      <c r="J187" s="666"/>
      <c r="K187" s="666"/>
      <c r="L187" s="666"/>
      <c r="M187" s="666"/>
      <c r="N187" s="666"/>
      <c r="O187" s="666"/>
      <c r="P187" s="666"/>
      <c r="Q187" s="666"/>
      <c r="R187" s="666"/>
      <c r="S187" s="666"/>
      <c r="T187" s="666"/>
      <c r="U187" s="666"/>
      <c r="V187" s="666"/>
      <c r="W187" s="666"/>
      <c r="X187" s="667"/>
      <c r="Y187" s="667"/>
      <c r="Z187" s="667"/>
    </row>
    <row r="188" spans="1:26" x14ac:dyDescent="0.25">
      <c r="A188" s="666"/>
      <c r="B188" s="666"/>
      <c r="C188" s="666"/>
      <c r="D188" s="666"/>
      <c r="E188" s="666"/>
      <c r="F188" s="666"/>
      <c r="G188" s="666"/>
      <c r="H188" s="666"/>
      <c r="I188" s="666"/>
      <c r="J188" s="666"/>
      <c r="K188" s="666"/>
      <c r="L188" s="666"/>
      <c r="M188" s="666"/>
      <c r="N188" s="666"/>
      <c r="O188" s="666"/>
      <c r="P188" s="666"/>
      <c r="Q188" s="666"/>
      <c r="R188" s="666"/>
      <c r="S188" s="666"/>
      <c r="T188" s="666"/>
      <c r="U188" s="666"/>
      <c r="V188" s="666"/>
      <c r="W188" s="666"/>
      <c r="X188" s="667"/>
      <c r="Y188" s="667"/>
      <c r="Z188" s="667"/>
    </row>
    <row r="189" spans="1:26" x14ac:dyDescent="0.25">
      <c r="A189" s="666"/>
      <c r="B189" s="666"/>
      <c r="C189" s="666"/>
      <c r="D189" s="666"/>
      <c r="E189" s="666"/>
      <c r="F189" s="666"/>
      <c r="G189" s="666"/>
      <c r="H189" s="666"/>
      <c r="I189" s="666"/>
      <c r="J189" s="666"/>
      <c r="K189" s="666"/>
      <c r="L189" s="666"/>
      <c r="M189" s="666"/>
      <c r="N189" s="666"/>
      <c r="O189" s="666"/>
      <c r="P189" s="666"/>
      <c r="Q189" s="666"/>
      <c r="R189" s="666"/>
      <c r="S189" s="666"/>
      <c r="T189" s="666"/>
      <c r="U189" s="666"/>
      <c r="V189" s="666"/>
      <c r="W189" s="666"/>
      <c r="X189" s="667"/>
      <c r="Y189" s="667"/>
      <c r="Z189" s="667"/>
    </row>
    <row r="190" spans="1:26" x14ac:dyDescent="0.25">
      <c r="A190" s="666"/>
      <c r="B190" s="666"/>
      <c r="C190" s="666"/>
      <c r="D190" s="666"/>
      <c r="E190" s="666"/>
      <c r="F190" s="666"/>
      <c r="G190" s="666"/>
      <c r="H190" s="666"/>
      <c r="I190" s="666"/>
      <c r="J190" s="666"/>
      <c r="K190" s="666"/>
      <c r="L190" s="666"/>
      <c r="M190" s="666"/>
      <c r="N190" s="666"/>
      <c r="O190" s="666"/>
      <c r="P190" s="666"/>
      <c r="Q190" s="666"/>
      <c r="R190" s="666"/>
      <c r="S190" s="666"/>
      <c r="T190" s="666"/>
      <c r="U190" s="666"/>
      <c r="V190" s="666"/>
      <c r="W190" s="666"/>
      <c r="X190" s="667"/>
      <c r="Y190" s="667"/>
      <c r="Z190" s="667"/>
    </row>
    <row r="191" spans="1:26" x14ac:dyDescent="0.25">
      <c r="A191" s="666"/>
      <c r="B191" s="666"/>
      <c r="C191" s="666"/>
      <c r="D191" s="666"/>
      <c r="E191" s="666"/>
      <c r="F191" s="666"/>
      <c r="G191" s="666"/>
      <c r="H191" s="666"/>
      <c r="I191" s="666"/>
      <c r="J191" s="666"/>
      <c r="K191" s="666"/>
      <c r="L191" s="666"/>
      <c r="M191" s="666"/>
      <c r="N191" s="666"/>
      <c r="O191" s="666"/>
      <c r="P191" s="666"/>
      <c r="Q191" s="666"/>
      <c r="R191" s="666"/>
      <c r="S191" s="666"/>
      <c r="T191" s="666"/>
      <c r="U191" s="666"/>
      <c r="V191" s="666"/>
      <c r="W191" s="666"/>
      <c r="X191" s="667"/>
      <c r="Y191" s="667"/>
      <c r="Z191" s="667"/>
    </row>
    <row r="192" spans="1:26" x14ac:dyDescent="0.25">
      <c r="A192" s="666"/>
      <c r="B192" s="666"/>
      <c r="C192" s="666"/>
      <c r="D192" s="666"/>
      <c r="E192" s="666"/>
      <c r="F192" s="666"/>
      <c r="G192" s="666"/>
      <c r="H192" s="666"/>
      <c r="I192" s="666"/>
      <c r="J192" s="666"/>
      <c r="K192" s="666"/>
      <c r="L192" s="666"/>
      <c r="M192" s="666"/>
      <c r="N192" s="666"/>
      <c r="O192" s="666"/>
      <c r="P192" s="666"/>
      <c r="Q192" s="666"/>
      <c r="R192" s="666"/>
      <c r="S192" s="666"/>
      <c r="T192" s="666"/>
      <c r="U192" s="666"/>
      <c r="V192" s="666"/>
      <c r="W192" s="666"/>
      <c r="X192" s="667"/>
      <c r="Y192" s="667"/>
      <c r="Z192" s="667"/>
    </row>
    <row r="193" spans="1:26" x14ac:dyDescent="0.25">
      <c r="A193" s="666"/>
      <c r="B193" s="666"/>
      <c r="C193" s="666"/>
      <c r="D193" s="666"/>
      <c r="E193" s="666"/>
      <c r="F193" s="666"/>
      <c r="G193" s="666"/>
      <c r="H193" s="666"/>
      <c r="I193" s="666"/>
      <c r="J193" s="666"/>
      <c r="K193" s="666"/>
      <c r="L193" s="666"/>
      <c r="M193" s="666"/>
      <c r="N193" s="666"/>
      <c r="O193" s="666"/>
      <c r="P193" s="666"/>
      <c r="Q193" s="666"/>
      <c r="R193" s="666"/>
      <c r="S193" s="666"/>
      <c r="T193" s="666"/>
      <c r="U193" s="666"/>
      <c r="V193" s="666"/>
      <c r="W193" s="666"/>
      <c r="X193" s="667"/>
      <c r="Y193" s="667"/>
      <c r="Z193" s="667"/>
    </row>
    <row r="194" spans="1:26" x14ac:dyDescent="0.25">
      <c r="A194" s="666"/>
      <c r="B194" s="666"/>
      <c r="C194" s="666"/>
      <c r="D194" s="666"/>
      <c r="E194" s="666"/>
      <c r="F194" s="666"/>
      <c r="G194" s="666"/>
      <c r="H194" s="666"/>
      <c r="I194" s="666"/>
      <c r="J194" s="666"/>
      <c r="K194" s="666"/>
      <c r="L194" s="666"/>
      <c r="M194" s="666"/>
      <c r="N194" s="666"/>
      <c r="O194" s="666"/>
      <c r="P194" s="666"/>
      <c r="Q194" s="666"/>
      <c r="R194" s="666"/>
      <c r="S194" s="666"/>
      <c r="T194" s="666"/>
      <c r="U194" s="666"/>
      <c r="V194" s="666"/>
      <c r="W194" s="666"/>
      <c r="X194" s="667"/>
      <c r="Y194" s="667"/>
      <c r="Z194" s="667"/>
    </row>
    <row r="195" spans="1:26" x14ac:dyDescent="0.25">
      <c r="A195" s="666"/>
      <c r="B195" s="666"/>
      <c r="C195" s="666"/>
      <c r="D195" s="666"/>
      <c r="E195" s="666"/>
      <c r="F195" s="666"/>
      <c r="G195" s="666"/>
      <c r="H195" s="666"/>
      <c r="I195" s="666"/>
      <c r="J195" s="666"/>
      <c r="K195" s="666"/>
      <c r="L195" s="666"/>
      <c r="M195" s="666"/>
      <c r="N195" s="666"/>
      <c r="O195" s="666"/>
      <c r="P195" s="666"/>
      <c r="Q195" s="666"/>
      <c r="R195" s="666"/>
      <c r="S195" s="666"/>
      <c r="T195" s="666"/>
      <c r="U195" s="666"/>
      <c r="V195" s="666"/>
      <c r="W195" s="666"/>
      <c r="X195" s="667"/>
      <c r="Y195" s="667"/>
      <c r="Z195" s="667"/>
    </row>
    <row r="196" spans="1:26" x14ac:dyDescent="0.25">
      <c r="A196" s="666"/>
      <c r="B196" s="666"/>
      <c r="C196" s="666"/>
      <c r="D196" s="666"/>
      <c r="E196" s="666"/>
      <c r="F196" s="666"/>
      <c r="G196" s="666"/>
      <c r="H196" s="666"/>
      <c r="I196" s="666"/>
      <c r="J196" s="666"/>
      <c r="K196" s="666"/>
      <c r="L196" s="666"/>
      <c r="M196" s="666"/>
      <c r="N196" s="666"/>
      <c r="O196" s="666"/>
      <c r="P196" s="666"/>
      <c r="Q196" s="666"/>
      <c r="R196" s="666"/>
      <c r="S196" s="666"/>
      <c r="T196" s="666"/>
      <c r="U196" s="666"/>
      <c r="V196" s="666"/>
      <c r="W196" s="666"/>
      <c r="X196" s="667"/>
      <c r="Y196" s="667"/>
      <c r="Z196" s="667"/>
    </row>
    <row r="197" spans="1:26" x14ac:dyDescent="0.25">
      <c r="A197" s="666"/>
      <c r="B197" s="666"/>
      <c r="C197" s="666"/>
      <c r="D197" s="666"/>
      <c r="E197" s="666"/>
      <c r="F197" s="666"/>
      <c r="G197" s="666"/>
      <c r="H197" s="666"/>
      <c r="I197" s="666"/>
      <c r="J197" s="666"/>
      <c r="K197" s="666"/>
      <c r="L197" s="666"/>
      <c r="M197" s="666"/>
      <c r="N197" s="666"/>
      <c r="O197" s="666"/>
      <c r="P197" s="666"/>
      <c r="Q197" s="666"/>
      <c r="R197" s="666"/>
      <c r="S197" s="666"/>
      <c r="T197" s="666"/>
      <c r="U197" s="666"/>
      <c r="V197" s="666"/>
      <c r="W197" s="666"/>
      <c r="X197" s="667"/>
      <c r="Y197" s="667"/>
      <c r="Z197" s="667"/>
    </row>
    <row r="198" spans="1:26" x14ac:dyDescent="0.25">
      <c r="A198" s="666"/>
      <c r="B198" s="666"/>
      <c r="C198" s="666"/>
      <c r="D198" s="666"/>
      <c r="E198" s="666"/>
      <c r="F198" s="666"/>
      <c r="G198" s="666"/>
      <c r="H198" s="666"/>
      <c r="I198" s="666"/>
      <c r="J198" s="666"/>
      <c r="K198" s="666"/>
      <c r="L198" s="666"/>
      <c r="M198" s="666"/>
      <c r="N198" s="666"/>
      <c r="O198" s="666"/>
      <c r="P198" s="666"/>
      <c r="Q198" s="666"/>
      <c r="R198" s="666"/>
      <c r="S198" s="666"/>
      <c r="T198" s="666"/>
      <c r="U198" s="666"/>
      <c r="V198" s="666"/>
      <c r="W198" s="666"/>
      <c r="X198" s="667"/>
      <c r="Y198" s="667"/>
      <c r="Z198" s="667"/>
    </row>
    <row r="199" spans="1:26" x14ac:dyDescent="0.25">
      <c r="A199" s="666"/>
      <c r="B199" s="666"/>
      <c r="C199" s="666"/>
      <c r="D199" s="666"/>
      <c r="E199" s="666"/>
      <c r="F199" s="666"/>
      <c r="G199" s="666"/>
      <c r="H199" s="666"/>
      <c r="I199" s="666"/>
      <c r="J199" s="666"/>
      <c r="K199" s="666"/>
      <c r="L199" s="666"/>
      <c r="M199" s="666"/>
      <c r="N199" s="666"/>
      <c r="O199" s="666"/>
      <c r="P199" s="666"/>
      <c r="Q199" s="666"/>
      <c r="R199" s="666"/>
      <c r="S199" s="666"/>
      <c r="T199" s="666"/>
      <c r="U199" s="666"/>
      <c r="V199" s="666"/>
      <c r="W199" s="666"/>
      <c r="X199" s="667"/>
      <c r="Y199" s="667"/>
      <c r="Z199" s="667"/>
    </row>
    <row r="200" spans="1:26" x14ac:dyDescent="0.25">
      <c r="A200" s="666"/>
      <c r="B200" s="666"/>
      <c r="C200" s="666"/>
      <c r="D200" s="666"/>
      <c r="E200" s="666"/>
      <c r="F200" s="666"/>
      <c r="G200" s="666"/>
      <c r="H200" s="666"/>
      <c r="I200" s="666"/>
      <c r="J200" s="666"/>
      <c r="K200" s="666"/>
      <c r="L200" s="666"/>
      <c r="M200" s="666"/>
      <c r="N200" s="666"/>
      <c r="O200" s="666"/>
      <c r="P200" s="666"/>
      <c r="Q200" s="666"/>
      <c r="R200" s="666"/>
      <c r="S200" s="666"/>
      <c r="T200" s="666"/>
      <c r="U200" s="666"/>
      <c r="V200" s="666"/>
      <c r="W200" s="666"/>
      <c r="X200" s="667"/>
      <c r="Y200" s="667"/>
      <c r="Z200" s="667"/>
    </row>
    <row r="201" spans="1:26" x14ac:dyDescent="0.25">
      <c r="A201" s="666"/>
      <c r="B201" s="666"/>
      <c r="C201" s="666"/>
      <c r="D201" s="666"/>
      <c r="E201" s="666"/>
      <c r="F201" s="666"/>
      <c r="G201" s="666"/>
      <c r="H201" s="666"/>
      <c r="I201" s="666"/>
      <c r="J201" s="666"/>
      <c r="K201" s="666"/>
      <c r="L201" s="666"/>
      <c r="M201" s="666"/>
      <c r="N201" s="666"/>
      <c r="O201" s="666"/>
      <c r="P201" s="666"/>
      <c r="Q201" s="666"/>
      <c r="R201" s="666"/>
      <c r="S201" s="666"/>
      <c r="T201" s="666"/>
      <c r="U201" s="666"/>
      <c r="V201" s="666"/>
      <c r="W201" s="666"/>
      <c r="X201" s="667"/>
      <c r="Y201" s="667"/>
      <c r="Z201" s="667"/>
    </row>
    <row r="202" spans="1:26" x14ac:dyDescent="0.25">
      <c r="A202" s="666"/>
      <c r="B202" s="666"/>
      <c r="C202" s="666"/>
      <c r="D202" s="666"/>
      <c r="E202" s="666"/>
      <c r="F202" s="666"/>
      <c r="G202" s="666"/>
      <c r="H202" s="666"/>
      <c r="I202" s="666"/>
      <c r="J202" s="666"/>
      <c r="K202" s="666"/>
      <c r="L202" s="666"/>
      <c r="M202" s="666"/>
      <c r="N202" s="666"/>
      <c r="O202" s="666"/>
      <c r="P202" s="666"/>
      <c r="Q202" s="666"/>
      <c r="R202" s="666"/>
      <c r="S202" s="666"/>
      <c r="T202" s="666"/>
      <c r="U202" s="666"/>
      <c r="V202" s="666"/>
      <c r="W202" s="666"/>
      <c r="X202" s="667"/>
      <c r="Y202" s="667"/>
      <c r="Z202" s="667"/>
    </row>
    <row r="203" spans="1:26" x14ac:dyDescent="0.25">
      <c r="A203" s="666"/>
      <c r="B203" s="666"/>
      <c r="C203" s="666"/>
      <c r="D203" s="666"/>
      <c r="E203" s="666"/>
      <c r="F203" s="666"/>
      <c r="G203" s="666"/>
      <c r="H203" s="666"/>
      <c r="I203" s="666"/>
      <c r="J203" s="666"/>
      <c r="K203" s="666"/>
      <c r="L203" s="666"/>
      <c r="M203" s="666"/>
      <c r="N203" s="666"/>
      <c r="O203" s="666"/>
      <c r="P203" s="666"/>
      <c r="Q203" s="666"/>
      <c r="R203" s="666"/>
      <c r="S203" s="666"/>
      <c r="T203" s="666"/>
      <c r="U203" s="666"/>
      <c r="V203" s="666"/>
      <c r="W203" s="666"/>
      <c r="X203" s="667"/>
      <c r="Y203" s="667"/>
      <c r="Z203" s="667"/>
    </row>
    <row r="204" spans="1:26" x14ac:dyDescent="0.25">
      <c r="A204" s="666"/>
      <c r="B204" s="666"/>
      <c r="C204" s="666"/>
      <c r="D204" s="666"/>
      <c r="E204" s="666"/>
      <c r="F204" s="666"/>
      <c r="G204" s="666"/>
      <c r="H204" s="666"/>
      <c r="I204" s="666"/>
      <c r="J204" s="666"/>
      <c r="K204" s="666"/>
      <c r="L204" s="666"/>
      <c r="M204" s="666"/>
      <c r="N204" s="666"/>
      <c r="O204" s="666"/>
      <c r="P204" s="666"/>
      <c r="Q204" s="666"/>
      <c r="R204" s="666"/>
      <c r="S204" s="666"/>
      <c r="T204" s="666"/>
      <c r="U204" s="666"/>
      <c r="V204" s="666"/>
      <c r="W204" s="666"/>
      <c r="X204" s="667"/>
      <c r="Y204" s="667"/>
      <c r="Z204" s="667"/>
    </row>
    <row r="205" spans="1:26" x14ac:dyDescent="0.25">
      <c r="A205" s="666"/>
      <c r="B205" s="666"/>
      <c r="C205" s="666"/>
      <c r="D205" s="666"/>
      <c r="E205" s="666"/>
      <c r="F205" s="666"/>
      <c r="G205" s="666"/>
      <c r="H205" s="666"/>
      <c r="I205" s="666"/>
      <c r="J205" s="666"/>
      <c r="K205" s="666"/>
      <c r="L205" s="666"/>
      <c r="M205" s="666"/>
      <c r="N205" s="666"/>
      <c r="O205" s="666"/>
      <c r="P205" s="666"/>
      <c r="Q205" s="666"/>
      <c r="R205" s="666"/>
      <c r="S205" s="666"/>
      <c r="T205" s="666"/>
      <c r="U205" s="666"/>
      <c r="V205" s="666"/>
      <c r="W205" s="666"/>
      <c r="X205" s="667"/>
      <c r="Y205" s="667"/>
      <c r="Z205" s="667"/>
    </row>
    <row r="206" spans="1:26" x14ac:dyDescent="0.25">
      <c r="A206" s="666"/>
      <c r="B206" s="666"/>
      <c r="C206" s="666"/>
      <c r="D206" s="666"/>
      <c r="E206" s="666"/>
      <c r="F206" s="666"/>
      <c r="G206" s="666"/>
      <c r="H206" s="666"/>
      <c r="I206" s="666"/>
      <c r="J206" s="666"/>
      <c r="K206" s="666"/>
      <c r="L206" s="666"/>
      <c r="M206" s="666"/>
      <c r="N206" s="666"/>
      <c r="O206" s="666"/>
      <c r="P206" s="666"/>
      <c r="Q206" s="666"/>
      <c r="R206" s="666"/>
      <c r="S206" s="666"/>
      <c r="T206" s="666"/>
      <c r="U206" s="666"/>
      <c r="V206" s="666"/>
      <c r="W206" s="666"/>
      <c r="X206" s="667"/>
      <c r="Y206" s="667"/>
      <c r="Z206" s="667"/>
    </row>
    <row r="207" spans="1:26" x14ac:dyDescent="0.25">
      <c r="A207" s="666"/>
      <c r="B207" s="666"/>
      <c r="C207" s="666"/>
      <c r="D207" s="666"/>
      <c r="E207" s="666"/>
      <c r="F207" s="666"/>
      <c r="G207" s="666"/>
      <c r="H207" s="666"/>
      <c r="I207" s="666"/>
      <c r="J207" s="666"/>
      <c r="K207" s="666"/>
      <c r="L207" s="666"/>
      <c r="M207" s="666"/>
      <c r="N207" s="666"/>
      <c r="O207" s="666"/>
      <c r="P207" s="666"/>
      <c r="Q207" s="666"/>
      <c r="R207" s="666"/>
      <c r="S207" s="666"/>
      <c r="T207" s="666"/>
      <c r="U207" s="666"/>
      <c r="V207" s="666"/>
      <c r="W207" s="666"/>
      <c r="X207" s="667"/>
      <c r="Y207" s="667"/>
      <c r="Z207" s="667"/>
    </row>
    <row r="208" spans="1:26" x14ac:dyDescent="0.25">
      <c r="A208" s="666"/>
      <c r="B208" s="666"/>
      <c r="C208" s="666"/>
      <c r="D208" s="666"/>
      <c r="E208" s="666"/>
      <c r="F208" s="666"/>
      <c r="G208" s="666"/>
      <c r="H208" s="666"/>
      <c r="I208" s="666"/>
      <c r="J208" s="666"/>
      <c r="K208" s="666"/>
      <c r="L208" s="666"/>
      <c r="M208" s="666"/>
      <c r="N208" s="666"/>
      <c r="O208" s="666"/>
      <c r="P208" s="666"/>
      <c r="Q208" s="666"/>
      <c r="R208" s="666"/>
      <c r="S208" s="666"/>
      <c r="T208" s="666"/>
      <c r="U208" s="666"/>
      <c r="V208" s="666"/>
      <c r="W208" s="666"/>
      <c r="X208" s="667"/>
      <c r="Y208" s="667"/>
      <c r="Z208" s="667"/>
    </row>
    <row r="209" spans="1:26" x14ac:dyDescent="0.25">
      <c r="A209" s="666"/>
      <c r="B209" s="666"/>
      <c r="C209" s="666"/>
      <c r="D209" s="666"/>
      <c r="E209" s="666"/>
      <c r="F209" s="666"/>
      <c r="G209" s="666"/>
      <c r="H209" s="666"/>
      <c r="I209" s="666"/>
      <c r="J209" s="666"/>
      <c r="K209" s="666"/>
      <c r="L209" s="666"/>
      <c r="M209" s="666"/>
      <c r="N209" s="666"/>
      <c r="O209" s="666"/>
      <c r="P209" s="666"/>
      <c r="Q209" s="666"/>
      <c r="R209" s="666"/>
      <c r="S209" s="666"/>
      <c r="T209" s="666"/>
      <c r="U209" s="666"/>
      <c r="V209" s="666"/>
      <c r="W209" s="666"/>
      <c r="X209" s="667"/>
      <c r="Y209" s="667"/>
      <c r="Z209" s="667"/>
    </row>
    <row r="210" spans="1:26" x14ac:dyDescent="0.25">
      <c r="A210" s="666"/>
      <c r="B210" s="666"/>
      <c r="C210" s="666"/>
      <c r="D210" s="666"/>
      <c r="E210" s="666"/>
      <c r="F210" s="666"/>
      <c r="G210" s="666"/>
      <c r="H210" s="666"/>
      <c r="I210" s="666"/>
      <c r="J210" s="666"/>
      <c r="K210" s="666"/>
      <c r="L210" s="666"/>
      <c r="M210" s="666"/>
      <c r="N210" s="666"/>
      <c r="O210" s="666"/>
      <c r="P210" s="666"/>
      <c r="Q210" s="666"/>
      <c r="R210" s="666"/>
      <c r="S210" s="666"/>
      <c r="T210" s="666"/>
      <c r="U210" s="666"/>
      <c r="V210" s="666"/>
      <c r="W210" s="666"/>
      <c r="X210" s="667"/>
      <c r="Y210" s="667"/>
      <c r="Z210" s="667"/>
    </row>
    <row r="211" spans="1:26" x14ac:dyDescent="0.25">
      <c r="A211" s="666"/>
      <c r="B211" s="666"/>
      <c r="C211" s="666"/>
      <c r="D211" s="666"/>
      <c r="E211" s="666"/>
      <c r="F211" s="666"/>
      <c r="G211" s="666"/>
      <c r="H211" s="666"/>
      <c r="I211" s="666"/>
      <c r="J211" s="666"/>
      <c r="K211" s="666"/>
      <c r="L211" s="666"/>
      <c r="M211" s="666"/>
      <c r="N211" s="666"/>
      <c r="O211" s="666"/>
      <c r="P211" s="666"/>
      <c r="Q211" s="666"/>
      <c r="R211" s="666"/>
      <c r="S211" s="666"/>
      <c r="T211" s="666"/>
      <c r="U211" s="666"/>
      <c r="V211" s="666"/>
      <c r="W211" s="666"/>
      <c r="X211" s="667"/>
      <c r="Y211" s="667"/>
      <c r="Z211" s="667"/>
    </row>
    <row r="212" spans="1:26" x14ac:dyDescent="0.25">
      <c r="A212" s="666"/>
      <c r="B212" s="666"/>
      <c r="C212" s="666"/>
      <c r="D212" s="666"/>
      <c r="E212" s="666"/>
      <c r="F212" s="666"/>
      <c r="G212" s="666"/>
      <c r="H212" s="666"/>
      <c r="I212" s="666"/>
      <c r="J212" s="666"/>
      <c r="K212" s="666"/>
      <c r="L212" s="666"/>
      <c r="M212" s="666"/>
      <c r="N212" s="666"/>
      <c r="O212" s="666"/>
      <c r="P212" s="666"/>
      <c r="Q212" s="666"/>
      <c r="R212" s="666"/>
      <c r="S212" s="666"/>
      <c r="T212" s="666"/>
      <c r="U212" s="666"/>
      <c r="V212" s="666"/>
      <c r="W212" s="666"/>
      <c r="X212" s="667"/>
      <c r="Y212" s="667"/>
      <c r="Z212" s="667"/>
    </row>
    <row r="213" spans="1:26" x14ac:dyDescent="0.25">
      <c r="A213" s="666"/>
      <c r="B213" s="666"/>
      <c r="C213" s="666"/>
      <c r="D213" s="666"/>
      <c r="E213" s="666"/>
      <c r="F213" s="666"/>
      <c r="G213" s="666"/>
      <c r="H213" s="666"/>
      <c r="I213" s="666"/>
      <c r="J213" s="666"/>
      <c r="K213" s="666"/>
      <c r="L213" s="666"/>
      <c r="M213" s="666"/>
      <c r="N213" s="666"/>
      <c r="O213" s="666"/>
      <c r="P213" s="666"/>
      <c r="Q213" s="666"/>
      <c r="R213" s="666"/>
      <c r="S213" s="666"/>
      <c r="T213" s="666"/>
      <c r="U213" s="666"/>
      <c r="V213" s="666"/>
      <c r="W213" s="666"/>
      <c r="X213" s="667"/>
      <c r="Y213" s="667"/>
      <c r="Z213" s="667"/>
    </row>
    <row r="214" spans="1:26" x14ac:dyDescent="0.25">
      <c r="A214" s="666"/>
      <c r="B214" s="666"/>
      <c r="C214" s="666"/>
      <c r="D214" s="666"/>
      <c r="E214" s="666"/>
      <c r="F214" s="666"/>
      <c r="G214" s="666"/>
      <c r="H214" s="666"/>
      <c r="I214" s="666"/>
      <c r="J214" s="666"/>
      <c r="K214" s="666"/>
      <c r="L214" s="666"/>
      <c r="M214" s="666"/>
      <c r="N214" s="666"/>
      <c r="O214" s="666"/>
      <c r="P214" s="666"/>
      <c r="Q214" s="666"/>
      <c r="R214" s="666"/>
      <c r="S214" s="666"/>
      <c r="T214" s="666"/>
      <c r="U214" s="666"/>
      <c r="V214" s="666"/>
      <c r="W214" s="666"/>
      <c r="X214" s="667"/>
      <c r="Y214" s="667"/>
      <c r="Z214" s="667"/>
    </row>
    <row r="215" spans="1:26" x14ac:dyDescent="0.25">
      <c r="A215" s="666"/>
      <c r="B215" s="666"/>
      <c r="C215" s="666"/>
      <c r="D215" s="666"/>
      <c r="E215" s="666"/>
      <c r="F215" s="666"/>
      <c r="G215" s="666"/>
      <c r="H215" s="666"/>
      <c r="I215" s="666"/>
      <c r="J215" s="666"/>
      <c r="K215" s="666"/>
      <c r="L215" s="666"/>
      <c r="M215" s="666"/>
      <c r="N215" s="666"/>
      <c r="O215" s="666"/>
      <c r="P215" s="666"/>
      <c r="Q215" s="666"/>
      <c r="R215" s="666"/>
      <c r="S215" s="666"/>
      <c r="T215" s="666"/>
      <c r="U215" s="666"/>
      <c r="V215" s="666"/>
      <c r="W215" s="666"/>
      <c r="X215" s="667"/>
      <c r="Y215" s="667"/>
      <c r="Z215" s="667"/>
    </row>
    <row r="216" spans="1:26" x14ac:dyDescent="0.25">
      <c r="A216" s="666"/>
      <c r="B216" s="666"/>
      <c r="C216" s="666"/>
      <c r="D216" s="666"/>
      <c r="E216" s="666"/>
      <c r="F216" s="666"/>
      <c r="G216" s="666"/>
      <c r="H216" s="666"/>
      <c r="I216" s="666"/>
      <c r="J216" s="666"/>
      <c r="K216" s="666"/>
      <c r="L216" s="666"/>
      <c r="M216" s="666"/>
      <c r="N216" s="666"/>
      <c r="O216" s="666"/>
      <c r="P216" s="666"/>
      <c r="Q216" s="666"/>
      <c r="R216" s="666"/>
      <c r="S216" s="666"/>
      <c r="T216" s="666"/>
      <c r="U216" s="666"/>
      <c r="V216" s="666"/>
      <c r="W216" s="666"/>
      <c r="X216" s="667"/>
      <c r="Y216" s="667"/>
      <c r="Z216" s="667"/>
    </row>
    <row r="217" spans="1:26" x14ac:dyDescent="0.25">
      <c r="A217" s="666"/>
      <c r="B217" s="666"/>
      <c r="C217" s="666"/>
      <c r="D217" s="666"/>
      <c r="E217" s="666"/>
      <c r="F217" s="666"/>
      <c r="G217" s="666"/>
      <c r="H217" s="666"/>
      <c r="I217" s="666"/>
      <c r="J217" s="666"/>
      <c r="K217" s="666"/>
      <c r="L217" s="666"/>
      <c r="M217" s="666"/>
      <c r="N217" s="666"/>
      <c r="O217" s="666"/>
      <c r="P217" s="666"/>
      <c r="Q217" s="666"/>
      <c r="R217" s="666"/>
      <c r="S217" s="666"/>
      <c r="T217" s="666"/>
      <c r="U217" s="666"/>
      <c r="V217" s="666"/>
      <c r="W217" s="666"/>
      <c r="X217" s="667"/>
      <c r="Y217" s="667"/>
      <c r="Z217" s="667"/>
    </row>
    <row r="218" spans="1:26" x14ac:dyDescent="0.25">
      <c r="A218" s="666"/>
      <c r="B218" s="666"/>
      <c r="C218" s="666"/>
      <c r="D218" s="666"/>
      <c r="E218" s="666"/>
      <c r="F218" s="666"/>
      <c r="G218" s="666"/>
      <c r="H218" s="666"/>
      <c r="I218" s="666"/>
      <c r="J218" s="666"/>
      <c r="K218" s="666"/>
      <c r="L218" s="666"/>
      <c r="M218" s="666"/>
      <c r="N218" s="666"/>
      <c r="O218" s="666"/>
      <c r="P218" s="666"/>
      <c r="Q218" s="666"/>
      <c r="R218" s="666"/>
      <c r="S218" s="666"/>
      <c r="T218" s="666"/>
      <c r="U218" s="666"/>
      <c r="V218" s="666"/>
      <c r="W218" s="666"/>
      <c r="X218" s="667"/>
      <c r="Y218" s="667"/>
      <c r="Z218" s="667"/>
    </row>
    <row r="219" spans="1:26" x14ac:dyDescent="0.25">
      <c r="A219" s="666"/>
      <c r="B219" s="666"/>
      <c r="C219" s="666"/>
      <c r="D219" s="666"/>
      <c r="E219" s="666"/>
      <c r="F219" s="666"/>
      <c r="G219" s="666"/>
      <c r="H219" s="666"/>
      <c r="I219" s="666"/>
      <c r="J219" s="666"/>
      <c r="K219" s="666"/>
      <c r="L219" s="666"/>
      <c r="M219" s="666"/>
      <c r="N219" s="666"/>
      <c r="O219" s="666"/>
      <c r="P219" s="666"/>
      <c r="Q219" s="666"/>
      <c r="R219" s="666"/>
      <c r="S219" s="666"/>
      <c r="T219" s="666"/>
      <c r="U219" s="666"/>
      <c r="V219" s="666"/>
      <c r="W219" s="666"/>
      <c r="X219" s="667"/>
      <c r="Y219" s="667"/>
      <c r="Z219" s="667"/>
    </row>
    <row r="220" spans="1:26" x14ac:dyDescent="0.25">
      <c r="A220" s="666"/>
      <c r="B220" s="666"/>
      <c r="C220" s="666"/>
      <c r="D220" s="666"/>
      <c r="E220" s="666"/>
      <c r="F220" s="666"/>
      <c r="G220" s="666"/>
      <c r="H220" s="666"/>
      <c r="I220" s="666"/>
      <c r="J220" s="666"/>
      <c r="K220" s="666"/>
      <c r="L220" s="666"/>
      <c r="M220" s="666"/>
      <c r="N220" s="666"/>
      <c r="O220" s="666"/>
      <c r="P220" s="666"/>
      <c r="Q220" s="666"/>
      <c r="R220" s="666"/>
      <c r="S220" s="666"/>
      <c r="T220" s="666"/>
      <c r="U220" s="666"/>
      <c r="V220" s="666"/>
      <c r="W220" s="666"/>
      <c r="X220" s="667"/>
      <c r="Y220" s="667"/>
      <c r="Z220" s="667"/>
    </row>
    <row r="221" spans="1:26" x14ac:dyDescent="0.25">
      <c r="A221" s="666"/>
      <c r="B221" s="666"/>
      <c r="C221" s="666"/>
      <c r="D221" s="666"/>
      <c r="E221" s="666"/>
      <c r="F221" s="666"/>
      <c r="G221" s="666"/>
      <c r="H221" s="666"/>
      <c r="I221" s="666"/>
      <c r="J221" s="666"/>
      <c r="K221" s="666"/>
      <c r="L221" s="666"/>
      <c r="M221" s="666"/>
      <c r="N221" s="666"/>
      <c r="O221" s="666"/>
      <c r="P221" s="666"/>
      <c r="Q221" s="666"/>
      <c r="R221" s="666"/>
      <c r="S221" s="666"/>
      <c r="T221" s="666"/>
      <c r="U221" s="666"/>
      <c r="V221" s="666"/>
      <c r="W221" s="666"/>
      <c r="X221" s="667"/>
      <c r="Y221" s="667"/>
      <c r="Z221" s="667"/>
    </row>
    <row r="222" spans="1:26" x14ac:dyDescent="0.25">
      <c r="A222" s="666"/>
      <c r="B222" s="666"/>
      <c r="C222" s="666"/>
      <c r="D222" s="666"/>
      <c r="E222" s="666"/>
      <c r="F222" s="666"/>
      <c r="G222" s="666"/>
      <c r="H222" s="666"/>
      <c r="I222" s="666"/>
      <c r="J222" s="666"/>
      <c r="K222" s="666"/>
      <c r="L222" s="666"/>
      <c r="M222" s="666"/>
      <c r="N222" s="666"/>
      <c r="O222" s="666"/>
      <c r="P222" s="666"/>
      <c r="Q222" s="666"/>
      <c r="R222" s="666"/>
      <c r="S222" s="666"/>
      <c r="T222" s="666"/>
      <c r="U222" s="666"/>
      <c r="V222" s="666"/>
      <c r="W222" s="666"/>
      <c r="X222" s="667"/>
      <c r="Y222" s="667"/>
      <c r="Z222" s="667"/>
    </row>
    <row r="223" spans="1:26" x14ac:dyDescent="0.25">
      <c r="A223" s="666"/>
      <c r="B223" s="666"/>
      <c r="C223" s="666"/>
      <c r="D223" s="666"/>
      <c r="E223" s="666"/>
      <c r="F223" s="666"/>
      <c r="G223" s="666"/>
      <c r="H223" s="666"/>
      <c r="I223" s="666"/>
      <c r="J223" s="666"/>
      <c r="K223" s="666"/>
      <c r="L223" s="666"/>
      <c r="M223" s="666"/>
      <c r="N223" s="666"/>
      <c r="O223" s="666"/>
      <c r="P223" s="666"/>
      <c r="Q223" s="666"/>
      <c r="R223" s="666"/>
      <c r="S223" s="666"/>
      <c r="T223" s="666"/>
      <c r="U223" s="666"/>
      <c r="V223" s="666"/>
      <c r="W223" s="666"/>
      <c r="X223" s="667"/>
      <c r="Y223" s="667"/>
      <c r="Z223" s="667"/>
    </row>
    <row r="224" spans="1:26" x14ac:dyDescent="0.25">
      <c r="A224" s="666"/>
      <c r="B224" s="666"/>
      <c r="C224" s="666"/>
      <c r="D224" s="666"/>
      <c r="E224" s="666"/>
      <c r="F224" s="666"/>
      <c r="G224" s="666"/>
      <c r="H224" s="666"/>
      <c r="I224" s="666"/>
      <c r="J224" s="666"/>
      <c r="K224" s="666"/>
      <c r="L224" s="666"/>
      <c r="M224" s="666"/>
      <c r="N224" s="666"/>
      <c r="O224" s="666"/>
      <c r="P224" s="666"/>
      <c r="Q224" s="666"/>
      <c r="R224" s="666"/>
      <c r="S224" s="666"/>
      <c r="T224" s="666"/>
      <c r="U224" s="666"/>
      <c r="V224" s="666"/>
      <c r="W224" s="666"/>
      <c r="X224" s="667"/>
      <c r="Y224" s="667"/>
      <c r="Z224" s="667"/>
    </row>
    <row r="225" spans="1:26" x14ac:dyDescent="0.25">
      <c r="A225" s="666"/>
      <c r="B225" s="666"/>
      <c r="C225" s="666"/>
      <c r="D225" s="666"/>
      <c r="E225" s="666"/>
      <c r="F225" s="666"/>
      <c r="G225" s="666"/>
      <c r="H225" s="666"/>
      <c r="I225" s="666"/>
      <c r="J225" s="666"/>
      <c r="K225" s="666"/>
      <c r="L225" s="666"/>
      <c r="M225" s="666"/>
      <c r="N225" s="666"/>
      <c r="O225" s="666"/>
      <c r="P225" s="666"/>
      <c r="Q225" s="666"/>
      <c r="R225" s="666"/>
      <c r="S225" s="666"/>
      <c r="T225" s="666"/>
      <c r="U225" s="666"/>
      <c r="V225" s="666"/>
      <c r="W225" s="666"/>
      <c r="X225" s="667"/>
      <c r="Y225" s="667"/>
      <c r="Z225" s="667"/>
    </row>
    <row r="226" spans="1:26" x14ac:dyDescent="0.25">
      <c r="A226" s="666"/>
      <c r="B226" s="666"/>
      <c r="C226" s="666"/>
      <c r="D226" s="666"/>
      <c r="E226" s="666"/>
      <c r="F226" s="666"/>
      <c r="G226" s="666"/>
      <c r="H226" s="666"/>
      <c r="I226" s="666"/>
      <c r="J226" s="666"/>
      <c r="K226" s="666"/>
      <c r="L226" s="666"/>
      <c r="M226" s="666"/>
      <c r="N226" s="666"/>
      <c r="O226" s="666"/>
      <c r="P226" s="666"/>
      <c r="Q226" s="666"/>
      <c r="R226" s="666"/>
      <c r="S226" s="666"/>
      <c r="T226" s="666"/>
      <c r="U226" s="666"/>
      <c r="V226" s="666"/>
      <c r="W226" s="666"/>
      <c r="X226" s="667"/>
      <c r="Y226" s="667"/>
      <c r="Z226" s="667"/>
    </row>
    <row r="227" spans="1:26" x14ac:dyDescent="0.25">
      <c r="A227" s="666"/>
      <c r="B227" s="666"/>
      <c r="C227" s="666"/>
      <c r="D227" s="666"/>
      <c r="E227" s="666"/>
      <c r="F227" s="666"/>
      <c r="G227" s="666"/>
      <c r="H227" s="666"/>
      <c r="I227" s="666"/>
      <c r="J227" s="666"/>
      <c r="K227" s="666"/>
      <c r="L227" s="666"/>
      <c r="M227" s="666"/>
      <c r="N227" s="666"/>
      <c r="O227" s="666"/>
      <c r="P227" s="666"/>
      <c r="Q227" s="666"/>
      <c r="R227" s="666"/>
      <c r="S227" s="666"/>
      <c r="T227" s="666"/>
      <c r="U227" s="666"/>
      <c r="V227" s="666"/>
      <c r="W227" s="666"/>
      <c r="X227" s="667"/>
      <c r="Y227" s="667"/>
      <c r="Z227" s="667"/>
    </row>
    <row r="228" spans="1:26" x14ac:dyDescent="0.25">
      <c r="A228" s="666"/>
      <c r="B228" s="666"/>
      <c r="C228" s="666"/>
      <c r="D228" s="666"/>
      <c r="E228" s="666"/>
      <c r="F228" s="666"/>
      <c r="G228" s="666"/>
      <c r="H228" s="666"/>
      <c r="I228" s="666"/>
      <c r="J228" s="666"/>
      <c r="K228" s="666"/>
      <c r="L228" s="666"/>
      <c r="M228" s="666"/>
      <c r="N228" s="666"/>
      <c r="O228" s="666"/>
      <c r="P228" s="666"/>
      <c r="Q228" s="666"/>
      <c r="R228" s="666"/>
      <c r="S228" s="666"/>
      <c r="T228" s="666"/>
      <c r="U228" s="666"/>
      <c r="V228" s="666"/>
      <c r="W228" s="666"/>
      <c r="X228" s="667"/>
      <c r="Y228" s="667"/>
      <c r="Z228" s="667"/>
    </row>
    <row r="229" spans="1:26" x14ac:dyDescent="0.25">
      <c r="A229" s="666"/>
      <c r="B229" s="666"/>
      <c r="C229" s="666"/>
      <c r="D229" s="666"/>
      <c r="E229" s="666"/>
      <c r="F229" s="666"/>
      <c r="G229" s="666"/>
      <c r="H229" s="666"/>
      <c r="I229" s="666"/>
      <c r="J229" s="666"/>
      <c r="K229" s="666"/>
      <c r="L229" s="666"/>
      <c r="M229" s="666"/>
      <c r="N229" s="666"/>
      <c r="O229" s="666"/>
      <c r="P229" s="666"/>
      <c r="Q229" s="666"/>
      <c r="R229" s="666"/>
      <c r="S229" s="666"/>
      <c r="T229" s="666"/>
      <c r="U229" s="666"/>
      <c r="V229" s="666"/>
      <c r="W229" s="666"/>
      <c r="X229" s="667"/>
      <c r="Y229" s="667"/>
      <c r="Z229" s="667"/>
    </row>
    <row r="230" spans="1:26" x14ac:dyDescent="0.25">
      <c r="A230" s="666"/>
      <c r="B230" s="666"/>
      <c r="C230" s="666"/>
      <c r="D230" s="666"/>
      <c r="E230" s="666"/>
      <c r="F230" s="666"/>
      <c r="G230" s="666"/>
      <c r="H230" s="666"/>
      <c r="I230" s="666"/>
      <c r="J230" s="666"/>
      <c r="K230" s="666"/>
      <c r="L230" s="666"/>
      <c r="M230" s="666"/>
      <c r="N230" s="666"/>
      <c r="O230" s="666"/>
      <c r="P230" s="666"/>
      <c r="Q230" s="666"/>
      <c r="R230" s="666"/>
      <c r="S230" s="666"/>
      <c r="T230" s="666"/>
      <c r="U230" s="666"/>
      <c r="V230" s="666"/>
      <c r="W230" s="666"/>
      <c r="X230" s="667"/>
      <c r="Y230" s="667"/>
      <c r="Z230" s="667"/>
    </row>
    <row r="231" spans="1:26" x14ac:dyDescent="0.25">
      <c r="A231" s="666"/>
      <c r="B231" s="666"/>
      <c r="C231" s="666"/>
      <c r="D231" s="666"/>
      <c r="E231" s="666"/>
      <c r="F231" s="666"/>
      <c r="G231" s="666"/>
      <c r="H231" s="666"/>
      <c r="I231" s="666"/>
      <c r="J231" s="666"/>
      <c r="K231" s="666"/>
      <c r="L231" s="666"/>
      <c r="M231" s="666"/>
      <c r="N231" s="666"/>
      <c r="O231" s="666"/>
      <c r="P231" s="666"/>
      <c r="Q231" s="666"/>
      <c r="R231" s="666"/>
      <c r="S231" s="666"/>
      <c r="T231" s="666"/>
      <c r="U231" s="666"/>
      <c r="V231" s="666"/>
      <c r="W231" s="666"/>
      <c r="X231" s="667"/>
      <c r="Y231" s="667"/>
      <c r="Z231" s="667"/>
    </row>
    <row r="232" spans="1:26" x14ac:dyDescent="0.25">
      <c r="A232" s="666"/>
      <c r="B232" s="666"/>
      <c r="C232" s="666"/>
      <c r="D232" s="666"/>
      <c r="E232" s="666"/>
      <c r="F232" s="666"/>
      <c r="G232" s="666"/>
      <c r="H232" s="666"/>
      <c r="I232" s="666"/>
      <c r="J232" s="666"/>
      <c r="K232" s="666"/>
      <c r="L232" s="666"/>
      <c r="M232" s="666"/>
      <c r="N232" s="666"/>
      <c r="O232" s="666"/>
      <c r="P232" s="666"/>
      <c r="Q232" s="666"/>
      <c r="R232" s="666"/>
      <c r="S232" s="666"/>
      <c r="T232" s="666"/>
      <c r="U232" s="666"/>
      <c r="V232" s="666"/>
      <c r="W232" s="666"/>
      <c r="X232" s="667"/>
      <c r="Y232" s="667"/>
      <c r="Z232" s="667"/>
    </row>
    <row r="233" spans="1:26" x14ac:dyDescent="0.25">
      <c r="A233" s="666"/>
      <c r="B233" s="666"/>
      <c r="C233" s="666"/>
      <c r="D233" s="666"/>
      <c r="E233" s="666"/>
      <c r="F233" s="666"/>
      <c r="G233" s="666"/>
      <c r="H233" s="666"/>
      <c r="I233" s="666"/>
      <c r="J233" s="666"/>
      <c r="K233" s="666"/>
      <c r="L233" s="666"/>
      <c r="M233" s="666"/>
      <c r="N233" s="666"/>
      <c r="O233" s="666"/>
      <c r="P233" s="666"/>
      <c r="Q233" s="666"/>
      <c r="R233" s="666"/>
      <c r="S233" s="666"/>
      <c r="T233" s="666"/>
      <c r="U233" s="666"/>
      <c r="V233" s="666"/>
      <c r="W233" s="666"/>
      <c r="X233" s="667"/>
      <c r="Y233" s="667"/>
      <c r="Z233" s="667"/>
    </row>
    <row r="234" spans="1:26" x14ac:dyDescent="0.25">
      <c r="A234" s="666"/>
      <c r="B234" s="666"/>
      <c r="C234" s="666"/>
      <c r="D234" s="666"/>
      <c r="E234" s="666"/>
      <c r="F234" s="666"/>
      <c r="G234" s="666"/>
      <c r="H234" s="666"/>
      <c r="I234" s="666"/>
      <c r="J234" s="666"/>
      <c r="K234" s="666"/>
      <c r="L234" s="666"/>
      <c r="M234" s="666"/>
      <c r="N234" s="666"/>
      <c r="O234" s="666"/>
      <c r="P234" s="666"/>
      <c r="Q234" s="666"/>
      <c r="R234" s="666"/>
      <c r="S234" s="666"/>
      <c r="T234" s="666"/>
      <c r="U234" s="666"/>
      <c r="V234" s="666"/>
      <c r="W234" s="666"/>
      <c r="X234" s="667"/>
      <c r="Y234" s="667"/>
      <c r="Z234" s="667"/>
    </row>
    <row r="235" spans="1:26" x14ac:dyDescent="0.25">
      <c r="A235" s="666"/>
      <c r="B235" s="666"/>
      <c r="C235" s="666"/>
      <c r="D235" s="666"/>
      <c r="E235" s="666"/>
      <c r="F235" s="666"/>
      <c r="G235" s="666"/>
      <c r="H235" s="666"/>
      <c r="I235" s="666"/>
      <c r="J235" s="666"/>
      <c r="K235" s="666"/>
      <c r="L235" s="666"/>
      <c r="M235" s="666"/>
      <c r="N235" s="666"/>
      <c r="O235" s="666"/>
      <c r="P235" s="666"/>
      <c r="Q235" s="666"/>
      <c r="R235" s="666"/>
      <c r="S235" s="666"/>
      <c r="T235" s="666"/>
      <c r="U235" s="666"/>
      <c r="V235" s="666"/>
      <c r="W235" s="666"/>
      <c r="X235" s="667"/>
      <c r="Y235" s="667"/>
      <c r="Z235" s="667"/>
    </row>
    <row r="236" spans="1:26" x14ac:dyDescent="0.25">
      <c r="A236" s="666"/>
      <c r="B236" s="666"/>
      <c r="C236" s="666"/>
      <c r="D236" s="666"/>
      <c r="E236" s="666"/>
      <c r="F236" s="666"/>
      <c r="G236" s="666"/>
      <c r="H236" s="666"/>
      <c r="I236" s="666"/>
      <c r="J236" s="666"/>
      <c r="K236" s="666"/>
      <c r="L236" s="666"/>
      <c r="M236" s="666"/>
      <c r="N236" s="666"/>
      <c r="O236" s="666"/>
      <c r="P236" s="666"/>
      <c r="Q236" s="666"/>
      <c r="R236" s="666"/>
      <c r="S236" s="666"/>
      <c r="T236" s="666"/>
      <c r="U236" s="666"/>
      <c r="V236" s="666"/>
      <c r="W236" s="666"/>
      <c r="X236" s="667"/>
      <c r="Y236" s="667"/>
      <c r="Z236" s="667"/>
    </row>
    <row r="237" spans="1:26" x14ac:dyDescent="0.25">
      <c r="A237" s="666"/>
      <c r="B237" s="666"/>
      <c r="C237" s="666"/>
      <c r="D237" s="666"/>
      <c r="E237" s="666"/>
      <c r="F237" s="666"/>
      <c r="G237" s="666"/>
      <c r="H237" s="666"/>
      <c r="I237" s="666"/>
      <c r="J237" s="666"/>
      <c r="K237" s="666"/>
      <c r="L237" s="666"/>
      <c r="M237" s="666"/>
      <c r="N237" s="666"/>
      <c r="O237" s="666"/>
      <c r="P237" s="666"/>
      <c r="Q237" s="666"/>
      <c r="R237" s="666"/>
      <c r="S237" s="666"/>
      <c r="T237" s="666"/>
      <c r="U237" s="666"/>
      <c r="V237" s="666"/>
      <c r="W237" s="666"/>
      <c r="X237" s="667"/>
      <c r="Y237" s="667"/>
      <c r="Z237" s="667"/>
    </row>
    <row r="238" spans="1:26" x14ac:dyDescent="0.25">
      <c r="A238" s="666"/>
      <c r="B238" s="666"/>
      <c r="C238" s="666"/>
      <c r="D238" s="666"/>
      <c r="E238" s="666"/>
      <c r="F238" s="666"/>
      <c r="G238" s="666"/>
      <c r="H238" s="666"/>
      <c r="I238" s="666"/>
      <c r="J238" s="666"/>
      <c r="K238" s="666"/>
      <c r="L238" s="666"/>
      <c r="M238" s="666"/>
      <c r="N238" s="666"/>
      <c r="O238" s="666"/>
      <c r="P238" s="666"/>
      <c r="Q238" s="666"/>
      <c r="R238" s="666"/>
      <c r="S238" s="666"/>
      <c r="T238" s="666"/>
      <c r="U238" s="666"/>
      <c r="V238" s="666"/>
      <c r="W238" s="666"/>
      <c r="X238" s="667"/>
      <c r="Y238" s="667"/>
      <c r="Z238" s="667"/>
    </row>
    <row r="239" spans="1:26" x14ac:dyDescent="0.25">
      <c r="A239" s="666"/>
      <c r="B239" s="666"/>
      <c r="C239" s="666"/>
      <c r="D239" s="666"/>
      <c r="E239" s="666"/>
      <c r="F239" s="666"/>
      <c r="G239" s="666"/>
      <c r="H239" s="666"/>
      <c r="I239" s="666"/>
      <c r="J239" s="666"/>
      <c r="K239" s="666"/>
      <c r="L239" s="666"/>
      <c r="M239" s="666"/>
      <c r="N239" s="666"/>
      <c r="O239" s="666"/>
      <c r="P239" s="666"/>
      <c r="Q239" s="666"/>
      <c r="R239" s="666"/>
      <c r="S239" s="666"/>
      <c r="T239" s="666"/>
      <c r="U239" s="666"/>
      <c r="V239" s="666"/>
      <c r="W239" s="666"/>
      <c r="X239" s="667"/>
      <c r="Y239" s="667"/>
      <c r="Z239" s="667"/>
    </row>
    <row r="240" spans="1:26" x14ac:dyDescent="0.25">
      <c r="A240" s="666"/>
      <c r="B240" s="666"/>
      <c r="C240" s="666"/>
      <c r="D240" s="666"/>
      <c r="E240" s="666"/>
      <c r="F240" s="666"/>
      <c r="G240" s="666"/>
      <c r="H240" s="666"/>
      <c r="I240" s="666"/>
      <c r="J240" s="666"/>
      <c r="K240" s="666"/>
      <c r="L240" s="666"/>
      <c r="M240" s="666"/>
      <c r="N240" s="666"/>
      <c r="O240" s="666"/>
      <c r="P240" s="666"/>
      <c r="Q240" s="666"/>
      <c r="R240" s="666"/>
      <c r="S240" s="666"/>
      <c r="T240" s="666"/>
      <c r="U240" s="666"/>
      <c r="V240" s="666"/>
      <c r="W240" s="666"/>
      <c r="X240" s="667"/>
      <c r="Y240" s="667"/>
      <c r="Z240" s="667"/>
    </row>
    <row r="241" spans="1:26" x14ac:dyDescent="0.25">
      <c r="A241" s="666"/>
      <c r="B241" s="666"/>
      <c r="C241" s="666"/>
      <c r="D241" s="666"/>
      <c r="E241" s="666"/>
      <c r="F241" s="666"/>
      <c r="G241" s="666"/>
      <c r="H241" s="666"/>
      <c r="I241" s="666"/>
      <c r="J241" s="666"/>
      <c r="K241" s="666"/>
      <c r="L241" s="666"/>
      <c r="M241" s="666"/>
      <c r="N241" s="666"/>
      <c r="O241" s="666"/>
      <c r="P241" s="666"/>
      <c r="Q241" s="666"/>
      <c r="R241" s="666"/>
      <c r="S241" s="666"/>
      <c r="T241" s="666"/>
      <c r="U241" s="666"/>
      <c r="V241" s="666"/>
      <c r="W241" s="666"/>
      <c r="X241" s="667"/>
      <c r="Y241" s="667"/>
      <c r="Z241" s="667"/>
    </row>
    <row r="242" spans="1:26" x14ac:dyDescent="0.25">
      <c r="A242" s="666"/>
      <c r="B242" s="666"/>
      <c r="C242" s="666"/>
      <c r="D242" s="666"/>
      <c r="E242" s="666"/>
      <c r="F242" s="666"/>
      <c r="G242" s="666"/>
      <c r="H242" s="666"/>
      <c r="I242" s="666"/>
      <c r="J242" s="666"/>
      <c r="K242" s="666"/>
      <c r="L242" s="666"/>
      <c r="M242" s="666"/>
      <c r="N242" s="666"/>
      <c r="O242" s="666"/>
      <c r="P242" s="666"/>
      <c r="Q242" s="666"/>
      <c r="R242" s="666"/>
      <c r="S242" s="666"/>
      <c r="T242" s="666"/>
      <c r="U242" s="666"/>
      <c r="V242" s="666"/>
      <c r="W242" s="666"/>
      <c r="X242" s="667"/>
      <c r="Y242" s="667"/>
      <c r="Z242" s="667"/>
    </row>
    <row r="243" spans="1:26" x14ac:dyDescent="0.25">
      <c r="A243" s="666"/>
      <c r="B243" s="666"/>
      <c r="C243" s="666"/>
      <c r="D243" s="666"/>
      <c r="E243" s="666"/>
      <c r="F243" s="666"/>
      <c r="G243" s="666"/>
      <c r="H243" s="666"/>
      <c r="I243" s="666"/>
      <c r="J243" s="666"/>
      <c r="K243" s="666"/>
      <c r="L243" s="666"/>
      <c r="M243" s="666"/>
      <c r="N243" s="666"/>
      <c r="O243" s="666"/>
      <c r="P243" s="666"/>
      <c r="Q243" s="666"/>
      <c r="R243" s="666"/>
      <c r="S243" s="666"/>
      <c r="T243" s="666"/>
      <c r="U243" s="666"/>
      <c r="V243" s="666"/>
      <c r="W243" s="666"/>
      <c r="X243" s="667"/>
      <c r="Y243" s="667"/>
      <c r="Z243" s="667"/>
    </row>
    <row r="244" spans="1:26" x14ac:dyDescent="0.25">
      <c r="A244" s="666"/>
      <c r="B244" s="666"/>
      <c r="C244" s="666"/>
      <c r="D244" s="666"/>
      <c r="E244" s="666"/>
      <c r="F244" s="666"/>
      <c r="G244" s="666"/>
      <c r="H244" s="666"/>
      <c r="I244" s="666"/>
      <c r="J244" s="666"/>
      <c r="K244" s="666"/>
      <c r="L244" s="666"/>
      <c r="M244" s="666"/>
      <c r="N244" s="666"/>
      <c r="O244" s="666"/>
      <c r="P244" s="666"/>
      <c r="Q244" s="666"/>
      <c r="R244" s="666"/>
      <c r="S244" s="666"/>
      <c r="T244" s="666"/>
      <c r="U244" s="666"/>
      <c r="V244" s="666"/>
      <c r="W244" s="666"/>
      <c r="X244" s="667"/>
      <c r="Y244" s="667"/>
      <c r="Z244" s="667"/>
    </row>
    <row r="245" spans="1:26" x14ac:dyDescent="0.25">
      <c r="A245" s="666"/>
      <c r="B245" s="666"/>
      <c r="C245" s="666"/>
      <c r="D245" s="666"/>
      <c r="E245" s="666"/>
      <c r="F245" s="666"/>
      <c r="G245" s="666"/>
      <c r="H245" s="666"/>
      <c r="I245" s="666"/>
      <c r="J245" s="666"/>
      <c r="K245" s="666"/>
      <c r="L245" s="666"/>
      <c r="M245" s="666"/>
      <c r="N245" s="666"/>
      <c r="O245" s="666"/>
      <c r="P245" s="666"/>
      <c r="Q245" s="666"/>
      <c r="R245" s="666"/>
      <c r="S245" s="666"/>
      <c r="T245" s="666"/>
      <c r="U245" s="666"/>
      <c r="V245" s="666"/>
      <c r="W245" s="666"/>
      <c r="X245" s="667"/>
      <c r="Y245" s="667"/>
      <c r="Z245" s="667"/>
    </row>
    <row r="246" spans="1:26" x14ac:dyDescent="0.25">
      <c r="A246" s="666"/>
      <c r="B246" s="666"/>
      <c r="C246" s="666"/>
      <c r="D246" s="666"/>
      <c r="E246" s="666"/>
      <c r="F246" s="666"/>
      <c r="G246" s="666"/>
      <c r="H246" s="666"/>
      <c r="I246" s="666"/>
      <c r="J246" s="666"/>
      <c r="K246" s="666"/>
      <c r="L246" s="666"/>
      <c r="M246" s="666"/>
      <c r="N246" s="666"/>
      <c r="O246" s="666"/>
      <c r="P246" s="666"/>
      <c r="Q246" s="666"/>
      <c r="R246" s="666"/>
      <c r="S246" s="666"/>
      <c r="T246" s="666"/>
      <c r="U246" s="666"/>
      <c r="V246" s="666"/>
      <c r="W246" s="666"/>
      <c r="X246" s="667"/>
      <c r="Y246" s="667"/>
      <c r="Z246" s="667"/>
    </row>
    <row r="247" spans="1:26" x14ac:dyDescent="0.25">
      <c r="A247" s="666"/>
      <c r="B247" s="666"/>
      <c r="C247" s="666"/>
      <c r="D247" s="666"/>
      <c r="E247" s="666"/>
      <c r="F247" s="666"/>
      <c r="G247" s="666"/>
      <c r="H247" s="666"/>
      <c r="I247" s="666"/>
      <c r="J247" s="666"/>
      <c r="K247" s="666"/>
      <c r="L247" s="666"/>
      <c r="M247" s="666"/>
      <c r="N247" s="666"/>
      <c r="O247" s="666"/>
      <c r="P247" s="666"/>
      <c r="Q247" s="666"/>
      <c r="R247" s="666"/>
      <c r="S247" s="666"/>
      <c r="T247" s="666"/>
      <c r="U247" s="666"/>
      <c r="V247" s="666"/>
      <c r="W247" s="666"/>
      <c r="X247" s="667"/>
      <c r="Y247" s="667"/>
      <c r="Z247" s="667"/>
    </row>
    <row r="248" spans="1:26" x14ac:dyDescent="0.25">
      <c r="A248" s="666"/>
      <c r="B248" s="666"/>
      <c r="C248" s="666"/>
      <c r="D248" s="666"/>
      <c r="E248" s="666"/>
      <c r="F248" s="666"/>
      <c r="G248" s="666"/>
      <c r="H248" s="666"/>
      <c r="I248" s="666"/>
      <c r="J248" s="666"/>
      <c r="K248" s="666"/>
      <c r="L248" s="666"/>
      <c r="M248" s="666"/>
      <c r="N248" s="666"/>
      <c r="O248" s="666"/>
      <c r="P248" s="666"/>
      <c r="Q248" s="666"/>
      <c r="R248" s="666"/>
      <c r="S248" s="666"/>
      <c r="T248" s="666"/>
      <c r="U248" s="666"/>
      <c r="V248" s="666"/>
      <c r="W248" s="666"/>
      <c r="X248" s="667"/>
      <c r="Y248" s="667"/>
      <c r="Z248" s="667"/>
    </row>
    <row r="249" spans="1:26" x14ac:dyDescent="0.25">
      <c r="A249" s="666"/>
      <c r="B249" s="666"/>
      <c r="C249" s="666"/>
      <c r="D249" s="666"/>
      <c r="E249" s="666"/>
      <c r="F249" s="666"/>
      <c r="G249" s="666"/>
      <c r="H249" s="666"/>
      <c r="I249" s="666"/>
      <c r="J249" s="666"/>
      <c r="K249" s="666"/>
      <c r="L249" s="666"/>
      <c r="M249" s="666"/>
      <c r="N249" s="666"/>
      <c r="O249" s="666"/>
      <c r="P249" s="666"/>
      <c r="Q249" s="666"/>
      <c r="R249" s="666"/>
      <c r="S249" s="666"/>
      <c r="T249" s="666"/>
      <c r="U249" s="666"/>
      <c r="V249" s="666"/>
      <c r="W249" s="666"/>
      <c r="X249" s="667"/>
      <c r="Y249" s="667"/>
      <c r="Z249" s="667"/>
    </row>
    <row r="250" spans="1:26" x14ac:dyDescent="0.25">
      <c r="A250" s="666"/>
      <c r="B250" s="666"/>
      <c r="C250" s="666"/>
      <c r="D250" s="666"/>
      <c r="E250" s="666"/>
      <c r="F250" s="666"/>
      <c r="G250" s="666"/>
      <c r="H250" s="666"/>
      <c r="I250" s="666"/>
      <c r="J250" s="666"/>
      <c r="K250" s="666"/>
      <c r="L250" s="666"/>
      <c r="M250" s="666"/>
      <c r="N250" s="666"/>
      <c r="O250" s="666"/>
      <c r="P250" s="666"/>
      <c r="Q250" s="666"/>
      <c r="R250" s="666"/>
      <c r="S250" s="666"/>
      <c r="T250" s="666"/>
      <c r="U250" s="666"/>
      <c r="V250" s="666"/>
      <c r="W250" s="666"/>
      <c r="X250" s="667"/>
      <c r="Y250" s="667"/>
      <c r="Z250" s="667"/>
    </row>
    <row r="251" spans="1:26" x14ac:dyDescent="0.25">
      <c r="A251" s="666"/>
      <c r="B251" s="666"/>
      <c r="C251" s="666"/>
      <c r="D251" s="666"/>
      <c r="E251" s="666"/>
      <c r="F251" s="666"/>
      <c r="G251" s="666"/>
      <c r="H251" s="666"/>
      <c r="I251" s="666"/>
      <c r="J251" s="666"/>
      <c r="K251" s="666"/>
      <c r="L251" s="666"/>
      <c r="M251" s="666"/>
      <c r="N251" s="666"/>
      <c r="O251" s="666"/>
      <c r="P251" s="666"/>
      <c r="Q251" s="666"/>
      <c r="R251" s="666"/>
      <c r="S251" s="666"/>
      <c r="T251" s="666"/>
      <c r="U251" s="666"/>
      <c r="V251" s="666"/>
      <c r="W251" s="666"/>
      <c r="X251" s="667"/>
      <c r="Y251" s="667"/>
      <c r="Z251" s="667"/>
    </row>
    <row r="252" spans="1:26" x14ac:dyDescent="0.25">
      <c r="A252" s="666"/>
      <c r="B252" s="666"/>
      <c r="C252" s="666"/>
      <c r="D252" s="666"/>
      <c r="E252" s="666"/>
      <c r="F252" s="666"/>
      <c r="G252" s="666"/>
      <c r="H252" s="666"/>
      <c r="I252" s="666"/>
      <c r="J252" s="666"/>
      <c r="K252" s="666"/>
      <c r="L252" s="666"/>
      <c r="M252" s="666"/>
      <c r="N252" s="666"/>
      <c r="O252" s="666"/>
      <c r="P252" s="666"/>
      <c r="Q252" s="666"/>
      <c r="R252" s="666"/>
      <c r="S252" s="666"/>
      <c r="T252" s="666"/>
      <c r="U252" s="666"/>
      <c r="V252" s="666"/>
      <c r="W252" s="666"/>
      <c r="X252" s="667"/>
      <c r="Y252" s="667"/>
      <c r="Z252" s="667"/>
    </row>
    <row r="253" spans="1:26" x14ac:dyDescent="0.25">
      <c r="A253" s="666"/>
      <c r="B253" s="666"/>
      <c r="C253" s="666"/>
      <c r="D253" s="666"/>
      <c r="E253" s="666"/>
      <c r="F253" s="666"/>
      <c r="G253" s="666"/>
      <c r="H253" s="666"/>
      <c r="I253" s="666"/>
      <c r="J253" s="666"/>
      <c r="K253" s="666"/>
      <c r="L253" s="666"/>
      <c r="M253" s="666"/>
      <c r="N253" s="666"/>
      <c r="O253" s="666"/>
      <c r="P253" s="666"/>
      <c r="Q253" s="666"/>
      <c r="R253" s="666"/>
      <c r="S253" s="666"/>
      <c r="T253" s="666"/>
      <c r="U253" s="666"/>
      <c r="V253" s="666"/>
      <c r="W253" s="666"/>
      <c r="X253" s="667"/>
      <c r="Y253" s="667"/>
      <c r="Z253" s="667"/>
    </row>
    <row r="254" spans="1:26" x14ac:dyDescent="0.25">
      <c r="A254" s="666"/>
      <c r="B254" s="666"/>
      <c r="C254" s="666"/>
      <c r="D254" s="666"/>
      <c r="E254" s="666"/>
      <c r="F254" s="666"/>
      <c r="G254" s="666"/>
      <c r="H254" s="666"/>
      <c r="I254" s="666"/>
      <c r="J254" s="666"/>
      <c r="K254" s="666"/>
      <c r="L254" s="666"/>
      <c r="M254" s="666"/>
      <c r="N254" s="666"/>
      <c r="O254" s="666"/>
      <c r="P254" s="666"/>
      <c r="Q254" s="666"/>
      <c r="R254" s="666"/>
      <c r="S254" s="666"/>
      <c r="T254" s="666"/>
      <c r="U254" s="666"/>
      <c r="V254" s="666"/>
      <c r="W254" s="666"/>
      <c r="X254" s="667"/>
      <c r="Y254" s="667"/>
      <c r="Z254" s="667"/>
    </row>
    <row r="255" spans="1:26" x14ac:dyDescent="0.25">
      <c r="A255" s="666"/>
      <c r="B255" s="666"/>
      <c r="C255" s="666"/>
      <c r="D255" s="666"/>
      <c r="E255" s="666"/>
      <c r="F255" s="666"/>
      <c r="G255" s="666"/>
      <c r="H255" s="666"/>
      <c r="I255" s="666"/>
      <c r="J255" s="666"/>
      <c r="K255" s="666"/>
      <c r="L255" s="666"/>
      <c r="M255" s="666"/>
      <c r="N255" s="666"/>
      <c r="O255" s="666"/>
      <c r="P255" s="666"/>
      <c r="Q255" s="666"/>
      <c r="R255" s="666"/>
      <c r="S255" s="666"/>
      <c r="T255" s="666"/>
      <c r="U255" s="666"/>
      <c r="V255" s="666"/>
      <c r="W255" s="666"/>
      <c r="X255" s="667"/>
      <c r="Y255" s="667"/>
      <c r="Z255" s="667"/>
    </row>
    <row r="256" spans="1:26" x14ac:dyDescent="0.25">
      <c r="A256" s="666"/>
      <c r="B256" s="666"/>
      <c r="C256" s="666"/>
      <c r="D256" s="666"/>
      <c r="E256" s="666"/>
      <c r="F256" s="666"/>
      <c r="G256" s="666"/>
      <c r="H256" s="666"/>
      <c r="I256" s="666"/>
      <c r="J256" s="666"/>
      <c r="K256" s="666"/>
      <c r="L256" s="666"/>
      <c r="M256" s="666"/>
      <c r="N256" s="666"/>
      <c r="O256" s="666"/>
      <c r="P256" s="666"/>
      <c r="Q256" s="666"/>
      <c r="R256" s="666"/>
      <c r="S256" s="666"/>
      <c r="T256" s="666"/>
      <c r="U256" s="666"/>
      <c r="V256" s="666"/>
      <c r="W256" s="666"/>
      <c r="X256" s="667"/>
      <c r="Y256" s="667"/>
      <c r="Z256" s="667"/>
    </row>
    <row r="257" spans="1:26" x14ac:dyDescent="0.25">
      <c r="A257" s="666"/>
      <c r="B257" s="666"/>
      <c r="C257" s="666"/>
      <c r="D257" s="666"/>
      <c r="E257" s="666"/>
      <c r="F257" s="666"/>
      <c r="G257" s="666"/>
      <c r="H257" s="666"/>
      <c r="I257" s="666"/>
      <c r="J257" s="666"/>
      <c r="K257" s="666"/>
      <c r="L257" s="666"/>
      <c r="M257" s="666"/>
      <c r="N257" s="666"/>
      <c r="O257" s="666"/>
      <c r="P257" s="666"/>
      <c r="Q257" s="666"/>
      <c r="R257" s="666"/>
      <c r="S257" s="666"/>
      <c r="T257" s="666"/>
      <c r="U257" s="666"/>
      <c r="V257" s="666"/>
      <c r="W257" s="666"/>
      <c r="X257" s="667"/>
      <c r="Y257" s="667"/>
      <c r="Z257" s="667"/>
    </row>
    <row r="258" spans="1:26" x14ac:dyDescent="0.25">
      <c r="A258" s="666"/>
      <c r="B258" s="666"/>
      <c r="C258" s="666"/>
      <c r="D258" s="666"/>
      <c r="E258" s="666"/>
      <c r="F258" s="666"/>
      <c r="G258" s="666"/>
      <c r="H258" s="666"/>
      <c r="I258" s="666"/>
      <c r="J258" s="666"/>
      <c r="K258" s="666"/>
      <c r="L258" s="666"/>
      <c r="M258" s="666"/>
      <c r="N258" s="666"/>
      <c r="O258" s="666"/>
      <c r="P258" s="666"/>
      <c r="Q258" s="666"/>
      <c r="R258" s="666"/>
      <c r="S258" s="666"/>
      <c r="T258" s="666"/>
      <c r="U258" s="666"/>
      <c r="V258" s="666"/>
      <c r="W258" s="666"/>
      <c r="X258" s="667"/>
      <c r="Y258" s="667"/>
      <c r="Z258" s="667"/>
    </row>
    <row r="259" spans="1:26" x14ac:dyDescent="0.25">
      <c r="A259" s="666"/>
      <c r="B259" s="666"/>
      <c r="C259" s="666"/>
      <c r="D259" s="666"/>
      <c r="E259" s="666"/>
      <c r="F259" s="666"/>
      <c r="G259" s="666"/>
      <c r="H259" s="666"/>
      <c r="I259" s="666"/>
      <c r="J259" s="666"/>
      <c r="K259" s="666"/>
      <c r="L259" s="666"/>
      <c r="M259" s="666"/>
      <c r="N259" s="666"/>
      <c r="O259" s="666"/>
      <c r="P259" s="666"/>
      <c r="Q259" s="666"/>
      <c r="R259" s="666"/>
      <c r="S259" s="666"/>
      <c r="T259" s="666"/>
      <c r="U259" s="666"/>
      <c r="V259" s="666"/>
      <c r="W259" s="666"/>
      <c r="X259" s="667"/>
      <c r="Y259" s="667"/>
      <c r="Z259" s="667"/>
    </row>
    <row r="260" spans="1:26" x14ac:dyDescent="0.25">
      <c r="A260" s="666"/>
      <c r="B260" s="666"/>
      <c r="C260" s="666"/>
      <c r="D260" s="666"/>
      <c r="E260" s="666"/>
      <c r="F260" s="666"/>
      <c r="G260" s="666"/>
      <c r="H260" s="666"/>
      <c r="I260" s="666"/>
      <c r="J260" s="666"/>
      <c r="K260" s="666"/>
      <c r="L260" s="666"/>
      <c r="M260" s="666"/>
      <c r="N260" s="666"/>
      <c r="O260" s="666"/>
      <c r="P260" s="666"/>
      <c r="Q260" s="666"/>
      <c r="R260" s="666"/>
      <c r="S260" s="666"/>
      <c r="T260" s="666"/>
      <c r="U260" s="666"/>
      <c r="V260" s="666"/>
      <c r="W260" s="666"/>
      <c r="X260" s="667"/>
      <c r="Y260" s="667"/>
      <c r="Z260" s="667"/>
    </row>
    <row r="261" spans="1:26" x14ac:dyDescent="0.25">
      <c r="A261" s="666"/>
      <c r="B261" s="666"/>
      <c r="C261" s="666"/>
      <c r="D261" s="666"/>
      <c r="E261" s="666"/>
      <c r="F261" s="666"/>
      <c r="G261" s="666"/>
      <c r="H261" s="666"/>
      <c r="I261" s="666"/>
      <c r="J261" s="666"/>
      <c r="K261" s="666"/>
      <c r="L261" s="666"/>
      <c r="M261" s="666"/>
      <c r="N261" s="666"/>
      <c r="O261" s="666"/>
      <c r="P261" s="666"/>
      <c r="Q261" s="666"/>
      <c r="R261" s="666"/>
      <c r="S261" s="666"/>
      <c r="T261" s="666"/>
      <c r="U261" s="666"/>
      <c r="V261" s="666"/>
      <c r="W261" s="666"/>
      <c r="X261" s="667"/>
      <c r="Y261" s="667"/>
      <c r="Z261" s="667"/>
    </row>
    <row r="262" spans="1:26" x14ac:dyDescent="0.25">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7"/>
      <c r="Y262" s="667"/>
      <c r="Z262" s="667"/>
    </row>
    <row r="263" spans="1:26" x14ac:dyDescent="0.25">
      <c r="A263" s="666"/>
      <c r="B263" s="666"/>
      <c r="C263" s="666"/>
      <c r="D263" s="666"/>
      <c r="E263" s="666"/>
      <c r="F263" s="666"/>
      <c r="G263" s="666"/>
      <c r="H263" s="666"/>
      <c r="I263" s="666"/>
      <c r="J263" s="666"/>
      <c r="K263" s="666"/>
      <c r="L263" s="666"/>
      <c r="M263" s="666"/>
      <c r="N263" s="666"/>
      <c r="O263" s="666"/>
      <c r="P263" s="666"/>
      <c r="Q263" s="666"/>
      <c r="R263" s="666"/>
      <c r="S263" s="666"/>
      <c r="T263" s="666"/>
      <c r="U263" s="666"/>
      <c r="V263" s="666"/>
      <c r="W263" s="666"/>
      <c r="X263" s="667"/>
      <c r="Y263" s="667"/>
      <c r="Z263" s="667"/>
    </row>
    <row r="264" spans="1:26" x14ac:dyDescent="0.25">
      <c r="A264" s="666"/>
      <c r="B264" s="666"/>
      <c r="C264" s="666"/>
      <c r="D264" s="666"/>
      <c r="E264" s="666"/>
      <c r="F264" s="666"/>
      <c r="G264" s="666"/>
      <c r="H264" s="666"/>
      <c r="I264" s="666"/>
      <c r="J264" s="666"/>
      <c r="K264" s="666"/>
      <c r="L264" s="666"/>
      <c r="M264" s="666"/>
      <c r="N264" s="666"/>
      <c r="O264" s="666"/>
      <c r="P264" s="666"/>
      <c r="Q264" s="666"/>
      <c r="R264" s="666"/>
      <c r="S264" s="666"/>
      <c r="T264" s="666"/>
      <c r="U264" s="666"/>
      <c r="V264" s="666"/>
      <c r="W264" s="666"/>
      <c r="X264" s="667"/>
      <c r="Y264" s="667"/>
      <c r="Z264" s="667"/>
    </row>
    <row r="265" spans="1:26" x14ac:dyDescent="0.25">
      <c r="A265" s="666"/>
      <c r="B265" s="666"/>
      <c r="C265" s="666"/>
      <c r="D265" s="666"/>
      <c r="E265" s="666"/>
      <c r="F265" s="666"/>
      <c r="G265" s="666"/>
      <c r="H265" s="666"/>
      <c r="I265" s="666"/>
      <c r="J265" s="666"/>
      <c r="K265" s="666"/>
      <c r="L265" s="666"/>
      <c r="M265" s="666"/>
      <c r="N265" s="666"/>
      <c r="O265" s="666"/>
      <c r="P265" s="666"/>
      <c r="Q265" s="666"/>
      <c r="R265" s="666"/>
      <c r="S265" s="666"/>
      <c r="T265" s="666"/>
      <c r="U265" s="666"/>
      <c r="V265" s="666"/>
      <c r="W265" s="666"/>
      <c r="X265" s="667"/>
      <c r="Y265" s="667"/>
      <c r="Z265" s="667"/>
    </row>
    <row r="266" spans="1:26" x14ac:dyDescent="0.25">
      <c r="A266" s="666"/>
      <c r="B266" s="666"/>
      <c r="C266" s="666"/>
      <c r="D266" s="666"/>
      <c r="E266" s="666"/>
      <c r="F266" s="666"/>
      <c r="G266" s="666"/>
      <c r="H266" s="666"/>
      <c r="I266" s="666"/>
      <c r="J266" s="666"/>
      <c r="K266" s="666"/>
      <c r="L266" s="666"/>
      <c r="M266" s="666"/>
      <c r="N266" s="666"/>
      <c r="O266" s="666"/>
      <c r="P266" s="666"/>
      <c r="Q266" s="666"/>
      <c r="R266" s="666"/>
      <c r="S266" s="666"/>
      <c r="T266" s="666"/>
      <c r="U266" s="666"/>
      <c r="V266" s="666"/>
      <c r="W266" s="666"/>
      <c r="X266" s="667"/>
      <c r="Y266" s="667"/>
      <c r="Z266" s="667"/>
    </row>
    <row r="267" spans="1:26" x14ac:dyDescent="0.25">
      <c r="A267" s="666"/>
      <c r="B267" s="666"/>
      <c r="C267" s="666"/>
      <c r="D267" s="666"/>
      <c r="E267" s="666"/>
      <c r="F267" s="666"/>
      <c r="G267" s="666"/>
      <c r="H267" s="666"/>
      <c r="I267" s="666"/>
      <c r="J267" s="666"/>
      <c r="K267" s="666"/>
      <c r="L267" s="666"/>
      <c r="M267" s="666"/>
      <c r="N267" s="666"/>
      <c r="O267" s="666"/>
      <c r="P267" s="666"/>
      <c r="Q267" s="666"/>
      <c r="R267" s="666"/>
      <c r="S267" s="666"/>
      <c r="T267" s="666"/>
      <c r="U267" s="666"/>
      <c r="V267" s="666"/>
      <c r="W267" s="666"/>
      <c r="X267" s="667"/>
      <c r="Y267" s="667"/>
      <c r="Z267" s="667"/>
    </row>
    <row r="268" spans="1:26" x14ac:dyDescent="0.25">
      <c r="A268" s="666"/>
      <c r="B268" s="666"/>
      <c r="C268" s="666"/>
      <c r="D268" s="666"/>
      <c r="E268" s="666"/>
      <c r="F268" s="666"/>
      <c r="G268" s="666"/>
      <c r="H268" s="666"/>
      <c r="I268" s="666"/>
      <c r="J268" s="666"/>
      <c r="K268" s="666"/>
      <c r="L268" s="666"/>
      <c r="M268" s="666"/>
      <c r="N268" s="666"/>
      <c r="O268" s="666"/>
      <c r="P268" s="666"/>
      <c r="Q268" s="666"/>
      <c r="R268" s="666"/>
      <c r="S268" s="666"/>
      <c r="T268" s="666"/>
      <c r="U268" s="666"/>
      <c r="V268" s="666"/>
      <c r="W268" s="666"/>
      <c r="X268" s="667"/>
      <c r="Y268" s="667"/>
      <c r="Z268" s="667"/>
    </row>
    <row r="269" spans="1:26" x14ac:dyDescent="0.25">
      <c r="A269" s="666"/>
      <c r="B269" s="666"/>
      <c r="C269" s="666"/>
      <c r="D269" s="666"/>
      <c r="E269" s="666"/>
      <c r="F269" s="666"/>
      <c r="G269" s="666"/>
      <c r="H269" s="666"/>
      <c r="I269" s="666"/>
      <c r="J269" s="666"/>
      <c r="K269" s="666"/>
      <c r="L269" s="666"/>
      <c r="M269" s="666"/>
      <c r="N269" s="666"/>
      <c r="O269" s="666"/>
      <c r="P269" s="666"/>
      <c r="Q269" s="666"/>
      <c r="R269" s="666"/>
      <c r="S269" s="666"/>
      <c r="T269" s="666"/>
      <c r="U269" s="666"/>
      <c r="V269" s="666"/>
      <c r="W269" s="666"/>
      <c r="X269" s="667"/>
      <c r="Y269" s="667"/>
      <c r="Z269" s="667"/>
    </row>
    <row r="270" spans="1:26" x14ac:dyDescent="0.25">
      <c r="A270" s="666"/>
      <c r="B270" s="666"/>
      <c r="C270" s="666"/>
      <c r="D270" s="666"/>
      <c r="E270" s="666"/>
      <c r="F270" s="666"/>
      <c r="G270" s="666"/>
      <c r="H270" s="666"/>
      <c r="I270" s="666"/>
      <c r="J270" s="666"/>
      <c r="K270" s="666"/>
      <c r="L270" s="666"/>
      <c r="M270" s="666"/>
      <c r="N270" s="666"/>
      <c r="O270" s="666"/>
      <c r="P270" s="666"/>
      <c r="Q270" s="666"/>
      <c r="R270" s="666"/>
      <c r="S270" s="666"/>
      <c r="T270" s="666"/>
      <c r="U270" s="666"/>
      <c r="V270" s="666"/>
      <c r="W270" s="666"/>
      <c r="X270" s="667"/>
      <c r="Y270" s="667"/>
      <c r="Z270" s="667"/>
    </row>
    <row r="271" spans="1:26" x14ac:dyDescent="0.25">
      <c r="A271" s="666"/>
      <c r="B271" s="666"/>
      <c r="C271" s="666"/>
      <c r="D271" s="666"/>
      <c r="E271" s="666"/>
      <c r="F271" s="666"/>
      <c r="G271" s="666"/>
      <c r="H271" s="666"/>
      <c r="I271" s="666"/>
      <c r="J271" s="666"/>
      <c r="K271" s="666"/>
      <c r="L271" s="666"/>
      <c r="M271" s="666"/>
      <c r="N271" s="666"/>
      <c r="O271" s="666"/>
      <c r="P271" s="666"/>
      <c r="Q271" s="666"/>
      <c r="R271" s="666"/>
      <c r="S271" s="666"/>
      <c r="T271" s="666"/>
      <c r="U271" s="666"/>
      <c r="V271" s="666"/>
      <c r="W271" s="666"/>
      <c r="X271" s="667"/>
      <c r="Y271" s="667"/>
      <c r="Z271" s="667"/>
    </row>
    <row r="272" spans="1:26" x14ac:dyDescent="0.25">
      <c r="A272" s="666"/>
      <c r="B272" s="666"/>
      <c r="C272" s="666"/>
      <c r="D272" s="666"/>
      <c r="E272" s="666"/>
      <c r="F272" s="666"/>
      <c r="G272" s="666"/>
      <c r="H272" s="666"/>
      <c r="I272" s="666"/>
      <c r="J272" s="666"/>
      <c r="K272" s="666"/>
      <c r="L272" s="666"/>
      <c r="M272" s="666"/>
      <c r="N272" s="666"/>
      <c r="O272" s="666"/>
      <c r="P272" s="666"/>
      <c r="Q272" s="666"/>
      <c r="R272" s="666"/>
      <c r="S272" s="666"/>
      <c r="T272" s="666"/>
      <c r="U272" s="666"/>
      <c r="V272" s="666"/>
      <c r="W272" s="666"/>
      <c r="X272" s="667"/>
      <c r="Y272" s="667"/>
      <c r="Z272" s="667"/>
    </row>
    <row r="273" spans="1:26" x14ac:dyDescent="0.25">
      <c r="A273" s="666"/>
      <c r="B273" s="666"/>
      <c r="C273" s="666"/>
      <c r="D273" s="666"/>
      <c r="E273" s="666"/>
      <c r="F273" s="666"/>
      <c r="G273" s="666"/>
      <c r="H273" s="666"/>
      <c r="I273" s="666"/>
      <c r="J273" s="666"/>
      <c r="K273" s="666"/>
      <c r="L273" s="666"/>
      <c r="M273" s="666"/>
      <c r="N273" s="666"/>
      <c r="O273" s="666"/>
      <c r="P273" s="666"/>
      <c r="Q273" s="666"/>
      <c r="R273" s="666"/>
      <c r="S273" s="666"/>
      <c r="T273" s="666"/>
      <c r="U273" s="666"/>
      <c r="V273" s="666"/>
      <c r="W273" s="666"/>
      <c r="X273" s="667"/>
      <c r="Y273" s="667"/>
      <c r="Z273" s="667"/>
    </row>
    <row r="274" spans="1:26" x14ac:dyDescent="0.25">
      <c r="A274" s="666"/>
      <c r="B274" s="666"/>
      <c r="C274" s="666"/>
      <c r="D274" s="666"/>
      <c r="E274" s="666"/>
      <c r="F274" s="666"/>
      <c r="G274" s="666"/>
      <c r="H274" s="666"/>
      <c r="I274" s="666"/>
      <c r="J274" s="666"/>
      <c r="K274" s="666"/>
      <c r="L274" s="666"/>
      <c r="M274" s="666"/>
      <c r="N274" s="666"/>
      <c r="O274" s="666"/>
      <c r="P274" s="666"/>
      <c r="Q274" s="666"/>
      <c r="R274" s="666"/>
      <c r="S274" s="666"/>
      <c r="T274" s="666"/>
      <c r="U274" s="666"/>
      <c r="V274" s="666"/>
      <c r="W274" s="666"/>
      <c r="X274" s="667"/>
      <c r="Y274" s="667"/>
      <c r="Z274" s="667"/>
    </row>
    <row r="275" spans="1:26" x14ac:dyDescent="0.25">
      <c r="A275" s="666"/>
      <c r="B275" s="666"/>
      <c r="C275" s="666"/>
      <c r="D275" s="666"/>
      <c r="E275" s="666"/>
      <c r="F275" s="666"/>
      <c r="G275" s="666"/>
      <c r="H275" s="666"/>
      <c r="I275" s="666"/>
      <c r="J275" s="666"/>
      <c r="K275" s="666"/>
      <c r="L275" s="666"/>
      <c r="M275" s="666"/>
      <c r="N275" s="666"/>
      <c r="O275" s="666"/>
      <c r="P275" s="666"/>
      <c r="Q275" s="666"/>
      <c r="R275" s="666"/>
      <c r="S275" s="666"/>
      <c r="T275" s="666"/>
      <c r="U275" s="666"/>
      <c r="V275" s="666"/>
      <c r="W275" s="666"/>
      <c r="X275" s="667"/>
      <c r="Y275" s="667"/>
      <c r="Z275" s="667"/>
    </row>
    <row r="276" spans="1:26" x14ac:dyDescent="0.25">
      <c r="A276" s="666"/>
      <c r="B276" s="666"/>
      <c r="C276" s="666"/>
      <c r="D276" s="666"/>
      <c r="E276" s="666"/>
      <c r="F276" s="666"/>
      <c r="G276" s="666"/>
      <c r="H276" s="666"/>
      <c r="I276" s="666"/>
      <c r="J276" s="666"/>
      <c r="K276" s="666"/>
      <c r="L276" s="666"/>
      <c r="M276" s="666"/>
      <c r="N276" s="666"/>
      <c r="O276" s="666"/>
      <c r="P276" s="666"/>
      <c r="Q276" s="666"/>
      <c r="R276" s="666"/>
      <c r="S276" s="666"/>
      <c r="T276" s="666"/>
      <c r="U276" s="666"/>
      <c r="V276" s="666"/>
      <c r="W276" s="666"/>
      <c r="X276" s="667"/>
      <c r="Y276" s="667"/>
      <c r="Z276" s="667"/>
    </row>
    <row r="277" spans="1:26" x14ac:dyDescent="0.25">
      <c r="A277" s="666"/>
      <c r="B277" s="666"/>
      <c r="C277" s="666"/>
      <c r="D277" s="666"/>
      <c r="E277" s="666"/>
      <c r="F277" s="666"/>
      <c r="G277" s="666"/>
      <c r="H277" s="666"/>
      <c r="I277" s="666"/>
      <c r="J277" s="666"/>
      <c r="K277" s="666"/>
      <c r="L277" s="666"/>
      <c r="M277" s="666"/>
      <c r="N277" s="666"/>
      <c r="O277" s="666"/>
      <c r="P277" s="666"/>
      <c r="Q277" s="666"/>
      <c r="R277" s="666"/>
      <c r="S277" s="666"/>
      <c r="T277" s="666"/>
      <c r="U277" s="666"/>
      <c r="V277" s="666"/>
      <c r="W277" s="666"/>
      <c r="X277" s="667"/>
      <c r="Y277" s="667"/>
      <c r="Z277" s="667"/>
    </row>
    <row r="278" spans="1:26" x14ac:dyDescent="0.25">
      <c r="A278" s="666"/>
      <c r="B278" s="666"/>
      <c r="C278" s="666"/>
      <c r="D278" s="666"/>
      <c r="E278" s="666"/>
      <c r="F278" s="666"/>
      <c r="G278" s="666"/>
      <c r="H278" s="666"/>
      <c r="I278" s="666"/>
      <c r="J278" s="666"/>
      <c r="K278" s="666"/>
      <c r="L278" s="666"/>
      <c r="M278" s="666"/>
      <c r="N278" s="666"/>
      <c r="O278" s="666"/>
      <c r="P278" s="666"/>
      <c r="Q278" s="666"/>
      <c r="R278" s="666"/>
      <c r="S278" s="666"/>
      <c r="T278" s="666"/>
      <c r="U278" s="666"/>
      <c r="V278" s="666"/>
      <c r="W278" s="666"/>
      <c r="X278" s="667"/>
      <c r="Y278" s="667"/>
      <c r="Z278" s="667"/>
    </row>
    <row r="279" spans="1:26" x14ac:dyDescent="0.25">
      <c r="A279" s="666"/>
      <c r="B279" s="666"/>
      <c r="C279" s="666"/>
      <c r="D279" s="666"/>
      <c r="E279" s="666"/>
      <c r="F279" s="666"/>
      <c r="G279" s="666"/>
      <c r="H279" s="666"/>
      <c r="I279" s="666"/>
      <c r="J279" s="666"/>
      <c r="K279" s="666"/>
      <c r="L279" s="666"/>
      <c r="M279" s="666"/>
      <c r="N279" s="666"/>
      <c r="O279" s="666"/>
      <c r="P279" s="666"/>
      <c r="Q279" s="666"/>
      <c r="R279" s="666"/>
      <c r="S279" s="666"/>
      <c r="T279" s="666"/>
      <c r="U279" s="666"/>
      <c r="V279" s="666"/>
      <c r="W279" s="666"/>
      <c r="X279" s="667"/>
      <c r="Y279" s="667"/>
      <c r="Z279" s="667"/>
    </row>
    <row r="280" spans="1:26" x14ac:dyDescent="0.25">
      <c r="A280" s="666"/>
      <c r="B280" s="666"/>
      <c r="C280" s="666"/>
      <c r="D280" s="666"/>
      <c r="E280" s="666"/>
      <c r="F280" s="666"/>
      <c r="G280" s="666"/>
      <c r="H280" s="666"/>
      <c r="I280" s="666"/>
      <c r="J280" s="666"/>
      <c r="K280" s="666"/>
      <c r="L280" s="666"/>
      <c r="M280" s="666"/>
      <c r="N280" s="666"/>
      <c r="O280" s="666"/>
      <c r="P280" s="666"/>
      <c r="Q280" s="666"/>
      <c r="R280" s="666"/>
      <c r="S280" s="666"/>
      <c r="T280" s="666"/>
      <c r="U280" s="666"/>
      <c r="V280" s="666"/>
      <c r="W280" s="666"/>
      <c r="X280" s="667"/>
      <c r="Y280" s="667"/>
      <c r="Z280" s="667"/>
    </row>
    <row r="281" spans="1:26" x14ac:dyDescent="0.25">
      <c r="A281" s="666"/>
      <c r="B281" s="666"/>
      <c r="C281" s="666"/>
      <c r="D281" s="666"/>
      <c r="E281" s="666"/>
      <c r="F281" s="666"/>
      <c r="G281" s="666"/>
      <c r="H281" s="666"/>
      <c r="I281" s="666"/>
      <c r="J281" s="666"/>
      <c r="K281" s="666"/>
      <c r="L281" s="666"/>
      <c r="M281" s="666"/>
      <c r="N281" s="666"/>
      <c r="O281" s="666"/>
      <c r="P281" s="666"/>
      <c r="Q281" s="666"/>
      <c r="R281" s="666"/>
      <c r="S281" s="666"/>
      <c r="T281" s="666"/>
      <c r="U281" s="666"/>
      <c r="V281" s="666"/>
      <c r="W281" s="666"/>
      <c r="X281" s="667"/>
      <c r="Y281" s="667"/>
      <c r="Z281" s="667"/>
    </row>
    <row r="282" spans="1:26" x14ac:dyDescent="0.25">
      <c r="A282" s="666"/>
      <c r="B282" s="666"/>
      <c r="C282" s="666"/>
      <c r="D282" s="666"/>
      <c r="E282" s="666"/>
      <c r="F282" s="666"/>
      <c r="G282" s="666"/>
      <c r="H282" s="666"/>
      <c r="I282" s="666"/>
      <c r="J282" s="666"/>
      <c r="K282" s="666"/>
      <c r="L282" s="666"/>
      <c r="M282" s="666"/>
      <c r="N282" s="666"/>
      <c r="O282" s="666"/>
      <c r="P282" s="666"/>
      <c r="Q282" s="666"/>
      <c r="R282" s="666"/>
      <c r="S282" s="666"/>
      <c r="T282" s="666"/>
      <c r="U282" s="666"/>
      <c r="V282" s="666"/>
      <c r="W282" s="666"/>
      <c r="X282" s="667"/>
      <c r="Y282" s="667"/>
      <c r="Z282" s="667"/>
    </row>
    <row r="283" spans="1:26" x14ac:dyDescent="0.25">
      <c r="A283" s="666"/>
      <c r="B283" s="666"/>
      <c r="C283" s="666"/>
      <c r="D283" s="666"/>
      <c r="E283" s="666"/>
      <c r="F283" s="666"/>
      <c r="G283" s="666"/>
      <c r="H283" s="666"/>
      <c r="I283" s="666"/>
      <c r="J283" s="666"/>
      <c r="K283" s="666"/>
      <c r="L283" s="666"/>
      <c r="M283" s="666"/>
      <c r="N283" s="666"/>
      <c r="O283" s="666"/>
      <c r="P283" s="666"/>
      <c r="Q283" s="666"/>
      <c r="R283" s="666"/>
      <c r="S283" s="666"/>
      <c r="T283" s="666"/>
      <c r="U283" s="666"/>
      <c r="V283" s="666"/>
      <c r="W283" s="666"/>
      <c r="X283" s="667"/>
      <c r="Y283" s="667"/>
      <c r="Z283" s="667"/>
    </row>
    <row r="284" spans="1:26" x14ac:dyDescent="0.25">
      <c r="A284" s="666"/>
      <c r="B284" s="666"/>
      <c r="C284" s="666"/>
      <c r="D284" s="666"/>
      <c r="E284" s="666"/>
      <c r="F284" s="666"/>
      <c r="G284" s="666"/>
      <c r="H284" s="666"/>
      <c r="I284" s="666"/>
      <c r="J284" s="666"/>
      <c r="K284" s="666"/>
      <c r="L284" s="666"/>
      <c r="M284" s="666"/>
      <c r="N284" s="666"/>
      <c r="O284" s="666"/>
      <c r="P284" s="666"/>
      <c r="Q284" s="666"/>
      <c r="R284" s="666"/>
      <c r="S284" s="666"/>
      <c r="T284" s="666"/>
      <c r="U284" s="666"/>
      <c r="V284" s="666"/>
      <c r="W284" s="666"/>
      <c r="X284" s="667"/>
      <c r="Y284" s="667"/>
      <c r="Z284" s="667"/>
    </row>
    <row r="285" spans="1:26" x14ac:dyDescent="0.25">
      <c r="A285" s="666"/>
      <c r="B285" s="666"/>
      <c r="C285" s="666"/>
      <c r="D285" s="666"/>
      <c r="E285" s="666"/>
      <c r="F285" s="666"/>
      <c r="G285" s="666"/>
      <c r="H285" s="666"/>
      <c r="I285" s="666"/>
      <c r="J285" s="666"/>
      <c r="K285" s="666"/>
      <c r="L285" s="666"/>
      <c r="M285" s="666"/>
      <c r="N285" s="666"/>
      <c r="O285" s="666"/>
      <c r="P285" s="666"/>
      <c r="Q285" s="666"/>
      <c r="R285" s="666"/>
      <c r="S285" s="666"/>
      <c r="T285" s="666"/>
      <c r="U285" s="666"/>
      <c r="V285" s="666"/>
      <c r="W285" s="666"/>
      <c r="X285" s="667"/>
      <c r="Y285" s="667"/>
      <c r="Z285" s="667"/>
    </row>
    <row r="286" spans="1:26" x14ac:dyDescent="0.25">
      <c r="A286" s="666"/>
      <c r="B286" s="666"/>
      <c r="C286" s="666"/>
      <c r="D286" s="666"/>
      <c r="E286" s="666"/>
      <c r="F286" s="666"/>
      <c r="G286" s="666"/>
      <c r="H286" s="666"/>
      <c r="I286" s="666"/>
      <c r="J286" s="666"/>
      <c r="K286" s="666"/>
      <c r="L286" s="666"/>
      <c r="M286" s="666"/>
      <c r="N286" s="666"/>
      <c r="O286" s="666"/>
      <c r="P286" s="666"/>
      <c r="Q286" s="666"/>
      <c r="R286" s="666"/>
      <c r="S286" s="666"/>
      <c r="T286" s="666"/>
      <c r="U286" s="666"/>
      <c r="V286" s="666"/>
      <c r="W286" s="666"/>
      <c r="X286" s="667"/>
      <c r="Y286" s="667"/>
      <c r="Z286" s="667"/>
    </row>
    <row r="287" spans="1:26" x14ac:dyDescent="0.25">
      <c r="A287" s="666"/>
      <c r="B287" s="666"/>
      <c r="C287" s="666"/>
      <c r="D287" s="666"/>
      <c r="E287" s="666"/>
      <c r="F287" s="666"/>
      <c r="G287" s="666"/>
      <c r="H287" s="666"/>
      <c r="I287" s="666"/>
      <c r="J287" s="666"/>
      <c r="K287" s="666"/>
      <c r="L287" s="666"/>
      <c r="M287" s="666"/>
      <c r="N287" s="666"/>
      <c r="O287" s="666"/>
      <c r="P287" s="666"/>
      <c r="Q287" s="666"/>
      <c r="R287" s="666"/>
      <c r="S287" s="666"/>
      <c r="T287" s="666"/>
      <c r="U287" s="666"/>
      <c r="V287" s="666"/>
      <c r="W287" s="666"/>
      <c r="X287" s="667"/>
      <c r="Y287" s="667"/>
      <c r="Z287" s="667"/>
    </row>
    <row r="288" spans="1:26" x14ac:dyDescent="0.25">
      <c r="A288" s="666"/>
      <c r="B288" s="666"/>
      <c r="C288" s="666"/>
      <c r="D288" s="666"/>
      <c r="E288" s="666"/>
      <c r="F288" s="666"/>
      <c r="G288" s="666"/>
      <c r="H288" s="666"/>
      <c r="I288" s="666"/>
      <c r="J288" s="666"/>
      <c r="K288" s="666"/>
      <c r="L288" s="666"/>
      <c r="M288" s="666"/>
      <c r="N288" s="666"/>
      <c r="O288" s="666"/>
      <c r="P288" s="666"/>
      <c r="Q288" s="666"/>
      <c r="R288" s="666"/>
      <c r="S288" s="666"/>
      <c r="T288" s="666"/>
      <c r="U288" s="666"/>
      <c r="V288" s="666"/>
      <c r="W288" s="666"/>
      <c r="X288" s="667"/>
      <c r="Y288" s="667"/>
      <c r="Z288" s="667"/>
    </row>
    <row r="289" spans="1:26" x14ac:dyDescent="0.25">
      <c r="A289" s="666"/>
      <c r="B289" s="666"/>
      <c r="C289" s="666"/>
      <c r="D289" s="666"/>
      <c r="E289" s="666"/>
      <c r="F289" s="666"/>
      <c r="G289" s="666"/>
      <c r="H289" s="666"/>
      <c r="I289" s="666"/>
      <c r="J289" s="666"/>
      <c r="K289" s="666"/>
      <c r="L289" s="666"/>
      <c r="M289" s="666"/>
      <c r="N289" s="666"/>
      <c r="O289" s="666"/>
      <c r="P289" s="666"/>
      <c r="Q289" s="666"/>
      <c r="R289" s="666"/>
      <c r="S289" s="666"/>
      <c r="T289" s="666"/>
      <c r="U289" s="666"/>
      <c r="V289" s="666"/>
      <c r="W289" s="666"/>
      <c r="X289" s="667"/>
      <c r="Y289" s="667"/>
      <c r="Z289" s="667"/>
    </row>
    <row r="290" spans="1:26" x14ac:dyDescent="0.25">
      <c r="A290" s="666"/>
      <c r="B290" s="666"/>
      <c r="C290" s="666"/>
      <c r="D290" s="666"/>
      <c r="E290" s="666"/>
      <c r="F290" s="666"/>
      <c r="G290" s="666"/>
      <c r="H290" s="666"/>
      <c r="I290" s="666"/>
      <c r="J290" s="666"/>
      <c r="K290" s="666"/>
      <c r="L290" s="666"/>
      <c r="M290" s="666"/>
      <c r="N290" s="666"/>
      <c r="O290" s="666"/>
      <c r="P290" s="666"/>
      <c r="Q290" s="666"/>
      <c r="R290" s="666"/>
      <c r="S290" s="666"/>
      <c r="T290" s="666"/>
      <c r="U290" s="666"/>
      <c r="V290" s="666"/>
      <c r="W290" s="666"/>
      <c r="X290" s="667"/>
      <c r="Y290" s="667"/>
      <c r="Z290" s="667"/>
    </row>
    <row r="291" spans="1:26" x14ac:dyDescent="0.25">
      <c r="A291" s="666"/>
      <c r="B291" s="666"/>
      <c r="C291" s="666"/>
      <c r="D291" s="666"/>
      <c r="E291" s="666"/>
      <c r="F291" s="666"/>
      <c r="G291" s="666"/>
      <c r="H291" s="666"/>
      <c r="I291" s="666"/>
      <c r="J291" s="666"/>
      <c r="K291" s="666"/>
      <c r="L291" s="666"/>
      <c r="M291" s="666"/>
      <c r="N291" s="666"/>
      <c r="O291" s="666"/>
      <c r="P291" s="666"/>
      <c r="Q291" s="666"/>
      <c r="R291" s="666"/>
      <c r="S291" s="666"/>
      <c r="T291" s="666"/>
      <c r="U291" s="666"/>
      <c r="V291" s="666"/>
      <c r="W291" s="666"/>
      <c r="X291" s="667"/>
      <c r="Y291" s="667"/>
      <c r="Z291" s="667"/>
    </row>
    <row r="292" spans="1:26" x14ac:dyDescent="0.25">
      <c r="A292" s="666"/>
      <c r="B292" s="666"/>
      <c r="C292" s="666"/>
      <c r="D292" s="666"/>
      <c r="E292" s="666"/>
      <c r="F292" s="666"/>
      <c r="G292" s="666"/>
      <c r="H292" s="666"/>
      <c r="I292" s="666"/>
      <c r="J292" s="666"/>
      <c r="K292" s="666"/>
      <c r="L292" s="666"/>
      <c r="M292" s="666"/>
      <c r="N292" s="666"/>
      <c r="O292" s="666"/>
      <c r="P292" s="666"/>
      <c r="Q292" s="666"/>
      <c r="R292" s="666"/>
      <c r="S292" s="666"/>
      <c r="T292" s="666"/>
      <c r="U292" s="666"/>
      <c r="V292" s="666"/>
      <c r="W292" s="666"/>
      <c r="X292" s="667"/>
      <c r="Y292" s="667"/>
      <c r="Z292" s="667"/>
    </row>
    <row r="293" spans="1:26" x14ac:dyDescent="0.25">
      <c r="A293" s="666"/>
      <c r="B293" s="666"/>
      <c r="C293" s="666"/>
      <c r="D293" s="666"/>
      <c r="E293" s="666"/>
      <c r="F293" s="666"/>
      <c r="G293" s="666"/>
      <c r="H293" s="666"/>
      <c r="I293" s="666"/>
      <c r="J293" s="666"/>
      <c r="K293" s="666"/>
      <c r="L293" s="666"/>
      <c r="M293" s="666"/>
      <c r="N293" s="666"/>
      <c r="O293" s="666"/>
      <c r="P293" s="666"/>
      <c r="Q293" s="666"/>
      <c r="R293" s="666"/>
      <c r="S293" s="666"/>
      <c r="T293" s="666"/>
      <c r="U293" s="666"/>
      <c r="V293" s="666"/>
      <c r="W293" s="666"/>
      <c r="X293" s="667"/>
      <c r="Y293" s="667"/>
      <c r="Z293" s="667"/>
    </row>
    <row r="294" spans="1:26" x14ac:dyDescent="0.25">
      <c r="A294" s="666"/>
      <c r="B294" s="666"/>
      <c r="C294" s="666"/>
      <c r="D294" s="666"/>
      <c r="E294" s="666"/>
      <c r="F294" s="666"/>
      <c r="G294" s="666"/>
      <c r="H294" s="666"/>
      <c r="I294" s="666"/>
      <c r="J294" s="666"/>
      <c r="K294" s="666"/>
      <c r="L294" s="666"/>
      <c r="M294" s="666"/>
      <c r="N294" s="666"/>
      <c r="O294" s="666"/>
      <c r="P294" s="666"/>
      <c r="Q294" s="666"/>
      <c r="R294" s="666"/>
      <c r="S294" s="666"/>
      <c r="T294" s="666"/>
      <c r="U294" s="666"/>
      <c r="V294" s="666"/>
      <c r="W294" s="666"/>
      <c r="X294" s="667"/>
      <c r="Y294" s="667"/>
      <c r="Z294" s="667"/>
    </row>
    <row r="295" spans="1:26" x14ac:dyDescent="0.25">
      <c r="A295" s="666"/>
      <c r="B295" s="666"/>
      <c r="C295" s="666"/>
      <c r="D295" s="666"/>
      <c r="E295" s="666"/>
      <c r="F295" s="666"/>
      <c r="G295" s="666"/>
      <c r="H295" s="666"/>
      <c r="I295" s="666"/>
      <c r="J295" s="666"/>
      <c r="K295" s="666"/>
      <c r="L295" s="666"/>
      <c r="M295" s="666"/>
      <c r="N295" s="666"/>
      <c r="O295" s="666"/>
      <c r="P295" s="666"/>
      <c r="Q295" s="666"/>
      <c r="R295" s="666"/>
      <c r="S295" s="666"/>
      <c r="T295" s="666"/>
      <c r="U295" s="666"/>
      <c r="V295" s="666"/>
      <c r="W295" s="666"/>
      <c r="X295" s="667"/>
      <c r="Y295" s="667"/>
      <c r="Z295" s="667"/>
    </row>
    <row r="296" spans="1:26" x14ac:dyDescent="0.25">
      <c r="A296" s="666"/>
      <c r="B296" s="666"/>
      <c r="C296" s="666"/>
      <c r="D296" s="666"/>
      <c r="E296" s="666"/>
      <c r="F296" s="666"/>
      <c r="G296" s="666"/>
      <c r="H296" s="666"/>
      <c r="I296" s="666"/>
      <c r="J296" s="666"/>
      <c r="K296" s="666"/>
      <c r="L296" s="666"/>
      <c r="M296" s="666"/>
      <c r="N296" s="666"/>
      <c r="O296" s="666"/>
      <c r="P296" s="666"/>
      <c r="Q296" s="666"/>
      <c r="R296" s="666"/>
      <c r="S296" s="666"/>
      <c r="T296" s="666"/>
      <c r="U296" s="666"/>
      <c r="V296" s="666"/>
      <c r="W296" s="666"/>
      <c r="X296" s="667"/>
      <c r="Y296" s="667"/>
      <c r="Z296" s="667"/>
    </row>
    <row r="297" spans="1:26" x14ac:dyDescent="0.25">
      <c r="A297" s="666"/>
      <c r="B297" s="666"/>
      <c r="C297" s="666"/>
      <c r="D297" s="666"/>
      <c r="E297" s="666"/>
      <c r="F297" s="666"/>
      <c r="G297" s="666"/>
      <c r="H297" s="666"/>
      <c r="I297" s="666"/>
      <c r="J297" s="666"/>
      <c r="K297" s="666"/>
      <c r="L297" s="666"/>
      <c r="M297" s="666"/>
      <c r="N297" s="666"/>
      <c r="O297" s="666"/>
      <c r="P297" s="666"/>
      <c r="Q297" s="666"/>
      <c r="R297" s="666"/>
      <c r="S297" s="666"/>
      <c r="T297" s="666"/>
      <c r="U297" s="666"/>
      <c r="V297" s="666"/>
      <c r="W297" s="666"/>
      <c r="X297" s="667"/>
      <c r="Y297" s="667"/>
      <c r="Z297" s="667"/>
    </row>
    <row r="298" spans="1:26" x14ac:dyDescent="0.25">
      <c r="A298" s="666"/>
      <c r="B298" s="666"/>
      <c r="C298" s="666"/>
      <c r="D298" s="666"/>
      <c r="E298" s="666"/>
      <c r="F298" s="666"/>
      <c r="G298" s="666"/>
      <c r="H298" s="666"/>
      <c r="I298" s="666"/>
      <c r="J298" s="666"/>
      <c r="K298" s="666"/>
      <c r="L298" s="666"/>
      <c r="M298" s="666"/>
      <c r="N298" s="666"/>
      <c r="O298" s="666"/>
      <c r="P298" s="666"/>
      <c r="Q298" s="666"/>
      <c r="R298" s="666"/>
      <c r="S298" s="666"/>
      <c r="T298" s="666"/>
      <c r="U298" s="666"/>
      <c r="V298" s="666"/>
      <c r="W298" s="666"/>
      <c r="X298" s="667"/>
      <c r="Y298" s="667"/>
      <c r="Z298" s="667"/>
    </row>
    <row r="299" spans="1:26" x14ac:dyDescent="0.25">
      <c r="A299" s="666"/>
      <c r="B299" s="666"/>
      <c r="C299" s="666"/>
      <c r="D299" s="666"/>
      <c r="E299" s="666"/>
      <c r="F299" s="666"/>
      <c r="G299" s="666"/>
      <c r="H299" s="666"/>
      <c r="I299" s="666"/>
      <c r="J299" s="666"/>
      <c r="K299" s="666"/>
      <c r="L299" s="666"/>
      <c r="M299" s="666"/>
      <c r="N299" s="666"/>
      <c r="O299" s="666"/>
      <c r="P299" s="666"/>
      <c r="Q299" s="666"/>
      <c r="R299" s="666"/>
      <c r="S299" s="666"/>
      <c r="T299" s="666"/>
      <c r="U299" s="666"/>
      <c r="V299" s="666"/>
      <c r="W299" s="666"/>
      <c r="X299" s="667"/>
      <c r="Y299" s="667"/>
      <c r="Z299" s="667"/>
    </row>
    <row r="300" spans="1:26" x14ac:dyDescent="0.25">
      <c r="A300" s="666"/>
      <c r="B300" s="666"/>
      <c r="C300" s="666"/>
      <c r="D300" s="666"/>
      <c r="E300" s="666"/>
      <c r="F300" s="666"/>
      <c r="G300" s="666"/>
      <c r="H300" s="666"/>
      <c r="I300" s="666"/>
      <c r="J300" s="666"/>
      <c r="K300" s="666"/>
      <c r="L300" s="666"/>
      <c r="M300" s="666"/>
      <c r="N300" s="666"/>
      <c r="O300" s="666"/>
      <c r="P300" s="666"/>
      <c r="Q300" s="666"/>
      <c r="R300" s="666"/>
      <c r="S300" s="666"/>
      <c r="T300" s="666"/>
      <c r="U300" s="666"/>
      <c r="V300" s="666"/>
      <c r="W300" s="666"/>
      <c r="X300" s="667"/>
      <c r="Y300" s="667"/>
      <c r="Z300" s="667"/>
    </row>
    <row r="301" spans="1:26" x14ac:dyDescent="0.25">
      <c r="A301" s="666"/>
      <c r="B301" s="666"/>
      <c r="C301" s="666"/>
      <c r="D301" s="666"/>
      <c r="E301" s="666"/>
      <c r="F301" s="666"/>
      <c r="G301" s="666"/>
      <c r="H301" s="666"/>
      <c r="I301" s="666"/>
      <c r="J301" s="666"/>
      <c r="K301" s="666"/>
      <c r="L301" s="666"/>
      <c r="M301" s="666"/>
      <c r="N301" s="666"/>
      <c r="O301" s="666"/>
      <c r="P301" s="666"/>
      <c r="Q301" s="666"/>
      <c r="R301" s="666"/>
      <c r="S301" s="666"/>
      <c r="T301" s="666"/>
      <c r="U301" s="666"/>
      <c r="V301" s="666"/>
      <c r="W301" s="666"/>
      <c r="X301" s="667"/>
      <c r="Y301" s="667"/>
      <c r="Z301" s="667"/>
    </row>
    <row r="302" spans="1:26" x14ac:dyDescent="0.25">
      <c r="A302" s="666"/>
      <c r="B302" s="666"/>
      <c r="C302" s="666"/>
      <c r="D302" s="666"/>
      <c r="E302" s="666"/>
      <c r="F302" s="666"/>
      <c r="G302" s="666"/>
      <c r="H302" s="666"/>
      <c r="I302" s="666"/>
      <c r="J302" s="666"/>
      <c r="K302" s="666"/>
      <c r="L302" s="666"/>
      <c r="M302" s="666"/>
      <c r="N302" s="666"/>
      <c r="O302" s="666"/>
      <c r="P302" s="666"/>
      <c r="Q302" s="666"/>
      <c r="R302" s="666"/>
      <c r="S302" s="666"/>
      <c r="T302" s="666"/>
      <c r="U302" s="666"/>
      <c r="V302" s="666"/>
      <c r="W302" s="666"/>
      <c r="X302" s="667"/>
      <c r="Y302" s="667"/>
      <c r="Z302" s="667"/>
    </row>
    <row r="303" spans="1:26" x14ac:dyDescent="0.25">
      <c r="A303" s="666"/>
      <c r="B303" s="666"/>
      <c r="C303" s="666"/>
      <c r="D303" s="666"/>
      <c r="E303" s="666"/>
      <c r="F303" s="666"/>
      <c r="G303" s="666"/>
      <c r="H303" s="666"/>
      <c r="I303" s="666"/>
      <c r="J303" s="666"/>
      <c r="K303" s="666"/>
      <c r="L303" s="666"/>
      <c r="M303" s="666"/>
      <c r="N303" s="666"/>
      <c r="O303" s="666"/>
      <c r="P303" s="666"/>
      <c r="Q303" s="666"/>
      <c r="R303" s="666"/>
      <c r="S303" s="666"/>
      <c r="T303" s="666"/>
      <c r="U303" s="666"/>
      <c r="V303" s="666"/>
      <c r="W303" s="666"/>
      <c r="X303" s="667"/>
      <c r="Y303" s="667"/>
      <c r="Z303" s="667"/>
    </row>
    <row r="304" spans="1:26" x14ac:dyDescent="0.25">
      <c r="A304" s="666"/>
      <c r="B304" s="666"/>
      <c r="C304" s="666"/>
      <c r="D304" s="666"/>
      <c r="E304" s="666"/>
      <c r="F304" s="666"/>
      <c r="G304" s="666"/>
      <c r="H304" s="666"/>
      <c r="I304" s="666"/>
      <c r="J304" s="666"/>
      <c r="K304" s="666"/>
      <c r="L304" s="666"/>
      <c r="M304" s="666"/>
      <c r="N304" s="666"/>
      <c r="O304" s="666"/>
      <c r="P304" s="666"/>
      <c r="Q304" s="666"/>
      <c r="R304" s="666"/>
      <c r="S304" s="666"/>
      <c r="T304" s="666"/>
      <c r="U304" s="666"/>
      <c r="V304" s="666"/>
      <c r="W304" s="666"/>
      <c r="X304" s="667"/>
      <c r="Y304" s="667"/>
      <c r="Z304" s="667"/>
    </row>
    <row r="305" spans="1:26" x14ac:dyDescent="0.25">
      <c r="A305" s="666"/>
      <c r="B305" s="666"/>
      <c r="C305" s="666"/>
      <c r="D305" s="666"/>
      <c r="E305" s="666"/>
      <c r="F305" s="666"/>
      <c r="G305" s="666"/>
      <c r="H305" s="666"/>
      <c r="I305" s="666"/>
      <c r="J305" s="666"/>
      <c r="K305" s="666"/>
      <c r="L305" s="666"/>
      <c r="M305" s="666"/>
      <c r="N305" s="666"/>
      <c r="O305" s="666"/>
      <c r="P305" s="666"/>
      <c r="Q305" s="666"/>
      <c r="R305" s="666"/>
      <c r="S305" s="666"/>
      <c r="T305" s="666"/>
      <c r="U305" s="666"/>
      <c r="V305" s="666"/>
      <c r="W305" s="666"/>
      <c r="X305" s="667"/>
      <c r="Y305" s="667"/>
      <c r="Z305" s="667"/>
    </row>
    <row r="306" spans="1:26" x14ac:dyDescent="0.25">
      <c r="A306" s="666"/>
      <c r="B306" s="666"/>
      <c r="C306" s="666"/>
      <c r="D306" s="666"/>
      <c r="E306" s="666"/>
      <c r="F306" s="666"/>
      <c r="G306" s="666"/>
      <c r="H306" s="666"/>
      <c r="I306" s="666"/>
      <c r="J306" s="666"/>
      <c r="K306" s="666"/>
      <c r="L306" s="666"/>
      <c r="M306" s="666"/>
      <c r="N306" s="666"/>
      <c r="O306" s="666"/>
      <c r="P306" s="666"/>
      <c r="Q306" s="666"/>
      <c r="R306" s="666"/>
      <c r="S306" s="666"/>
      <c r="T306" s="666"/>
      <c r="U306" s="666"/>
      <c r="V306" s="666"/>
      <c r="W306" s="666"/>
      <c r="X306" s="667"/>
      <c r="Y306" s="667"/>
      <c r="Z306" s="667"/>
    </row>
    <row r="307" spans="1:26" x14ac:dyDescent="0.25">
      <c r="A307" s="666"/>
      <c r="B307" s="666"/>
      <c r="C307" s="666"/>
      <c r="D307" s="666"/>
      <c r="E307" s="666"/>
      <c r="F307" s="666"/>
      <c r="G307" s="666"/>
      <c r="H307" s="666"/>
      <c r="I307" s="666"/>
      <c r="J307" s="666"/>
      <c r="K307" s="666"/>
      <c r="L307" s="666"/>
      <c r="M307" s="666"/>
      <c r="N307" s="666"/>
      <c r="O307" s="666"/>
      <c r="P307" s="666"/>
      <c r="Q307" s="666"/>
      <c r="R307" s="666"/>
      <c r="S307" s="666"/>
      <c r="T307" s="666"/>
      <c r="U307" s="666"/>
      <c r="V307" s="666"/>
      <c r="W307" s="666"/>
      <c r="X307" s="667"/>
      <c r="Y307" s="667"/>
      <c r="Z307" s="667"/>
    </row>
    <row r="308" spans="1:26" x14ac:dyDescent="0.25">
      <c r="A308" s="666"/>
      <c r="B308" s="666"/>
      <c r="C308" s="666"/>
      <c r="D308" s="666"/>
      <c r="E308" s="666"/>
      <c r="F308" s="666"/>
      <c r="G308" s="666"/>
      <c r="H308" s="666"/>
      <c r="I308" s="666"/>
      <c r="J308" s="666"/>
      <c r="K308" s="666"/>
      <c r="L308" s="666"/>
      <c r="M308" s="666"/>
      <c r="N308" s="666"/>
      <c r="O308" s="666"/>
      <c r="P308" s="666"/>
      <c r="Q308" s="666"/>
      <c r="R308" s="666"/>
      <c r="S308" s="666"/>
      <c r="T308" s="666"/>
      <c r="U308" s="666"/>
      <c r="V308" s="666"/>
      <c r="W308" s="666"/>
      <c r="X308" s="667"/>
      <c r="Y308" s="667"/>
      <c r="Z308" s="667"/>
    </row>
    <row r="309" spans="1:26" x14ac:dyDescent="0.25">
      <c r="A309" s="666"/>
      <c r="B309" s="666"/>
      <c r="C309" s="666"/>
      <c r="D309" s="666"/>
      <c r="E309" s="666"/>
      <c r="F309" s="666"/>
      <c r="G309" s="666"/>
      <c r="H309" s="666"/>
      <c r="I309" s="666"/>
      <c r="J309" s="666"/>
      <c r="K309" s="666"/>
      <c r="L309" s="666"/>
      <c r="M309" s="666"/>
      <c r="N309" s="666"/>
      <c r="O309" s="666"/>
      <c r="P309" s="666"/>
      <c r="Q309" s="666"/>
      <c r="R309" s="666"/>
      <c r="S309" s="666"/>
      <c r="T309" s="666"/>
      <c r="U309" s="666"/>
      <c r="V309" s="666"/>
      <c r="W309" s="666"/>
      <c r="X309" s="667"/>
      <c r="Y309" s="667"/>
      <c r="Z309" s="667"/>
    </row>
    <row r="310" spans="1:26" x14ac:dyDescent="0.25">
      <c r="A310" s="666"/>
      <c r="B310" s="666"/>
      <c r="C310" s="666"/>
      <c r="D310" s="666"/>
      <c r="E310" s="666"/>
      <c r="F310" s="666"/>
      <c r="G310" s="666"/>
      <c r="H310" s="666"/>
      <c r="I310" s="666"/>
      <c r="J310" s="666"/>
      <c r="K310" s="666"/>
      <c r="L310" s="666"/>
      <c r="M310" s="666"/>
      <c r="N310" s="666"/>
      <c r="O310" s="666"/>
      <c r="P310" s="666"/>
      <c r="Q310" s="666"/>
      <c r="R310" s="666"/>
      <c r="S310" s="666"/>
      <c r="T310" s="666"/>
      <c r="U310" s="666"/>
      <c r="V310" s="666"/>
      <c r="W310" s="666"/>
      <c r="X310" s="667"/>
      <c r="Y310" s="667"/>
      <c r="Z310" s="667"/>
    </row>
    <row r="311" spans="1:26" x14ac:dyDescent="0.25">
      <c r="A311" s="666"/>
      <c r="B311" s="666"/>
      <c r="C311" s="666"/>
      <c r="D311" s="666"/>
      <c r="E311" s="666"/>
      <c r="F311" s="666"/>
      <c r="G311" s="666"/>
      <c r="H311" s="666"/>
      <c r="I311" s="666"/>
      <c r="J311" s="666"/>
      <c r="K311" s="666"/>
      <c r="L311" s="666"/>
      <c r="M311" s="666"/>
      <c r="N311" s="666"/>
      <c r="O311" s="666"/>
      <c r="P311" s="666"/>
      <c r="Q311" s="666"/>
      <c r="R311" s="666"/>
      <c r="S311" s="666"/>
      <c r="T311" s="666"/>
      <c r="U311" s="666"/>
      <c r="V311" s="666"/>
      <c r="W311" s="666"/>
      <c r="X311" s="667"/>
      <c r="Y311" s="667"/>
      <c r="Z311" s="667"/>
    </row>
    <row r="312" spans="1:26" x14ac:dyDescent="0.25">
      <c r="A312" s="666"/>
      <c r="B312" s="666"/>
      <c r="C312" s="666"/>
      <c r="D312" s="666"/>
      <c r="E312" s="666"/>
      <c r="F312" s="666"/>
      <c r="G312" s="666"/>
      <c r="H312" s="666"/>
      <c r="I312" s="666"/>
      <c r="J312" s="666"/>
      <c r="K312" s="666"/>
      <c r="L312" s="666"/>
      <c r="M312" s="666"/>
      <c r="N312" s="666"/>
      <c r="O312" s="666"/>
      <c r="P312" s="666"/>
      <c r="Q312" s="666"/>
      <c r="R312" s="666"/>
      <c r="S312" s="666"/>
      <c r="T312" s="666"/>
      <c r="U312" s="666"/>
      <c r="V312" s="666"/>
      <c r="W312" s="666"/>
      <c r="X312" s="667"/>
      <c r="Y312" s="667"/>
      <c r="Z312" s="667"/>
    </row>
    <row r="313" spans="1:26" x14ac:dyDescent="0.25">
      <c r="A313" s="666"/>
      <c r="B313" s="666"/>
      <c r="C313" s="666"/>
      <c r="D313" s="666"/>
      <c r="E313" s="666"/>
      <c r="F313" s="666"/>
      <c r="G313" s="666"/>
      <c r="H313" s="666"/>
      <c r="I313" s="666"/>
      <c r="J313" s="666"/>
      <c r="K313" s="666"/>
      <c r="L313" s="666"/>
      <c r="M313" s="666"/>
      <c r="N313" s="666"/>
      <c r="O313" s="666"/>
      <c r="P313" s="666"/>
      <c r="Q313" s="666"/>
      <c r="R313" s="666"/>
      <c r="S313" s="666"/>
      <c r="T313" s="666"/>
      <c r="U313" s="666"/>
      <c r="V313" s="666"/>
      <c r="W313" s="666"/>
      <c r="X313" s="667"/>
      <c r="Y313" s="667"/>
      <c r="Z313" s="667"/>
    </row>
    <row r="314" spans="1:26" x14ac:dyDescent="0.25">
      <c r="A314" s="666"/>
      <c r="B314" s="666"/>
      <c r="C314" s="666"/>
      <c r="D314" s="666"/>
      <c r="E314" s="666"/>
      <c r="F314" s="666"/>
      <c r="G314" s="666"/>
      <c r="H314" s="666"/>
      <c r="I314" s="666"/>
      <c r="J314" s="666"/>
      <c r="K314" s="666"/>
      <c r="L314" s="666"/>
      <c r="M314" s="666"/>
      <c r="N314" s="666"/>
      <c r="O314" s="666"/>
      <c r="P314" s="666"/>
      <c r="Q314" s="666"/>
      <c r="R314" s="666"/>
      <c r="S314" s="666"/>
      <c r="T314" s="666"/>
      <c r="U314" s="666"/>
      <c r="V314" s="666"/>
      <c r="W314" s="666"/>
      <c r="X314" s="667"/>
      <c r="Y314" s="667"/>
      <c r="Z314" s="667"/>
    </row>
    <row r="315" spans="1:26" x14ac:dyDescent="0.25">
      <c r="A315" s="666"/>
      <c r="B315" s="666"/>
      <c r="C315" s="666"/>
      <c r="D315" s="666"/>
      <c r="E315" s="666"/>
      <c r="F315" s="666"/>
      <c r="G315" s="666"/>
      <c r="H315" s="666"/>
      <c r="I315" s="666"/>
      <c r="J315" s="666"/>
      <c r="K315" s="666"/>
      <c r="L315" s="666"/>
      <c r="M315" s="666"/>
      <c r="N315" s="666"/>
      <c r="O315" s="666"/>
      <c r="P315" s="666"/>
      <c r="Q315" s="666"/>
      <c r="R315" s="666"/>
      <c r="S315" s="666"/>
      <c r="T315" s="666"/>
      <c r="U315" s="666"/>
      <c r="V315" s="666"/>
      <c r="W315" s="666"/>
      <c r="X315" s="667"/>
      <c r="Y315" s="667"/>
      <c r="Z315" s="667"/>
    </row>
    <row r="316" spans="1:26" x14ac:dyDescent="0.25">
      <c r="A316" s="666"/>
      <c r="B316" s="666"/>
      <c r="C316" s="666"/>
      <c r="D316" s="666"/>
      <c r="E316" s="666"/>
      <c r="F316" s="666"/>
      <c r="G316" s="666"/>
      <c r="H316" s="666"/>
      <c r="I316" s="666"/>
      <c r="J316" s="666"/>
      <c r="K316" s="666"/>
      <c r="L316" s="666"/>
      <c r="M316" s="666"/>
      <c r="N316" s="666"/>
      <c r="O316" s="666"/>
      <c r="P316" s="666"/>
      <c r="Q316" s="666"/>
      <c r="R316" s="666"/>
      <c r="S316" s="666"/>
      <c r="T316" s="666"/>
      <c r="U316" s="666"/>
      <c r="V316" s="666"/>
      <c r="W316" s="666"/>
      <c r="X316" s="667"/>
      <c r="Y316" s="667"/>
      <c r="Z316" s="667"/>
    </row>
    <row r="317" spans="1:26" x14ac:dyDescent="0.25">
      <c r="A317" s="666"/>
      <c r="B317" s="666"/>
      <c r="C317" s="666"/>
      <c r="D317" s="666"/>
      <c r="E317" s="666"/>
      <c r="F317" s="666"/>
      <c r="G317" s="666"/>
      <c r="H317" s="666"/>
      <c r="I317" s="666"/>
      <c r="J317" s="666"/>
      <c r="K317" s="666"/>
      <c r="L317" s="666"/>
      <c r="M317" s="666"/>
      <c r="N317" s="666"/>
      <c r="O317" s="666"/>
      <c r="P317" s="666"/>
      <c r="Q317" s="666"/>
      <c r="R317" s="666"/>
      <c r="S317" s="666"/>
      <c r="T317" s="666"/>
      <c r="U317" s="666"/>
      <c r="V317" s="666"/>
      <c r="W317" s="666"/>
      <c r="X317" s="667"/>
      <c r="Y317" s="667"/>
      <c r="Z317" s="667"/>
    </row>
    <row r="318" spans="1:26" x14ac:dyDescent="0.25">
      <c r="A318" s="666"/>
      <c r="B318" s="666"/>
      <c r="C318" s="666"/>
      <c r="D318" s="666"/>
      <c r="E318" s="666"/>
      <c r="F318" s="666"/>
      <c r="G318" s="666"/>
      <c r="H318" s="666"/>
      <c r="I318" s="666"/>
      <c r="J318" s="666"/>
      <c r="K318" s="666"/>
      <c r="L318" s="666"/>
      <c r="M318" s="666"/>
      <c r="N318" s="666"/>
      <c r="O318" s="666"/>
      <c r="P318" s="666"/>
      <c r="Q318" s="666"/>
      <c r="R318" s="666"/>
      <c r="S318" s="666"/>
      <c r="T318" s="666"/>
      <c r="U318" s="666"/>
      <c r="V318" s="666"/>
      <c r="W318" s="666"/>
      <c r="X318" s="667"/>
      <c r="Y318" s="667"/>
      <c r="Z318" s="667"/>
    </row>
    <row r="319" spans="1:26" x14ac:dyDescent="0.25">
      <c r="A319" s="666"/>
      <c r="B319" s="666"/>
      <c r="C319" s="666"/>
      <c r="D319" s="666"/>
      <c r="E319" s="666"/>
      <c r="F319" s="666"/>
      <c r="G319" s="666"/>
      <c r="H319" s="666"/>
      <c r="I319" s="666"/>
      <c r="J319" s="666"/>
      <c r="K319" s="666"/>
      <c r="L319" s="666"/>
      <c r="M319" s="666"/>
      <c r="N319" s="666"/>
      <c r="O319" s="666"/>
      <c r="P319" s="666"/>
      <c r="Q319" s="666"/>
      <c r="R319" s="666"/>
      <c r="S319" s="666"/>
      <c r="T319" s="666"/>
      <c r="U319" s="666"/>
      <c r="V319" s="666"/>
      <c r="W319" s="666"/>
      <c r="X319" s="667"/>
      <c r="Y319" s="667"/>
      <c r="Z319" s="667"/>
    </row>
    <row r="320" spans="1:26" x14ac:dyDescent="0.25">
      <c r="A320" s="666"/>
      <c r="B320" s="666"/>
      <c r="C320" s="666"/>
      <c r="D320" s="666"/>
      <c r="E320" s="666"/>
      <c r="F320" s="666"/>
      <c r="G320" s="666"/>
      <c r="H320" s="666"/>
      <c r="I320" s="666"/>
      <c r="J320" s="666"/>
      <c r="K320" s="666"/>
      <c r="L320" s="666"/>
      <c r="M320" s="666"/>
      <c r="N320" s="666"/>
      <c r="O320" s="666"/>
      <c r="P320" s="666"/>
      <c r="Q320" s="666"/>
      <c r="R320" s="666"/>
      <c r="S320" s="666"/>
      <c r="T320" s="666"/>
      <c r="U320" s="666"/>
      <c r="V320" s="666"/>
      <c r="W320" s="666"/>
      <c r="X320" s="667"/>
      <c r="Y320" s="667"/>
      <c r="Z320" s="667"/>
    </row>
    <row r="321" spans="1:26" x14ac:dyDescent="0.25">
      <c r="A321" s="666"/>
      <c r="B321" s="666"/>
      <c r="C321" s="666"/>
      <c r="D321" s="666"/>
      <c r="E321" s="666"/>
      <c r="F321" s="666"/>
      <c r="G321" s="666"/>
      <c r="H321" s="666"/>
      <c r="I321" s="666"/>
      <c r="J321" s="666"/>
      <c r="K321" s="666"/>
      <c r="L321" s="666"/>
      <c r="M321" s="666"/>
      <c r="N321" s="666"/>
      <c r="O321" s="666"/>
      <c r="P321" s="666"/>
      <c r="Q321" s="666"/>
      <c r="R321" s="666"/>
      <c r="S321" s="666"/>
      <c r="T321" s="666"/>
      <c r="U321" s="666"/>
      <c r="V321" s="666"/>
      <c r="W321" s="666"/>
      <c r="X321" s="667"/>
      <c r="Y321" s="667"/>
      <c r="Z321" s="667"/>
    </row>
    <row r="322" spans="1:26" x14ac:dyDescent="0.25">
      <c r="A322" s="666"/>
      <c r="B322" s="666"/>
      <c r="C322" s="666"/>
      <c r="D322" s="666"/>
      <c r="E322" s="666"/>
      <c r="F322" s="666"/>
      <c r="G322" s="666"/>
      <c r="H322" s="666"/>
      <c r="I322" s="666"/>
      <c r="J322" s="666"/>
      <c r="K322" s="666"/>
      <c r="L322" s="666"/>
      <c r="M322" s="666"/>
      <c r="N322" s="666"/>
      <c r="O322" s="666"/>
      <c r="P322" s="666"/>
      <c r="Q322" s="666"/>
      <c r="R322" s="666"/>
      <c r="S322" s="666"/>
      <c r="T322" s="666"/>
      <c r="U322" s="666"/>
      <c r="V322" s="666"/>
      <c r="W322" s="666"/>
      <c r="X322" s="667"/>
      <c r="Y322" s="667"/>
      <c r="Z322" s="667"/>
    </row>
    <row r="323" spans="1:26" x14ac:dyDescent="0.25">
      <c r="A323" s="666"/>
      <c r="B323" s="666"/>
      <c r="C323" s="666"/>
      <c r="D323" s="666"/>
      <c r="E323" s="666"/>
      <c r="F323" s="666"/>
      <c r="G323" s="666"/>
      <c r="H323" s="666"/>
      <c r="I323" s="666"/>
      <c r="J323" s="666"/>
      <c r="K323" s="666"/>
      <c r="L323" s="666"/>
      <c r="M323" s="666"/>
      <c r="N323" s="666"/>
      <c r="O323" s="666"/>
      <c r="P323" s="666"/>
      <c r="Q323" s="666"/>
      <c r="R323" s="666"/>
      <c r="S323" s="666"/>
      <c r="T323" s="666"/>
      <c r="U323" s="666"/>
      <c r="V323" s="666"/>
      <c r="W323" s="666"/>
      <c r="X323" s="667"/>
      <c r="Y323" s="667"/>
      <c r="Z323" s="667"/>
    </row>
    <row r="324" spans="1:26" x14ac:dyDescent="0.25">
      <c r="A324" s="666"/>
      <c r="B324" s="666"/>
      <c r="C324" s="666"/>
      <c r="D324" s="666"/>
      <c r="E324" s="666"/>
      <c r="F324" s="666"/>
      <c r="G324" s="666"/>
      <c r="H324" s="666"/>
      <c r="I324" s="666"/>
      <c r="J324" s="666"/>
      <c r="K324" s="666"/>
      <c r="L324" s="666"/>
      <c r="M324" s="666"/>
      <c r="N324" s="666"/>
      <c r="O324" s="666"/>
      <c r="P324" s="666"/>
      <c r="Q324" s="666"/>
      <c r="R324" s="666"/>
      <c r="S324" s="666"/>
      <c r="T324" s="666"/>
      <c r="U324" s="666"/>
      <c r="V324" s="666"/>
      <c r="W324" s="666"/>
      <c r="X324" s="667"/>
      <c r="Y324" s="667"/>
      <c r="Z324" s="667"/>
    </row>
    <row r="325" spans="1:26" x14ac:dyDescent="0.25">
      <c r="A325" s="666"/>
      <c r="B325" s="666"/>
      <c r="C325" s="666"/>
      <c r="D325" s="666"/>
      <c r="E325" s="666"/>
      <c r="F325" s="666"/>
      <c r="G325" s="666"/>
      <c r="H325" s="666"/>
      <c r="I325" s="666"/>
      <c r="J325" s="666"/>
      <c r="K325" s="666"/>
      <c r="L325" s="666"/>
      <c r="M325" s="666"/>
      <c r="N325" s="666"/>
      <c r="O325" s="666"/>
      <c r="P325" s="666"/>
      <c r="Q325" s="666"/>
      <c r="R325" s="666"/>
      <c r="S325" s="666"/>
      <c r="T325" s="666"/>
      <c r="U325" s="666"/>
      <c r="V325" s="666"/>
      <c r="W325" s="666"/>
      <c r="X325" s="667"/>
      <c r="Y325" s="667"/>
      <c r="Z325" s="667"/>
    </row>
    <row r="326" spans="1:26" x14ac:dyDescent="0.25">
      <c r="A326" s="666"/>
      <c r="B326" s="666"/>
      <c r="C326" s="666"/>
      <c r="D326" s="666"/>
      <c r="E326" s="666"/>
      <c r="F326" s="666"/>
      <c r="G326" s="666"/>
      <c r="H326" s="666"/>
      <c r="I326" s="666"/>
      <c r="J326" s="666"/>
      <c r="K326" s="666"/>
      <c r="L326" s="666"/>
      <c r="M326" s="666"/>
      <c r="N326" s="666"/>
      <c r="O326" s="666"/>
      <c r="P326" s="666"/>
      <c r="Q326" s="666"/>
      <c r="R326" s="666"/>
      <c r="S326" s="666"/>
      <c r="T326" s="666"/>
      <c r="U326" s="666"/>
      <c r="V326" s="666"/>
      <c r="W326" s="666"/>
      <c r="X326" s="667"/>
      <c r="Y326" s="667"/>
      <c r="Z326" s="667"/>
    </row>
    <row r="327" spans="1:26" x14ac:dyDescent="0.25">
      <c r="A327" s="666"/>
      <c r="B327" s="666"/>
      <c r="C327" s="666"/>
      <c r="D327" s="666"/>
      <c r="E327" s="666"/>
      <c r="F327" s="666"/>
      <c r="G327" s="666"/>
      <c r="H327" s="666"/>
      <c r="I327" s="666"/>
      <c r="J327" s="666"/>
      <c r="K327" s="666"/>
      <c r="L327" s="666"/>
      <c r="M327" s="666"/>
      <c r="N327" s="666"/>
      <c r="O327" s="666"/>
      <c r="P327" s="666"/>
      <c r="Q327" s="666"/>
      <c r="R327" s="666"/>
      <c r="S327" s="666"/>
      <c r="T327" s="666"/>
      <c r="U327" s="666"/>
      <c r="V327" s="666"/>
      <c r="W327" s="666"/>
      <c r="X327" s="667"/>
      <c r="Y327" s="667"/>
      <c r="Z327" s="667"/>
    </row>
    <row r="328" spans="1:26" x14ac:dyDescent="0.25">
      <c r="A328" s="666"/>
      <c r="B328" s="666"/>
      <c r="C328" s="666"/>
      <c r="D328" s="666"/>
      <c r="E328" s="666"/>
      <c r="F328" s="666"/>
      <c r="G328" s="666"/>
      <c r="H328" s="666"/>
      <c r="I328" s="666"/>
      <c r="J328" s="666"/>
      <c r="K328" s="666"/>
      <c r="L328" s="666"/>
      <c r="M328" s="666"/>
      <c r="N328" s="666"/>
      <c r="O328" s="666"/>
      <c r="P328" s="666"/>
      <c r="Q328" s="666"/>
      <c r="R328" s="666"/>
      <c r="S328" s="666"/>
      <c r="T328" s="666"/>
      <c r="U328" s="666"/>
      <c r="V328" s="666"/>
      <c r="W328" s="666"/>
      <c r="X328" s="667"/>
      <c r="Y328" s="667"/>
      <c r="Z328" s="667"/>
    </row>
    <row r="329" spans="1:26" x14ac:dyDescent="0.25">
      <c r="A329" s="666"/>
      <c r="B329" s="666"/>
      <c r="C329" s="666"/>
      <c r="D329" s="666"/>
      <c r="E329" s="666"/>
      <c r="F329" s="666"/>
      <c r="G329" s="666"/>
      <c r="H329" s="666"/>
      <c r="I329" s="666"/>
      <c r="J329" s="666"/>
      <c r="K329" s="666"/>
      <c r="L329" s="666"/>
      <c r="M329" s="666"/>
      <c r="N329" s="666"/>
      <c r="O329" s="666"/>
      <c r="P329" s="666"/>
      <c r="Q329" s="666"/>
      <c r="R329" s="666"/>
      <c r="S329" s="666"/>
      <c r="T329" s="666"/>
      <c r="U329" s="666"/>
      <c r="V329" s="666"/>
      <c r="W329" s="666"/>
      <c r="X329" s="667"/>
      <c r="Y329" s="667"/>
      <c r="Z329" s="667"/>
    </row>
    <row r="330" spans="1:26" x14ac:dyDescent="0.25">
      <c r="A330" s="666"/>
      <c r="B330" s="666"/>
      <c r="C330" s="666"/>
      <c r="D330" s="666"/>
      <c r="E330" s="666"/>
      <c r="F330" s="666"/>
      <c r="G330" s="666"/>
      <c r="H330" s="666"/>
      <c r="I330" s="666"/>
      <c r="J330" s="666"/>
      <c r="K330" s="666"/>
      <c r="L330" s="666"/>
      <c r="M330" s="666"/>
      <c r="N330" s="666"/>
      <c r="O330" s="666"/>
      <c r="P330" s="666"/>
      <c r="Q330" s="666"/>
      <c r="R330" s="666"/>
      <c r="S330" s="666"/>
      <c r="T330" s="666"/>
      <c r="U330" s="666"/>
      <c r="V330" s="666"/>
      <c r="W330" s="666"/>
      <c r="X330" s="667"/>
      <c r="Y330" s="667"/>
      <c r="Z330" s="667"/>
    </row>
    <row r="331" spans="1:26" x14ac:dyDescent="0.25">
      <c r="A331" s="666"/>
      <c r="B331" s="666"/>
      <c r="C331" s="666"/>
      <c r="D331" s="666"/>
      <c r="E331" s="666"/>
      <c r="F331" s="666"/>
      <c r="G331" s="666"/>
      <c r="H331" s="666"/>
      <c r="I331" s="666"/>
      <c r="J331" s="666"/>
      <c r="K331" s="666"/>
      <c r="L331" s="666"/>
      <c r="M331" s="666"/>
      <c r="N331" s="666"/>
      <c r="O331" s="666"/>
      <c r="P331" s="666"/>
      <c r="Q331" s="666"/>
      <c r="R331" s="666"/>
      <c r="S331" s="666"/>
      <c r="T331" s="666"/>
      <c r="U331" s="666"/>
      <c r="V331" s="666"/>
      <c r="W331" s="666"/>
      <c r="X331" s="667"/>
      <c r="Y331" s="667"/>
      <c r="Z331" s="667"/>
    </row>
    <row r="332" spans="1:26" x14ac:dyDescent="0.25">
      <c r="A332" s="666"/>
      <c r="B332" s="666"/>
      <c r="C332" s="666"/>
      <c r="D332" s="666"/>
      <c r="E332" s="666"/>
      <c r="F332" s="666"/>
      <c r="G332" s="666"/>
      <c r="H332" s="666"/>
      <c r="I332" s="666"/>
      <c r="J332" s="666"/>
      <c r="K332" s="666"/>
      <c r="L332" s="666"/>
      <c r="M332" s="666"/>
      <c r="N332" s="666"/>
      <c r="O332" s="666"/>
      <c r="P332" s="666"/>
      <c r="Q332" s="666"/>
      <c r="R332" s="666"/>
      <c r="S332" s="666"/>
      <c r="T332" s="666"/>
      <c r="U332" s="666"/>
      <c r="V332" s="666"/>
      <c r="W332" s="666"/>
      <c r="X332" s="667"/>
      <c r="Y332" s="667"/>
      <c r="Z332" s="667"/>
    </row>
    <row r="333" spans="1:26" x14ac:dyDescent="0.25">
      <c r="A333" s="666"/>
      <c r="B333" s="666"/>
      <c r="C333" s="666"/>
      <c r="D333" s="666"/>
      <c r="E333" s="666"/>
      <c r="F333" s="666"/>
      <c r="G333" s="666"/>
      <c r="H333" s="666"/>
      <c r="I333" s="666"/>
      <c r="J333" s="666"/>
      <c r="K333" s="666"/>
      <c r="L333" s="666"/>
      <c r="M333" s="666"/>
      <c r="N333" s="666"/>
      <c r="O333" s="666"/>
      <c r="P333" s="666"/>
      <c r="Q333" s="666"/>
      <c r="R333" s="666"/>
      <c r="S333" s="666"/>
      <c r="T333" s="666"/>
      <c r="U333" s="666"/>
      <c r="V333" s="666"/>
      <c r="W333" s="666"/>
      <c r="X333" s="667"/>
      <c r="Y333" s="667"/>
      <c r="Z333" s="667"/>
    </row>
    <row r="334" spans="1:26" x14ac:dyDescent="0.25">
      <c r="A334" s="666"/>
      <c r="B334" s="666"/>
      <c r="C334" s="666"/>
      <c r="D334" s="666"/>
      <c r="E334" s="666"/>
      <c r="F334" s="666"/>
      <c r="G334" s="666"/>
      <c r="H334" s="666"/>
      <c r="I334" s="666"/>
      <c r="J334" s="666"/>
      <c r="K334" s="666"/>
      <c r="L334" s="666"/>
      <c r="M334" s="666"/>
      <c r="N334" s="666"/>
      <c r="O334" s="666"/>
      <c r="P334" s="666"/>
      <c r="Q334" s="666"/>
      <c r="R334" s="666"/>
      <c r="S334" s="666"/>
      <c r="T334" s="666"/>
      <c r="U334" s="666"/>
      <c r="V334" s="666"/>
      <c r="W334" s="666"/>
      <c r="X334" s="667"/>
      <c r="Y334" s="667"/>
      <c r="Z334" s="667"/>
    </row>
    <row r="335" spans="1:26" x14ac:dyDescent="0.25">
      <c r="A335" s="666"/>
      <c r="B335" s="666"/>
      <c r="C335" s="666"/>
      <c r="D335" s="666"/>
      <c r="E335" s="666"/>
      <c r="F335" s="666"/>
      <c r="G335" s="666"/>
      <c r="H335" s="666"/>
      <c r="I335" s="666"/>
      <c r="J335" s="666"/>
      <c r="K335" s="666"/>
      <c r="L335" s="666"/>
      <c r="M335" s="666"/>
      <c r="N335" s="666"/>
      <c r="O335" s="666"/>
      <c r="P335" s="666"/>
      <c r="Q335" s="666"/>
      <c r="R335" s="666"/>
      <c r="S335" s="666"/>
      <c r="T335" s="666"/>
      <c r="U335" s="666"/>
      <c r="V335" s="666"/>
      <c r="W335" s="666"/>
      <c r="X335" s="667"/>
      <c r="Y335" s="667"/>
      <c r="Z335" s="667"/>
    </row>
    <row r="336" spans="1:26" x14ac:dyDescent="0.25">
      <c r="A336" s="666"/>
      <c r="B336" s="666"/>
      <c r="C336" s="666"/>
      <c r="D336" s="666"/>
      <c r="E336" s="666"/>
      <c r="F336" s="666"/>
      <c r="G336" s="666"/>
      <c r="H336" s="666"/>
      <c r="I336" s="666"/>
      <c r="J336" s="666"/>
      <c r="K336" s="666"/>
      <c r="L336" s="666"/>
      <c r="M336" s="666"/>
      <c r="N336" s="666"/>
      <c r="O336" s="666"/>
      <c r="P336" s="666"/>
      <c r="Q336" s="666"/>
      <c r="R336" s="666"/>
      <c r="S336" s="666"/>
      <c r="T336" s="666"/>
      <c r="U336" s="666"/>
      <c r="V336" s="666"/>
      <c r="W336" s="666"/>
      <c r="X336" s="667"/>
      <c r="Y336" s="667"/>
      <c r="Z336" s="667"/>
    </row>
    <row r="337" spans="1:26" x14ac:dyDescent="0.25">
      <c r="A337" s="666"/>
      <c r="B337" s="666"/>
      <c r="C337" s="666"/>
      <c r="D337" s="666"/>
      <c r="E337" s="666"/>
      <c r="F337" s="666"/>
      <c r="G337" s="666"/>
      <c r="H337" s="666"/>
      <c r="I337" s="666"/>
      <c r="J337" s="666"/>
      <c r="K337" s="666"/>
      <c r="L337" s="666"/>
      <c r="M337" s="666"/>
      <c r="N337" s="666"/>
      <c r="O337" s="666"/>
      <c r="P337" s="666"/>
      <c r="Q337" s="666"/>
      <c r="R337" s="666"/>
      <c r="S337" s="666"/>
      <c r="T337" s="666"/>
      <c r="U337" s="666"/>
      <c r="V337" s="666"/>
      <c r="W337" s="666"/>
      <c r="X337" s="667"/>
      <c r="Y337" s="667"/>
      <c r="Z337" s="667"/>
    </row>
    <row r="338" spans="1:26" x14ac:dyDescent="0.25">
      <c r="A338" s="666"/>
      <c r="B338" s="666"/>
      <c r="C338" s="666"/>
      <c r="D338" s="666"/>
      <c r="E338" s="666"/>
      <c r="F338" s="666"/>
      <c r="G338" s="666"/>
      <c r="H338" s="666"/>
      <c r="I338" s="666"/>
      <c r="J338" s="666"/>
      <c r="K338" s="666"/>
      <c r="L338" s="666"/>
      <c r="M338" s="666"/>
      <c r="N338" s="666"/>
      <c r="O338" s="666"/>
      <c r="P338" s="666"/>
      <c r="Q338" s="666"/>
      <c r="R338" s="666"/>
      <c r="S338" s="666"/>
      <c r="T338" s="666"/>
      <c r="U338" s="666"/>
      <c r="V338" s="666"/>
      <c r="W338" s="666"/>
      <c r="X338" s="667"/>
      <c r="Y338" s="667"/>
      <c r="Z338" s="667"/>
    </row>
    <row r="339" spans="1:26" x14ac:dyDescent="0.25">
      <c r="A339" s="666"/>
      <c r="B339" s="666"/>
      <c r="C339" s="666"/>
      <c r="D339" s="666"/>
      <c r="E339" s="666"/>
      <c r="F339" s="666"/>
      <c r="G339" s="666"/>
      <c r="H339" s="666"/>
      <c r="I339" s="666"/>
      <c r="J339" s="666"/>
      <c r="K339" s="666"/>
      <c r="L339" s="666"/>
      <c r="M339" s="666"/>
      <c r="N339" s="666"/>
      <c r="O339" s="666"/>
      <c r="P339" s="666"/>
      <c r="Q339" s="666"/>
      <c r="R339" s="666"/>
      <c r="S339" s="666"/>
      <c r="T339" s="666"/>
      <c r="U339" s="666"/>
      <c r="V339" s="666"/>
      <c r="W339" s="666"/>
      <c r="X339" s="667"/>
      <c r="Y339" s="667"/>
      <c r="Z339" s="667"/>
    </row>
    <row r="340" spans="1:26" x14ac:dyDescent="0.25">
      <c r="A340" s="666"/>
      <c r="B340" s="666"/>
      <c r="C340" s="666"/>
      <c r="D340" s="666"/>
      <c r="E340" s="666"/>
      <c r="F340" s="666"/>
      <c r="G340" s="666"/>
      <c r="H340" s="666"/>
      <c r="I340" s="666"/>
      <c r="J340" s="666"/>
      <c r="K340" s="666"/>
      <c r="L340" s="666"/>
      <c r="M340" s="666"/>
      <c r="N340" s="666"/>
      <c r="O340" s="666"/>
      <c r="P340" s="666"/>
      <c r="Q340" s="666"/>
      <c r="R340" s="666"/>
      <c r="S340" s="666"/>
      <c r="T340" s="666"/>
      <c r="U340" s="666"/>
      <c r="V340" s="666"/>
      <c r="W340" s="666"/>
      <c r="X340" s="667"/>
      <c r="Y340" s="667"/>
      <c r="Z340" s="667"/>
    </row>
    <row r="341" spans="1:26" x14ac:dyDescent="0.25">
      <c r="A341" s="666"/>
      <c r="B341" s="666"/>
      <c r="C341" s="666"/>
      <c r="D341" s="666"/>
      <c r="E341" s="666"/>
      <c r="F341" s="666"/>
      <c r="G341" s="666"/>
      <c r="H341" s="666"/>
      <c r="I341" s="666"/>
      <c r="J341" s="666"/>
      <c r="K341" s="666"/>
      <c r="L341" s="666"/>
      <c r="M341" s="666"/>
      <c r="N341" s="666"/>
      <c r="O341" s="666"/>
      <c r="P341" s="666"/>
      <c r="Q341" s="666"/>
      <c r="R341" s="666"/>
      <c r="S341" s="666"/>
      <c r="T341" s="666"/>
      <c r="U341" s="666"/>
      <c r="V341" s="666"/>
      <c r="W341" s="666"/>
      <c r="X341" s="667"/>
      <c r="Y341" s="667"/>
      <c r="Z341" s="667"/>
    </row>
    <row r="342" spans="1:26" x14ac:dyDescent="0.25">
      <c r="A342" s="666"/>
      <c r="B342" s="666"/>
      <c r="C342" s="666"/>
      <c r="D342" s="666"/>
      <c r="E342" s="666"/>
      <c r="F342" s="666"/>
      <c r="G342" s="666"/>
      <c r="H342" s="666"/>
      <c r="I342" s="666"/>
      <c r="J342" s="666"/>
      <c r="K342" s="666"/>
      <c r="L342" s="666"/>
      <c r="M342" s="666"/>
      <c r="N342" s="666"/>
      <c r="O342" s="666"/>
      <c r="P342" s="666"/>
      <c r="Q342" s="666"/>
      <c r="R342" s="666"/>
      <c r="S342" s="666"/>
      <c r="T342" s="666"/>
      <c r="U342" s="666"/>
      <c r="V342" s="666"/>
      <c r="W342" s="666"/>
      <c r="X342" s="667"/>
      <c r="Y342" s="667"/>
      <c r="Z342" s="667"/>
    </row>
    <row r="343" spans="1:26" x14ac:dyDescent="0.25">
      <c r="A343" s="666"/>
      <c r="B343" s="666"/>
      <c r="C343" s="666"/>
      <c r="D343" s="666"/>
      <c r="E343" s="666"/>
      <c r="F343" s="666"/>
      <c r="G343" s="666"/>
      <c r="H343" s="666"/>
      <c r="I343" s="666"/>
      <c r="J343" s="666"/>
      <c r="K343" s="666"/>
      <c r="L343" s="666"/>
      <c r="M343" s="666"/>
      <c r="N343" s="666"/>
      <c r="O343" s="666"/>
      <c r="P343" s="666"/>
      <c r="Q343" s="666"/>
      <c r="R343" s="666"/>
      <c r="S343" s="666"/>
      <c r="T343" s="666"/>
      <c r="U343" s="666"/>
      <c r="V343" s="666"/>
      <c r="W343" s="666"/>
      <c r="X343" s="667"/>
      <c r="Y343" s="667"/>
      <c r="Z343" s="667"/>
    </row>
    <row r="344" spans="1:26" x14ac:dyDescent="0.25">
      <c r="A344" s="666"/>
      <c r="B344" s="666"/>
      <c r="C344" s="666"/>
      <c r="D344" s="666"/>
      <c r="E344" s="666"/>
      <c r="F344" s="666"/>
      <c r="G344" s="666"/>
      <c r="H344" s="666"/>
      <c r="I344" s="666"/>
      <c r="J344" s="666"/>
      <c r="K344" s="666"/>
      <c r="L344" s="666"/>
      <c r="M344" s="666"/>
      <c r="N344" s="666"/>
      <c r="O344" s="666"/>
      <c r="P344" s="666"/>
      <c r="Q344" s="666"/>
      <c r="R344" s="666"/>
      <c r="S344" s="666"/>
      <c r="T344" s="666"/>
      <c r="U344" s="666"/>
      <c r="V344" s="666"/>
      <c r="W344" s="666"/>
      <c r="X344" s="667"/>
      <c r="Y344" s="667"/>
      <c r="Z344" s="667"/>
    </row>
    <row r="345" spans="1:26" x14ac:dyDescent="0.25">
      <c r="A345" s="666"/>
      <c r="B345" s="666"/>
      <c r="C345" s="666"/>
      <c r="D345" s="666"/>
      <c r="E345" s="666"/>
      <c r="F345" s="666"/>
      <c r="G345" s="666"/>
      <c r="H345" s="666"/>
      <c r="I345" s="666"/>
      <c r="J345" s="666"/>
      <c r="K345" s="666"/>
      <c r="L345" s="666"/>
      <c r="M345" s="666"/>
      <c r="N345" s="666"/>
      <c r="O345" s="666"/>
      <c r="P345" s="666"/>
      <c r="Q345" s="666"/>
      <c r="R345" s="666"/>
      <c r="S345" s="666"/>
      <c r="T345" s="666"/>
      <c r="U345" s="666"/>
      <c r="V345" s="666"/>
      <c r="W345" s="666"/>
      <c r="X345" s="667"/>
      <c r="Y345" s="667"/>
      <c r="Z345" s="667"/>
    </row>
    <row r="346" spans="1:26" x14ac:dyDescent="0.25">
      <c r="A346" s="666"/>
      <c r="B346" s="666"/>
      <c r="C346" s="666"/>
      <c r="D346" s="666"/>
      <c r="E346" s="666"/>
      <c r="F346" s="666"/>
      <c r="G346" s="666"/>
      <c r="H346" s="666"/>
      <c r="I346" s="666"/>
      <c r="J346" s="666"/>
      <c r="K346" s="666"/>
      <c r="L346" s="666"/>
      <c r="M346" s="666"/>
      <c r="N346" s="666"/>
      <c r="O346" s="666"/>
      <c r="P346" s="666"/>
      <c r="Q346" s="666"/>
      <c r="R346" s="666"/>
      <c r="S346" s="666"/>
      <c r="T346" s="666"/>
      <c r="U346" s="666"/>
      <c r="V346" s="666"/>
      <c r="W346" s="666"/>
      <c r="X346" s="667"/>
      <c r="Y346" s="667"/>
      <c r="Z346" s="667"/>
    </row>
    <row r="347" spans="1:26" x14ac:dyDescent="0.25">
      <c r="A347" s="666"/>
      <c r="B347" s="666"/>
      <c r="C347" s="666"/>
      <c r="D347" s="666"/>
      <c r="E347" s="666"/>
      <c r="F347" s="666"/>
      <c r="G347" s="666"/>
      <c r="H347" s="666"/>
      <c r="I347" s="666"/>
      <c r="J347" s="666"/>
      <c r="K347" s="666"/>
      <c r="L347" s="666"/>
      <c r="M347" s="666"/>
      <c r="N347" s="666"/>
      <c r="O347" s="666"/>
      <c r="P347" s="666"/>
      <c r="Q347" s="666"/>
      <c r="R347" s="666"/>
      <c r="S347" s="666"/>
      <c r="T347" s="666"/>
      <c r="U347" s="666"/>
      <c r="V347" s="666"/>
      <c r="W347" s="666"/>
      <c r="X347" s="667"/>
      <c r="Y347" s="667"/>
      <c r="Z347" s="667"/>
    </row>
    <row r="348" spans="1:26" x14ac:dyDescent="0.25">
      <c r="A348" s="666"/>
      <c r="B348" s="666"/>
      <c r="C348" s="666"/>
      <c r="D348" s="666"/>
      <c r="E348" s="666"/>
      <c r="F348" s="666"/>
      <c r="G348" s="666"/>
      <c r="H348" s="666"/>
      <c r="I348" s="666"/>
      <c r="J348" s="666"/>
      <c r="K348" s="666"/>
      <c r="L348" s="666"/>
      <c r="M348" s="666"/>
      <c r="N348" s="666"/>
      <c r="O348" s="666"/>
      <c r="P348" s="666"/>
      <c r="Q348" s="666"/>
      <c r="R348" s="666"/>
      <c r="S348" s="666"/>
      <c r="T348" s="666"/>
      <c r="U348" s="666"/>
      <c r="V348" s="666"/>
      <c r="W348" s="666"/>
      <c r="X348" s="667"/>
      <c r="Y348" s="667"/>
      <c r="Z348" s="667"/>
    </row>
    <row r="349" spans="1:26" x14ac:dyDescent="0.25">
      <c r="A349" s="666"/>
      <c r="B349" s="666"/>
      <c r="C349" s="666"/>
      <c r="D349" s="666"/>
      <c r="E349" s="666"/>
      <c r="F349" s="666"/>
      <c r="G349" s="666"/>
      <c r="H349" s="666"/>
      <c r="I349" s="666"/>
      <c r="J349" s="666"/>
      <c r="K349" s="666"/>
      <c r="L349" s="666"/>
      <c r="M349" s="666"/>
      <c r="N349" s="666"/>
      <c r="O349" s="666"/>
      <c r="P349" s="666"/>
      <c r="Q349" s="666"/>
      <c r="R349" s="666"/>
      <c r="S349" s="666"/>
      <c r="T349" s="666"/>
      <c r="U349" s="666"/>
      <c r="V349" s="666"/>
      <c r="W349" s="666"/>
      <c r="X349" s="667"/>
      <c r="Y349" s="667"/>
      <c r="Z349" s="667"/>
    </row>
    <row r="350" spans="1:26" x14ac:dyDescent="0.25">
      <c r="A350" s="666"/>
      <c r="B350" s="666"/>
      <c r="C350" s="666"/>
      <c r="D350" s="666"/>
      <c r="E350" s="666"/>
      <c r="F350" s="666"/>
      <c r="G350" s="666"/>
      <c r="H350" s="666"/>
      <c r="I350" s="666"/>
      <c r="J350" s="666"/>
      <c r="K350" s="666"/>
      <c r="L350" s="666"/>
      <c r="M350" s="666"/>
      <c r="N350" s="666"/>
      <c r="O350" s="666"/>
      <c r="P350" s="666"/>
      <c r="Q350" s="666"/>
      <c r="R350" s="666"/>
      <c r="S350" s="666"/>
      <c r="T350" s="666"/>
      <c r="U350" s="666"/>
      <c r="V350" s="666"/>
      <c r="W350" s="666"/>
      <c r="X350" s="667"/>
      <c r="Y350" s="667"/>
      <c r="Z350" s="667"/>
    </row>
    <row r="351" spans="1:26" x14ac:dyDescent="0.25">
      <c r="A351" s="666"/>
      <c r="B351" s="666"/>
      <c r="C351" s="666"/>
      <c r="D351" s="666"/>
      <c r="E351" s="666"/>
      <c r="F351" s="666"/>
      <c r="G351" s="666"/>
      <c r="H351" s="666"/>
      <c r="I351" s="666"/>
      <c r="J351" s="666"/>
      <c r="K351" s="666"/>
      <c r="L351" s="666"/>
      <c r="M351" s="666"/>
      <c r="N351" s="666"/>
      <c r="O351" s="666"/>
      <c r="P351" s="666"/>
      <c r="Q351" s="666"/>
      <c r="R351" s="666"/>
      <c r="S351" s="666"/>
      <c r="T351" s="666"/>
      <c r="U351" s="666"/>
      <c r="V351" s="666"/>
      <c r="W351" s="666"/>
      <c r="X351" s="667"/>
      <c r="Y351" s="667"/>
      <c r="Z351" s="667"/>
    </row>
    <row r="352" spans="1:26" x14ac:dyDescent="0.25">
      <c r="A352" s="666"/>
      <c r="B352" s="666"/>
      <c r="C352" s="666"/>
      <c r="D352" s="666"/>
      <c r="E352" s="666"/>
      <c r="F352" s="666"/>
      <c r="G352" s="666"/>
      <c r="H352" s="666"/>
      <c r="I352" s="666"/>
      <c r="J352" s="666"/>
      <c r="K352" s="666"/>
      <c r="L352" s="666"/>
      <c r="M352" s="666"/>
      <c r="N352" s="666"/>
      <c r="O352" s="666"/>
      <c r="P352" s="666"/>
      <c r="Q352" s="666"/>
      <c r="R352" s="666"/>
      <c r="S352" s="666"/>
      <c r="T352" s="666"/>
      <c r="U352" s="666"/>
      <c r="V352" s="666"/>
      <c r="W352" s="666"/>
      <c r="X352" s="667"/>
      <c r="Y352" s="667"/>
      <c r="Z352" s="667"/>
    </row>
    <row r="353" spans="1:26" x14ac:dyDescent="0.25">
      <c r="A353" s="666"/>
      <c r="B353" s="666"/>
      <c r="C353" s="666"/>
      <c r="D353" s="666"/>
      <c r="E353" s="666"/>
      <c r="F353" s="666"/>
      <c r="G353" s="666"/>
      <c r="H353" s="666"/>
      <c r="I353" s="666"/>
      <c r="J353" s="666"/>
      <c r="K353" s="666"/>
      <c r="L353" s="666"/>
      <c r="M353" s="666"/>
      <c r="N353" s="666"/>
      <c r="O353" s="666"/>
      <c r="P353" s="666"/>
      <c r="Q353" s="666"/>
      <c r="R353" s="666"/>
      <c r="S353" s="666"/>
      <c r="T353" s="666"/>
      <c r="U353" s="666"/>
      <c r="V353" s="666"/>
      <c r="W353" s="666"/>
      <c r="X353" s="667"/>
      <c r="Y353" s="667"/>
      <c r="Z353" s="667"/>
    </row>
    <row r="354" spans="1:26" x14ac:dyDescent="0.25">
      <c r="A354" s="666"/>
      <c r="B354" s="666"/>
      <c r="C354" s="666"/>
      <c r="D354" s="666"/>
      <c r="E354" s="666"/>
      <c r="F354" s="666"/>
      <c r="G354" s="666"/>
      <c r="H354" s="666"/>
      <c r="I354" s="666"/>
      <c r="J354" s="666"/>
      <c r="K354" s="666"/>
      <c r="L354" s="666"/>
      <c r="M354" s="666"/>
      <c r="N354" s="666"/>
      <c r="O354" s="666"/>
      <c r="P354" s="666"/>
      <c r="Q354" s="666"/>
      <c r="R354" s="666"/>
      <c r="S354" s="666"/>
      <c r="T354" s="666"/>
      <c r="U354" s="666"/>
      <c r="V354" s="666"/>
      <c r="W354" s="666"/>
      <c r="X354" s="667"/>
      <c r="Y354" s="667"/>
      <c r="Z354" s="667"/>
    </row>
    <row r="355" spans="1:26" x14ac:dyDescent="0.25">
      <c r="A355" s="666"/>
      <c r="B355" s="666"/>
      <c r="C355" s="666"/>
      <c r="D355" s="666"/>
      <c r="E355" s="666"/>
      <c r="F355" s="666"/>
      <c r="G355" s="666"/>
      <c r="H355" s="666"/>
      <c r="I355" s="666"/>
      <c r="J355" s="666"/>
      <c r="K355" s="666"/>
      <c r="L355" s="666"/>
      <c r="M355" s="666"/>
      <c r="N355" s="666"/>
      <c r="O355" s="666"/>
      <c r="P355" s="666"/>
      <c r="Q355" s="666"/>
      <c r="R355" s="666"/>
      <c r="S355" s="666"/>
      <c r="T355" s="666"/>
      <c r="U355" s="666"/>
      <c r="V355" s="666"/>
      <c r="W355" s="666"/>
      <c r="X355" s="667"/>
      <c r="Y355" s="667"/>
      <c r="Z355" s="667"/>
    </row>
    <row r="356" spans="1:26" x14ac:dyDescent="0.25">
      <c r="A356" s="666"/>
      <c r="B356" s="666"/>
      <c r="C356" s="666"/>
      <c r="D356" s="666"/>
      <c r="E356" s="666"/>
      <c r="F356" s="666"/>
      <c r="G356" s="666"/>
      <c r="H356" s="666"/>
      <c r="I356" s="666"/>
      <c r="J356" s="666"/>
      <c r="K356" s="666"/>
      <c r="L356" s="666"/>
      <c r="M356" s="666"/>
      <c r="N356" s="666"/>
      <c r="O356" s="666"/>
      <c r="P356" s="666"/>
      <c r="Q356" s="666"/>
      <c r="R356" s="666"/>
      <c r="S356" s="666"/>
      <c r="T356" s="666"/>
      <c r="U356" s="666"/>
      <c r="V356" s="666"/>
      <c r="W356" s="666"/>
      <c r="X356" s="667"/>
      <c r="Y356" s="667"/>
      <c r="Z356" s="667"/>
    </row>
    <row r="357" spans="1:26" x14ac:dyDescent="0.25">
      <c r="A357" s="666"/>
      <c r="B357" s="666"/>
      <c r="C357" s="666"/>
      <c r="D357" s="666"/>
      <c r="E357" s="666"/>
      <c r="F357" s="666"/>
      <c r="G357" s="666"/>
      <c r="H357" s="666"/>
      <c r="I357" s="666"/>
      <c r="J357" s="666"/>
      <c r="K357" s="666"/>
      <c r="L357" s="666"/>
      <c r="M357" s="666"/>
      <c r="N357" s="666"/>
      <c r="O357" s="666"/>
      <c r="P357" s="666"/>
      <c r="Q357" s="666"/>
      <c r="R357" s="666"/>
      <c r="S357" s="666"/>
      <c r="T357" s="666"/>
      <c r="U357" s="666"/>
      <c r="V357" s="666"/>
      <c r="W357" s="666"/>
      <c r="X357" s="667"/>
      <c r="Y357" s="667"/>
      <c r="Z357" s="667"/>
    </row>
    <row r="358" spans="1:26" x14ac:dyDescent="0.25">
      <c r="A358" s="666"/>
      <c r="B358" s="666"/>
      <c r="C358" s="666"/>
      <c r="D358" s="666"/>
      <c r="E358" s="666"/>
      <c r="F358" s="666"/>
      <c r="G358" s="666"/>
      <c r="H358" s="666"/>
      <c r="I358" s="666"/>
      <c r="J358" s="666"/>
      <c r="K358" s="666"/>
      <c r="L358" s="666"/>
      <c r="M358" s="666"/>
      <c r="N358" s="666"/>
      <c r="O358" s="666"/>
      <c r="P358" s="666"/>
      <c r="Q358" s="666"/>
      <c r="R358" s="666"/>
      <c r="S358" s="666"/>
      <c r="T358" s="666"/>
      <c r="U358" s="666"/>
      <c r="V358" s="666"/>
      <c r="W358" s="666"/>
      <c r="X358" s="667"/>
      <c r="Y358" s="667"/>
      <c r="Z358" s="667"/>
    </row>
    <row r="359" spans="1:26" x14ac:dyDescent="0.25">
      <c r="A359" s="666"/>
      <c r="B359" s="666"/>
      <c r="C359" s="666"/>
      <c r="D359" s="666"/>
      <c r="E359" s="666"/>
      <c r="F359" s="666"/>
      <c r="G359" s="666"/>
      <c r="H359" s="666"/>
      <c r="I359" s="666"/>
      <c r="J359" s="666"/>
      <c r="K359" s="666"/>
      <c r="L359" s="666"/>
      <c r="M359" s="666"/>
      <c r="N359" s="666"/>
      <c r="O359" s="666"/>
      <c r="P359" s="666"/>
      <c r="Q359" s="666"/>
      <c r="R359" s="666"/>
      <c r="S359" s="666"/>
      <c r="T359" s="666"/>
      <c r="U359" s="666"/>
      <c r="V359" s="666"/>
      <c r="W359" s="666"/>
      <c r="X359" s="667"/>
      <c r="Y359" s="667"/>
      <c r="Z359" s="667"/>
    </row>
    <row r="360" spans="1:26" x14ac:dyDescent="0.25">
      <c r="A360" s="666"/>
      <c r="B360" s="666"/>
      <c r="C360" s="666"/>
      <c r="D360" s="666"/>
      <c r="E360" s="666"/>
      <c r="F360" s="666"/>
      <c r="G360" s="666"/>
      <c r="H360" s="666"/>
      <c r="I360" s="666"/>
      <c r="J360" s="666"/>
      <c r="K360" s="666"/>
      <c r="L360" s="666"/>
      <c r="M360" s="666"/>
      <c r="N360" s="666"/>
      <c r="O360" s="666"/>
      <c r="P360" s="666"/>
      <c r="Q360" s="666"/>
      <c r="R360" s="666"/>
      <c r="S360" s="666"/>
      <c r="T360" s="666"/>
      <c r="U360" s="666"/>
      <c r="V360" s="666"/>
      <c r="W360" s="666"/>
      <c r="X360" s="667"/>
      <c r="Y360" s="667"/>
      <c r="Z360" s="667"/>
    </row>
    <row r="361" spans="1:26" x14ac:dyDescent="0.25">
      <c r="A361" s="666"/>
      <c r="B361" s="666"/>
      <c r="C361" s="666"/>
      <c r="D361" s="666"/>
      <c r="E361" s="666"/>
      <c r="F361" s="666"/>
      <c r="G361" s="666"/>
      <c r="H361" s="666"/>
      <c r="I361" s="666"/>
      <c r="J361" s="666"/>
      <c r="K361" s="666"/>
      <c r="L361" s="666"/>
      <c r="M361" s="666"/>
      <c r="N361" s="666"/>
      <c r="O361" s="666"/>
      <c r="P361" s="666"/>
      <c r="Q361" s="666"/>
      <c r="R361" s="666"/>
      <c r="S361" s="666"/>
      <c r="T361" s="666"/>
      <c r="U361" s="666"/>
      <c r="V361" s="666"/>
      <c r="W361" s="666"/>
      <c r="X361" s="667"/>
      <c r="Y361" s="667"/>
      <c r="Z361" s="667"/>
    </row>
    <row r="362" spans="1:26" x14ac:dyDescent="0.25">
      <c r="A362" s="666"/>
      <c r="B362" s="666"/>
      <c r="C362" s="666"/>
      <c r="D362" s="666"/>
      <c r="E362" s="666"/>
      <c r="F362" s="666"/>
      <c r="G362" s="666"/>
      <c r="H362" s="666"/>
      <c r="I362" s="666"/>
      <c r="J362" s="666"/>
      <c r="K362" s="666"/>
      <c r="L362" s="666"/>
      <c r="M362" s="666"/>
      <c r="N362" s="666"/>
      <c r="O362" s="666"/>
      <c r="P362" s="666"/>
      <c r="Q362" s="666"/>
      <c r="R362" s="666"/>
      <c r="S362" s="666"/>
      <c r="T362" s="666"/>
      <c r="U362" s="666"/>
      <c r="V362" s="666"/>
      <c r="W362" s="666"/>
      <c r="X362" s="667"/>
      <c r="Y362" s="667"/>
      <c r="Z362" s="667"/>
    </row>
    <row r="363" spans="1:26" x14ac:dyDescent="0.25">
      <c r="A363" s="666"/>
      <c r="B363" s="666"/>
      <c r="C363" s="666"/>
      <c r="D363" s="666"/>
      <c r="E363" s="666"/>
      <c r="F363" s="666"/>
      <c r="G363" s="666"/>
      <c r="H363" s="666"/>
      <c r="I363" s="666"/>
      <c r="J363" s="666"/>
      <c r="K363" s="666"/>
      <c r="L363" s="666"/>
      <c r="M363" s="666"/>
      <c r="N363" s="666"/>
      <c r="O363" s="666"/>
      <c r="P363" s="666"/>
      <c r="Q363" s="666"/>
      <c r="R363" s="666"/>
      <c r="S363" s="666"/>
      <c r="T363" s="666"/>
      <c r="U363" s="666"/>
      <c r="V363" s="666"/>
      <c r="W363" s="666"/>
      <c r="X363" s="667"/>
      <c r="Y363" s="667"/>
      <c r="Z363" s="667"/>
    </row>
    <row r="364" spans="1:26" x14ac:dyDescent="0.25">
      <c r="A364" s="666"/>
      <c r="B364" s="666"/>
      <c r="C364" s="666"/>
      <c r="D364" s="666"/>
      <c r="E364" s="666"/>
      <c r="F364" s="666"/>
      <c r="G364" s="666"/>
      <c r="H364" s="666"/>
      <c r="I364" s="666"/>
      <c r="J364" s="666"/>
      <c r="K364" s="666"/>
      <c r="L364" s="666"/>
      <c r="M364" s="666"/>
      <c r="N364" s="666"/>
      <c r="O364" s="666"/>
      <c r="P364" s="666"/>
      <c r="Q364" s="666"/>
      <c r="R364" s="666"/>
      <c r="S364" s="666"/>
      <c r="T364" s="666"/>
      <c r="U364" s="666"/>
      <c r="V364" s="666"/>
      <c r="W364" s="666"/>
      <c r="X364" s="667"/>
      <c r="Y364" s="667"/>
      <c r="Z364" s="667"/>
    </row>
    <row r="365" spans="1:26" x14ac:dyDescent="0.25">
      <c r="A365" s="666"/>
      <c r="B365" s="666"/>
      <c r="C365" s="666"/>
      <c r="D365" s="666"/>
      <c r="E365" s="666"/>
      <c r="F365" s="666"/>
      <c r="G365" s="666"/>
      <c r="H365" s="666"/>
      <c r="I365" s="666"/>
      <c r="J365" s="666"/>
      <c r="K365" s="666"/>
      <c r="L365" s="666"/>
      <c r="M365" s="666"/>
      <c r="N365" s="666"/>
      <c r="O365" s="666"/>
      <c r="P365" s="666"/>
      <c r="Q365" s="666"/>
      <c r="R365" s="666"/>
      <c r="S365" s="666"/>
      <c r="T365" s="666"/>
      <c r="U365" s="666"/>
      <c r="V365" s="666"/>
      <c r="W365" s="666"/>
      <c r="X365" s="667"/>
      <c r="Y365" s="667"/>
      <c r="Z365" s="667"/>
    </row>
    <row r="366" spans="1:26" x14ac:dyDescent="0.25">
      <c r="A366" s="666"/>
      <c r="B366" s="666"/>
      <c r="C366" s="666"/>
      <c r="D366" s="666"/>
      <c r="E366" s="666"/>
      <c r="F366" s="666"/>
      <c r="G366" s="666"/>
      <c r="H366" s="666"/>
      <c r="I366" s="666"/>
      <c r="J366" s="666"/>
      <c r="K366" s="666"/>
      <c r="L366" s="666"/>
      <c r="M366" s="666"/>
      <c r="N366" s="666"/>
      <c r="O366" s="666"/>
      <c r="P366" s="666"/>
      <c r="Q366" s="666"/>
      <c r="R366" s="666"/>
      <c r="S366" s="666"/>
      <c r="T366" s="666"/>
      <c r="U366" s="666"/>
      <c r="V366" s="666"/>
      <c r="W366" s="666"/>
      <c r="X366" s="667"/>
      <c r="Y366" s="667"/>
      <c r="Z366" s="667"/>
    </row>
    <row r="367" spans="1:26" x14ac:dyDescent="0.25">
      <c r="A367" s="666"/>
      <c r="B367" s="666"/>
      <c r="C367" s="666"/>
      <c r="D367" s="666"/>
      <c r="E367" s="666"/>
      <c r="F367" s="666"/>
      <c r="G367" s="666"/>
      <c r="H367" s="666"/>
      <c r="I367" s="666"/>
      <c r="J367" s="666"/>
      <c r="K367" s="666"/>
      <c r="L367" s="666"/>
      <c r="M367" s="666"/>
      <c r="N367" s="666"/>
      <c r="O367" s="666"/>
      <c r="P367" s="666"/>
      <c r="Q367" s="666"/>
      <c r="R367" s="666"/>
      <c r="S367" s="666"/>
      <c r="T367" s="666"/>
      <c r="U367" s="666"/>
      <c r="V367" s="666"/>
      <c r="W367" s="666"/>
      <c r="X367" s="667"/>
      <c r="Y367" s="667"/>
      <c r="Z367" s="667"/>
    </row>
    <row r="368" spans="1:26" x14ac:dyDescent="0.25">
      <c r="A368" s="666"/>
      <c r="B368" s="666"/>
      <c r="C368" s="666"/>
      <c r="D368" s="666"/>
      <c r="E368" s="666"/>
      <c r="F368" s="666"/>
      <c r="G368" s="666"/>
      <c r="H368" s="666"/>
      <c r="I368" s="666"/>
      <c r="J368" s="666"/>
      <c r="K368" s="666"/>
      <c r="L368" s="666"/>
      <c r="M368" s="666"/>
      <c r="N368" s="666"/>
      <c r="O368" s="666"/>
      <c r="P368" s="666"/>
      <c r="Q368" s="666"/>
      <c r="R368" s="666"/>
      <c r="S368" s="666"/>
      <c r="T368" s="666"/>
      <c r="U368" s="666"/>
      <c r="V368" s="666"/>
      <c r="W368" s="666"/>
      <c r="X368" s="667"/>
      <c r="Y368" s="667"/>
      <c r="Z368" s="667"/>
    </row>
    <row r="369" spans="1:26" x14ac:dyDescent="0.25">
      <c r="A369" s="666"/>
      <c r="B369" s="666"/>
      <c r="C369" s="666"/>
      <c r="D369" s="666"/>
      <c r="E369" s="666"/>
      <c r="F369" s="666"/>
      <c r="G369" s="666"/>
      <c r="H369" s="666"/>
      <c r="I369" s="666"/>
      <c r="J369" s="666"/>
      <c r="K369" s="666"/>
      <c r="L369" s="666"/>
      <c r="M369" s="666"/>
      <c r="N369" s="666"/>
      <c r="O369" s="666"/>
      <c r="P369" s="666"/>
      <c r="Q369" s="666"/>
      <c r="R369" s="666"/>
      <c r="S369" s="666"/>
      <c r="T369" s="666"/>
      <c r="U369" s="666"/>
      <c r="V369" s="666"/>
      <c r="W369" s="666"/>
      <c r="X369" s="667"/>
      <c r="Y369" s="667"/>
      <c r="Z369" s="667"/>
    </row>
    <row r="370" spans="1:26" x14ac:dyDescent="0.25">
      <c r="A370" s="666"/>
      <c r="B370" s="666"/>
      <c r="C370" s="666"/>
      <c r="D370" s="666"/>
      <c r="E370" s="666"/>
      <c r="F370" s="666"/>
      <c r="G370" s="666"/>
      <c r="H370" s="666"/>
      <c r="I370" s="666"/>
      <c r="J370" s="666"/>
      <c r="K370" s="666"/>
      <c r="L370" s="666"/>
      <c r="M370" s="666"/>
      <c r="N370" s="666"/>
      <c r="O370" s="666"/>
      <c r="P370" s="666"/>
      <c r="Q370" s="666"/>
      <c r="R370" s="666"/>
      <c r="S370" s="666"/>
      <c r="T370" s="666"/>
      <c r="U370" s="666"/>
      <c r="V370" s="666"/>
      <c r="W370" s="666"/>
      <c r="X370" s="667"/>
      <c r="Y370" s="667"/>
      <c r="Z370" s="667"/>
    </row>
    <row r="371" spans="1:26" x14ac:dyDescent="0.25">
      <c r="A371" s="666"/>
      <c r="B371" s="666"/>
      <c r="C371" s="666"/>
      <c r="D371" s="666"/>
      <c r="E371" s="666"/>
      <c r="F371" s="666"/>
      <c r="G371" s="666"/>
      <c r="H371" s="666"/>
      <c r="I371" s="666"/>
      <c r="J371" s="666"/>
      <c r="K371" s="666"/>
      <c r="L371" s="666"/>
      <c r="M371" s="666"/>
      <c r="N371" s="666"/>
      <c r="O371" s="666"/>
      <c r="P371" s="666"/>
      <c r="Q371" s="666"/>
      <c r="R371" s="666"/>
      <c r="S371" s="666"/>
      <c r="T371" s="666"/>
      <c r="U371" s="666"/>
      <c r="V371" s="666"/>
      <c r="W371" s="666"/>
      <c r="X371" s="667"/>
      <c r="Y371" s="667"/>
      <c r="Z371" s="667"/>
    </row>
    <row r="372" spans="1:26" x14ac:dyDescent="0.25">
      <c r="A372" s="666"/>
      <c r="B372" s="666"/>
      <c r="C372" s="666"/>
      <c r="D372" s="666"/>
      <c r="E372" s="666"/>
      <c r="F372" s="666"/>
      <c r="G372" s="666"/>
      <c r="H372" s="666"/>
      <c r="I372" s="666"/>
      <c r="J372" s="666"/>
      <c r="K372" s="666"/>
      <c r="L372" s="666"/>
      <c r="M372" s="666"/>
      <c r="N372" s="666"/>
      <c r="O372" s="666"/>
      <c r="P372" s="666"/>
      <c r="Q372" s="666"/>
      <c r="R372" s="666"/>
      <c r="S372" s="666"/>
      <c r="T372" s="666"/>
      <c r="U372" s="666"/>
      <c r="V372" s="666"/>
      <c r="W372" s="666"/>
      <c r="X372" s="667"/>
      <c r="Y372" s="667"/>
      <c r="Z372" s="667"/>
    </row>
    <row r="373" spans="1:26" x14ac:dyDescent="0.25">
      <c r="A373" s="666"/>
      <c r="B373" s="666"/>
      <c r="C373" s="666"/>
      <c r="D373" s="666"/>
      <c r="E373" s="666"/>
      <c r="F373" s="666"/>
      <c r="G373" s="666"/>
      <c r="H373" s="666"/>
      <c r="I373" s="666"/>
      <c r="J373" s="666"/>
      <c r="K373" s="666"/>
      <c r="L373" s="666"/>
      <c r="M373" s="666"/>
      <c r="N373" s="666"/>
      <c r="O373" s="666"/>
      <c r="P373" s="666"/>
      <c r="Q373" s="666"/>
      <c r="R373" s="666"/>
      <c r="S373" s="666"/>
      <c r="T373" s="666"/>
      <c r="U373" s="666"/>
      <c r="V373" s="666"/>
      <c r="W373" s="666"/>
      <c r="X373" s="667"/>
      <c r="Y373" s="667"/>
      <c r="Z373" s="667"/>
    </row>
    <row r="374" spans="1:26" x14ac:dyDescent="0.25">
      <c r="A374" s="666"/>
      <c r="B374" s="666"/>
      <c r="C374" s="666"/>
      <c r="D374" s="666"/>
      <c r="E374" s="666"/>
      <c r="F374" s="666"/>
      <c r="G374" s="666"/>
      <c r="H374" s="666"/>
      <c r="I374" s="666"/>
      <c r="J374" s="666"/>
      <c r="K374" s="666"/>
      <c r="L374" s="666"/>
      <c r="M374" s="666"/>
      <c r="N374" s="666"/>
      <c r="O374" s="666"/>
      <c r="P374" s="666"/>
      <c r="Q374" s="666"/>
      <c r="R374" s="666"/>
      <c r="S374" s="666"/>
      <c r="T374" s="666"/>
      <c r="U374" s="666"/>
      <c r="V374" s="666"/>
      <c r="W374" s="666"/>
      <c r="X374" s="667"/>
      <c r="Y374" s="667"/>
      <c r="Z374" s="667"/>
    </row>
    <row r="375" spans="1:26" x14ac:dyDescent="0.25">
      <c r="A375" s="666"/>
      <c r="B375" s="666"/>
      <c r="C375" s="666"/>
      <c r="D375" s="666"/>
      <c r="E375" s="666"/>
      <c r="F375" s="666"/>
      <c r="G375" s="666"/>
      <c r="H375" s="666"/>
      <c r="I375" s="666"/>
      <c r="J375" s="666"/>
      <c r="K375" s="666"/>
      <c r="L375" s="666"/>
      <c r="M375" s="666"/>
      <c r="N375" s="666"/>
      <c r="O375" s="666"/>
      <c r="P375" s="666"/>
      <c r="Q375" s="666"/>
      <c r="R375" s="666"/>
      <c r="S375" s="666"/>
      <c r="T375" s="666"/>
      <c r="U375" s="666"/>
      <c r="V375" s="666"/>
      <c r="W375" s="666"/>
      <c r="X375" s="667"/>
      <c r="Y375" s="667"/>
      <c r="Z375" s="667"/>
    </row>
    <row r="376" spans="1:26" x14ac:dyDescent="0.25">
      <c r="A376" s="666"/>
      <c r="B376" s="666"/>
      <c r="C376" s="666"/>
      <c r="D376" s="666"/>
      <c r="E376" s="666"/>
      <c r="F376" s="666"/>
      <c r="G376" s="666"/>
      <c r="H376" s="666"/>
      <c r="I376" s="666"/>
      <c r="J376" s="666"/>
      <c r="K376" s="666"/>
      <c r="L376" s="666"/>
      <c r="M376" s="666"/>
      <c r="N376" s="666"/>
      <c r="O376" s="666"/>
      <c r="P376" s="666"/>
      <c r="Q376" s="666"/>
      <c r="R376" s="666"/>
      <c r="S376" s="666"/>
      <c r="T376" s="666"/>
      <c r="U376" s="666"/>
      <c r="V376" s="666"/>
      <c r="W376" s="666"/>
      <c r="X376" s="667"/>
      <c r="Y376" s="667"/>
      <c r="Z376" s="667"/>
    </row>
    <row r="377" spans="1:26" x14ac:dyDescent="0.25">
      <c r="A377" s="666"/>
      <c r="B377" s="666"/>
      <c r="C377" s="666"/>
      <c r="D377" s="666"/>
      <c r="E377" s="666"/>
      <c r="F377" s="666"/>
      <c r="G377" s="666"/>
      <c r="H377" s="666"/>
      <c r="I377" s="666"/>
      <c r="J377" s="666"/>
      <c r="K377" s="666"/>
      <c r="L377" s="666"/>
      <c r="M377" s="666"/>
      <c r="N377" s="666"/>
      <c r="O377" s="666"/>
      <c r="P377" s="666"/>
      <c r="Q377" s="666"/>
      <c r="R377" s="666"/>
      <c r="S377" s="666"/>
      <c r="T377" s="666"/>
      <c r="U377" s="666"/>
      <c r="V377" s="666"/>
      <c r="W377" s="666"/>
      <c r="X377" s="667"/>
      <c r="Y377" s="667"/>
      <c r="Z377" s="667"/>
    </row>
    <row r="378" spans="1:26" x14ac:dyDescent="0.25">
      <c r="A378" s="666"/>
      <c r="B378" s="666"/>
      <c r="C378" s="666"/>
      <c r="D378" s="666"/>
      <c r="E378" s="666"/>
      <c r="F378" s="666"/>
      <c r="G378" s="666"/>
      <c r="H378" s="666"/>
      <c r="I378" s="666"/>
      <c r="J378" s="666"/>
      <c r="K378" s="666"/>
      <c r="L378" s="666"/>
      <c r="M378" s="666"/>
      <c r="N378" s="666"/>
      <c r="O378" s="666"/>
      <c r="P378" s="666"/>
      <c r="Q378" s="666"/>
      <c r="R378" s="666"/>
      <c r="S378" s="666"/>
      <c r="T378" s="666"/>
      <c r="U378" s="666"/>
      <c r="V378" s="666"/>
      <c r="W378" s="666"/>
      <c r="X378" s="667"/>
      <c r="Y378" s="667"/>
      <c r="Z378" s="667"/>
    </row>
    <row r="379" spans="1:26" x14ac:dyDescent="0.25">
      <c r="A379" s="666"/>
      <c r="B379" s="666"/>
      <c r="C379" s="666"/>
      <c r="D379" s="666"/>
      <c r="E379" s="666"/>
      <c r="F379" s="666"/>
      <c r="G379" s="666"/>
      <c r="H379" s="666"/>
      <c r="I379" s="666"/>
      <c r="J379" s="666"/>
      <c r="K379" s="666"/>
      <c r="L379" s="666"/>
      <c r="M379" s="666"/>
      <c r="N379" s="666"/>
      <c r="O379" s="666"/>
      <c r="P379" s="666"/>
      <c r="Q379" s="666"/>
      <c r="R379" s="666"/>
      <c r="S379" s="666"/>
      <c r="T379" s="666"/>
      <c r="U379" s="666"/>
      <c r="V379" s="666"/>
      <c r="W379" s="666"/>
      <c r="X379" s="667"/>
      <c r="Y379" s="667"/>
      <c r="Z379" s="667"/>
    </row>
    <row r="380" spans="1:26" x14ac:dyDescent="0.25">
      <c r="A380" s="666"/>
      <c r="B380" s="666"/>
      <c r="C380" s="666"/>
      <c r="D380" s="666"/>
      <c r="E380" s="666"/>
      <c r="F380" s="666"/>
      <c r="G380" s="666"/>
      <c r="H380" s="666"/>
      <c r="I380" s="666"/>
      <c r="J380" s="666"/>
      <c r="K380" s="666"/>
      <c r="L380" s="666"/>
      <c r="M380" s="666"/>
      <c r="N380" s="666"/>
      <c r="O380" s="666"/>
      <c r="P380" s="666"/>
      <c r="Q380" s="666"/>
      <c r="R380" s="666"/>
      <c r="S380" s="666"/>
      <c r="T380" s="666"/>
      <c r="U380" s="666"/>
      <c r="V380" s="666"/>
      <c r="W380" s="666"/>
      <c r="X380" s="667"/>
      <c r="Y380" s="667"/>
      <c r="Z380" s="667"/>
    </row>
    <row r="381" spans="1:26" x14ac:dyDescent="0.25">
      <c r="A381" s="666"/>
      <c r="B381" s="666"/>
      <c r="C381" s="666"/>
      <c r="D381" s="666"/>
      <c r="E381" s="666"/>
      <c r="F381" s="666"/>
      <c r="G381" s="666"/>
      <c r="H381" s="666"/>
      <c r="I381" s="666"/>
      <c r="J381" s="666"/>
      <c r="K381" s="666"/>
      <c r="L381" s="666"/>
      <c r="M381" s="666"/>
      <c r="N381" s="666"/>
      <c r="O381" s="666"/>
      <c r="P381" s="666"/>
      <c r="Q381" s="666"/>
      <c r="R381" s="666"/>
      <c r="S381" s="666"/>
      <c r="T381" s="666"/>
      <c r="U381" s="666"/>
      <c r="V381" s="666"/>
      <c r="W381" s="666"/>
      <c r="X381" s="667"/>
      <c r="Y381" s="667"/>
      <c r="Z381" s="667"/>
    </row>
    <row r="382" spans="1:26" x14ac:dyDescent="0.25">
      <c r="A382" s="666"/>
      <c r="B382" s="666"/>
      <c r="C382" s="666"/>
      <c r="D382" s="666"/>
      <c r="E382" s="666"/>
      <c r="F382" s="666"/>
      <c r="G382" s="666"/>
      <c r="H382" s="666"/>
      <c r="I382" s="666"/>
      <c r="J382" s="666"/>
      <c r="K382" s="666"/>
      <c r="L382" s="666"/>
      <c r="M382" s="666"/>
      <c r="N382" s="666"/>
      <c r="O382" s="666"/>
      <c r="P382" s="666"/>
      <c r="Q382" s="666"/>
      <c r="R382" s="666"/>
      <c r="S382" s="666"/>
      <c r="T382" s="666"/>
      <c r="U382" s="666"/>
      <c r="V382" s="666"/>
      <c r="W382" s="666"/>
      <c r="X382" s="667"/>
      <c r="Y382" s="667"/>
      <c r="Z382" s="667"/>
    </row>
    <row r="383" spans="1:26" x14ac:dyDescent="0.25">
      <c r="A383" s="666"/>
      <c r="B383" s="666"/>
      <c r="C383" s="666"/>
      <c r="D383" s="666"/>
      <c r="E383" s="666"/>
      <c r="F383" s="666"/>
      <c r="G383" s="666"/>
      <c r="H383" s="666"/>
      <c r="I383" s="666"/>
      <c r="J383" s="666"/>
      <c r="K383" s="666"/>
      <c r="L383" s="666"/>
      <c r="M383" s="666"/>
      <c r="N383" s="666"/>
      <c r="O383" s="666"/>
      <c r="P383" s="666"/>
      <c r="Q383" s="666"/>
      <c r="R383" s="666"/>
      <c r="S383" s="666"/>
      <c r="T383" s="666"/>
      <c r="U383" s="666"/>
      <c r="V383" s="666"/>
      <c r="W383" s="666"/>
      <c r="X383" s="667"/>
      <c r="Y383" s="667"/>
      <c r="Z383" s="667"/>
    </row>
    <row r="384" spans="1:26" x14ac:dyDescent="0.25">
      <c r="A384" s="666"/>
      <c r="B384" s="666"/>
      <c r="C384" s="666"/>
      <c r="D384" s="666"/>
      <c r="E384" s="666"/>
      <c r="F384" s="666"/>
      <c r="G384" s="666"/>
      <c r="H384" s="666"/>
      <c r="I384" s="666"/>
      <c r="J384" s="666"/>
      <c r="K384" s="666"/>
      <c r="L384" s="666"/>
      <c r="M384" s="666"/>
      <c r="N384" s="666"/>
      <c r="O384" s="666"/>
      <c r="P384" s="666"/>
      <c r="Q384" s="666"/>
      <c r="R384" s="666"/>
      <c r="S384" s="666"/>
      <c r="T384" s="666"/>
      <c r="U384" s="666"/>
      <c r="V384" s="666"/>
      <c r="W384" s="666"/>
      <c r="X384" s="667"/>
      <c r="Y384" s="667"/>
      <c r="Z384" s="667"/>
    </row>
    <row r="385" spans="1:26" x14ac:dyDescent="0.25">
      <c r="A385" s="666"/>
      <c r="B385" s="666"/>
      <c r="C385" s="666"/>
      <c r="D385" s="666"/>
      <c r="E385" s="666"/>
      <c r="F385" s="666"/>
      <c r="G385" s="666"/>
      <c r="H385" s="666"/>
      <c r="I385" s="666"/>
      <c r="J385" s="666"/>
      <c r="K385" s="666"/>
      <c r="L385" s="666"/>
      <c r="M385" s="666"/>
      <c r="N385" s="666"/>
      <c r="O385" s="666"/>
      <c r="P385" s="666"/>
      <c r="Q385" s="666"/>
      <c r="R385" s="666"/>
      <c r="S385" s="666"/>
      <c r="T385" s="666"/>
      <c r="U385" s="666"/>
      <c r="V385" s="666"/>
      <c r="W385" s="666"/>
      <c r="X385" s="667"/>
      <c r="Y385" s="667"/>
      <c r="Z385" s="667"/>
    </row>
    <row r="386" spans="1:26" x14ac:dyDescent="0.25">
      <c r="A386" s="666"/>
      <c r="B386" s="666"/>
      <c r="C386" s="666"/>
      <c r="D386" s="666"/>
      <c r="E386" s="666"/>
      <c r="F386" s="666"/>
      <c r="G386" s="666"/>
      <c r="H386" s="666"/>
      <c r="I386" s="666"/>
      <c r="J386" s="666"/>
      <c r="K386" s="666"/>
      <c r="L386" s="666"/>
      <c r="M386" s="666"/>
      <c r="N386" s="666"/>
      <c r="O386" s="666"/>
      <c r="P386" s="666"/>
      <c r="Q386" s="666"/>
      <c r="R386" s="666"/>
      <c r="S386" s="666"/>
      <c r="T386" s="666"/>
      <c r="U386" s="666"/>
      <c r="V386" s="666"/>
      <c r="W386" s="666"/>
      <c r="X386" s="667"/>
      <c r="Y386" s="667"/>
      <c r="Z386" s="667"/>
    </row>
    <row r="387" spans="1:26" x14ac:dyDescent="0.25">
      <c r="A387" s="666"/>
      <c r="B387" s="666"/>
      <c r="C387" s="666"/>
      <c r="D387" s="666"/>
      <c r="E387" s="666"/>
      <c r="F387" s="666"/>
      <c r="G387" s="666"/>
      <c r="H387" s="666"/>
      <c r="I387" s="666"/>
      <c r="J387" s="666"/>
      <c r="K387" s="666"/>
      <c r="L387" s="666"/>
      <c r="M387" s="666"/>
      <c r="N387" s="666"/>
      <c r="O387" s="666"/>
      <c r="P387" s="666"/>
      <c r="Q387" s="666"/>
      <c r="R387" s="666"/>
      <c r="S387" s="666"/>
      <c r="T387" s="666"/>
      <c r="U387" s="666"/>
      <c r="V387" s="666"/>
      <c r="W387" s="666"/>
      <c r="X387" s="667"/>
      <c r="Y387" s="667"/>
      <c r="Z387" s="667"/>
    </row>
    <row r="388" spans="1:26" x14ac:dyDescent="0.25">
      <c r="A388" s="666"/>
      <c r="B388" s="666"/>
      <c r="C388" s="666"/>
      <c r="D388" s="666"/>
      <c r="E388" s="666"/>
      <c r="F388" s="666"/>
      <c r="G388" s="666"/>
      <c r="H388" s="666"/>
      <c r="I388" s="666"/>
      <c r="J388" s="666"/>
      <c r="K388" s="666"/>
      <c r="L388" s="666"/>
      <c r="M388" s="666"/>
      <c r="N388" s="666"/>
      <c r="O388" s="666"/>
      <c r="P388" s="666"/>
      <c r="Q388" s="666"/>
      <c r="R388" s="666"/>
      <c r="S388" s="666"/>
      <c r="T388" s="666"/>
      <c r="U388" s="666"/>
      <c r="V388" s="666"/>
      <c r="W388" s="666"/>
      <c r="X388" s="667"/>
      <c r="Y388" s="667"/>
      <c r="Z388" s="667"/>
    </row>
    <row r="389" spans="1:26" x14ac:dyDescent="0.25">
      <c r="A389" s="666"/>
      <c r="B389" s="666"/>
      <c r="C389" s="666"/>
      <c r="D389" s="666"/>
      <c r="E389" s="666"/>
      <c r="F389" s="666"/>
      <c r="G389" s="666"/>
      <c r="H389" s="666"/>
      <c r="I389" s="666"/>
      <c r="J389" s="666"/>
      <c r="K389" s="666"/>
      <c r="L389" s="666"/>
      <c r="M389" s="666"/>
      <c r="N389" s="666"/>
      <c r="O389" s="666"/>
      <c r="P389" s="666"/>
      <c r="Q389" s="666"/>
      <c r="R389" s="666"/>
      <c r="S389" s="666"/>
      <c r="T389" s="666"/>
      <c r="U389" s="666"/>
      <c r="V389" s="666"/>
      <c r="W389" s="666"/>
      <c r="X389" s="667"/>
      <c r="Y389" s="667"/>
      <c r="Z389" s="667"/>
    </row>
    <row r="390" spans="1:26" x14ac:dyDescent="0.25">
      <c r="A390" s="666"/>
      <c r="B390" s="666"/>
      <c r="C390" s="666"/>
      <c r="D390" s="666"/>
      <c r="E390" s="666"/>
      <c r="F390" s="666"/>
      <c r="G390" s="666"/>
      <c r="H390" s="666"/>
      <c r="I390" s="666"/>
      <c r="J390" s="666"/>
      <c r="K390" s="666"/>
      <c r="L390" s="666"/>
      <c r="M390" s="666"/>
      <c r="N390" s="666"/>
      <c r="O390" s="666"/>
      <c r="P390" s="666"/>
      <c r="Q390" s="666"/>
      <c r="R390" s="666"/>
      <c r="S390" s="666"/>
      <c r="T390" s="666"/>
      <c r="U390" s="666"/>
      <c r="V390" s="666"/>
      <c r="W390" s="666"/>
      <c r="X390" s="667"/>
      <c r="Y390" s="667"/>
      <c r="Z390" s="667"/>
    </row>
    <row r="391" spans="1:26" x14ac:dyDescent="0.25">
      <c r="A391" s="666"/>
      <c r="B391" s="666"/>
      <c r="C391" s="666"/>
      <c r="D391" s="666"/>
      <c r="E391" s="666"/>
      <c r="F391" s="666"/>
      <c r="G391" s="666"/>
      <c r="H391" s="666"/>
      <c r="I391" s="666"/>
      <c r="J391" s="666"/>
      <c r="K391" s="666"/>
      <c r="L391" s="666"/>
      <c r="M391" s="666"/>
      <c r="N391" s="666"/>
      <c r="O391" s="666"/>
      <c r="P391" s="666"/>
      <c r="Q391" s="666"/>
      <c r="R391" s="666"/>
      <c r="S391" s="666"/>
      <c r="T391" s="666"/>
      <c r="U391" s="666"/>
      <c r="V391" s="666"/>
      <c r="W391" s="666"/>
      <c r="X391" s="667"/>
      <c r="Y391" s="667"/>
      <c r="Z391" s="667"/>
    </row>
    <row r="392" spans="1:26" x14ac:dyDescent="0.25">
      <c r="A392" s="666"/>
      <c r="B392" s="666"/>
      <c r="C392" s="666"/>
      <c r="D392" s="666"/>
      <c r="E392" s="666"/>
      <c r="F392" s="666"/>
      <c r="G392" s="666"/>
      <c r="H392" s="666"/>
      <c r="I392" s="666"/>
      <c r="J392" s="666"/>
      <c r="K392" s="666"/>
      <c r="L392" s="666"/>
      <c r="M392" s="666"/>
      <c r="N392" s="666"/>
      <c r="O392" s="666"/>
      <c r="P392" s="666"/>
      <c r="Q392" s="666"/>
      <c r="R392" s="666"/>
      <c r="S392" s="666"/>
      <c r="T392" s="666"/>
      <c r="U392" s="666"/>
      <c r="V392" s="666"/>
      <c r="W392" s="666"/>
      <c r="X392" s="667"/>
      <c r="Y392" s="667"/>
      <c r="Z392" s="667"/>
    </row>
    <row r="393" spans="1:26" x14ac:dyDescent="0.25">
      <c r="A393" s="666"/>
      <c r="B393" s="666"/>
      <c r="C393" s="666"/>
      <c r="D393" s="666"/>
      <c r="E393" s="666"/>
      <c r="F393" s="666"/>
      <c r="G393" s="666"/>
      <c r="H393" s="666"/>
      <c r="I393" s="666"/>
      <c r="J393" s="666"/>
      <c r="K393" s="666"/>
      <c r="L393" s="666"/>
      <c r="M393" s="666"/>
      <c r="N393" s="666"/>
      <c r="O393" s="666"/>
      <c r="P393" s="666"/>
      <c r="Q393" s="666"/>
      <c r="R393" s="666"/>
      <c r="S393" s="666"/>
      <c r="T393" s="666"/>
      <c r="U393" s="666"/>
      <c r="V393" s="666"/>
      <c r="W393" s="666"/>
      <c r="X393" s="667"/>
      <c r="Y393" s="667"/>
      <c r="Z393" s="667"/>
    </row>
    <row r="394" spans="1:26" x14ac:dyDescent="0.25">
      <c r="A394" s="666"/>
      <c r="B394" s="666"/>
      <c r="C394" s="666"/>
      <c r="D394" s="666"/>
      <c r="E394" s="666"/>
      <c r="F394" s="666"/>
      <c r="G394" s="666"/>
      <c r="H394" s="666"/>
      <c r="I394" s="666"/>
      <c r="J394" s="666"/>
      <c r="K394" s="666"/>
      <c r="L394" s="666"/>
      <c r="M394" s="666"/>
      <c r="N394" s="666"/>
      <c r="O394" s="666"/>
      <c r="P394" s="666"/>
      <c r="Q394" s="666"/>
      <c r="R394" s="666"/>
      <c r="S394" s="666"/>
      <c r="T394" s="666"/>
      <c r="U394" s="666"/>
      <c r="V394" s="666"/>
      <c r="W394" s="666"/>
      <c r="X394" s="667"/>
      <c r="Y394" s="667"/>
      <c r="Z394" s="667"/>
    </row>
    <row r="395" spans="1:26" x14ac:dyDescent="0.25">
      <c r="A395" s="666"/>
      <c r="B395" s="666"/>
      <c r="C395" s="666"/>
      <c r="D395" s="666"/>
      <c r="E395" s="666"/>
      <c r="F395" s="666"/>
      <c r="G395" s="666"/>
      <c r="H395" s="666"/>
      <c r="I395" s="666"/>
      <c r="J395" s="666"/>
      <c r="K395" s="666"/>
      <c r="L395" s="666"/>
      <c r="M395" s="666"/>
      <c r="N395" s="666"/>
      <c r="O395" s="666"/>
      <c r="P395" s="666"/>
      <c r="Q395" s="666"/>
      <c r="R395" s="666"/>
      <c r="S395" s="666"/>
      <c r="T395" s="666"/>
      <c r="U395" s="666"/>
      <c r="V395" s="666"/>
      <c r="W395" s="666"/>
      <c r="X395" s="667"/>
      <c r="Y395" s="667"/>
      <c r="Z395" s="667"/>
    </row>
    <row r="396" spans="1:26" x14ac:dyDescent="0.25">
      <c r="A396" s="666"/>
      <c r="B396" s="666"/>
      <c r="C396" s="666"/>
      <c r="D396" s="666"/>
      <c r="E396" s="666"/>
      <c r="F396" s="666"/>
      <c r="G396" s="666"/>
      <c r="H396" s="666"/>
      <c r="I396" s="666"/>
      <c r="J396" s="666"/>
      <c r="K396" s="666"/>
      <c r="L396" s="666"/>
      <c r="M396" s="666"/>
      <c r="N396" s="666"/>
      <c r="O396" s="666"/>
      <c r="P396" s="666"/>
      <c r="Q396" s="666"/>
      <c r="R396" s="666"/>
      <c r="S396" s="666"/>
      <c r="T396" s="666"/>
      <c r="U396" s="666"/>
      <c r="V396" s="666"/>
      <c r="W396" s="666"/>
      <c r="X396" s="667"/>
      <c r="Y396" s="667"/>
      <c r="Z396" s="667"/>
    </row>
    <row r="397" spans="1:26" x14ac:dyDescent="0.25">
      <c r="A397" s="666"/>
      <c r="B397" s="666"/>
      <c r="C397" s="666"/>
      <c r="D397" s="666"/>
      <c r="E397" s="666"/>
      <c r="F397" s="666"/>
      <c r="G397" s="666"/>
      <c r="H397" s="666"/>
      <c r="I397" s="666"/>
      <c r="J397" s="666"/>
      <c r="K397" s="666"/>
      <c r="L397" s="666"/>
      <c r="M397" s="666"/>
      <c r="N397" s="666"/>
      <c r="O397" s="666"/>
      <c r="P397" s="666"/>
      <c r="Q397" s="666"/>
      <c r="R397" s="666"/>
      <c r="S397" s="666"/>
      <c r="T397" s="666"/>
      <c r="U397" s="666"/>
      <c r="V397" s="666"/>
      <c r="W397" s="666"/>
      <c r="X397" s="667"/>
      <c r="Y397" s="667"/>
      <c r="Z397" s="667"/>
    </row>
    <row r="398" spans="1:26" x14ac:dyDescent="0.25">
      <c r="A398" s="666"/>
      <c r="B398" s="666"/>
      <c r="C398" s="666"/>
      <c r="D398" s="666"/>
      <c r="E398" s="666"/>
      <c r="F398" s="666"/>
      <c r="G398" s="666"/>
      <c r="H398" s="666"/>
      <c r="I398" s="666"/>
      <c r="J398" s="666"/>
      <c r="K398" s="666"/>
      <c r="L398" s="666"/>
      <c r="M398" s="666"/>
      <c r="N398" s="666"/>
      <c r="O398" s="666"/>
      <c r="P398" s="666"/>
      <c r="Q398" s="666"/>
      <c r="R398" s="666"/>
      <c r="S398" s="666"/>
      <c r="T398" s="666"/>
      <c r="U398" s="666"/>
      <c r="V398" s="666"/>
      <c r="W398" s="666"/>
      <c r="X398" s="667"/>
      <c r="Y398" s="667"/>
      <c r="Z398" s="667"/>
    </row>
    <row r="399" spans="1:26" x14ac:dyDescent="0.25">
      <c r="A399" s="666"/>
      <c r="B399" s="666"/>
      <c r="C399" s="666"/>
      <c r="D399" s="666"/>
      <c r="E399" s="666"/>
      <c r="F399" s="666"/>
      <c r="G399" s="666"/>
      <c r="H399" s="666"/>
      <c r="I399" s="666"/>
      <c r="J399" s="666"/>
      <c r="K399" s="666"/>
      <c r="L399" s="666"/>
      <c r="M399" s="666"/>
      <c r="N399" s="666"/>
      <c r="O399" s="666"/>
      <c r="P399" s="666"/>
      <c r="Q399" s="666"/>
      <c r="R399" s="666"/>
      <c r="S399" s="666"/>
      <c r="T399" s="666"/>
      <c r="U399" s="666"/>
      <c r="V399" s="666"/>
      <c r="W399" s="666"/>
      <c r="X399" s="667"/>
      <c r="Y399" s="667"/>
      <c r="Z399" s="667"/>
    </row>
    <row r="400" spans="1:26" x14ac:dyDescent="0.25">
      <c r="A400" s="666"/>
      <c r="B400" s="666"/>
      <c r="C400" s="666"/>
      <c r="D400" s="666"/>
      <c r="E400" s="666"/>
      <c r="F400" s="666"/>
      <c r="G400" s="666"/>
      <c r="H400" s="666"/>
      <c r="I400" s="666"/>
      <c r="J400" s="666"/>
      <c r="K400" s="666"/>
      <c r="L400" s="666"/>
      <c r="M400" s="666"/>
      <c r="N400" s="666"/>
      <c r="O400" s="666"/>
      <c r="P400" s="666"/>
      <c r="Q400" s="666"/>
      <c r="R400" s="666"/>
      <c r="S400" s="666"/>
      <c r="T400" s="666"/>
      <c r="U400" s="666"/>
      <c r="V400" s="666"/>
      <c r="W400" s="666"/>
      <c r="X400" s="667"/>
      <c r="Y400" s="667"/>
      <c r="Z400" s="667"/>
    </row>
    <row r="401" spans="1:26" x14ac:dyDescent="0.25">
      <c r="A401" s="666"/>
      <c r="B401" s="666"/>
      <c r="C401" s="666"/>
      <c r="D401" s="666"/>
      <c r="E401" s="666"/>
      <c r="F401" s="666"/>
      <c r="G401" s="666"/>
      <c r="H401" s="666"/>
      <c r="I401" s="666"/>
      <c r="J401" s="666"/>
      <c r="K401" s="666"/>
      <c r="L401" s="666"/>
      <c r="M401" s="666"/>
      <c r="N401" s="666"/>
      <c r="O401" s="666"/>
      <c r="P401" s="666"/>
      <c r="Q401" s="666"/>
      <c r="R401" s="666"/>
      <c r="S401" s="666"/>
      <c r="T401" s="666"/>
      <c r="U401" s="666"/>
      <c r="V401" s="666"/>
      <c r="W401" s="666"/>
      <c r="X401" s="667"/>
      <c r="Y401" s="667"/>
      <c r="Z401" s="667"/>
    </row>
    <row r="402" spans="1:26" x14ac:dyDescent="0.25">
      <c r="A402" s="666"/>
      <c r="B402" s="666"/>
      <c r="C402" s="666"/>
      <c r="D402" s="666"/>
      <c r="E402" s="666"/>
      <c r="F402" s="666"/>
      <c r="G402" s="666"/>
      <c r="H402" s="666"/>
      <c r="I402" s="666"/>
      <c r="J402" s="666"/>
      <c r="K402" s="666"/>
      <c r="L402" s="666"/>
      <c r="M402" s="666"/>
      <c r="N402" s="666"/>
      <c r="O402" s="666"/>
      <c r="P402" s="666"/>
      <c r="Q402" s="666"/>
      <c r="R402" s="666"/>
      <c r="S402" s="666"/>
      <c r="T402" s="666"/>
      <c r="U402" s="666"/>
      <c r="V402" s="666"/>
      <c r="W402" s="666"/>
      <c r="X402" s="667"/>
      <c r="Y402" s="667"/>
      <c r="Z402" s="667"/>
    </row>
    <row r="403" spans="1:26" x14ac:dyDescent="0.25">
      <c r="A403" s="666"/>
      <c r="B403" s="666"/>
      <c r="C403" s="666"/>
      <c r="D403" s="666"/>
      <c r="E403" s="666"/>
      <c r="F403" s="666"/>
      <c r="G403" s="666"/>
      <c r="H403" s="666"/>
      <c r="I403" s="666"/>
      <c r="J403" s="666"/>
      <c r="K403" s="666"/>
      <c r="L403" s="666"/>
      <c r="M403" s="666"/>
      <c r="N403" s="666"/>
      <c r="O403" s="666"/>
      <c r="P403" s="666"/>
      <c r="Q403" s="666"/>
      <c r="R403" s="666"/>
      <c r="S403" s="666"/>
      <c r="T403" s="666"/>
      <c r="U403" s="666"/>
      <c r="V403" s="666"/>
      <c r="W403" s="666"/>
      <c r="X403" s="667"/>
      <c r="Y403" s="667"/>
      <c r="Z403" s="667"/>
    </row>
    <row r="404" spans="1:26" x14ac:dyDescent="0.25">
      <c r="A404" s="666"/>
      <c r="B404" s="666"/>
      <c r="C404" s="666"/>
      <c r="D404" s="666"/>
      <c r="E404" s="666"/>
      <c r="F404" s="666"/>
      <c r="G404" s="666"/>
      <c r="H404" s="666"/>
      <c r="I404" s="666"/>
      <c r="J404" s="666"/>
      <c r="K404" s="666"/>
      <c r="L404" s="666"/>
      <c r="M404" s="666"/>
      <c r="N404" s="666"/>
      <c r="O404" s="666"/>
      <c r="P404" s="666"/>
      <c r="Q404" s="666"/>
      <c r="R404" s="666"/>
      <c r="S404" s="666"/>
      <c r="T404" s="666"/>
      <c r="U404" s="666"/>
      <c r="V404" s="666"/>
      <c r="W404" s="666"/>
      <c r="X404" s="667"/>
      <c r="Y404" s="667"/>
      <c r="Z404" s="667"/>
    </row>
    <row r="405" spans="1:26" x14ac:dyDescent="0.25">
      <c r="A405" s="666"/>
      <c r="B405" s="666"/>
      <c r="C405" s="666"/>
      <c r="D405" s="666"/>
      <c r="E405" s="666"/>
      <c r="F405" s="666"/>
      <c r="G405" s="666"/>
      <c r="H405" s="666"/>
      <c r="I405" s="666"/>
      <c r="J405" s="666"/>
      <c r="K405" s="666"/>
      <c r="L405" s="666"/>
      <c r="M405" s="666"/>
      <c r="N405" s="666"/>
      <c r="O405" s="666"/>
      <c r="P405" s="666"/>
      <c r="Q405" s="666"/>
      <c r="R405" s="666"/>
      <c r="S405" s="666"/>
      <c r="T405" s="666"/>
      <c r="U405" s="666"/>
      <c r="V405" s="666"/>
      <c r="W405" s="666"/>
      <c r="X405" s="667"/>
      <c r="Y405" s="667"/>
      <c r="Z405" s="667"/>
    </row>
    <row r="406" spans="1:26" x14ac:dyDescent="0.25">
      <c r="A406" s="666"/>
      <c r="B406" s="666"/>
      <c r="C406" s="666"/>
      <c r="D406" s="666"/>
      <c r="E406" s="666"/>
      <c r="F406" s="666"/>
      <c r="G406" s="666"/>
      <c r="H406" s="666"/>
      <c r="I406" s="666"/>
      <c r="J406" s="666"/>
      <c r="K406" s="666"/>
      <c r="L406" s="666"/>
      <c r="M406" s="666"/>
      <c r="N406" s="666"/>
      <c r="O406" s="666"/>
      <c r="P406" s="666"/>
      <c r="Q406" s="666"/>
      <c r="R406" s="666"/>
      <c r="S406" s="666"/>
      <c r="T406" s="666"/>
      <c r="U406" s="666"/>
      <c r="V406" s="666"/>
      <c r="W406" s="666"/>
      <c r="X406" s="667"/>
      <c r="Y406" s="667"/>
      <c r="Z406" s="667"/>
    </row>
    <row r="407" spans="1:26" x14ac:dyDescent="0.25">
      <c r="A407" s="666"/>
      <c r="B407" s="666"/>
      <c r="C407" s="666"/>
      <c r="D407" s="666"/>
      <c r="E407" s="666"/>
      <c r="F407" s="666"/>
      <c r="G407" s="666"/>
      <c r="H407" s="666"/>
      <c r="I407" s="666"/>
      <c r="J407" s="666"/>
      <c r="K407" s="666"/>
      <c r="L407" s="666"/>
      <c r="M407" s="666"/>
      <c r="N407" s="666"/>
      <c r="O407" s="666"/>
      <c r="P407" s="666"/>
      <c r="Q407" s="666"/>
      <c r="R407" s="666"/>
      <c r="S407" s="666"/>
      <c r="T407" s="666"/>
      <c r="U407" s="666"/>
      <c r="V407" s="666"/>
      <c r="W407" s="666"/>
      <c r="X407" s="667"/>
      <c r="Y407" s="667"/>
      <c r="Z407" s="667"/>
    </row>
    <row r="408" spans="1:26" x14ac:dyDescent="0.25">
      <c r="A408" s="666"/>
      <c r="B408" s="666"/>
      <c r="C408" s="666"/>
      <c r="D408" s="666"/>
      <c r="E408" s="666"/>
      <c r="F408" s="666"/>
      <c r="G408" s="666"/>
      <c r="H408" s="666"/>
      <c r="I408" s="666"/>
      <c r="J408" s="666"/>
      <c r="K408" s="666"/>
      <c r="L408" s="666"/>
      <c r="M408" s="666"/>
      <c r="N408" s="666"/>
      <c r="O408" s="666"/>
      <c r="P408" s="666"/>
      <c r="Q408" s="666"/>
      <c r="R408" s="666"/>
      <c r="S408" s="666"/>
      <c r="T408" s="666"/>
      <c r="U408" s="666"/>
      <c r="V408" s="666"/>
      <c r="W408" s="666"/>
      <c r="X408" s="667"/>
      <c r="Y408" s="667"/>
      <c r="Z408" s="667"/>
    </row>
    <row r="409" spans="1:26" x14ac:dyDescent="0.25">
      <c r="A409" s="666"/>
      <c r="B409" s="666"/>
      <c r="C409" s="666"/>
      <c r="D409" s="666"/>
      <c r="E409" s="666"/>
      <c r="F409" s="666"/>
      <c r="G409" s="666"/>
      <c r="H409" s="666"/>
      <c r="I409" s="666"/>
      <c r="J409" s="666"/>
      <c r="K409" s="666"/>
      <c r="L409" s="666"/>
      <c r="M409" s="666"/>
      <c r="N409" s="666"/>
      <c r="O409" s="666"/>
      <c r="P409" s="666"/>
      <c r="Q409" s="666"/>
      <c r="R409" s="666"/>
      <c r="S409" s="666"/>
      <c r="T409" s="666"/>
      <c r="U409" s="666"/>
      <c r="V409" s="666"/>
      <c r="W409" s="666"/>
      <c r="X409" s="667"/>
      <c r="Y409" s="667"/>
      <c r="Z409" s="667"/>
    </row>
    <row r="410" spans="1:26" x14ac:dyDescent="0.25">
      <c r="A410" s="666"/>
      <c r="B410" s="666"/>
      <c r="C410" s="666"/>
      <c r="D410" s="666"/>
      <c r="E410" s="666"/>
      <c r="F410" s="666"/>
      <c r="G410" s="666"/>
      <c r="H410" s="666"/>
      <c r="I410" s="666"/>
      <c r="J410" s="666"/>
      <c r="K410" s="666"/>
      <c r="L410" s="666"/>
      <c r="M410" s="666"/>
      <c r="N410" s="666"/>
      <c r="O410" s="666"/>
      <c r="P410" s="666"/>
      <c r="Q410" s="666"/>
      <c r="R410" s="666"/>
      <c r="S410" s="666"/>
      <c r="T410" s="666"/>
      <c r="U410" s="666"/>
      <c r="V410" s="666"/>
      <c r="W410" s="666"/>
      <c r="X410" s="667"/>
      <c r="Y410" s="667"/>
      <c r="Z410" s="667"/>
    </row>
    <row r="411" spans="1:26" x14ac:dyDescent="0.25">
      <c r="A411" s="666"/>
      <c r="B411" s="666"/>
      <c r="C411" s="666"/>
      <c r="D411" s="666"/>
      <c r="E411" s="666"/>
      <c r="F411" s="666"/>
      <c r="G411" s="666"/>
      <c r="H411" s="666"/>
      <c r="I411" s="666"/>
      <c r="J411" s="666"/>
      <c r="K411" s="666"/>
      <c r="L411" s="666"/>
      <c r="M411" s="666"/>
      <c r="N411" s="666"/>
      <c r="O411" s="666"/>
      <c r="P411" s="666"/>
      <c r="Q411" s="666"/>
      <c r="R411" s="666"/>
      <c r="S411" s="666"/>
      <c r="T411" s="666"/>
      <c r="U411" s="666"/>
      <c r="V411" s="666"/>
      <c r="W411" s="666"/>
      <c r="X411" s="667"/>
      <c r="Y411" s="667"/>
      <c r="Z411" s="667"/>
    </row>
    <row r="412" spans="1:26" x14ac:dyDescent="0.25">
      <c r="A412" s="666"/>
      <c r="B412" s="666"/>
      <c r="C412" s="666"/>
      <c r="D412" s="666"/>
      <c r="E412" s="666"/>
      <c r="F412" s="666"/>
      <c r="G412" s="666"/>
      <c r="H412" s="666"/>
      <c r="I412" s="666"/>
      <c r="J412" s="666"/>
      <c r="K412" s="666"/>
      <c r="L412" s="666"/>
      <c r="M412" s="666"/>
      <c r="N412" s="666"/>
      <c r="O412" s="666"/>
      <c r="P412" s="666"/>
      <c r="Q412" s="666"/>
      <c r="R412" s="666"/>
      <c r="S412" s="666"/>
      <c r="T412" s="666"/>
      <c r="U412" s="666"/>
      <c r="V412" s="666"/>
      <c r="W412" s="666"/>
      <c r="X412" s="667"/>
      <c r="Y412" s="667"/>
      <c r="Z412" s="667"/>
    </row>
    <row r="413" spans="1:26" x14ac:dyDescent="0.25">
      <c r="A413" s="666"/>
      <c r="B413" s="666"/>
      <c r="C413" s="666"/>
      <c r="D413" s="666"/>
      <c r="E413" s="666"/>
      <c r="F413" s="666"/>
      <c r="G413" s="666"/>
      <c r="H413" s="666"/>
      <c r="I413" s="666"/>
      <c r="J413" s="666"/>
      <c r="K413" s="666"/>
      <c r="L413" s="666"/>
      <c r="M413" s="666"/>
      <c r="N413" s="666"/>
      <c r="O413" s="666"/>
      <c r="P413" s="666"/>
      <c r="Q413" s="666"/>
      <c r="R413" s="666"/>
      <c r="S413" s="666"/>
      <c r="T413" s="666"/>
      <c r="U413" s="666"/>
      <c r="V413" s="666"/>
      <c r="W413" s="666"/>
      <c r="X413" s="667"/>
      <c r="Y413" s="667"/>
      <c r="Z413" s="667"/>
    </row>
    <row r="414" spans="1:26" x14ac:dyDescent="0.25">
      <c r="A414" s="666"/>
      <c r="B414" s="666"/>
      <c r="C414" s="666"/>
      <c r="D414" s="666"/>
      <c r="E414" s="666"/>
      <c r="F414" s="666"/>
      <c r="G414" s="666"/>
      <c r="H414" s="666"/>
      <c r="I414" s="666"/>
      <c r="J414" s="666"/>
      <c r="K414" s="666"/>
      <c r="L414" s="666"/>
      <c r="M414" s="666"/>
      <c r="N414" s="666"/>
      <c r="O414" s="666"/>
      <c r="P414" s="666"/>
      <c r="Q414" s="666"/>
      <c r="R414" s="666"/>
      <c r="S414" s="666"/>
      <c r="T414" s="666"/>
      <c r="U414" s="666"/>
      <c r="V414" s="666"/>
      <c r="W414" s="666"/>
      <c r="X414" s="667"/>
      <c r="Y414" s="667"/>
      <c r="Z414" s="667"/>
    </row>
    <row r="415" spans="1:26" x14ac:dyDescent="0.25">
      <c r="A415" s="666"/>
      <c r="B415" s="666"/>
      <c r="C415" s="666"/>
      <c r="D415" s="666"/>
      <c r="E415" s="666"/>
      <c r="F415" s="666"/>
      <c r="G415" s="666"/>
      <c r="H415" s="666"/>
      <c r="I415" s="666"/>
      <c r="J415" s="666"/>
      <c r="K415" s="666"/>
      <c r="L415" s="666"/>
      <c r="M415" s="666"/>
      <c r="N415" s="666"/>
      <c r="O415" s="666"/>
      <c r="P415" s="666"/>
      <c r="Q415" s="666"/>
      <c r="R415" s="666"/>
      <c r="S415" s="666"/>
      <c r="T415" s="666"/>
      <c r="U415" s="666"/>
      <c r="V415" s="666"/>
      <c r="W415" s="666"/>
      <c r="X415" s="667"/>
      <c r="Y415" s="667"/>
      <c r="Z415" s="667"/>
    </row>
    <row r="416" spans="1:26" x14ac:dyDescent="0.25">
      <c r="A416" s="666"/>
      <c r="B416" s="666"/>
      <c r="C416" s="666"/>
      <c r="D416" s="666"/>
      <c r="E416" s="666"/>
      <c r="F416" s="666"/>
      <c r="G416" s="666"/>
      <c r="H416" s="666"/>
      <c r="I416" s="666"/>
      <c r="J416" s="666"/>
      <c r="K416" s="666"/>
      <c r="L416" s="666"/>
      <c r="M416" s="666"/>
      <c r="N416" s="666"/>
      <c r="O416" s="666"/>
      <c r="P416" s="666"/>
      <c r="Q416" s="666"/>
      <c r="R416" s="666"/>
      <c r="S416" s="666"/>
      <c r="T416" s="666"/>
      <c r="U416" s="666"/>
      <c r="V416" s="666"/>
      <c r="W416" s="666"/>
      <c r="X416" s="667"/>
      <c r="Y416" s="667"/>
      <c r="Z416" s="667"/>
    </row>
    <row r="417" spans="1:26" x14ac:dyDescent="0.25">
      <c r="A417" s="666"/>
      <c r="B417" s="666"/>
      <c r="C417" s="666"/>
      <c r="D417" s="666"/>
      <c r="E417" s="666"/>
      <c r="F417" s="666"/>
      <c r="G417" s="666"/>
      <c r="H417" s="666"/>
      <c r="I417" s="666"/>
      <c r="J417" s="666"/>
      <c r="K417" s="666"/>
      <c r="L417" s="666"/>
      <c r="M417" s="666"/>
      <c r="N417" s="666"/>
      <c r="O417" s="666"/>
      <c r="P417" s="666"/>
      <c r="Q417" s="666"/>
      <c r="R417" s="666"/>
      <c r="S417" s="666"/>
      <c r="T417" s="666"/>
      <c r="U417" s="666"/>
      <c r="V417" s="666"/>
      <c r="W417" s="666"/>
      <c r="X417" s="667"/>
      <c r="Y417" s="667"/>
      <c r="Z417" s="667"/>
    </row>
    <row r="418" spans="1:26" x14ac:dyDescent="0.25">
      <c r="A418" s="666"/>
      <c r="B418" s="666"/>
      <c r="C418" s="666"/>
      <c r="D418" s="666"/>
      <c r="E418" s="666"/>
      <c r="F418" s="666"/>
      <c r="G418" s="666"/>
      <c r="H418" s="666"/>
      <c r="I418" s="666"/>
      <c r="J418" s="666"/>
      <c r="K418" s="666"/>
      <c r="L418" s="666"/>
      <c r="M418" s="666"/>
      <c r="N418" s="666"/>
      <c r="O418" s="666"/>
      <c r="P418" s="666"/>
      <c r="Q418" s="666"/>
      <c r="R418" s="666"/>
      <c r="S418" s="666"/>
      <c r="T418" s="666"/>
      <c r="U418" s="666"/>
      <c r="V418" s="666"/>
      <c r="W418" s="666"/>
      <c r="X418" s="667"/>
      <c r="Y418" s="667"/>
      <c r="Z418" s="667"/>
    </row>
    <row r="419" spans="1:26" x14ac:dyDescent="0.25">
      <c r="A419" s="666"/>
      <c r="B419" s="666"/>
      <c r="C419" s="666"/>
      <c r="D419" s="666"/>
      <c r="E419" s="666"/>
      <c r="F419" s="666"/>
      <c r="G419" s="666"/>
      <c r="H419" s="666"/>
      <c r="I419" s="666"/>
      <c r="J419" s="666"/>
      <c r="K419" s="666"/>
      <c r="L419" s="666"/>
      <c r="M419" s="666"/>
      <c r="N419" s="666"/>
      <c r="O419" s="666"/>
      <c r="P419" s="666"/>
      <c r="Q419" s="666"/>
      <c r="R419" s="666"/>
      <c r="S419" s="666"/>
      <c r="T419" s="666"/>
      <c r="U419" s="666"/>
      <c r="V419" s="666"/>
      <c r="W419" s="666"/>
      <c r="X419" s="667"/>
      <c r="Y419" s="667"/>
      <c r="Z419" s="667"/>
    </row>
    <row r="420" spans="1:26" x14ac:dyDescent="0.25">
      <c r="A420" s="666"/>
      <c r="B420" s="666"/>
      <c r="C420" s="666"/>
      <c r="D420" s="666"/>
      <c r="E420" s="666"/>
      <c r="F420" s="666"/>
      <c r="G420" s="666"/>
      <c r="H420" s="666"/>
      <c r="I420" s="666"/>
      <c r="J420" s="666"/>
      <c r="K420" s="666"/>
      <c r="L420" s="666"/>
      <c r="M420" s="666"/>
      <c r="N420" s="666"/>
      <c r="O420" s="666"/>
      <c r="P420" s="666"/>
      <c r="Q420" s="666"/>
      <c r="R420" s="666"/>
      <c r="S420" s="666"/>
      <c r="T420" s="666"/>
      <c r="U420" s="666"/>
      <c r="V420" s="666"/>
      <c r="W420" s="666"/>
      <c r="X420" s="667"/>
      <c r="Y420" s="667"/>
      <c r="Z420" s="667"/>
    </row>
    <row r="421" spans="1:26" x14ac:dyDescent="0.25">
      <c r="A421" s="666"/>
      <c r="B421" s="666"/>
      <c r="C421" s="666"/>
      <c r="D421" s="666"/>
      <c r="E421" s="666"/>
      <c r="F421" s="666"/>
      <c r="G421" s="666"/>
      <c r="H421" s="666"/>
      <c r="I421" s="666"/>
      <c r="J421" s="666"/>
      <c r="K421" s="666"/>
      <c r="L421" s="666"/>
      <c r="M421" s="666"/>
      <c r="N421" s="666"/>
      <c r="O421" s="666"/>
      <c r="P421" s="666"/>
      <c r="Q421" s="666"/>
      <c r="R421" s="666"/>
      <c r="S421" s="666"/>
      <c r="T421" s="666"/>
      <c r="U421" s="666"/>
      <c r="V421" s="666"/>
      <c r="W421" s="666"/>
      <c r="X421" s="667"/>
      <c r="Y421" s="667"/>
      <c r="Z421" s="667"/>
    </row>
    <row r="422" spans="1:26" x14ac:dyDescent="0.25">
      <c r="A422" s="666"/>
      <c r="B422" s="666"/>
      <c r="C422" s="666"/>
      <c r="D422" s="666"/>
      <c r="E422" s="666"/>
      <c r="F422" s="666"/>
      <c r="G422" s="666"/>
      <c r="H422" s="666"/>
      <c r="I422" s="666"/>
      <c r="J422" s="666"/>
      <c r="K422" s="666"/>
      <c r="L422" s="666"/>
      <c r="M422" s="666"/>
      <c r="N422" s="666"/>
      <c r="O422" s="666"/>
      <c r="P422" s="666"/>
      <c r="Q422" s="666"/>
      <c r="R422" s="666"/>
      <c r="S422" s="666"/>
      <c r="T422" s="666"/>
      <c r="U422" s="666"/>
      <c r="V422" s="666"/>
      <c r="W422" s="666"/>
      <c r="X422" s="667"/>
      <c r="Y422" s="667"/>
      <c r="Z422" s="667"/>
    </row>
    <row r="423" spans="1:26" x14ac:dyDescent="0.25">
      <c r="A423" s="666"/>
      <c r="B423" s="666"/>
      <c r="C423" s="666"/>
      <c r="D423" s="666"/>
      <c r="E423" s="666"/>
      <c r="F423" s="666"/>
      <c r="G423" s="666"/>
      <c r="H423" s="666"/>
      <c r="I423" s="666"/>
      <c r="J423" s="666"/>
      <c r="K423" s="666"/>
      <c r="L423" s="666"/>
      <c r="M423" s="666"/>
      <c r="N423" s="666"/>
      <c r="O423" s="666"/>
      <c r="P423" s="666"/>
      <c r="Q423" s="666"/>
      <c r="R423" s="666"/>
      <c r="S423" s="666"/>
      <c r="T423" s="666"/>
      <c r="U423" s="666"/>
      <c r="V423" s="666"/>
      <c r="W423" s="666"/>
      <c r="X423" s="667"/>
      <c r="Y423" s="667"/>
      <c r="Z423" s="667"/>
    </row>
    <row r="424" spans="1:26" x14ac:dyDescent="0.25">
      <c r="A424" s="666"/>
      <c r="B424" s="666"/>
      <c r="C424" s="666"/>
      <c r="D424" s="666"/>
      <c r="E424" s="666"/>
      <c r="F424" s="666"/>
      <c r="G424" s="666"/>
      <c r="H424" s="666"/>
      <c r="I424" s="666"/>
      <c r="J424" s="666"/>
      <c r="K424" s="666"/>
      <c r="L424" s="666"/>
      <c r="M424" s="666"/>
      <c r="N424" s="666"/>
      <c r="O424" s="666"/>
      <c r="P424" s="666"/>
      <c r="Q424" s="666"/>
      <c r="R424" s="666"/>
      <c r="S424" s="666"/>
      <c r="T424" s="666"/>
      <c r="U424" s="666"/>
      <c r="V424" s="666"/>
      <c r="W424" s="666"/>
      <c r="X424" s="667"/>
      <c r="Y424" s="667"/>
      <c r="Z424" s="667"/>
    </row>
    <row r="425" spans="1:26" x14ac:dyDescent="0.25">
      <c r="A425" s="666"/>
      <c r="B425" s="666"/>
      <c r="C425" s="666"/>
      <c r="D425" s="666"/>
      <c r="E425" s="666"/>
      <c r="F425" s="666"/>
      <c r="G425" s="666"/>
      <c r="H425" s="666"/>
      <c r="I425" s="666"/>
      <c r="J425" s="666"/>
      <c r="K425" s="666"/>
      <c r="L425" s="666"/>
      <c r="M425" s="666"/>
      <c r="N425" s="666"/>
      <c r="O425" s="666"/>
      <c r="P425" s="666"/>
      <c r="Q425" s="666"/>
      <c r="R425" s="666"/>
      <c r="S425" s="666"/>
      <c r="T425" s="666"/>
      <c r="U425" s="666"/>
      <c r="V425" s="666"/>
      <c r="W425" s="666"/>
      <c r="X425" s="667"/>
      <c r="Y425" s="667"/>
      <c r="Z425" s="667"/>
    </row>
    <row r="426" spans="1:26" x14ac:dyDescent="0.25">
      <c r="A426" s="666"/>
      <c r="B426" s="666"/>
      <c r="C426" s="666"/>
      <c r="D426" s="666"/>
      <c r="E426" s="666"/>
      <c r="F426" s="666"/>
      <c r="G426" s="666"/>
      <c r="H426" s="666"/>
      <c r="I426" s="666"/>
      <c r="J426" s="666"/>
      <c r="K426" s="666"/>
      <c r="L426" s="666"/>
      <c r="M426" s="666"/>
      <c r="N426" s="666"/>
      <c r="O426" s="666"/>
      <c r="P426" s="666"/>
      <c r="Q426" s="666"/>
      <c r="R426" s="666"/>
      <c r="S426" s="666"/>
      <c r="T426" s="666"/>
      <c r="U426" s="666"/>
      <c r="V426" s="666"/>
      <c r="W426" s="666"/>
      <c r="X426" s="667"/>
      <c r="Y426" s="667"/>
      <c r="Z426" s="667"/>
    </row>
    <row r="427" spans="1:26" x14ac:dyDescent="0.25">
      <c r="A427" s="666"/>
      <c r="B427" s="666"/>
      <c r="C427" s="666"/>
      <c r="D427" s="666"/>
      <c r="E427" s="666"/>
      <c r="F427" s="666"/>
      <c r="G427" s="666"/>
      <c r="H427" s="666"/>
      <c r="I427" s="666"/>
      <c r="J427" s="666"/>
      <c r="K427" s="666"/>
      <c r="L427" s="666"/>
      <c r="M427" s="666"/>
      <c r="N427" s="666"/>
      <c r="O427" s="666"/>
      <c r="P427" s="666"/>
      <c r="Q427" s="666"/>
      <c r="R427" s="666"/>
      <c r="S427" s="666"/>
      <c r="T427" s="666"/>
      <c r="U427" s="666"/>
      <c r="V427" s="666"/>
      <c r="W427" s="666"/>
      <c r="X427" s="667"/>
      <c r="Y427" s="667"/>
      <c r="Z427" s="667"/>
    </row>
    <row r="428" spans="1:26" x14ac:dyDescent="0.25">
      <c r="A428" s="666"/>
      <c r="B428" s="666"/>
      <c r="C428" s="666"/>
      <c r="D428" s="666"/>
      <c r="E428" s="666"/>
      <c r="F428" s="666"/>
      <c r="G428" s="666"/>
      <c r="H428" s="666"/>
      <c r="I428" s="666"/>
      <c r="J428" s="666"/>
      <c r="K428" s="666"/>
      <c r="L428" s="666"/>
      <c r="M428" s="666"/>
      <c r="N428" s="666"/>
      <c r="O428" s="666"/>
      <c r="P428" s="666"/>
      <c r="Q428" s="666"/>
      <c r="R428" s="666"/>
      <c r="S428" s="666"/>
      <c r="T428" s="666"/>
      <c r="U428" s="666"/>
      <c r="V428" s="666"/>
      <c r="W428" s="666"/>
      <c r="X428" s="667"/>
      <c r="Y428" s="667"/>
      <c r="Z428" s="667"/>
    </row>
    <row r="429" spans="1:26" x14ac:dyDescent="0.25">
      <c r="A429" s="666"/>
      <c r="B429" s="666"/>
      <c r="C429" s="666"/>
      <c r="D429" s="666"/>
      <c r="E429" s="666"/>
      <c r="F429" s="666"/>
      <c r="G429" s="666"/>
      <c r="H429" s="666"/>
      <c r="I429" s="666"/>
      <c r="J429" s="666"/>
      <c r="K429" s="666"/>
      <c r="L429" s="666"/>
      <c r="M429" s="666"/>
      <c r="N429" s="666"/>
      <c r="O429" s="666"/>
      <c r="P429" s="666"/>
      <c r="Q429" s="666"/>
      <c r="R429" s="666"/>
      <c r="S429" s="666"/>
      <c r="T429" s="666"/>
      <c r="U429" s="666"/>
      <c r="V429" s="666"/>
      <c r="W429" s="666"/>
      <c r="X429" s="667"/>
      <c r="Y429" s="667"/>
      <c r="Z429" s="667"/>
    </row>
    <row r="430" spans="1:26" x14ac:dyDescent="0.25">
      <c r="A430" s="666"/>
      <c r="B430" s="666"/>
      <c r="C430" s="666"/>
      <c r="D430" s="666"/>
      <c r="E430" s="666"/>
      <c r="F430" s="666"/>
      <c r="G430" s="666"/>
      <c r="H430" s="666"/>
      <c r="I430" s="666"/>
      <c r="J430" s="666"/>
      <c r="K430" s="666"/>
      <c r="L430" s="666"/>
      <c r="M430" s="666"/>
      <c r="N430" s="666"/>
      <c r="O430" s="666"/>
      <c r="P430" s="666"/>
      <c r="Q430" s="666"/>
      <c r="R430" s="666"/>
      <c r="S430" s="666"/>
      <c r="T430" s="666"/>
      <c r="U430" s="666"/>
      <c r="V430" s="666"/>
      <c r="W430" s="666"/>
      <c r="X430" s="667"/>
      <c r="Y430" s="667"/>
      <c r="Z430" s="667"/>
    </row>
    <row r="431" spans="1:26" x14ac:dyDescent="0.25">
      <c r="A431" s="666"/>
      <c r="B431" s="666"/>
      <c r="C431" s="666"/>
      <c r="D431" s="666"/>
      <c r="E431" s="666"/>
      <c r="F431" s="666"/>
      <c r="G431" s="666"/>
      <c r="H431" s="666"/>
      <c r="I431" s="666"/>
      <c r="J431" s="666"/>
      <c r="K431" s="666"/>
      <c r="L431" s="666"/>
      <c r="M431" s="666"/>
      <c r="N431" s="666"/>
      <c r="O431" s="666"/>
      <c r="P431" s="666"/>
      <c r="Q431" s="666"/>
      <c r="R431" s="666"/>
      <c r="S431" s="666"/>
      <c r="T431" s="666"/>
      <c r="U431" s="666"/>
      <c r="V431" s="666"/>
      <c r="W431" s="666"/>
      <c r="X431" s="667"/>
      <c r="Y431" s="667"/>
      <c r="Z431" s="667"/>
    </row>
    <row r="432" spans="1:26" x14ac:dyDescent="0.25">
      <c r="A432" s="666"/>
      <c r="B432" s="666"/>
      <c r="C432" s="666"/>
      <c r="D432" s="666"/>
      <c r="E432" s="666"/>
      <c r="F432" s="666"/>
      <c r="G432" s="666"/>
      <c r="H432" s="666"/>
      <c r="I432" s="666"/>
      <c r="J432" s="666"/>
      <c r="K432" s="666"/>
      <c r="L432" s="666"/>
      <c r="M432" s="666"/>
      <c r="N432" s="666"/>
      <c r="O432" s="666"/>
      <c r="P432" s="666"/>
      <c r="Q432" s="666"/>
      <c r="R432" s="666"/>
      <c r="S432" s="666"/>
      <c r="T432" s="666"/>
      <c r="U432" s="666"/>
      <c r="V432" s="666"/>
      <c r="W432" s="666"/>
      <c r="X432" s="667"/>
      <c r="Y432" s="667"/>
      <c r="Z432" s="667"/>
    </row>
    <row r="433" spans="1:26" x14ac:dyDescent="0.25">
      <c r="A433" s="666"/>
      <c r="B433" s="666"/>
      <c r="C433" s="666"/>
      <c r="D433" s="666"/>
      <c r="E433" s="666"/>
      <c r="F433" s="666"/>
      <c r="G433" s="666"/>
      <c r="H433" s="666"/>
      <c r="I433" s="666"/>
      <c r="J433" s="666"/>
      <c r="K433" s="666"/>
      <c r="L433" s="666"/>
      <c r="M433" s="666"/>
      <c r="N433" s="666"/>
      <c r="O433" s="666"/>
      <c r="P433" s="666"/>
      <c r="Q433" s="666"/>
      <c r="R433" s="666"/>
      <c r="S433" s="666"/>
      <c r="T433" s="666"/>
      <c r="U433" s="666"/>
      <c r="V433" s="666"/>
      <c r="W433" s="666"/>
      <c r="X433" s="667"/>
      <c r="Y433" s="667"/>
      <c r="Z433" s="667"/>
    </row>
    <row r="434" spans="1:26" x14ac:dyDescent="0.25">
      <c r="A434" s="666"/>
      <c r="B434" s="666"/>
      <c r="C434" s="666"/>
      <c r="D434" s="666"/>
      <c r="E434" s="666"/>
      <c r="F434" s="666"/>
      <c r="G434" s="666"/>
      <c r="H434" s="666"/>
      <c r="I434" s="666"/>
      <c r="J434" s="666"/>
      <c r="K434" s="666"/>
      <c r="L434" s="666"/>
      <c r="M434" s="666"/>
      <c r="N434" s="666"/>
      <c r="O434" s="666"/>
      <c r="P434" s="666"/>
      <c r="Q434" s="666"/>
      <c r="R434" s="666"/>
      <c r="S434" s="666"/>
      <c r="T434" s="666"/>
      <c r="U434" s="666"/>
      <c r="V434" s="666"/>
      <c r="W434" s="666"/>
      <c r="X434" s="667"/>
      <c r="Y434" s="667"/>
      <c r="Z434" s="667"/>
    </row>
    <row r="435" spans="1:26" x14ac:dyDescent="0.25">
      <c r="A435" s="666"/>
      <c r="B435" s="666"/>
      <c r="C435" s="666"/>
      <c r="D435" s="666"/>
      <c r="E435" s="666"/>
      <c r="F435" s="666"/>
      <c r="G435" s="666"/>
      <c r="H435" s="666"/>
      <c r="I435" s="666"/>
      <c r="J435" s="666"/>
      <c r="K435" s="666"/>
      <c r="L435" s="666"/>
      <c r="M435" s="666"/>
      <c r="N435" s="666"/>
      <c r="O435" s="666"/>
      <c r="P435" s="666"/>
      <c r="Q435" s="666"/>
      <c r="R435" s="666"/>
      <c r="S435" s="666"/>
      <c r="T435" s="666"/>
      <c r="U435" s="666"/>
      <c r="V435" s="666"/>
      <c r="W435" s="666"/>
      <c r="X435" s="667"/>
      <c r="Y435" s="667"/>
      <c r="Z435" s="667"/>
    </row>
    <row r="436" spans="1:26" x14ac:dyDescent="0.25">
      <c r="A436" s="666"/>
      <c r="B436" s="666"/>
      <c r="C436" s="666"/>
      <c r="D436" s="666"/>
      <c r="E436" s="666"/>
      <c r="F436" s="666"/>
      <c r="G436" s="666"/>
      <c r="H436" s="666"/>
      <c r="I436" s="666"/>
      <c r="J436" s="666"/>
      <c r="K436" s="666"/>
      <c r="L436" s="666"/>
      <c r="M436" s="666"/>
      <c r="N436" s="666"/>
      <c r="O436" s="666"/>
      <c r="P436" s="666"/>
      <c r="Q436" s="666"/>
      <c r="R436" s="666"/>
      <c r="S436" s="666"/>
      <c r="T436" s="666"/>
      <c r="U436" s="666"/>
      <c r="V436" s="666"/>
      <c r="W436" s="666"/>
      <c r="X436" s="667"/>
      <c r="Y436" s="667"/>
      <c r="Z436" s="667"/>
    </row>
    <row r="437" spans="1:26" x14ac:dyDescent="0.25">
      <c r="A437" s="666"/>
      <c r="B437" s="666"/>
      <c r="C437" s="666"/>
      <c r="D437" s="666"/>
      <c r="E437" s="666"/>
      <c r="F437" s="666"/>
      <c r="G437" s="666"/>
      <c r="H437" s="666"/>
      <c r="I437" s="666"/>
      <c r="J437" s="666"/>
      <c r="K437" s="666"/>
      <c r="L437" s="666"/>
      <c r="M437" s="666"/>
      <c r="N437" s="666"/>
      <c r="O437" s="666"/>
      <c r="P437" s="666"/>
      <c r="Q437" s="666"/>
      <c r="R437" s="666"/>
      <c r="S437" s="666"/>
      <c r="T437" s="666"/>
      <c r="U437" s="666"/>
      <c r="V437" s="666"/>
      <c r="W437" s="666"/>
      <c r="X437" s="667"/>
      <c r="Y437" s="667"/>
      <c r="Z437" s="667"/>
    </row>
    <row r="438" spans="1:26" x14ac:dyDescent="0.25">
      <c r="A438" s="666"/>
      <c r="B438" s="666"/>
      <c r="C438" s="666"/>
      <c r="D438" s="666"/>
      <c r="E438" s="666"/>
      <c r="F438" s="666"/>
      <c r="G438" s="666"/>
      <c r="H438" s="666"/>
      <c r="I438" s="666"/>
      <c r="J438" s="666"/>
      <c r="K438" s="666"/>
      <c r="L438" s="666"/>
      <c r="M438" s="666"/>
      <c r="N438" s="666"/>
      <c r="O438" s="666"/>
      <c r="P438" s="666"/>
      <c r="Q438" s="666"/>
      <c r="R438" s="666"/>
      <c r="S438" s="666"/>
      <c r="T438" s="666"/>
      <c r="U438" s="666"/>
      <c r="V438" s="666"/>
      <c r="W438" s="666"/>
      <c r="X438" s="667"/>
      <c r="Y438" s="667"/>
      <c r="Z438" s="667"/>
    </row>
    <row r="439" spans="1:26" x14ac:dyDescent="0.25">
      <c r="A439" s="666"/>
      <c r="B439" s="666"/>
      <c r="C439" s="666"/>
      <c r="D439" s="666"/>
      <c r="E439" s="666"/>
      <c r="F439" s="666"/>
      <c r="G439" s="666"/>
      <c r="H439" s="666"/>
      <c r="I439" s="666"/>
      <c r="J439" s="666"/>
      <c r="K439" s="666"/>
      <c r="L439" s="666"/>
      <c r="M439" s="666"/>
      <c r="N439" s="666"/>
      <c r="O439" s="666"/>
      <c r="P439" s="666"/>
      <c r="Q439" s="666"/>
      <c r="R439" s="666"/>
      <c r="S439" s="666"/>
      <c r="T439" s="666"/>
      <c r="U439" s="666"/>
      <c r="V439" s="666"/>
      <c r="W439" s="666"/>
      <c r="X439" s="667"/>
      <c r="Y439" s="667"/>
      <c r="Z439" s="667"/>
    </row>
    <row r="440" spans="1:26" x14ac:dyDescent="0.25">
      <c r="A440" s="666"/>
      <c r="B440" s="666"/>
      <c r="C440" s="666"/>
      <c r="D440" s="666"/>
      <c r="E440" s="666"/>
      <c r="F440" s="666"/>
      <c r="G440" s="666"/>
      <c r="H440" s="666"/>
      <c r="I440" s="666"/>
      <c r="J440" s="666"/>
      <c r="K440" s="666"/>
      <c r="L440" s="666"/>
      <c r="M440" s="666"/>
      <c r="N440" s="666"/>
      <c r="O440" s="666"/>
      <c r="P440" s="666"/>
      <c r="Q440" s="666"/>
      <c r="R440" s="666"/>
      <c r="S440" s="666"/>
      <c r="T440" s="666"/>
      <c r="U440" s="666"/>
      <c r="V440" s="666"/>
      <c r="W440" s="666"/>
      <c r="X440" s="667"/>
      <c r="Y440" s="667"/>
      <c r="Z440" s="667"/>
    </row>
    <row r="441" spans="1:26" x14ac:dyDescent="0.25">
      <c r="A441" s="666"/>
      <c r="B441" s="666"/>
      <c r="C441" s="666"/>
      <c r="D441" s="666"/>
      <c r="E441" s="666"/>
      <c r="F441" s="666"/>
      <c r="G441" s="666"/>
      <c r="H441" s="666"/>
      <c r="I441" s="666"/>
      <c r="J441" s="666"/>
      <c r="K441" s="666"/>
      <c r="L441" s="666"/>
      <c r="M441" s="666"/>
      <c r="N441" s="666"/>
      <c r="O441" s="666"/>
      <c r="P441" s="666"/>
      <c r="Q441" s="666"/>
      <c r="R441" s="666"/>
      <c r="S441" s="666"/>
      <c r="T441" s="666"/>
      <c r="U441" s="666"/>
      <c r="V441" s="666"/>
      <c r="W441" s="666"/>
      <c r="X441" s="667"/>
      <c r="Y441" s="667"/>
      <c r="Z441" s="667"/>
    </row>
    <row r="442" spans="1:26" x14ac:dyDescent="0.25">
      <c r="A442" s="666"/>
      <c r="B442" s="666"/>
      <c r="C442" s="666"/>
      <c r="D442" s="666"/>
      <c r="E442" s="666"/>
      <c r="F442" s="666"/>
      <c r="G442" s="666"/>
      <c r="H442" s="666"/>
      <c r="I442" s="666"/>
      <c r="J442" s="666"/>
      <c r="K442" s="666"/>
      <c r="L442" s="666"/>
      <c r="M442" s="666"/>
      <c r="N442" s="666"/>
      <c r="O442" s="666"/>
      <c r="P442" s="666"/>
      <c r="Q442" s="666"/>
      <c r="R442" s="666"/>
      <c r="S442" s="666"/>
      <c r="T442" s="666"/>
      <c r="U442" s="666"/>
      <c r="V442" s="666"/>
      <c r="W442" s="666"/>
      <c r="X442" s="667"/>
      <c r="Y442" s="667"/>
      <c r="Z442" s="667"/>
    </row>
    <row r="443" spans="1:26" x14ac:dyDescent="0.25">
      <c r="A443" s="666"/>
      <c r="B443" s="666"/>
      <c r="C443" s="666"/>
      <c r="D443" s="666"/>
      <c r="E443" s="666"/>
      <c r="F443" s="666"/>
      <c r="G443" s="666"/>
      <c r="H443" s="666"/>
      <c r="I443" s="666"/>
      <c r="J443" s="666"/>
      <c r="K443" s="666"/>
      <c r="L443" s="666"/>
      <c r="M443" s="666"/>
      <c r="N443" s="666"/>
      <c r="O443" s="666"/>
      <c r="P443" s="666"/>
      <c r="Q443" s="666"/>
      <c r="R443" s="666"/>
      <c r="S443" s="666"/>
      <c r="T443" s="666"/>
      <c r="U443" s="666"/>
      <c r="V443" s="666"/>
      <c r="W443" s="666"/>
      <c r="X443" s="667"/>
      <c r="Y443" s="667"/>
      <c r="Z443" s="667"/>
    </row>
    <row r="444" spans="1:26" x14ac:dyDescent="0.25">
      <c r="A444" s="666"/>
      <c r="B444" s="666"/>
      <c r="C444" s="666"/>
      <c r="D444" s="666"/>
      <c r="E444" s="666"/>
      <c r="F444" s="666"/>
      <c r="G444" s="666"/>
      <c r="H444" s="666"/>
      <c r="I444" s="666"/>
      <c r="J444" s="666"/>
      <c r="K444" s="666"/>
      <c r="L444" s="666"/>
      <c r="M444" s="666"/>
      <c r="N444" s="666"/>
      <c r="O444" s="666"/>
      <c r="P444" s="666"/>
      <c r="Q444" s="666"/>
      <c r="R444" s="666"/>
      <c r="S444" s="666"/>
      <c r="T444" s="666"/>
      <c r="U444" s="666"/>
      <c r="V444" s="666"/>
      <c r="W444" s="666"/>
      <c r="X444" s="667"/>
      <c r="Y444" s="667"/>
      <c r="Z444" s="667"/>
    </row>
    <row r="445" spans="1:26" x14ac:dyDescent="0.25">
      <c r="A445" s="666"/>
      <c r="B445" s="666"/>
      <c r="C445" s="666"/>
      <c r="D445" s="666"/>
      <c r="E445" s="666"/>
      <c r="F445" s="666"/>
      <c r="G445" s="666"/>
      <c r="H445" s="666"/>
      <c r="I445" s="666"/>
      <c r="J445" s="666"/>
      <c r="K445" s="666"/>
      <c r="L445" s="666"/>
      <c r="M445" s="666"/>
      <c r="N445" s="666"/>
      <c r="O445" s="666"/>
      <c r="P445" s="666"/>
      <c r="Q445" s="666"/>
      <c r="R445" s="666"/>
      <c r="S445" s="666"/>
      <c r="T445" s="666"/>
      <c r="U445" s="666"/>
      <c r="V445" s="666"/>
      <c r="W445" s="666"/>
      <c r="X445" s="667"/>
      <c r="Y445" s="667"/>
      <c r="Z445" s="667"/>
    </row>
    <row r="446" spans="1:26" x14ac:dyDescent="0.25">
      <c r="A446" s="666"/>
      <c r="B446" s="666"/>
      <c r="C446" s="666"/>
      <c r="D446" s="666"/>
      <c r="E446" s="666"/>
      <c r="F446" s="666"/>
      <c r="G446" s="666"/>
      <c r="H446" s="666"/>
      <c r="I446" s="666"/>
      <c r="J446" s="666"/>
      <c r="K446" s="666"/>
      <c r="L446" s="666"/>
      <c r="M446" s="666"/>
      <c r="N446" s="666"/>
      <c r="O446" s="666"/>
      <c r="P446" s="666"/>
      <c r="Q446" s="666"/>
      <c r="R446" s="666"/>
      <c r="S446" s="666"/>
      <c r="T446" s="666"/>
      <c r="U446" s="666"/>
      <c r="V446" s="666"/>
      <c r="W446" s="666"/>
      <c r="X446" s="667"/>
      <c r="Y446" s="667"/>
      <c r="Z446" s="667"/>
    </row>
    <row r="447" spans="1:26" x14ac:dyDescent="0.25">
      <c r="A447" s="666"/>
      <c r="B447" s="666"/>
      <c r="C447" s="666"/>
      <c r="D447" s="666"/>
      <c r="E447" s="666"/>
      <c r="F447" s="666"/>
      <c r="G447" s="666"/>
      <c r="H447" s="666"/>
      <c r="I447" s="666"/>
      <c r="J447" s="666"/>
      <c r="K447" s="666"/>
      <c r="L447" s="666"/>
      <c r="M447" s="666"/>
      <c r="N447" s="666"/>
      <c r="O447" s="666"/>
      <c r="P447" s="666"/>
      <c r="Q447" s="666"/>
      <c r="R447" s="666"/>
      <c r="S447" s="666"/>
      <c r="T447" s="666"/>
      <c r="U447" s="666"/>
      <c r="V447" s="666"/>
      <c r="W447" s="666"/>
      <c r="X447" s="667"/>
      <c r="Y447" s="667"/>
      <c r="Z447" s="667"/>
    </row>
    <row r="448" spans="1:26" x14ac:dyDescent="0.25">
      <c r="A448" s="666"/>
      <c r="B448" s="666"/>
      <c r="C448" s="666"/>
      <c r="D448" s="666"/>
      <c r="E448" s="666"/>
      <c r="F448" s="666"/>
      <c r="G448" s="666"/>
      <c r="H448" s="666"/>
      <c r="I448" s="666"/>
      <c r="J448" s="666"/>
      <c r="K448" s="666"/>
      <c r="L448" s="666"/>
      <c r="M448" s="666"/>
      <c r="N448" s="666"/>
      <c r="O448" s="666"/>
      <c r="P448" s="666"/>
      <c r="Q448" s="666"/>
      <c r="R448" s="666"/>
      <c r="S448" s="666"/>
      <c r="T448" s="666"/>
      <c r="U448" s="666"/>
      <c r="V448" s="666"/>
      <c r="W448" s="666"/>
      <c r="X448" s="667"/>
      <c r="Y448" s="667"/>
      <c r="Z448" s="667"/>
    </row>
    <row r="449" spans="1:26" x14ac:dyDescent="0.25">
      <c r="A449" s="666"/>
      <c r="B449" s="666"/>
      <c r="C449" s="666"/>
      <c r="D449" s="666"/>
      <c r="E449" s="666"/>
      <c r="F449" s="666"/>
      <c r="G449" s="666"/>
      <c r="H449" s="666"/>
      <c r="I449" s="666"/>
      <c r="J449" s="666"/>
      <c r="K449" s="666"/>
      <c r="L449" s="666"/>
      <c r="M449" s="666"/>
      <c r="N449" s="666"/>
      <c r="O449" s="666"/>
      <c r="P449" s="666"/>
      <c r="Q449" s="666"/>
      <c r="R449" s="666"/>
      <c r="S449" s="666"/>
      <c r="T449" s="666"/>
      <c r="U449" s="666"/>
      <c r="V449" s="666"/>
      <c r="W449" s="666"/>
      <c r="X449" s="667"/>
      <c r="Y449" s="667"/>
      <c r="Z449" s="667"/>
    </row>
    <row r="450" spans="1:26" x14ac:dyDescent="0.25">
      <c r="A450" s="666"/>
      <c r="B450" s="666"/>
      <c r="C450" s="666"/>
      <c r="D450" s="666"/>
      <c r="E450" s="666"/>
      <c r="F450" s="666"/>
      <c r="G450" s="666"/>
      <c r="H450" s="666"/>
      <c r="I450" s="666"/>
      <c r="J450" s="666"/>
      <c r="K450" s="666"/>
      <c r="L450" s="666"/>
      <c r="M450" s="666"/>
      <c r="N450" s="666"/>
      <c r="O450" s="666"/>
      <c r="P450" s="666"/>
      <c r="Q450" s="666"/>
      <c r="R450" s="666"/>
      <c r="S450" s="666"/>
      <c r="T450" s="666"/>
      <c r="U450" s="666"/>
      <c r="V450" s="666"/>
      <c r="W450" s="666"/>
      <c r="X450" s="667"/>
      <c r="Y450" s="667"/>
      <c r="Z450" s="667"/>
    </row>
    <row r="451" spans="1:26" x14ac:dyDescent="0.25">
      <c r="A451" s="666"/>
      <c r="B451" s="666"/>
      <c r="C451" s="666"/>
      <c r="D451" s="666"/>
      <c r="E451" s="666"/>
      <c r="F451" s="666"/>
      <c r="G451" s="666"/>
      <c r="H451" s="666"/>
      <c r="I451" s="666"/>
      <c r="J451" s="666"/>
      <c r="K451" s="666"/>
      <c r="L451" s="666"/>
      <c r="M451" s="666"/>
      <c r="N451" s="666"/>
      <c r="O451" s="666"/>
      <c r="P451" s="666"/>
      <c r="Q451" s="666"/>
      <c r="R451" s="666"/>
      <c r="S451" s="666"/>
      <c r="T451" s="666"/>
      <c r="U451" s="666"/>
      <c r="V451" s="666"/>
      <c r="W451" s="666"/>
      <c r="X451" s="667"/>
      <c r="Y451" s="667"/>
      <c r="Z451" s="667"/>
    </row>
    <row r="452" spans="1:26" x14ac:dyDescent="0.25">
      <c r="A452" s="666"/>
      <c r="B452" s="666"/>
      <c r="C452" s="666"/>
      <c r="D452" s="666"/>
      <c r="E452" s="666"/>
      <c r="F452" s="666"/>
      <c r="G452" s="666"/>
      <c r="H452" s="666"/>
      <c r="I452" s="666"/>
      <c r="J452" s="666"/>
      <c r="K452" s="666"/>
      <c r="L452" s="666"/>
      <c r="M452" s="666"/>
      <c r="N452" s="666"/>
      <c r="O452" s="666"/>
      <c r="P452" s="666"/>
      <c r="Q452" s="666"/>
      <c r="R452" s="666"/>
      <c r="S452" s="666"/>
      <c r="T452" s="666"/>
      <c r="U452" s="666"/>
      <c r="V452" s="666"/>
      <c r="W452" s="666"/>
      <c r="X452" s="667"/>
      <c r="Y452" s="667"/>
      <c r="Z452" s="667"/>
    </row>
    <row r="453" spans="1:26" x14ac:dyDescent="0.25">
      <c r="A453" s="666"/>
      <c r="B453" s="666"/>
      <c r="C453" s="666"/>
      <c r="D453" s="666"/>
      <c r="E453" s="666"/>
      <c r="F453" s="666"/>
      <c r="G453" s="666"/>
      <c r="H453" s="666"/>
      <c r="I453" s="666"/>
      <c r="J453" s="666"/>
      <c r="K453" s="666"/>
      <c r="L453" s="666"/>
      <c r="M453" s="666"/>
      <c r="N453" s="666"/>
      <c r="O453" s="666"/>
      <c r="P453" s="666"/>
      <c r="Q453" s="666"/>
      <c r="R453" s="666"/>
      <c r="S453" s="666"/>
      <c r="T453" s="666"/>
      <c r="U453" s="666"/>
      <c r="V453" s="666"/>
      <c r="W453" s="666"/>
      <c r="X453" s="667"/>
      <c r="Y453" s="667"/>
      <c r="Z453" s="667"/>
    </row>
    <row r="454" spans="1:26" x14ac:dyDescent="0.25">
      <c r="A454" s="666"/>
      <c r="B454" s="666"/>
      <c r="C454" s="666"/>
      <c r="D454" s="666"/>
      <c r="E454" s="666"/>
      <c r="F454" s="666"/>
      <c r="G454" s="666"/>
      <c r="H454" s="666"/>
      <c r="I454" s="666"/>
      <c r="J454" s="666"/>
      <c r="K454" s="666"/>
      <c r="L454" s="666"/>
      <c r="M454" s="666"/>
      <c r="N454" s="666"/>
      <c r="O454" s="666"/>
      <c r="P454" s="666"/>
      <c r="Q454" s="666"/>
      <c r="R454" s="666"/>
      <c r="S454" s="666"/>
      <c r="T454" s="666"/>
      <c r="U454" s="666"/>
      <c r="V454" s="666"/>
      <c r="W454" s="666"/>
      <c r="X454" s="667"/>
      <c r="Y454" s="667"/>
      <c r="Z454" s="667"/>
    </row>
    <row r="455" spans="1:26" x14ac:dyDescent="0.25">
      <c r="A455" s="666"/>
      <c r="B455" s="666"/>
      <c r="C455" s="666"/>
      <c r="D455" s="666"/>
      <c r="E455" s="666"/>
      <c r="F455" s="666"/>
      <c r="G455" s="666"/>
      <c r="H455" s="666"/>
      <c r="I455" s="666"/>
      <c r="J455" s="666"/>
      <c r="K455" s="666"/>
      <c r="L455" s="666"/>
      <c r="M455" s="666"/>
      <c r="N455" s="666"/>
      <c r="O455" s="666"/>
      <c r="P455" s="666"/>
      <c r="Q455" s="666"/>
      <c r="R455" s="666"/>
      <c r="S455" s="666"/>
      <c r="T455" s="666"/>
      <c r="U455" s="666"/>
      <c r="V455" s="666"/>
      <c r="W455" s="666"/>
      <c r="X455" s="667"/>
      <c r="Y455" s="667"/>
      <c r="Z455" s="667"/>
    </row>
    <row r="456" spans="1:26" x14ac:dyDescent="0.25">
      <c r="A456" s="666"/>
      <c r="B456" s="666"/>
      <c r="C456" s="666"/>
      <c r="D456" s="666"/>
      <c r="E456" s="666"/>
      <c r="F456" s="666"/>
      <c r="G456" s="666"/>
      <c r="H456" s="666"/>
      <c r="I456" s="666"/>
      <c r="J456" s="666"/>
      <c r="K456" s="666"/>
      <c r="L456" s="666"/>
      <c r="M456" s="666"/>
      <c r="N456" s="666"/>
      <c r="O456" s="666"/>
      <c r="P456" s="666"/>
      <c r="Q456" s="666"/>
      <c r="R456" s="666"/>
      <c r="S456" s="666"/>
      <c r="T456" s="666"/>
      <c r="U456" s="666"/>
      <c r="V456" s="666"/>
      <c r="W456" s="666"/>
      <c r="X456" s="667"/>
      <c r="Y456" s="667"/>
      <c r="Z456" s="667"/>
    </row>
    <row r="457" spans="1:26" x14ac:dyDescent="0.25">
      <c r="A457" s="666"/>
      <c r="B457" s="666"/>
      <c r="C457" s="666"/>
      <c r="D457" s="666"/>
      <c r="E457" s="666"/>
      <c r="F457" s="666"/>
      <c r="G457" s="666"/>
      <c r="H457" s="666"/>
      <c r="I457" s="666"/>
      <c r="J457" s="666"/>
      <c r="K457" s="666"/>
      <c r="L457" s="666"/>
      <c r="M457" s="666"/>
      <c r="N457" s="666"/>
      <c r="O457" s="666"/>
      <c r="P457" s="666"/>
      <c r="Q457" s="666"/>
      <c r="R457" s="666"/>
      <c r="S457" s="666"/>
      <c r="T457" s="666"/>
      <c r="U457" s="666"/>
      <c r="V457" s="666"/>
      <c r="W457" s="666"/>
      <c r="X457" s="667"/>
      <c r="Y457" s="667"/>
      <c r="Z457" s="667"/>
    </row>
    <row r="458" spans="1:26" x14ac:dyDescent="0.25">
      <c r="A458" s="666"/>
      <c r="B458" s="666"/>
      <c r="C458" s="666"/>
      <c r="D458" s="666"/>
      <c r="E458" s="666"/>
      <c r="F458" s="666"/>
      <c r="G458" s="666"/>
      <c r="H458" s="666"/>
      <c r="I458" s="666"/>
      <c r="J458" s="666"/>
      <c r="K458" s="666"/>
      <c r="L458" s="666"/>
      <c r="M458" s="666"/>
      <c r="N458" s="666"/>
      <c r="O458" s="666"/>
      <c r="P458" s="666"/>
      <c r="Q458" s="666"/>
      <c r="R458" s="666"/>
      <c r="S458" s="666"/>
      <c r="T458" s="666"/>
      <c r="U458" s="666"/>
      <c r="V458" s="666"/>
      <c r="W458" s="666"/>
      <c r="X458" s="667"/>
      <c r="Y458" s="667"/>
      <c r="Z458" s="667"/>
    </row>
    <row r="459" spans="1:26" x14ac:dyDescent="0.25">
      <c r="A459" s="666"/>
      <c r="B459" s="666"/>
      <c r="C459" s="666"/>
      <c r="D459" s="666"/>
      <c r="E459" s="666"/>
      <c r="F459" s="666"/>
      <c r="G459" s="666"/>
      <c r="H459" s="666"/>
      <c r="I459" s="666"/>
      <c r="J459" s="666"/>
      <c r="K459" s="666"/>
      <c r="L459" s="666"/>
      <c r="M459" s="666"/>
      <c r="N459" s="666"/>
      <c r="O459" s="666"/>
      <c r="P459" s="666"/>
      <c r="Q459" s="666"/>
      <c r="R459" s="666"/>
      <c r="S459" s="666"/>
      <c r="T459" s="666"/>
      <c r="U459" s="666"/>
      <c r="V459" s="666"/>
      <c r="W459" s="666"/>
      <c r="X459" s="667"/>
      <c r="Y459" s="667"/>
      <c r="Z459" s="667"/>
    </row>
    <row r="460" spans="1:26" x14ac:dyDescent="0.25">
      <c r="A460" s="666"/>
      <c r="B460" s="666"/>
      <c r="C460" s="666"/>
      <c r="D460" s="666"/>
      <c r="E460" s="666"/>
      <c r="F460" s="666"/>
      <c r="G460" s="666"/>
      <c r="H460" s="666"/>
      <c r="I460" s="666"/>
      <c r="J460" s="666"/>
      <c r="K460" s="666"/>
      <c r="L460" s="666"/>
      <c r="M460" s="666"/>
      <c r="N460" s="666"/>
      <c r="O460" s="666"/>
      <c r="P460" s="666"/>
      <c r="Q460" s="666"/>
      <c r="R460" s="666"/>
      <c r="S460" s="666"/>
      <c r="T460" s="666"/>
      <c r="U460" s="666"/>
      <c r="V460" s="666"/>
      <c r="W460" s="666"/>
      <c r="X460" s="667"/>
      <c r="Y460" s="667"/>
      <c r="Z460" s="667"/>
    </row>
    <row r="461" spans="1:26" x14ac:dyDescent="0.25">
      <c r="A461" s="666"/>
      <c r="B461" s="666"/>
      <c r="C461" s="666"/>
      <c r="D461" s="666"/>
      <c r="E461" s="666"/>
      <c r="F461" s="666"/>
      <c r="G461" s="666"/>
      <c r="H461" s="666"/>
      <c r="I461" s="666"/>
      <c r="J461" s="666"/>
      <c r="K461" s="666"/>
      <c r="L461" s="666"/>
      <c r="M461" s="666"/>
      <c r="N461" s="666"/>
      <c r="O461" s="666"/>
      <c r="P461" s="666"/>
      <c r="Q461" s="666"/>
      <c r="R461" s="666"/>
      <c r="S461" s="666"/>
      <c r="T461" s="666"/>
      <c r="U461" s="666"/>
      <c r="V461" s="666"/>
      <c r="W461" s="666"/>
      <c r="X461" s="667"/>
      <c r="Y461" s="667"/>
      <c r="Z461" s="667"/>
    </row>
    <row r="462" spans="1:26" x14ac:dyDescent="0.25">
      <c r="A462" s="666"/>
      <c r="B462" s="666"/>
      <c r="C462" s="666"/>
      <c r="D462" s="666"/>
      <c r="E462" s="666"/>
      <c r="F462" s="666"/>
      <c r="G462" s="666"/>
      <c r="H462" s="666"/>
      <c r="I462" s="666"/>
      <c r="J462" s="666"/>
      <c r="K462" s="666"/>
      <c r="L462" s="666"/>
      <c r="M462" s="666"/>
      <c r="N462" s="666"/>
      <c r="O462" s="666"/>
      <c r="P462" s="666"/>
      <c r="Q462" s="666"/>
      <c r="R462" s="666"/>
      <c r="S462" s="666"/>
      <c r="T462" s="666"/>
      <c r="U462" s="666"/>
      <c r="V462" s="666"/>
      <c r="W462" s="666"/>
      <c r="X462" s="667"/>
      <c r="Y462" s="667"/>
      <c r="Z462" s="667"/>
    </row>
    <row r="463" spans="1:26" x14ac:dyDescent="0.25">
      <c r="A463" s="666"/>
      <c r="B463" s="666"/>
      <c r="C463" s="666"/>
      <c r="D463" s="666"/>
      <c r="E463" s="666"/>
      <c r="F463" s="666"/>
      <c r="G463" s="666"/>
      <c r="H463" s="666"/>
      <c r="I463" s="666"/>
      <c r="J463" s="666"/>
      <c r="K463" s="666"/>
      <c r="L463" s="666"/>
      <c r="M463" s="666"/>
      <c r="N463" s="666"/>
      <c r="O463" s="666"/>
      <c r="P463" s="666"/>
      <c r="Q463" s="666"/>
      <c r="R463" s="666"/>
      <c r="S463" s="666"/>
      <c r="T463" s="666"/>
      <c r="U463" s="666"/>
      <c r="V463" s="666"/>
      <c r="W463" s="666"/>
      <c r="X463" s="667"/>
      <c r="Y463" s="667"/>
      <c r="Z463" s="667"/>
    </row>
    <row r="464" spans="1:26" x14ac:dyDescent="0.25">
      <c r="A464" s="666"/>
      <c r="B464" s="666"/>
      <c r="C464" s="666"/>
      <c r="D464" s="666"/>
      <c r="E464" s="666"/>
      <c r="F464" s="666"/>
      <c r="G464" s="666"/>
      <c r="H464" s="666"/>
      <c r="I464" s="666"/>
      <c r="J464" s="666"/>
      <c r="K464" s="666"/>
      <c r="L464" s="666"/>
      <c r="M464" s="666"/>
      <c r="N464" s="666"/>
      <c r="O464" s="666"/>
      <c r="P464" s="666"/>
      <c r="Q464" s="666"/>
      <c r="R464" s="666"/>
      <c r="S464" s="666"/>
      <c r="T464" s="666"/>
      <c r="U464" s="666"/>
      <c r="V464" s="666"/>
      <c r="W464" s="666"/>
      <c r="X464" s="667"/>
      <c r="Y464" s="667"/>
      <c r="Z464" s="667"/>
    </row>
    <row r="465" spans="1:26" x14ac:dyDescent="0.25">
      <c r="A465" s="666"/>
      <c r="B465" s="666"/>
      <c r="C465" s="666"/>
      <c r="D465" s="666"/>
      <c r="E465" s="666"/>
      <c r="F465" s="666"/>
      <c r="G465" s="666"/>
      <c r="H465" s="666"/>
      <c r="I465" s="666"/>
      <c r="J465" s="666"/>
      <c r="K465" s="666"/>
      <c r="L465" s="666"/>
      <c r="M465" s="666"/>
      <c r="N465" s="666"/>
      <c r="O465" s="666"/>
      <c r="P465" s="666"/>
      <c r="Q465" s="666"/>
      <c r="R465" s="666"/>
      <c r="S465" s="666"/>
      <c r="T465" s="666"/>
      <c r="U465" s="666"/>
      <c r="V465" s="666"/>
      <c r="W465" s="666"/>
      <c r="X465" s="667"/>
      <c r="Y465" s="667"/>
      <c r="Z465" s="667"/>
    </row>
    <row r="466" spans="1:26" x14ac:dyDescent="0.25">
      <c r="A466" s="666"/>
      <c r="B466" s="666"/>
      <c r="C466" s="666"/>
      <c r="D466" s="666"/>
      <c r="E466" s="666"/>
      <c r="F466" s="666"/>
      <c r="G466" s="666"/>
      <c r="H466" s="666"/>
      <c r="I466" s="666"/>
      <c r="J466" s="666"/>
      <c r="K466" s="666"/>
      <c r="L466" s="666"/>
      <c r="M466" s="666"/>
      <c r="N466" s="666"/>
      <c r="O466" s="666"/>
      <c r="P466" s="666"/>
      <c r="Q466" s="666"/>
      <c r="R466" s="666"/>
      <c r="S466" s="666"/>
      <c r="T466" s="666"/>
      <c r="U466" s="666"/>
      <c r="V466" s="666"/>
      <c r="W466" s="666"/>
      <c r="X466" s="667"/>
      <c r="Y466" s="667"/>
      <c r="Z466" s="667"/>
    </row>
    <row r="467" spans="1:26" x14ac:dyDescent="0.25">
      <c r="A467" s="666"/>
      <c r="B467" s="666"/>
      <c r="C467" s="666"/>
      <c r="D467" s="666"/>
      <c r="E467" s="666"/>
      <c r="F467" s="666"/>
      <c r="G467" s="666"/>
      <c r="H467" s="666"/>
      <c r="I467" s="666"/>
      <c r="J467" s="666"/>
      <c r="K467" s="666"/>
      <c r="L467" s="666"/>
      <c r="M467" s="666"/>
      <c r="N467" s="666"/>
      <c r="O467" s="666"/>
      <c r="P467" s="666"/>
      <c r="Q467" s="666"/>
      <c r="R467" s="666"/>
      <c r="S467" s="666"/>
      <c r="T467" s="666"/>
      <c r="U467" s="666"/>
      <c r="V467" s="666"/>
      <c r="W467" s="666"/>
      <c r="X467" s="667"/>
      <c r="Y467" s="667"/>
      <c r="Z467" s="667"/>
    </row>
    <row r="468" spans="1:26" x14ac:dyDescent="0.25">
      <c r="A468" s="666"/>
      <c r="B468" s="666"/>
      <c r="C468" s="666"/>
      <c r="D468" s="666"/>
      <c r="E468" s="666"/>
      <c r="F468" s="666"/>
      <c r="G468" s="666"/>
      <c r="H468" s="666"/>
      <c r="I468" s="666"/>
      <c r="J468" s="666"/>
      <c r="K468" s="666"/>
      <c r="L468" s="666"/>
      <c r="M468" s="666"/>
      <c r="N468" s="666"/>
      <c r="O468" s="666"/>
      <c r="P468" s="666"/>
      <c r="Q468" s="666"/>
      <c r="R468" s="666"/>
      <c r="S468" s="666"/>
      <c r="T468" s="666"/>
      <c r="U468" s="666"/>
      <c r="V468" s="666"/>
      <c r="W468" s="666"/>
      <c r="X468" s="667"/>
      <c r="Y468" s="667"/>
      <c r="Z468" s="667"/>
    </row>
    <row r="469" spans="1:26" x14ac:dyDescent="0.25">
      <c r="A469" s="666"/>
      <c r="B469" s="666"/>
      <c r="C469" s="666"/>
      <c r="D469" s="666"/>
      <c r="E469" s="666"/>
      <c r="F469" s="666"/>
      <c r="G469" s="666"/>
      <c r="H469" s="666"/>
      <c r="I469" s="666"/>
      <c r="J469" s="666"/>
      <c r="K469" s="666"/>
      <c r="L469" s="666"/>
      <c r="M469" s="666"/>
      <c r="N469" s="666"/>
      <c r="O469" s="666"/>
      <c r="P469" s="666"/>
      <c r="Q469" s="666"/>
      <c r="R469" s="666"/>
      <c r="S469" s="666"/>
      <c r="T469" s="666"/>
      <c r="U469" s="666"/>
      <c r="V469" s="666"/>
      <c r="W469" s="666"/>
      <c r="X469" s="667"/>
      <c r="Y469" s="667"/>
      <c r="Z469" s="667"/>
    </row>
    <row r="470" spans="1:26" x14ac:dyDescent="0.25">
      <c r="A470" s="666"/>
      <c r="B470" s="666"/>
      <c r="C470" s="666"/>
      <c r="D470" s="666"/>
      <c r="E470" s="666"/>
      <c r="F470" s="666"/>
      <c r="G470" s="666"/>
      <c r="H470" s="666"/>
      <c r="I470" s="666"/>
      <c r="J470" s="666"/>
      <c r="K470" s="666"/>
      <c r="L470" s="666"/>
      <c r="M470" s="666"/>
      <c r="N470" s="666"/>
      <c r="O470" s="666"/>
      <c r="P470" s="666"/>
      <c r="Q470" s="666"/>
      <c r="R470" s="666"/>
      <c r="S470" s="666"/>
      <c r="T470" s="666"/>
      <c r="U470" s="666"/>
      <c r="V470" s="666"/>
      <c r="W470" s="666"/>
      <c r="X470" s="667"/>
      <c r="Y470" s="667"/>
      <c r="Z470" s="667"/>
    </row>
    <row r="471" spans="1:26" x14ac:dyDescent="0.25">
      <c r="A471" s="666"/>
      <c r="B471" s="666"/>
      <c r="C471" s="666"/>
      <c r="D471" s="666"/>
      <c r="E471" s="666"/>
      <c r="F471" s="666"/>
      <c r="G471" s="666"/>
      <c r="H471" s="666"/>
      <c r="I471" s="666"/>
      <c r="J471" s="666"/>
      <c r="K471" s="666"/>
      <c r="L471" s="666"/>
      <c r="M471" s="666"/>
      <c r="N471" s="666"/>
      <c r="O471" s="666"/>
      <c r="P471" s="666"/>
      <c r="Q471" s="666"/>
      <c r="R471" s="666"/>
      <c r="S471" s="666"/>
      <c r="T471" s="666"/>
      <c r="U471" s="666"/>
      <c r="V471" s="666"/>
      <c r="W471" s="666"/>
      <c r="X471" s="667"/>
      <c r="Y471" s="667"/>
      <c r="Z471" s="667"/>
    </row>
    <row r="472" spans="1:26" x14ac:dyDescent="0.25">
      <c r="A472" s="666"/>
      <c r="B472" s="666"/>
      <c r="C472" s="666"/>
      <c r="D472" s="666"/>
      <c r="E472" s="666"/>
      <c r="F472" s="666"/>
      <c r="G472" s="666"/>
      <c r="H472" s="666"/>
      <c r="I472" s="666"/>
      <c r="J472" s="666"/>
      <c r="K472" s="666"/>
      <c r="L472" s="666"/>
      <c r="M472" s="666"/>
      <c r="N472" s="666"/>
      <c r="O472" s="666"/>
      <c r="P472" s="666"/>
      <c r="Q472" s="666"/>
      <c r="R472" s="666"/>
      <c r="S472" s="666"/>
      <c r="T472" s="666"/>
      <c r="U472" s="666"/>
      <c r="V472" s="666"/>
      <c r="W472" s="666"/>
      <c r="X472" s="667"/>
      <c r="Y472" s="667"/>
      <c r="Z472" s="667"/>
    </row>
    <row r="473" spans="1:26" x14ac:dyDescent="0.25">
      <c r="A473" s="666"/>
      <c r="B473" s="666"/>
      <c r="C473" s="666"/>
      <c r="D473" s="666"/>
      <c r="E473" s="666"/>
      <c r="F473" s="666"/>
      <c r="G473" s="666"/>
      <c r="H473" s="666"/>
      <c r="I473" s="666"/>
      <c r="J473" s="666"/>
      <c r="K473" s="666"/>
      <c r="L473" s="666"/>
      <c r="M473" s="666"/>
      <c r="N473" s="666"/>
      <c r="O473" s="666"/>
      <c r="P473" s="666"/>
      <c r="Q473" s="666"/>
      <c r="R473" s="666"/>
      <c r="S473" s="666"/>
      <c r="T473" s="666"/>
      <c r="U473" s="666"/>
      <c r="V473" s="666"/>
      <c r="W473" s="666"/>
      <c r="X473" s="667"/>
      <c r="Y473" s="667"/>
      <c r="Z473" s="667"/>
    </row>
    <row r="474" spans="1:26" x14ac:dyDescent="0.25">
      <c r="A474" s="666"/>
      <c r="B474" s="666"/>
      <c r="C474" s="666"/>
      <c r="D474" s="666"/>
      <c r="E474" s="666"/>
      <c r="F474" s="666"/>
      <c r="G474" s="666"/>
      <c r="H474" s="666"/>
      <c r="I474" s="666"/>
      <c r="J474" s="666"/>
      <c r="K474" s="666"/>
      <c r="L474" s="666"/>
      <c r="M474" s="666"/>
      <c r="N474" s="666"/>
      <c r="O474" s="666"/>
      <c r="P474" s="666"/>
      <c r="Q474" s="666"/>
      <c r="R474" s="666"/>
      <c r="S474" s="666"/>
      <c r="T474" s="666"/>
      <c r="U474" s="666"/>
      <c r="V474" s="666"/>
      <c r="W474" s="666"/>
      <c r="X474" s="667"/>
      <c r="Y474" s="667"/>
      <c r="Z474" s="667"/>
    </row>
    <row r="475" spans="1:26" x14ac:dyDescent="0.25">
      <c r="A475" s="666"/>
      <c r="B475" s="666"/>
      <c r="C475" s="666"/>
      <c r="D475" s="666"/>
      <c r="E475" s="666"/>
      <c r="F475" s="666"/>
      <c r="G475" s="666"/>
      <c r="H475" s="666"/>
      <c r="I475" s="666"/>
      <c r="J475" s="666"/>
      <c r="K475" s="666"/>
      <c r="L475" s="666"/>
      <c r="M475" s="666"/>
      <c r="N475" s="666"/>
      <c r="O475" s="666"/>
      <c r="P475" s="666"/>
      <c r="Q475" s="666"/>
      <c r="R475" s="666"/>
      <c r="S475" s="666"/>
      <c r="T475" s="666"/>
      <c r="U475" s="666"/>
      <c r="V475" s="666"/>
      <c r="W475" s="666"/>
      <c r="X475" s="667"/>
      <c r="Y475" s="667"/>
      <c r="Z475" s="667"/>
    </row>
    <row r="476" spans="1:26" x14ac:dyDescent="0.25">
      <c r="A476" s="666"/>
      <c r="B476" s="666"/>
      <c r="C476" s="666"/>
      <c r="D476" s="666"/>
      <c r="E476" s="666"/>
      <c r="F476" s="666"/>
      <c r="G476" s="666"/>
      <c r="H476" s="666"/>
      <c r="I476" s="666"/>
      <c r="J476" s="666"/>
      <c r="K476" s="666"/>
      <c r="L476" s="666"/>
      <c r="M476" s="666"/>
      <c r="N476" s="666"/>
      <c r="O476" s="666"/>
      <c r="P476" s="666"/>
      <c r="Q476" s="666"/>
      <c r="R476" s="666"/>
      <c r="S476" s="666"/>
      <c r="T476" s="666"/>
      <c r="U476" s="666"/>
      <c r="V476" s="666"/>
      <c r="W476" s="666"/>
      <c r="X476" s="667"/>
      <c r="Y476" s="667"/>
      <c r="Z476" s="667"/>
    </row>
    <row r="477" spans="1:26" x14ac:dyDescent="0.25">
      <c r="A477" s="666"/>
      <c r="B477" s="666"/>
      <c r="C477" s="666"/>
      <c r="D477" s="666"/>
      <c r="E477" s="666"/>
      <c r="F477" s="666"/>
      <c r="G477" s="666"/>
      <c r="H477" s="666"/>
      <c r="I477" s="666"/>
      <c r="J477" s="666"/>
      <c r="K477" s="666"/>
      <c r="L477" s="666"/>
      <c r="M477" s="666"/>
      <c r="N477" s="666"/>
      <c r="O477" s="666"/>
      <c r="P477" s="666"/>
      <c r="Q477" s="666"/>
      <c r="R477" s="666"/>
      <c r="S477" s="666"/>
      <c r="T477" s="666"/>
      <c r="U477" s="666"/>
      <c r="V477" s="666"/>
      <c r="W477" s="666"/>
      <c r="X477" s="667"/>
      <c r="Y477" s="667"/>
      <c r="Z477" s="667"/>
    </row>
    <row r="478" spans="1:26" x14ac:dyDescent="0.25">
      <c r="A478" s="666"/>
      <c r="B478" s="666"/>
      <c r="C478" s="666"/>
      <c r="D478" s="666"/>
      <c r="E478" s="666"/>
      <c r="F478" s="666"/>
      <c r="G478" s="666"/>
      <c r="H478" s="666"/>
      <c r="I478" s="666"/>
      <c r="J478" s="666"/>
      <c r="K478" s="666"/>
      <c r="L478" s="666"/>
      <c r="M478" s="666"/>
      <c r="N478" s="666"/>
      <c r="O478" s="666"/>
      <c r="P478" s="666"/>
      <c r="Q478" s="666"/>
      <c r="R478" s="666"/>
      <c r="S478" s="666"/>
      <c r="T478" s="666"/>
      <c r="U478" s="666"/>
      <c r="V478" s="666"/>
      <c r="W478" s="666"/>
      <c r="X478" s="667"/>
      <c r="Y478" s="667"/>
      <c r="Z478" s="667"/>
    </row>
    <row r="479" spans="1:26" x14ac:dyDescent="0.25">
      <c r="A479" s="666"/>
      <c r="B479" s="666"/>
      <c r="C479" s="666"/>
      <c r="D479" s="666"/>
      <c r="E479" s="666"/>
      <c r="F479" s="666"/>
      <c r="G479" s="666"/>
      <c r="H479" s="666"/>
      <c r="I479" s="666"/>
      <c r="J479" s="666"/>
      <c r="K479" s="666"/>
      <c r="L479" s="666"/>
      <c r="M479" s="666"/>
      <c r="N479" s="666"/>
      <c r="O479" s="666"/>
      <c r="P479" s="666"/>
      <c r="Q479" s="666"/>
      <c r="R479" s="666"/>
      <c r="S479" s="666"/>
      <c r="T479" s="666"/>
      <c r="U479" s="666"/>
      <c r="V479" s="666"/>
      <c r="W479" s="666"/>
      <c r="X479" s="667"/>
      <c r="Y479" s="667"/>
      <c r="Z479" s="667"/>
    </row>
    <row r="480" spans="1:26" x14ac:dyDescent="0.25">
      <c r="A480" s="666"/>
      <c r="B480" s="666"/>
      <c r="C480" s="666"/>
      <c r="D480" s="666"/>
      <c r="E480" s="666"/>
      <c r="F480" s="666"/>
      <c r="G480" s="666"/>
      <c r="H480" s="666"/>
      <c r="I480" s="666"/>
      <c r="J480" s="666"/>
      <c r="K480" s="666"/>
      <c r="L480" s="666"/>
      <c r="M480" s="666"/>
      <c r="N480" s="666"/>
      <c r="O480" s="666"/>
      <c r="P480" s="666"/>
      <c r="Q480" s="666"/>
      <c r="R480" s="666"/>
      <c r="S480" s="666"/>
      <c r="T480" s="666"/>
      <c r="U480" s="666"/>
      <c r="V480" s="666"/>
      <c r="W480" s="666"/>
      <c r="X480" s="667"/>
      <c r="Y480" s="667"/>
      <c r="Z480" s="667"/>
    </row>
    <row r="481" spans="1:26" x14ac:dyDescent="0.25">
      <c r="A481" s="666"/>
      <c r="B481" s="666"/>
      <c r="C481" s="666"/>
      <c r="D481" s="666"/>
      <c r="E481" s="666"/>
      <c r="F481" s="666"/>
      <c r="G481" s="666"/>
      <c r="H481" s="666"/>
      <c r="I481" s="666"/>
      <c r="J481" s="666"/>
      <c r="K481" s="666"/>
      <c r="L481" s="666"/>
      <c r="M481" s="666"/>
      <c r="N481" s="666"/>
      <c r="O481" s="666"/>
      <c r="P481" s="666"/>
      <c r="Q481" s="666"/>
      <c r="R481" s="666"/>
      <c r="S481" s="666"/>
      <c r="T481" s="666"/>
      <c r="U481" s="666"/>
      <c r="V481" s="666"/>
      <c r="W481" s="666"/>
      <c r="X481" s="667"/>
      <c r="Y481" s="667"/>
      <c r="Z481" s="667"/>
    </row>
    <row r="482" spans="1:26" x14ac:dyDescent="0.25">
      <c r="A482" s="666"/>
      <c r="B482" s="666"/>
      <c r="C482" s="666"/>
      <c r="D482" s="666"/>
      <c r="E482" s="666"/>
      <c r="F482" s="666"/>
      <c r="G482" s="666"/>
      <c r="H482" s="666"/>
      <c r="I482" s="666"/>
      <c r="J482" s="666"/>
      <c r="K482" s="666"/>
      <c r="L482" s="666"/>
      <c r="M482" s="666"/>
      <c r="N482" s="666"/>
      <c r="O482" s="666"/>
      <c r="P482" s="666"/>
      <c r="Q482" s="666"/>
      <c r="R482" s="666"/>
      <c r="S482" s="666"/>
      <c r="T482" s="666"/>
      <c r="U482" s="666"/>
      <c r="V482" s="666"/>
      <c r="W482" s="666"/>
      <c r="X482" s="667"/>
      <c r="Y482" s="667"/>
      <c r="Z482" s="667"/>
    </row>
    <row r="483" spans="1:26" x14ac:dyDescent="0.25">
      <c r="A483" s="666"/>
      <c r="B483" s="666"/>
      <c r="C483" s="666"/>
      <c r="D483" s="666"/>
      <c r="E483" s="666"/>
      <c r="F483" s="666"/>
      <c r="G483" s="666"/>
      <c r="H483" s="666"/>
      <c r="I483" s="666"/>
      <c r="J483" s="666"/>
      <c r="K483" s="666"/>
      <c r="L483" s="666"/>
      <c r="M483" s="666"/>
      <c r="N483" s="666"/>
      <c r="O483" s="666"/>
      <c r="P483" s="666"/>
      <c r="Q483" s="666"/>
      <c r="R483" s="666"/>
      <c r="S483" s="666"/>
      <c r="T483" s="666"/>
      <c r="U483" s="666"/>
      <c r="V483" s="666"/>
      <c r="W483" s="666"/>
      <c r="X483" s="667"/>
      <c r="Y483" s="667"/>
      <c r="Z483" s="667"/>
    </row>
    <row r="484" spans="1:26" x14ac:dyDescent="0.25">
      <c r="A484" s="666"/>
      <c r="B484" s="666"/>
      <c r="C484" s="666"/>
      <c r="D484" s="666"/>
      <c r="E484" s="666"/>
      <c r="F484" s="666"/>
      <c r="G484" s="666"/>
      <c r="H484" s="666"/>
      <c r="I484" s="666"/>
      <c r="J484" s="666"/>
      <c r="K484" s="666"/>
      <c r="L484" s="666"/>
      <c r="M484" s="666"/>
      <c r="N484" s="666"/>
      <c r="O484" s="666"/>
      <c r="P484" s="666"/>
      <c r="Q484" s="666"/>
      <c r="R484" s="666"/>
      <c r="S484" s="666"/>
      <c r="T484" s="666"/>
      <c r="U484" s="666"/>
      <c r="V484" s="666"/>
      <c r="W484" s="666"/>
      <c r="X484" s="667"/>
      <c r="Y484" s="667"/>
      <c r="Z484" s="667"/>
    </row>
    <row r="485" spans="1:26" x14ac:dyDescent="0.25">
      <c r="A485" s="666"/>
      <c r="B485" s="666"/>
      <c r="C485" s="666"/>
      <c r="D485" s="666"/>
      <c r="E485" s="666"/>
      <c r="F485" s="666"/>
      <c r="G485" s="666"/>
      <c r="H485" s="666"/>
      <c r="I485" s="666"/>
      <c r="J485" s="666"/>
      <c r="K485" s="666"/>
      <c r="L485" s="666"/>
      <c r="M485" s="666"/>
      <c r="N485" s="666"/>
      <c r="O485" s="666"/>
      <c r="P485" s="666"/>
      <c r="Q485" s="666"/>
      <c r="R485" s="666"/>
      <c r="S485" s="666"/>
      <c r="T485" s="666"/>
      <c r="U485" s="666"/>
      <c r="V485" s="666"/>
      <c r="W485" s="666"/>
      <c r="X485" s="667"/>
      <c r="Y485" s="667"/>
      <c r="Z485" s="667"/>
    </row>
    <row r="486" spans="1:26" x14ac:dyDescent="0.25">
      <c r="A486" s="666"/>
      <c r="B486" s="666"/>
      <c r="C486" s="666"/>
      <c r="D486" s="666"/>
      <c r="E486" s="666"/>
      <c r="F486" s="666"/>
      <c r="G486" s="666"/>
      <c r="H486" s="666"/>
      <c r="I486" s="666"/>
      <c r="J486" s="666"/>
      <c r="K486" s="666"/>
      <c r="L486" s="666"/>
      <c r="M486" s="666"/>
      <c r="N486" s="666"/>
      <c r="O486" s="666"/>
      <c r="P486" s="666"/>
      <c r="Q486" s="666"/>
      <c r="R486" s="666"/>
      <c r="S486" s="666"/>
      <c r="T486" s="666"/>
      <c r="U486" s="666"/>
      <c r="V486" s="666"/>
      <c r="W486" s="666"/>
      <c r="X486" s="667"/>
      <c r="Y486" s="667"/>
      <c r="Z486" s="667"/>
    </row>
    <row r="487" spans="1:26" x14ac:dyDescent="0.25">
      <c r="A487" s="666"/>
      <c r="B487" s="666"/>
      <c r="C487" s="666"/>
      <c r="D487" s="666"/>
      <c r="E487" s="666"/>
      <c r="F487" s="666"/>
      <c r="G487" s="666"/>
      <c r="H487" s="666"/>
      <c r="I487" s="666"/>
      <c r="J487" s="666"/>
      <c r="K487" s="666"/>
      <c r="L487" s="666"/>
      <c r="M487" s="666"/>
      <c r="N487" s="666"/>
      <c r="O487" s="666"/>
      <c r="P487" s="666"/>
      <c r="Q487" s="666"/>
      <c r="R487" s="666"/>
      <c r="S487" s="666"/>
      <c r="T487" s="666"/>
      <c r="U487" s="666"/>
      <c r="V487" s="666"/>
      <c r="W487" s="666"/>
      <c r="X487" s="667"/>
      <c r="Y487" s="667"/>
      <c r="Z487" s="667"/>
    </row>
    <row r="488" spans="1:26" x14ac:dyDescent="0.25">
      <c r="A488" s="666"/>
      <c r="B488" s="666"/>
      <c r="C488" s="666"/>
      <c r="D488" s="666"/>
      <c r="E488" s="666"/>
      <c r="F488" s="666"/>
      <c r="G488" s="666"/>
      <c r="H488" s="666"/>
      <c r="I488" s="666"/>
      <c r="J488" s="666"/>
      <c r="K488" s="666"/>
      <c r="L488" s="666"/>
      <c r="M488" s="666"/>
      <c r="N488" s="666"/>
      <c r="O488" s="666"/>
      <c r="P488" s="666"/>
      <c r="Q488" s="666"/>
      <c r="R488" s="666"/>
      <c r="S488" s="666"/>
      <c r="T488" s="666"/>
      <c r="U488" s="666"/>
      <c r="V488" s="666"/>
      <c r="W488" s="666"/>
      <c r="X488" s="667"/>
      <c r="Y488" s="667"/>
      <c r="Z488" s="667"/>
    </row>
    <row r="489" spans="1:26" x14ac:dyDescent="0.25">
      <c r="A489" s="666"/>
      <c r="B489" s="666"/>
      <c r="C489" s="666"/>
      <c r="D489" s="666"/>
      <c r="E489" s="666"/>
      <c r="F489" s="666"/>
      <c r="G489" s="666"/>
      <c r="H489" s="666"/>
      <c r="I489" s="666"/>
      <c r="J489" s="666"/>
      <c r="K489" s="666"/>
      <c r="L489" s="666"/>
      <c r="M489" s="666"/>
      <c r="N489" s="666"/>
      <c r="O489" s="666"/>
      <c r="P489" s="666"/>
      <c r="Q489" s="666"/>
      <c r="R489" s="666"/>
      <c r="S489" s="666"/>
      <c r="T489" s="666"/>
      <c r="U489" s="666"/>
      <c r="V489" s="666"/>
      <c r="W489" s="666"/>
      <c r="X489" s="667"/>
      <c r="Y489" s="667"/>
      <c r="Z489" s="667"/>
    </row>
    <row r="490" spans="1:26" x14ac:dyDescent="0.25">
      <c r="A490" s="666"/>
      <c r="B490" s="666"/>
      <c r="C490" s="666"/>
      <c r="D490" s="666"/>
      <c r="E490" s="666"/>
      <c r="F490" s="666"/>
      <c r="G490" s="666"/>
      <c r="H490" s="666"/>
      <c r="I490" s="666"/>
      <c r="J490" s="666"/>
      <c r="K490" s="666"/>
      <c r="L490" s="666"/>
      <c r="M490" s="666"/>
      <c r="N490" s="666"/>
      <c r="O490" s="666"/>
      <c r="P490" s="666"/>
      <c r="Q490" s="666"/>
      <c r="R490" s="666"/>
      <c r="S490" s="666"/>
      <c r="T490" s="666"/>
      <c r="U490" s="666"/>
      <c r="V490" s="666"/>
      <c r="W490" s="666"/>
      <c r="X490" s="667"/>
      <c r="Y490" s="667"/>
      <c r="Z490" s="667"/>
    </row>
    <row r="491" spans="1:26" x14ac:dyDescent="0.25">
      <c r="A491" s="666"/>
      <c r="B491" s="666"/>
      <c r="C491" s="666"/>
      <c r="D491" s="666"/>
      <c r="E491" s="666"/>
      <c r="F491" s="666"/>
      <c r="G491" s="666"/>
      <c r="H491" s="666"/>
      <c r="I491" s="666"/>
      <c r="J491" s="666"/>
      <c r="K491" s="666"/>
      <c r="L491" s="666"/>
      <c r="M491" s="666"/>
      <c r="N491" s="666"/>
      <c r="O491" s="666"/>
      <c r="P491" s="666"/>
      <c r="Q491" s="666"/>
      <c r="R491" s="666"/>
      <c r="S491" s="666"/>
      <c r="T491" s="666"/>
      <c r="U491" s="666"/>
      <c r="V491" s="666"/>
      <c r="W491" s="666"/>
      <c r="X491" s="667"/>
      <c r="Y491" s="667"/>
      <c r="Z491" s="667"/>
    </row>
    <row r="492" spans="1:26" x14ac:dyDescent="0.25">
      <c r="A492" s="666"/>
      <c r="B492" s="666"/>
      <c r="C492" s="666"/>
      <c r="D492" s="666"/>
      <c r="E492" s="666"/>
      <c r="F492" s="666"/>
      <c r="G492" s="666"/>
      <c r="H492" s="666"/>
      <c r="I492" s="666"/>
      <c r="J492" s="666"/>
      <c r="K492" s="666"/>
      <c r="L492" s="666"/>
      <c r="M492" s="666"/>
      <c r="N492" s="666"/>
      <c r="O492" s="666"/>
      <c r="P492" s="666"/>
      <c r="Q492" s="666"/>
      <c r="R492" s="666"/>
      <c r="S492" s="666"/>
      <c r="T492" s="666"/>
      <c r="U492" s="666"/>
      <c r="V492" s="666"/>
      <c r="W492" s="666"/>
      <c r="X492" s="667"/>
      <c r="Y492" s="667"/>
      <c r="Z492" s="667"/>
    </row>
    <row r="493" spans="1:26" x14ac:dyDescent="0.25">
      <c r="A493" s="666"/>
      <c r="B493" s="666"/>
      <c r="C493" s="666"/>
      <c r="D493" s="666"/>
      <c r="E493" s="666"/>
      <c r="F493" s="666"/>
      <c r="G493" s="666"/>
      <c r="H493" s="666"/>
      <c r="I493" s="666"/>
      <c r="J493" s="666"/>
      <c r="K493" s="666"/>
      <c r="L493" s="666"/>
      <c r="M493" s="666"/>
      <c r="N493" s="666"/>
      <c r="O493" s="666"/>
      <c r="P493" s="666"/>
      <c r="Q493" s="666"/>
      <c r="R493" s="666"/>
      <c r="S493" s="666"/>
      <c r="T493" s="666"/>
      <c r="U493" s="666"/>
      <c r="V493" s="666"/>
      <c r="W493" s="666"/>
      <c r="X493" s="667"/>
      <c r="Y493" s="667"/>
      <c r="Z493" s="667"/>
    </row>
    <row r="494" spans="1:26" x14ac:dyDescent="0.25">
      <c r="A494" s="666"/>
      <c r="B494" s="666"/>
      <c r="C494" s="666"/>
      <c r="D494" s="666"/>
      <c r="E494" s="666"/>
      <c r="F494" s="666"/>
      <c r="G494" s="666"/>
      <c r="H494" s="666"/>
      <c r="I494" s="666"/>
      <c r="J494" s="666"/>
      <c r="K494" s="666"/>
      <c r="L494" s="666"/>
      <c r="M494" s="666"/>
      <c r="N494" s="666"/>
      <c r="O494" s="666"/>
      <c r="P494" s="666"/>
      <c r="Q494" s="666"/>
      <c r="R494" s="666"/>
      <c r="S494" s="666"/>
      <c r="T494" s="666"/>
      <c r="U494" s="666"/>
      <c r="V494" s="666"/>
      <c r="W494" s="666"/>
      <c r="X494" s="667"/>
      <c r="Y494" s="667"/>
      <c r="Z494" s="667"/>
    </row>
    <row r="495" spans="1:26" x14ac:dyDescent="0.25">
      <c r="A495" s="666"/>
      <c r="B495" s="666"/>
      <c r="C495" s="666"/>
      <c r="D495" s="666"/>
      <c r="E495" s="666"/>
      <c r="F495" s="666"/>
      <c r="G495" s="666"/>
      <c r="H495" s="666"/>
      <c r="I495" s="666"/>
      <c r="J495" s="666"/>
      <c r="K495" s="666"/>
      <c r="L495" s="666"/>
      <c r="M495" s="666"/>
      <c r="N495" s="666"/>
      <c r="O495" s="666"/>
      <c r="P495" s="666"/>
      <c r="Q495" s="666"/>
      <c r="R495" s="666"/>
      <c r="S495" s="666"/>
      <c r="T495" s="666"/>
      <c r="U495" s="666"/>
      <c r="V495" s="666"/>
      <c r="W495" s="666"/>
      <c r="X495" s="667"/>
      <c r="Y495" s="667"/>
      <c r="Z495" s="667"/>
    </row>
    <row r="496" spans="1:26" x14ac:dyDescent="0.25">
      <c r="A496" s="666"/>
      <c r="B496" s="666"/>
      <c r="C496" s="666"/>
      <c r="D496" s="666"/>
      <c r="E496" s="666"/>
      <c r="F496" s="666"/>
      <c r="G496" s="666"/>
      <c r="H496" s="666"/>
      <c r="I496" s="666"/>
      <c r="J496" s="666"/>
      <c r="K496" s="666"/>
      <c r="L496" s="666"/>
      <c r="M496" s="666"/>
      <c r="N496" s="666"/>
      <c r="O496" s="666"/>
      <c r="P496" s="666"/>
      <c r="Q496" s="666"/>
      <c r="R496" s="666"/>
      <c r="S496" s="666"/>
      <c r="T496" s="666"/>
      <c r="U496" s="666"/>
      <c r="V496" s="666"/>
      <c r="W496" s="666"/>
      <c r="X496" s="667"/>
      <c r="Y496" s="667"/>
      <c r="Z496" s="667"/>
    </row>
    <row r="497" spans="1:26" x14ac:dyDescent="0.25">
      <c r="A497" s="666"/>
      <c r="B497" s="666"/>
      <c r="C497" s="666"/>
      <c r="D497" s="666"/>
      <c r="E497" s="666"/>
      <c r="F497" s="666"/>
      <c r="G497" s="666"/>
      <c r="H497" s="666"/>
      <c r="I497" s="666"/>
      <c r="J497" s="666"/>
      <c r="K497" s="666"/>
      <c r="L497" s="666"/>
      <c r="M497" s="666"/>
      <c r="N497" s="666"/>
      <c r="O497" s="666"/>
      <c r="P497" s="666"/>
      <c r="Q497" s="666"/>
      <c r="R497" s="666"/>
      <c r="S497" s="666"/>
      <c r="T497" s="666"/>
      <c r="U497" s="666"/>
      <c r="V497" s="666"/>
      <c r="W497" s="666"/>
      <c r="X497" s="667"/>
      <c r="Y497" s="667"/>
      <c r="Z497" s="667"/>
    </row>
    <row r="498" spans="1:26" x14ac:dyDescent="0.25">
      <c r="A498" s="666"/>
      <c r="B498" s="666"/>
      <c r="C498" s="666"/>
      <c r="D498" s="666"/>
      <c r="E498" s="666"/>
      <c r="F498" s="666"/>
      <c r="G498" s="666"/>
      <c r="H498" s="666"/>
      <c r="I498" s="666"/>
      <c r="J498" s="666"/>
      <c r="K498" s="666"/>
      <c r="L498" s="666"/>
      <c r="M498" s="666"/>
      <c r="N498" s="666"/>
      <c r="O498" s="666"/>
      <c r="P498" s="666"/>
      <c r="Q498" s="666"/>
      <c r="R498" s="666"/>
      <c r="S498" s="666"/>
      <c r="T498" s="666"/>
      <c r="U498" s="666"/>
      <c r="V498" s="666"/>
      <c r="W498" s="666"/>
      <c r="X498" s="667"/>
      <c r="Y498" s="667"/>
      <c r="Z498" s="667"/>
    </row>
    <row r="499" spans="1:26" x14ac:dyDescent="0.25">
      <c r="A499" s="666"/>
      <c r="B499" s="666"/>
      <c r="C499" s="666"/>
      <c r="D499" s="666"/>
      <c r="E499" s="666"/>
      <c r="F499" s="666"/>
      <c r="G499" s="666"/>
      <c r="H499" s="666"/>
      <c r="I499" s="666"/>
      <c r="J499" s="666"/>
      <c r="K499" s="666"/>
      <c r="L499" s="666"/>
      <c r="M499" s="666"/>
      <c r="N499" s="666"/>
      <c r="O499" s="666"/>
      <c r="P499" s="666"/>
      <c r="Q499" s="666"/>
      <c r="R499" s="666"/>
      <c r="S499" s="666"/>
      <c r="T499" s="666"/>
      <c r="U499" s="666"/>
      <c r="V499" s="666"/>
      <c r="W499" s="666"/>
      <c r="X499" s="667"/>
      <c r="Y499" s="667"/>
      <c r="Z499" s="667"/>
    </row>
    <row r="500" spans="1:26" x14ac:dyDescent="0.25">
      <c r="A500" s="666"/>
      <c r="B500" s="666"/>
      <c r="C500" s="666"/>
      <c r="D500" s="666"/>
      <c r="E500" s="666"/>
      <c r="F500" s="666"/>
      <c r="G500" s="666"/>
      <c r="H500" s="666"/>
      <c r="I500" s="666"/>
      <c r="J500" s="666"/>
      <c r="K500" s="666"/>
      <c r="L500" s="666"/>
      <c r="M500" s="666"/>
      <c r="N500" s="666"/>
      <c r="O500" s="666"/>
      <c r="P500" s="666"/>
      <c r="Q500" s="666"/>
      <c r="R500" s="666"/>
      <c r="S500" s="666"/>
      <c r="T500" s="666"/>
      <c r="U500" s="666"/>
      <c r="V500" s="666"/>
      <c r="W500" s="666"/>
      <c r="X500" s="667"/>
      <c r="Y500" s="667"/>
      <c r="Z500" s="667"/>
    </row>
    <row r="501" spans="1:26" x14ac:dyDescent="0.25">
      <c r="A501" s="666"/>
      <c r="B501" s="666"/>
      <c r="C501" s="666"/>
      <c r="D501" s="666"/>
      <c r="E501" s="666"/>
      <c r="F501" s="666"/>
      <c r="G501" s="666"/>
      <c r="H501" s="666"/>
      <c r="I501" s="666"/>
      <c r="J501" s="666"/>
      <c r="K501" s="666"/>
      <c r="L501" s="666"/>
      <c r="M501" s="666"/>
      <c r="N501" s="666"/>
      <c r="O501" s="666"/>
      <c r="P501" s="666"/>
      <c r="Q501" s="666"/>
      <c r="R501" s="666"/>
      <c r="S501" s="666"/>
      <c r="T501" s="666"/>
      <c r="U501" s="666"/>
      <c r="V501" s="666"/>
      <c r="W501" s="666"/>
      <c r="X501" s="667"/>
      <c r="Y501" s="667"/>
      <c r="Z501" s="667"/>
    </row>
    <row r="502" spans="1:26" x14ac:dyDescent="0.25">
      <c r="A502" s="666"/>
      <c r="B502" s="666"/>
      <c r="C502" s="666"/>
      <c r="D502" s="666"/>
      <c r="E502" s="666"/>
      <c r="F502" s="666"/>
      <c r="G502" s="666"/>
      <c r="H502" s="666"/>
      <c r="I502" s="666"/>
      <c r="J502" s="666"/>
      <c r="K502" s="666"/>
      <c r="L502" s="666"/>
      <c r="M502" s="666"/>
      <c r="N502" s="666"/>
      <c r="O502" s="666"/>
      <c r="P502" s="666"/>
      <c r="Q502" s="666"/>
      <c r="R502" s="666"/>
      <c r="S502" s="666"/>
      <c r="T502" s="666"/>
      <c r="U502" s="666"/>
      <c r="V502" s="666"/>
      <c r="W502" s="666"/>
      <c r="X502" s="667"/>
      <c r="Y502" s="667"/>
      <c r="Z502" s="667"/>
    </row>
    <row r="503" spans="1:26" x14ac:dyDescent="0.25">
      <c r="A503" s="666"/>
      <c r="B503" s="666"/>
      <c r="C503" s="666"/>
      <c r="D503" s="666"/>
      <c r="E503" s="666"/>
      <c r="F503" s="666"/>
      <c r="G503" s="666"/>
      <c r="H503" s="666"/>
      <c r="I503" s="666"/>
      <c r="J503" s="666"/>
      <c r="K503" s="666"/>
      <c r="L503" s="666"/>
      <c r="M503" s="666"/>
      <c r="N503" s="666"/>
      <c r="O503" s="666"/>
      <c r="P503" s="666"/>
      <c r="Q503" s="666"/>
      <c r="R503" s="666"/>
      <c r="S503" s="666"/>
      <c r="T503" s="666"/>
      <c r="U503" s="666"/>
      <c r="V503" s="666"/>
      <c r="W503" s="666"/>
      <c r="X503" s="667"/>
      <c r="Y503" s="667"/>
      <c r="Z503" s="667"/>
    </row>
    <row r="504" spans="1:26" x14ac:dyDescent="0.25">
      <c r="A504" s="666"/>
      <c r="B504" s="666"/>
      <c r="C504" s="666"/>
      <c r="D504" s="666"/>
      <c r="E504" s="666"/>
      <c r="F504" s="666"/>
      <c r="G504" s="666"/>
      <c r="H504" s="666"/>
      <c r="I504" s="666"/>
      <c r="J504" s="666"/>
      <c r="K504" s="666"/>
      <c r="L504" s="666"/>
      <c r="M504" s="666"/>
      <c r="N504" s="666"/>
      <c r="O504" s="666"/>
      <c r="P504" s="666"/>
      <c r="Q504" s="666"/>
      <c r="R504" s="666"/>
      <c r="S504" s="666"/>
      <c r="T504" s="666"/>
      <c r="U504" s="666"/>
      <c r="V504" s="666"/>
      <c r="W504" s="666"/>
      <c r="X504" s="667"/>
      <c r="Y504" s="667"/>
      <c r="Z504" s="667"/>
    </row>
    <row r="505" spans="1:26" x14ac:dyDescent="0.25">
      <c r="A505" s="666"/>
      <c r="B505" s="666"/>
      <c r="C505" s="666"/>
      <c r="D505" s="666"/>
      <c r="E505" s="666"/>
      <c r="F505" s="666"/>
      <c r="G505" s="666"/>
      <c r="H505" s="666"/>
      <c r="I505" s="666"/>
      <c r="J505" s="666"/>
      <c r="K505" s="666"/>
      <c r="L505" s="666"/>
      <c r="M505" s="666"/>
      <c r="N505" s="666"/>
      <c r="O505" s="666"/>
      <c r="P505" s="666"/>
      <c r="Q505" s="666"/>
      <c r="R505" s="666"/>
      <c r="S505" s="666"/>
      <c r="T505" s="666"/>
      <c r="U505" s="666"/>
      <c r="V505" s="666"/>
      <c r="W505" s="666"/>
      <c r="X505" s="667"/>
      <c r="Y505" s="667"/>
      <c r="Z505" s="667"/>
    </row>
    <row r="506" spans="1:26" x14ac:dyDescent="0.25">
      <c r="A506" s="666"/>
      <c r="B506" s="666"/>
      <c r="C506" s="666"/>
      <c r="D506" s="666"/>
      <c r="E506" s="666"/>
      <c r="F506" s="666"/>
      <c r="G506" s="666"/>
      <c r="H506" s="666"/>
      <c r="I506" s="666"/>
      <c r="J506" s="666"/>
      <c r="K506" s="666"/>
      <c r="L506" s="666"/>
      <c r="M506" s="666"/>
      <c r="N506" s="666"/>
      <c r="O506" s="666"/>
      <c r="P506" s="666"/>
      <c r="Q506" s="666"/>
      <c r="R506" s="666"/>
      <c r="S506" s="666"/>
      <c r="T506" s="666"/>
      <c r="U506" s="666"/>
      <c r="V506" s="666"/>
      <c r="W506" s="666"/>
      <c r="X506" s="667"/>
      <c r="Y506" s="667"/>
      <c r="Z506" s="667"/>
    </row>
    <row r="507" spans="1:26" x14ac:dyDescent="0.25">
      <c r="A507" s="666"/>
      <c r="B507" s="666"/>
      <c r="C507" s="666"/>
      <c r="D507" s="666"/>
      <c r="E507" s="666"/>
      <c r="F507" s="666"/>
      <c r="G507" s="666"/>
      <c r="H507" s="666"/>
      <c r="I507" s="666"/>
      <c r="J507" s="666"/>
      <c r="K507" s="666"/>
      <c r="L507" s="666"/>
      <c r="M507" s="666"/>
      <c r="N507" s="666"/>
      <c r="O507" s="666"/>
      <c r="P507" s="666"/>
      <c r="Q507" s="666"/>
      <c r="R507" s="666"/>
      <c r="S507" s="666"/>
      <c r="T507" s="666"/>
      <c r="U507" s="666"/>
      <c r="V507" s="666"/>
      <c r="W507" s="666"/>
      <c r="X507" s="667"/>
      <c r="Y507" s="667"/>
      <c r="Z507" s="667"/>
    </row>
    <row r="508" spans="1:26" x14ac:dyDescent="0.25">
      <c r="A508" s="666"/>
      <c r="B508" s="666"/>
      <c r="C508" s="666"/>
      <c r="D508" s="666"/>
      <c r="E508" s="666"/>
      <c r="F508" s="666"/>
      <c r="G508" s="666"/>
      <c r="H508" s="666"/>
      <c r="I508" s="666"/>
      <c r="J508" s="666"/>
      <c r="K508" s="666"/>
      <c r="L508" s="666"/>
      <c r="M508" s="666"/>
      <c r="N508" s="666"/>
      <c r="O508" s="666"/>
      <c r="P508" s="666"/>
      <c r="Q508" s="666"/>
      <c r="R508" s="666"/>
      <c r="S508" s="666"/>
      <c r="T508" s="666"/>
      <c r="U508" s="666"/>
      <c r="V508" s="666"/>
      <c r="W508" s="666"/>
      <c r="X508" s="667"/>
      <c r="Y508" s="667"/>
      <c r="Z508" s="667"/>
    </row>
    <row r="509" spans="1:26" x14ac:dyDescent="0.25">
      <c r="A509" s="666"/>
      <c r="B509" s="666"/>
      <c r="C509" s="666"/>
      <c r="D509" s="666"/>
      <c r="E509" s="666"/>
      <c r="F509" s="666"/>
      <c r="G509" s="666"/>
      <c r="H509" s="666"/>
      <c r="I509" s="666"/>
      <c r="J509" s="666"/>
      <c r="K509" s="666"/>
      <c r="L509" s="666"/>
      <c r="M509" s="666"/>
      <c r="N509" s="666"/>
      <c r="O509" s="666"/>
      <c r="P509" s="666"/>
      <c r="Q509" s="666"/>
      <c r="R509" s="666"/>
      <c r="S509" s="666"/>
      <c r="T509" s="666"/>
      <c r="U509" s="666"/>
      <c r="V509" s="666"/>
      <c r="W509" s="666"/>
      <c r="X509" s="667"/>
      <c r="Y509" s="667"/>
      <c r="Z509" s="667"/>
    </row>
    <row r="510" spans="1:26" x14ac:dyDescent="0.25">
      <c r="A510" s="666"/>
      <c r="B510" s="666"/>
      <c r="C510" s="666"/>
      <c r="D510" s="666"/>
      <c r="E510" s="666"/>
      <c r="F510" s="666"/>
      <c r="G510" s="666"/>
      <c r="H510" s="666"/>
      <c r="I510" s="666"/>
      <c r="J510" s="666"/>
      <c r="K510" s="666"/>
      <c r="L510" s="666"/>
      <c r="M510" s="666"/>
      <c r="N510" s="666"/>
      <c r="O510" s="666"/>
      <c r="P510" s="666"/>
      <c r="Q510" s="666"/>
      <c r="R510" s="666"/>
      <c r="S510" s="666"/>
      <c r="T510" s="666"/>
      <c r="U510" s="666"/>
      <c r="V510" s="666"/>
      <c r="W510" s="666"/>
      <c r="X510" s="667"/>
      <c r="Y510" s="667"/>
      <c r="Z510" s="667"/>
    </row>
    <row r="511" spans="1:26" x14ac:dyDescent="0.25">
      <c r="A511" s="666"/>
      <c r="B511" s="666"/>
      <c r="C511" s="666"/>
      <c r="D511" s="666"/>
      <c r="E511" s="666"/>
      <c r="F511" s="666"/>
      <c r="G511" s="666"/>
      <c r="H511" s="666"/>
      <c r="I511" s="666"/>
      <c r="J511" s="666"/>
      <c r="K511" s="666"/>
      <c r="L511" s="666"/>
      <c r="M511" s="666"/>
      <c r="N511" s="666"/>
      <c r="O511" s="666"/>
      <c r="P511" s="666"/>
      <c r="Q511" s="666"/>
      <c r="R511" s="666"/>
      <c r="S511" s="666"/>
      <c r="T511" s="666"/>
      <c r="U511" s="666"/>
      <c r="V511" s="666"/>
      <c r="W511" s="666"/>
      <c r="X511" s="667"/>
      <c r="Y511" s="667"/>
      <c r="Z511" s="667"/>
    </row>
    <row r="512" spans="1:26" x14ac:dyDescent="0.25">
      <c r="A512" s="666"/>
      <c r="B512" s="666"/>
      <c r="C512" s="666"/>
      <c r="D512" s="666"/>
      <c r="E512" s="666"/>
      <c r="F512" s="666"/>
      <c r="G512" s="666"/>
      <c r="H512" s="666"/>
      <c r="I512" s="666"/>
      <c r="J512" s="666"/>
      <c r="K512" s="666"/>
      <c r="L512" s="666"/>
      <c r="M512" s="666"/>
      <c r="N512" s="666"/>
      <c r="O512" s="666"/>
      <c r="P512" s="666"/>
      <c r="Q512" s="666"/>
      <c r="R512" s="666"/>
      <c r="S512" s="666"/>
      <c r="T512" s="666"/>
      <c r="U512" s="666"/>
      <c r="V512" s="666"/>
      <c r="W512" s="666"/>
      <c r="X512" s="667"/>
      <c r="Y512" s="667"/>
      <c r="Z512" s="667"/>
    </row>
    <row r="513" spans="1:26" x14ac:dyDescent="0.25">
      <c r="A513" s="666"/>
      <c r="B513" s="666"/>
      <c r="C513" s="666"/>
      <c r="D513" s="666"/>
      <c r="E513" s="666"/>
      <c r="F513" s="666"/>
      <c r="G513" s="666"/>
      <c r="H513" s="666"/>
      <c r="I513" s="666"/>
      <c r="J513" s="666"/>
      <c r="K513" s="666"/>
      <c r="L513" s="666"/>
      <c r="M513" s="666"/>
      <c r="N513" s="666"/>
      <c r="O513" s="666"/>
      <c r="P513" s="666"/>
      <c r="Q513" s="666"/>
      <c r="R513" s="666"/>
      <c r="S513" s="666"/>
      <c r="T513" s="666"/>
      <c r="U513" s="666"/>
      <c r="V513" s="666"/>
      <c r="W513" s="666"/>
      <c r="X513" s="667"/>
      <c r="Y513" s="667"/>
      <c r="Z513" s="667"/>
    </row>
    <row r="514" spans="1:26" x14ac:dyDescent="0.25">
      <c r="A514" s="666"/>
      <c r="B514" s="666"/>
      <c r="C514" s="666"/>
      <c r="D514" s="666"/>
      <c r="E514" s="666"/>
      <c r="F514" s="666"/>
      <c r="G514" s="666"/>
      <c r="H514" s="666"/>
      <c r="I514" s="666"/>
      <c r="J514" s="666"/>
      <c r="K514" s="666"/>
      <c r="L514" s="666"/>
      <c r="M514" s="666"/>
      <c r="N514" s="666"/>
      <c r="O514" s="666"/>
      <c r="P514" s="666"/>
      <c r="Q514" s="666"/>
      <c r="R514" s="666"/>
      <c r="S514" s="666"/>
      <c r="T514" s="666"/>
      <c r="U514" s="666"/>
      <c r="V514" s="666"/>
      <c r="W514" s="666"/>
      <c r="X514" s="667"/>
      <c r="Y514" s="667"/>
      <c r="Z514" s="667"/>
    </row>
    <row r="515" spans="1:26" x14ac:dyDescent="0.25">
      <c r="A515" s="666"/>
      <c r="B515" s="666"/>
      <c r="C515" s="666"/>
      <c r="D515" s="666"/>
      <c r="E515" s="666"/>
      <c r="F515" s="666"/>
      <c r="G515" s="666"/>
      <c r="H515" s="666"/>
      <c r="I515" s="666"/>
      <c r="J515" s="666"/>
      <c r="K515" s="666"/>
      <c r="L515" s="666"/>
      <c r="M515" s="666"/>
      <c r="N515" s="666"/>
      <c r="O515" s="666"/>
      <c r="P515" s="666"/>
      <c r="Q515" s="666"/>
      <c r="R515" s="666"/>
      <c r="S515" s="666"/>
      <c r="T515" s="666"/>
      <c r="U515" s="666"/>
      <c r="V515" s="666"/>
      <c r="W515" s="666"/>
      <c r="X515" s="667"/>
      <c r="Y515" s="667"/>
      <c r="Z515" s="667"/>
    </row>
    <row r="516" spans="1:26" x14ac:dyDescent="0.25">
      <c r="A516" s="666"/>
      <c r="B516" s="666"/>
      <c r="C516" s="666"/>
      <c r="D516" s="666"/>
      <c r="E516" s="666"/>
      <c r="F516" s="666"/>
      <c r="G516" s="666"/>
      <c r="H516" s="666"/>
      <c r="I516" s="666"/>
      <c r="J516" s="666"/>
      <c r="K516" s="666"/>
      <c r="L516" s="666"/>
      <c r="M516" s="666"/>
      <c r="N516" s="666"/>
      <c r="O516" s="666"/>
      <c r="P516" s="666"/>
      <c r="Q516" s="666"/>
      <c r="R516" s="666"/>
      <c r="S516" s="666"/>
      <c r="T516" s="666"/>
      <c r="U516" s="666"/>
      <c r="V516" s="666"/>
      <c r="W516" s="666"/>
      <c r="X516" s="667"/>
      <c r="Y516" s="667"/>
      <c r="Z516" s="667"/>
    </row>
    <row r="517" spans="1:26" x14ac:dyDescent="0.25">
      <c r="A517" s="666"/>
      <c r="B517" s="666"/>
      <c r="C517" s="666"/>
      <c r="D517" s="666"/>
      <c r="E517" s="666"/>
      <c r="F517" s="666"/>
      <c r="G517" s="666"/>
      <c r="H517" s="666"/>
      <c r="I517" s="666"/>
      <c r="J517" s="666"/>
      <c r="K517" s="666"/>
      <c r="L517" s="666"/>
      <c r="M517" s="666"/>
      <c r="N517" s="666"/>
      <c r="O517" s="666"/>
      <c r="P517" s="666"/>
      <c r="Q517" s="666"/>
      <c r="R517" s="666"/>
      <c r="S517" s="666"/>
      <c r="T517" s="666"/>
      <c r="U517" s="666"/>
      <c r="V517" s="666"/>
      <c r="W517" s="666"/>
      <c r="X517" s="667"/>
      <c r="Y517" s="667"/>
      <c r="Z517" s="667"/>
    </row>
    <row r="518" spans="1:26" x14ac:dyDescent="0.25">
      <c r="A518" s="666"/>
      <c r="B518" s="666"/>
      <c r="C518" s="666"/>
      <c r="D518" s="666"/>
      <c r="E518" s="666"/>
      <c r="F518" s="666"/>
      <c r="G518" s="666"/>
      <c r="H518" s="666"/>
      <c r="I518" s="666"/>
      <c r="J518" s="666"/>
      <c r="K518" s="666"/>
      <c r="L518" s="666"/>
      <c r="M518" s="666"/>
      <c r="N518" s="666"/>
      <c r="O518" s="666"/>
      <c r="P518" s="666"/>
      <c r="Q518" s="666"/>
      <c r="R518" s="666"/>
      <c r="S518" s="666"/>
      <c r="T518" s="666"/>
      <c r="U518" s="666"/>
      <c r="V518" s="666"/>
      <c r="W518" s="666"/>
      <c r="X518" s="667"/>
      <c r="Y518" s="667"/>
      <c r="Z518" s="667"/>
    </row>
    <row r="519" spans="1:26" x14ac:dyDescent="0.25">
      <c r="A519" s="666"/>
      <c r="B519" s="666"/>
      <c r="C519" s="666"/>
      <c r="D519" s="666"/>
      <c r="E519" s="666"/>
      <c r="F519" s="666"/>
      <c r="G519" s="666"/>
      <c r="H519" s="666"/>
      <c r="I519" s="666"/>
      <c r="J519" s="666"/>
      <c r="K519" s="666"/>
      <c r="L519" s="666"/>
      <c r="M519" s="666"/>
      <c r="N519" s="666"/>
      <c r="O519" s="666"/>
      <c r="P519" s="666"/>
      <c r="Q519" s="666"/>
      <c r="R519" s="666"/>
      <c r="S519" s="666"/>
      <c r="T519" s="666"/>
      <c r="U519" s="666"/>
      <c r="V519" s="666"/>
      <c r="W519" s="666"/>
      <c r="X519" s="667"/>
      <c r="Y519" s="667"/>
      <c r="Z519" s="667"/>
    </row>
    <row r="520" spans="1:26" x14ac:dyDescent="0.25">
      <c r="A520" s="666"/>
      <c r="B520" s="666"/>
      <c r="C520" s="666"/>
      <c r="D520" s="666"/>
      <c r="E520" s="666"/>
      <c r="F520" s="666"/>
      <c r="G520" s="666"/>
      <c r="H520" s="666"/>
      <c r="I520" s="666"/>
      <c r="J520" s="666"/>
      <c r="K520" s="666"/>
      <c r="L520" s="666"/>
      <c r="M520" s="666"/>
      <c r="N520" s="666"/>
      <c r="O520" s="666"/>
      <c r="P520" s="666"/>
      <c r="Q520" s="666"/>
      <c r="R520" s="666"/>
      <c r="S520" s="666"/>
      <c r="T520" s="666"/>
      <c r="U520" s="666"/>
      <c r="V520" s="666"/>
      <c r="W520" s="666"/>
      <c r="X520" s="667"/>
      <c r="Y520" s="667"/>
      <c r="Z520" s="667"/>
    </row>
    <row r="521" spans="1:26" x14ac:dyDescent="0.25">
      <c r="A521" s="666"/>
      <c r="B521" s="666"/>
      <c r="C521" s="666"/>
      <c r="D521" s="666"/>
      <c r="E521" s="666"/>
      <c r="F521" s="666"/>
      <c r="G521" s="666"/>
      <c r="H521" s="666"/>
      <c r="I521" s="666"/>
      <c r="J521" s="666"/>
      <c r="K521" s="666"/>
      <c r="L521" s="666"/>
      <c r="M521" s="666"/>
      <c r="N521" s="666"/>
      <c r="O521" s="666"/>
      <c r="P521" s="666"/>
      <c r="Q521" s="666"/>
      <c r="R521" s="666"/>
      <c r="S521" s="666"/>
      <c r="T521" s="666"/>
      <c r="U521" s="666"/>
      <c r="V521" s="666"/>
      <c r="W521" s="666"/>
      <c r="X521" s="667"/>
      <c r="Y521" s="667"/>
      <c r="Z521" s="667"/>
    </row>
    <row r="522" spans="1:26" x14ac:dyDescent="0.25">
      <c r="A522" s="666"/>
      <c r="B522" s="666"/>
      <c r="C522" s="666"/>
      <c r="D522" s="666"/>
      <c r="E522" s="666"/>
      <c r="F522" s="666"/>
      <c r="G522" s="666"/>
      <c r="H522" s="666"/>
      <c r="I522" s="666"/>
      <c r="J522" s="666"/>
      <c r="K522" s="666"/>
      <c r="L522" s="666"/>
      <c r="M522" s="666"/>
      <c r="N522" s="666"/>
      <c r="O522" s="666"/>
      <c r="P522" s="666"/>
      <c r="Q522" s="666"/>
      <c r="R522" s="666"/>
      <c r="S522" s="666"/>
      <c r="T522" s="666"/>
      <c r="U522" s="666"/>
      <c r="V522" s="666"/>
      <c r="W522" s="666"/>
      <c r="X522" s="667"/>
      <c r="Y522" s="667"/>
      <c r="Z522" s="667"/>
    </row>
    <row r="523" spans="1:26" x14ac:dyDescent="0.25">
      <c r="A523" s="666"/>
      <c r="B523" s="666"/>
      <c r="C523" s="666"/>
      <c r="D523" s="666"/>
      <c r="E523" s="666"/>
      <c r="F523" s="666"/>
      <c r="G523" s="666"/>
      <c r="H523" s="666"/>
      <c r="I523" s="666"/>
      <c r="J523" s="666"/>
      <c r="K523" s="666"/>
      <c r="L523" s="666"/>
      <c r="M523" s="666"/>
      <c r="N523" s="666"/>
      <c r="O523" s="666"/>
      <c r="P523" s="666"/>
      <c r="Q523" s="666"/>
      <c r="R523" s="666"/>
      <c r="S523" s="666"/>
      <c r="T523" s="666"/>
      <c r="U523" s="666"/>
      <c r="V523" s="666"/>
      <c r="W523" s="666"/>
      <c r="X523" s="667"/>
      <c r="Y523" s="667"/>
      <c r="Z523" s="667"/>
    </row>
    <row r="524" spans="1:26" x14ac:dyDescent="0.25">
      <c r="A524" s="666"/>
      <c r="B524" s="666"/>
      <c r="C524" s="666"/>
      <c r="D524" s="666"/>
      <c r="E524" s="666"/>
      <c r="F524" s="666"/>
      <c r="G524" s="666"/>
      <c r="H524" s="666"/>
      <c r="I524" s="666"/>
      <c r="J524" s="666"/>
      <c r="K524" s="666"/>
      <c r="L524" s="666"/>
      <c r="M524" s="666"/>
      <c r="N524" s="666"/>
      <c r="O524" s="666"/>
      <c r="P524" s="666"/>
      <c r="Q524" s="666"/>
      <c r="R524" s="666"/>
      <c r="S524" s="666"/>
      <c r="T524" s="666"/>
      <c r="U524" s="666"/>
      <c r="V524" s="666"/>
      <c r="W524" s="666"/>
      <c r="X524" s="667"/>
      <c r="Y524" s="667"/>
      <c r="Z524" s="667"/>
    </row>
    <row r="525" spans="1:26" x14ac:dyDescent="0.25">
      <c r="A525" s="666"/>
      <c r="B525" s="666"/>
      <c r="C525" s="666"/>
      <c r="D525" s="666"/>
      <c r="E525" s="666"/>
      <c r="F525" s="666"/>
      <c r="G525" s="666"/>
      <c r="H525" s="666"/>
      <c r="I525" s="666"/>
      <c r="J525" s="666"/>
      <c r="K525" s="666"/>
      <c r="L525" s="666"/>
      <c r="M525" s="666"/>
      <c r="N525" s="666"/>
      <c r="O525" s="666"/>
      <c r="P525" s="666"/>
      <c r="Q525" s="666"/>
      <c r="R525" s="666"/>
      <c r="S525" s="666"/>
      <c r="T525" s="666"/>
      <c r="U525" s="666"/>
      <c r="V525" s="666"/>
      <c r="W525" s="666"/>
      <c r="X525" s="667"/>
      <c r="Y525" s="667"/>
      <c r="Z525" s="667"/>
    </row>
    <row r="526" spans="1:26" x14ac:dyDescent="0.25">
      <c r="A526" s="666"/>
      <c r="B526" s="666"/>
      <c r="C526" s="666"/>
      <c r="D526" s="666"/>
      <c r="E526" s="666"/>
      <c r="F526" s="666"/>
      <c r="G526" s="666"/>
      <c r="H526" s="666"/>
      <c r="I526" s="666"/>
      <c r="J526" s="666"/>
      <c r="K526" s="666"/>
      <c r="L526" s="666"/>
      <c r="M526" s="666"/>
      <c r="N526" s="666"/>
      <c r="O526" s="666"/>
      <c r="P526" s="666"/>
      <c r="Q526" s="666"/>
      <c r="R526" s="666"/>
      <c r="S526" s="666"/>
      <c r="T526" s="666"/>
      <c r="U526" s="666"/>
      <c r="V526" s="666"/>
      <c r="W526" s="666"/>
      <c r="X526" s="667"/>
      <c r="Y526" s="667"/>
      <c r="Z526" s="667"/>
    </row>
    <row r="527" spans="1:26" x14ac:dyDescent="0.25">
      <c r="A527" s="666"/>
      <c r="B527" s="666"/>
      <c r="C527" s="666"/>
      <c r="D527" s="666"/>
      <c r="E527" s="666"/>
      <c r="F527" s="666"/>
      <c r="G527" s="666"/>
      <c r="H527" s="666"/>
      <c r="I527" s="666"/>
      <c r="J527" s="666"/>
      <c r="K527" s="666"/>
      <c r="L527" s="666"/>
      <c r="M527" s="666"/>
      <c r="N527" s="666"/>
      <c r="O527" s="666"/>
      <c r="P527" s="666"/>
      <c r="Q527" s="666"/>
      <c r="R527" s="666"/>
      <c r="S527" s="666"/>
      <c r="T527" s="666"/>
      <c r="U527" s="666"/>
      <c r="V527" s="666"/>
      <c r="W527" s="666"/>
      <c r="X527" s="667"/>
      <c r="Y527" s="667"/>
      <c r="Z527" s="667"/>
    </row>
    <row r="528" spans="1:26" x14ac:dyDescent="0.25">
      <c r="A528" s="666"/>
      <c r="B528" s="666"/>
      <c r="C528" s="666"/>
      <c r="D528" s="666"/>
      <c r="E528" s="666"/>
      <c r="F528" s="666"/>
      <c r="G528" s="666"/>
      <c r="H528" s="666"/>
      <c r="I528" s="666"/>
      <c r="J528" s="666"/>
      <c r="K528" s="666"/>
      <c r="L528" s="666"/>
      <c r="M528" s="666"/>
      <c r="N528" s="666"/>
      <c r="O528" s="666"/>
      <c r="P528" s="666"/>
      <c r="Q528" s="666"/>
      <c r="R528" s="666"/>
      <c r="S528" s="666"/>
      <c r="T528" s="666"/>
      <c r="U528" s="666"/>
      <c r="V528" s="666"/>
      <c r="W528" s="666"/>
      <c r="X528" s="667"/>
      <c r="Y528" s="667"/>
      <c r="Z528" s="667"/>
    </row>
    <row r="529" spans="1:26" x14ac:dyDescent="0.25">
      <c r="A529" s="666"/>
      <c r="B529" s="666"/>
      <c r="C529" s="666"/>
      <c r="D529" s="666"/>
      <c r="E529" s="666"/>
      <c r="F529" s="666"/>
      <c r="G529" s="666"/>
      <c r="H529" s="666"/>
      <c r="I529" s="666"/>
      <c r="J529" s="666"/>
      <c r="K529" s="666"/>
      <c r="L529" s="666"/>
      <c r="M529" s="666"/>
      <c r="N529" s="666"/>
      <c r="O529" s="666"/>
      <c r="P529" s="666"/>
      <c r="Q529" s="666"/>
      <c r="R529" s="666"/>
      <c r="S529" s="666"/>
      <c r="T529" s="666"/>
      <c r="U529" s="666"/>
      <c r="V529" s="666"/>
      <c r="W529" s="666"/>
      <c r="X529" s="667"/>
      <c r="Y529" s="667"/>
      <c r="Z529" s="667"/>
    </row>
    <row r="530" spans="1:26" x14ac:dyDescent="0.25">
      <c r="A530" s="666"/>
      <c r="B530" s="666"/>
      <c r="C530" s="666"/>
      <c r="D530" s="666"/>
      <c r="E530" s="666"/>
      <c r="F530" s="666"/>
      <c r="G530" s="666"/>
      <c r="H530" s="666"/>
      <c r="I530" s="666"/>
      <c r="J530" s="666"/>
      <c r="K530" s="666"/>
      <c r="L530" s="666"/>
      <c r="M530" s="666"/>
      <c r="N530" s="666"/>
      <c r="O530" s="666"/>
      <c r="P530" s="666"/>
      <c r="Q530" s="666"/>
      <c r="R530" s="666"/>
      <c r="S530" s="666"/>
      <c r="T530" s="666"/>
      <c r="U530" s="666"/>
      <c r="V530" s="666"/>
      <c r="W530" s="666"/>
      <c r="X530" s="667"/>
      <c r="Y530" s="667"/>
      <c r="Z530" s="667"/>
    </row>
    <row r="531" spans="1:26" x14ac:dyDescent="0.25">
      <c r="A531" s="666"/>
      <c r="B531" s="666"/>
      <c r="C531" s="666"/>
      <c r="D531" s="666"/>
      <c r="E531" s="666"/>
      <c r="F531" s="666"/>
      <c r="G531" s="666"/>
      <c r="H531" s="666"/>
      <c r="I531" s="666"/>
      <c r="J531" s="666"/>
      <c r="K531" s="666"/>
      <c r="L531" s="666"/>
      <c r="M531" s="666"/>
      <c r="N531" s="666"/>
      <c r="O531" s="666"/>
      <c r="P531" s="666"/>
      <c r="Q531" s="666"/>
      <c r="R531" s="666"/>
      <c r="S531" s="666"/>
      <c r="T531" s="666"/>
      <c r="U531" s="666"/>
      <c r="V531" s="666"/>
      <c r="W531" s="666"/>
      <c r="X531" s="667"/>
      <c r="Y531" s="667"/>
      <c r="Z531" s="667"/>
    </row>
    <row r="532" spans="1:26" x14ac:dyDescent="0.25">
      <c r="A532" s="666"/>
      <c r="B532" s="666"/>
      <c r="C532" s="666"/>
      <c r="D532" s="666"/>
      <c r="E532" s="666"/>
      <c r="F532" s="666"/>
      <c r="G532" s="666"/>
      <c r="H532" s="666"/>
      <c r="I532" s="666"/>
      <c r="J532" s="666"/>
      <c r="K532" s="666"/>
      <c r="L532" s="666"/>
      <c r="M532" s="666"/>
      <c r="N532" s="666"/>
      <c r="O532" s="666"/>
      <c r="P532" s="666"/>
      <c r="Q532" s="666"/>
      <c r="R532" s="666"/>
      <c r="S532" s="666"/>
      <c r="T532" s="666"/>
      <c r="U532" s="666"/>
      <c r="V532" s="666"/>
      <c r="W532" s="666"/>
      <c r="X532" s="667"/>
      <c r="Y532" s="667"/>
      <c r="Z532" s="667"/>
    </row>
    <row r="533" spans="1:26" x14ac:dyDescent="0.25">
      <c r="A533" s="666"/>
      <c r="B533" s="666"/>
      <c r="C533" s="666"/>
      <c r="D533" s="666"/>
      <c r="E533" s="666"/>
      <c r="F533" s="666"/>
      <c r="G533" s="666"/>
      <c r="H533" s="666"/>
      <c r="I533" s="666"/>
      <c r="J533" s="666"/>
      <c r="K533" s="666"/>
      <c r="L533" s="666"/>
      <c r="M533" s="666"/>
      <c r="N533" s="666"/>
      <c r="O533" s="666"/>
      <c r="P533" s="666"/>
      <c r="Q533" s="666"/>
      <c r="R533" s="666"/>
      <c r="S533" s="666"/>
      <c r="T533" s="666"/>
      <c r="U533" s="666"/>
      <c r="V533" s="666"/>
      <c r="W533" s="666"/>
      <c r="X533" s="667"/>
      <c r="Y533" s="667"/>
      <c r="Z533" s="667"/>
    </row>
    <row r="534" spans="1:26" x14ac:dyDescent="0.25">
      <c r="A534" s="666"/>
      <c r="B534" s="666"/>
      <c r="C534" s="666"/>
      <c r="D534" s="666"/>
      <c r="E534" s="666"/>
      <c r="F534" s="666"/>
      <c r="G534" s="666"/>
      <c r="H534" s="666"/>
      <c r="I534" s="666"/>
      <c r="J534" s="666"/>
      <c r="K534" s="666"/>
      <c r="L534" s="666"/>
      <c r="M534" s="666"/>
      <c r="N534" s="666"/>
      <c r="O534" s="666"/>
      <c r="P534" s="666"/>
      <c r="Q534" s="666"/>
      <c r="R534" s="666"/>
      <c r="S534" s="666"/>
      <c r="T534" s="666"/>
      <c r="U534" s="666"/>
      <c r="V534" s="666"/>
      <c r="W534" s="666"/>
      <c r="X534" s="667"/>
      <c r="Y534" s="667"/>
      <c r="Z534" s="667"/>
    </row>
    <row r="535" spans="1:26" x14ac:dyDescent="0.25">
      <c r="A535" s="666"/>
      <c r="B535" s="666"/>
      <c r="C535" s="666"/>
      <c r="D535" s="666"/>
      <c r="E535" s="666"/>
      <c r="F535" s="666"/>
      <c r="G535" s="666"/>
      <c r="H535" s="666"/>
      <c r="I535" s="666"/>
      <c r="J535" s="666"/>
      <c r="K535" s="666"/>
      <c r="L535" s="666"/>
      <c r="M535" s="666"/>
      <c r="N535" s="666"/>
      <c r="O535" s="666"/>
      <c r="P535" s="666"/>
      <c r="Q535" s="666"/>
      <c r="R535" s="666"/>
      <c r="S535" s="666"/>
      <c r="T535" s="666"/>
      <c r="U535" s="666"/>
      <c r="V535" s="666"/>
      <c r="W535" s="666"/>
      <c r="X535" s="667"/>
      <c r="Y535" s="667"/>
      <c r="Z535" s="667"/>
    </row>
    <row r="536" spans="1:26" x14ac:dyDescent="0.25">
      <c r="A536" s="666"/>
      <c r="B536" s="666"/>
      <c r="C536" s="666"/>
      <c r="D536" s="666"/>
      <c r="E536" s="666"/>
      <c r="F536" s="666"/>
      <c r="G536" s="666"/>
      <c r="H536" s="666"/>
      <c r="I536" s="666"/>
      <c r="J536" s="666"/>
      <c r="K536" s="666"/>
      <c r="L536" s="666"/>
      <c r="M536" s="666"/>
      <c r="N536" s="666"/>
      <c r="O536" s="666"/>
      <c r="P536" s="666"/>
      <c r="Q536" s="666"/>
      <c r="R536" s="666"/>
      <c r="S536" s="666"/>
      <c r="T536" s="666"/>
      <c r="U536" s="666"/>
      <c r="V536" s="666"/>
      <c r="W536" s="666"/>
      <c r="X536" s="667"/>
      <c r="Y536" s="667"/>
      <c r="Z536" s="667"/>
    </row>
    <row r="537" spans="1:26" x14ac:dyDescent="0.25">
      <c r="A537" s="666"/>
      <c r="B537" s="666"/>
      <c r="C537" s="666"/>
      <c r="D537" s="666"/>
      <c r="E537" s="666"/>
      <c r="F537" s="666"/>
      <c r="G537" s="666"/>
      <c r="H537" s="666"/>
      <c r="I537" s="666"/>
      <c r="J537" s="666"/>
      <c r="K537" s="666"/>
      <c r="L537" s="666"/>
      <c r="M537" s="666"/>
      <c r="N537" s="666"/>
      <c r="O537" s="666"/>
      <c r="P537" s="666"/>
      <c r="Q537" s="666"/>
      <c r="R537" s="666"/>
      <c r="S537" s="666"/>
      <c r="T537" s="666"/>
      <c r="U537" s="666"/>
      <c r="V537" s="666"/>
      <c r="W537" s="666"/>
      <c r="X537" s="667"/>
      <c r="Y537" s="667"/>
      <c r="Z537" s="667"/>
    </row>
    <row r="538" spans="1:26" x14ac:dyDescent="0.25">
      <c r="A538" s="666"/>
      <c r="B538" s="666"/>
      <c r="C538" s="666"/>
      <c r="D538" s="666"/>
      <c r="E538" s="666"/>
      <c r="F538" s="666"/>
      <c r="G538" s="666"/>
      <c r="H538" s="666"/>
      <c r="I538" s="666"/>
      <c r="J538" s="666"/>
      <c r="K538" s="666"/>
      <c r="L538" s="666"/>
      <c r="M538" s="666"/>
      <c r="N538" s="666"/>
      <c r="O538" s="666"/>
      <c r="P538" s="666"/>
      <c r="Q538" s="666"/>
      <c r="R538" s="666"/>
      <c r="S538" s="666"/>
      <c r="T538" s="666"/>
      <c r="U538" s="666"/>
      <c r="V538" s="666"/>
      <c r="W538" s="666"/>
      <c r="X538" s="667"/>
      <c r="Y538" s="667"/>
      <c r="Z538" s="667"/>
    </row>
    <row r="539" spans="1:26" x14ac:dyDescent="0.25">
      <c r="A539" s="666"/>
      <c r="B539" s="666"/>
      <c r="C539" s="666"/>
      <c r="D539" s="666"/>
      <c r="E539" s="666"/>
      <c r="F539" s="666"/>
      <c r="G539" s="666"/>
      <c r="H539" s="666"/>
      <c r="I539" s="666"/>
      <c r="J539" s="666"/>
      <c r="K539" s="666"/>
      <c r="L539" s="666"/>
      <c r="M539" s="666"/>
      <c r="N539" s="666"/>
      <c r="O539" s="666"/>
      <c r="P539" s="666"/>
      <c r="Q539" s="666"/>
      <c r="R539" s="666"/>
      <c r="S539" s="666"/>
      <c r="T539" s="666"/>
      <c r="U539" s="666"/>
      <c r="V539" s="666"/>
      <c r="W539" s="666"/>
      <c r="X539" s="667"/>
      <c r="Y539" s="667"/>
      <c r="Z539" s="667"/>
    </row>
    <row r="540" spans="1:26" x14ac:dyDescent="0.25">
      <c r="A540" s="666"/>
      <c r="B540" s="666"/>
      <c r="C540" s="666"/>
      <c r="D540" s="666"/>
      <c r="E540" s="666"/>
      <c r="F540" s="666"/>
      <c r="G540" s="666"/>
      <c r="H540" s="666"/>
      <c r="I540" s="666"/>
      <c r="J540" s="666"/>
      <c r="K540" s="666"/>
      <c r="L540" s="666"/>
      <c r="M540" s="666"/>
      <c r="N540" s="666"/>
      <c r="O540" s="666"/>
      <c r="P540" s="666"/>
      <c r="Q540" s="666"/>
      <c r="R540" s="666"/>
      <c r="S540" s="666"/>
      <c r="T540" s="666"/>
      <c r="U540" s="666"/>
      <c r="V540" s="666"/>
      <c r="W540" s="666"/>
      <c r="X540" s="667"/>
      <c r="Y540" s="667"/>
      <c r="Z540" s="667"/>
    </row>
    <row r="541" spans="1:26" x14ac:dyDescent="0.25">
      <c r="A541" s="666"/>
      <c r="B541" s="666"/>
      <c r="C541" s="666"/>
      <c r="D541" s="666"/>
      <c r="E541" s="666"/>
      <c r="F541" s="666"/>
      <c r="G541" s="666"/>
      <c r="H541" s="666"/>
      <c r="I541" s="666"/>
      <c r="J541" s="666"/>
      <c r="K541" s="666"/>
      <c r="L541" s="666"/>
      <c r="M541" s="666"/>
      <c r="N541" s="666"/>
      <c r="O541" s="666"/>
      <c r="P541" s="666"/>
      <c r="Q541" s="666"/>
      <c r="R541" s="666"/>
      <c r="S541" s="666"/>
      <c r="T541" s="666"/>
      <c r="U541" s="666"/>
      <c r="V541" s="666"/>
      <c r="W541" s="666"/>
      <c r="X541" s="667"/>
      <c r="Y541" s="667"/>
      <c r="Z541" s="667"/>
    </row>
    <row r="542" spans="1:26" x14ac:dyDescent="0.25">
      <c r="A542" s="666"/>
      <c r="B542" s="666"/>
      <c r="C542" s="666"/>
      <c r="D542" s="666"/>
      <c r="E542" s="666"/>
      <c r="F542" s="666"/>
      <c r="G542" s="666"/>
      <c r="H542" s="666"/>
      <c r="I542" s="666"/>
      <c r="J542" s="666"/>
      <c r="K542" s="666"/>
      <c r="L542" s="666"/>
      <c r="M542" s="666"/>
      <c r="N542" s="666"/>
      <c r="O542" s="666"/>
      <c r="P542" s="666"/>
      <c r="Q542" s="666"/>
      <c r="R542" s="666"/>
      <c r="S542" s="666"/>
      <c r="T542" s="666"/>
      <c r="U542" s="666"/>
      <c r="V542" s="666"/>
      <c r="W542" s="666"/>
      <c r="X542" s="667"/>
      <c r="Y542" s="667"/>
      <c r="Z542" s="667"/>
    </row>
    <row r="543" spans="1:26" x14ac:dyDescent="0.25">
      <c r="A543" s="666"/>
      <c r="B543" s="666"/>
      <c r="C543" s="666"/>
      <c r="D543" s="666"/>
      <c r="E543" s="666"/>
      <c r="F543" s="666"/>
      <c r="G543" s="666"/>
      <c r="H543" s="666"/>
      <c r="I543" s="666"/>
      <c r="J543" s="666"/>
      <c r="K543" s="666"/>
      <c r="L543" s="666"/>
      <c r="M543" s="666"/>
      <c r="N543" s="666"/>
      <c r="O543" s="666"/>
      <c r="P543" s="666"/>
      <c r="Q543" s="666"/>
      <c r="R543" s="666"/>
      <c r="S543" s="666"/>
      <c r="T543" s="666"/>
      <c r="U543" s="666"/>
      <c r="V543" s="666"/>
      <c r="W543" s="666"/>
      <c r="X543" s="667"/>
      <c r="Y543" s="667"/>
      <c r="Z543" s="667"/>
    </row>
    <row r="544" spans="1:26" x14ac:dyDescent="0.25">
      <c r="A544" s="666"/>
      <c r="B544" s="666"/>
      <c r="C544" s="666"/>
      <c r="D544" s="666"/>
      <c r="E544" s="666"/>
      <c r="F544" s="666"/>
      <c r="G544" s="666"/>
      <c r="H544" s="666"/>
      <c r="I544" s="666"/>
      <c r="J544" s="666"/>
      <c r="K544" s="666"/>
      <c r="L544" s="666"/>
      <c r="M544" s="666"/>
      <c r="N544" s="666"/>
      <c r="O544" s="666"/>
      <c r="P544" s="666"/>
      <c r="Q544" s="666"/>
      <c r="R544" s="666"/>
      <c r="S544" s="666"/>
      <c r="T544" s="666"/>
      <c r="U544" s="666"/>
      <c r="V544" s="666"/>
      <c r="W544" s="666"/>
      <c r="X544" s="667"/>
      <c r="Y544" s="667"/>
      <c r="Z544" s="667"/>
    </row>
    <row r="545" spans="1:26" x14ac:dyDescent="0.25">
      <c r="A545" s="666"/>
      <c r="B545" s="666"/>
      <c r="C545" s="666"/>
      <c r="D545" s="666"/>
      <c r="E545" s="666"/>
      <c r="F545" s="666"/>
      <c r="G545" s="666"/>
      <c r="H545" s="666"/>
      <c r="I545" s="666"/>
      <c r="J545" s="666"/>
      <c r="K545" s="666"/>
      <c r="L545" s="666"/>
      <c r="M545" s="666"/>
      <c r="N545" s="666"/>
      <c r="O545" s="666"/>
      <c r="P545" s="666"/>
      <c r="Q545" s="666"/>
      <c r="R545" s="666"/>
      <c r="S545" s="666"/>
      <c r="T545" s="666"/>
      <c r="U545" s="666"/>
      <c r="V545" s="666"/>
      <c r="W545" s="666"/>
      <c r="X545" s="667"/>
      <c r="Y545" s="667"/>
      <c r="Z545" s="667"/>
    </row>
    <row r="546" spans="1:26" x14ac:dyDescent="0.25">
      <c r="A546" s="666"/>
      <c r="B546" s="666"/>
      <c r="C546" s="666"/>
      <c r="D546" s="666"/>
      <c r="E546" s="666"/>
      <c r="F546" s="666"/>
      <c r="G546" s="666"/>
      <c r="H546" s="666"/>
      <c r="I546" s="666"/>
      <c r="J546" s="666"/>
      <c r="K546" s="666"/>
      <c r="L546" s="666"/>
      <c r="M546" s="666"/>
      <c r="N546" s="666"/>
      <c r="O546" s="666"/>
      <c r="P546" s="666"/>
      <c r="Q546" s="666"/>
      <c r="R546" s="666"/>
      <c r="S546" s="666"/>
      <c r="T546" s="666"/>
      <c r="U546" s="666"/>
      <c r="V546" s="666"/>
      <c r="W546" s="666"/>
      <c r="X546" s="667"/>
      <c r="Y546" s="667"/>
      <c r="Z546" s="667"/>
    </row>
    <row r="547" spans="1:26" x14ac:dyDescent="0.25">
      <c r="A547" s="666"/>
      <c r="B547" s="666"/>
      <c r="C547" s="666"/>
      <c r="D547" s="666"/>
      <c r="E547" s="666"/>
      <c r="F547" s="666"/>
      <c r="G547" s="666"/>
      <c r="H547" s="666"/>
      <c r="I547" s="666"/>
      <c r="J547" s="666"/>
      <c r="K547" s="666"/>
      <c r="L547" s="666"/>
      <c r="M547" s="666"/>
      <c r="N547" s="666"/>
      <c r="O547" s="666"/>
      <c r="P547" s="666"/>
      <c r="Q547" s="666"/>
      <c r="R547" s="666"/>
      <c r="S547" s="666"/>
      <c r="T547" s="666"/>
      <c r="U547" s="666"/>
      <c r="V547" s="666"/>
      <c r="W547" s="666"/>
      <c r="X547" s="667"/>
      <c r="Y547" s="667"/>
      <c r="Z547" s="667"/>
    </row>
    <row r="548" spans="1:26" x14ac:dyDescent="0.25">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7"/>
      <c r="Y548" s="667"/>
      <c r="Z548" s="667"/>
    </row>
    <row r="549" spans="1:26" x14ac:dyDescent="0.25">
      <c r="A549" s="666"/>
      <c r="B549" s="666"/>
      <c r="C549" s="666"/>
      <c r="D549" s="666"/>
      <c r="E549" s="666"/>
      <c r="F549" s="666"/>
      <c r="G549" s="666"/>
      <c r="H549" s="666"/>
      <c r="I549" s="666"/>
      <c r="J549" s="666"/>
      <c r="K549" s="666"/>
      <c r="L549" s="666"/>
      <c r="M549" s="666"/>
      <c r="N549" s="666"/>
      <c r="O549" s="666"/>
      <c r="P549" s="666"/>
      <c r="Q549" s="666"/>
      <c r="R549" s="666"/>
      <c r="S549" s="666"/>
      <c r="T549" s="666"/>
      <c r="U549" s="666"/>
      <c r="V549" s="666"/>
      <c r="W549" s="666"/>
      <c r="X549" s="667"/>
      <c r="Y549" s="667"/>
      <c r="Z549" s="667"/>
    </row>
    <row r="550" spans="1:26" x14ac:dyDescent="0.25">
      <c r="A550" s="666"/>
      <c r="B550" s="666"/>
      <c r="C550" s="666"/>
      <c r="D550" s="666"/>
      <c r="E550" s="666"/>
      <c r="F550" s="666"/>
      <c r="G550" s="666"/>
      <c r="H550" s="666"/>
      <c r="I550" s="666"/>
      <c r="J550" s="666"/>
      <c r="K550" s="666"/>
      <c r="L550" s="666"/>
      <c r="M550" s="666"/>
      <c r="N550" s="666"/>
      <c r="O550" s="666"/>
      <c r="P550" s="666"/>
      <c r="Q550" s="666"/>
      <c r="R550" s="666"/>
      <c r="S550" s="666"/>
      <c r="T550" s="666"/>
      <c r="U550" s="666"/>
      <c r="V550" s="666"/>
      <c r="W550" s="666"/>
      <c r="X550" s="667"/>
      <c r="Y550" s="667"/>
      <c r="Z550" s="667"/>
    </row>
    <row r="551" spans="1:26" x14ac:dyDescent="0.25">
      <c r="A551" s="666"/>
      <c r="B551" s="666"/>
      <c r="C551" s="666"/>
      <c r="D551" s="666"/>
      <c r="E551" s="666"/>
      <c r="F551" s="666"/>
      <c r="G551" s="666"/>
      <c r="H551" s="666"/>
      <c r="I551" s="666"/>
      <c r="J551" s="666"/>
      <c r="K551" s="666"/>
      <c r="L551" s="666"/>
      <c r="M551" s="666"/>
      <c r="N551" s="666"/>
      <c r="O551" s="666"/>
      <c r="P551" s="666"/>
      <c r="Q551" s="666"/>
      <c r="R551" s="666"/>
      <c r="S551" s="666"/>
      <c r="T551" s="666"/>
      <c r="U551" s="666"/>
      <c r="V551" s="666"/>
      <c r="W551" s="666"/>
      <c r="X551" s="667"/>
      <c r="Y551" s="667"/>
      <c r="Z551" s="667"/>
    </row>
    <row r="552" spans="1:26" x14ac:dyDescent="0.25">
      <c r="A552" s="666"/>
      <c r="B552" s="666"/>
      <c r="C552" s="666"/>
      <c r="D552" s="666"/>
      <c r="E552" s="666"/>
      <c r="F552" s="666"/>
      <c r="G552" s="666"/>
      <c r="H552" s="666"/>
      <c r="I552" s="666"/>
      <c r="J552" s="666"/>
      <c r="K552" s="666"/>
      <c r="L552" s="666"/>
      <c r="M552" s="666"/>
      <c r="N552" s="666"/>
      <c r="O552" s="666"/>
      <c r="P552" s="666"/>
      <c r="Q552" s="666"/>
      <c r="R552" s="666"/>
      <c r="S552" s="666"/>
      <c r="T552" s="666"/>
      <c r="U552" s="666"/>
      <c r="V552" s="666"/>
      <c r="W552" s="666"/>
      <c r="X552" s="667"/>
      <c r="Y552" s="667"/>
      <c r="Z552" s="667"/>
    </row>
    <row r="553" spans="1:26" x14ac:dyDescent="0.25">
      <c r="A553" s="666"/>
      <c r="B553" s="666"/>
      <c r="C553" s="666"/>
      <c r="D553" s="666"/>
      <c r="E553" s="666"/>
      <c r="F553" s="666"/>
      <c r="G553" s="666"/>
      <c r="H553" s="666"/>
      <c r="I553" s="666"/>
      <c r="J553" s="666"/>
      <c r="K553" s="666"/>
      <c r="L553" s="666"/>
      <c r="M553" s="666"/>
      <c r="N553" s="666"/>
      <c r="O553" s="666"/>
      <c r="P553" s="666"/>
      <c r="Q553" s="666"/>
      <c r="R553" s="666"/>
      <c r="S553" s="666"/>
      <c r="T553" s="666"/>
      <c r="U553" s="666"/>
      <c r="V553" s="666"/>
      <c r="W553" s="666"/>
      <c r="X553" s="667"/>
      <c r="Y553" s="667"/>
      <c r="Z553" s="667"/>
    </row>
    <row r="554" spans="1:26" x14ac:dyDescent="0.25">
      <c r="A554" s="666"/>
      <c r="B554" s="666"/>
      <c r="C554" s="666"/>
      <c r="D554" s="666"/>
      <c r="E554" s="666"/>
      <c r="F554" s="666"/>
      <c r="G554" s="666"/>
      <c r="H554" s="666"/>
      <c r="I554" s="666"/>
      <c r="J554" s="666"/>
      <c r="K554" s="666"/>
      <c r="L554" s="666"/>
      <c r="M554" s="666"/>
      <c r="N554" s="666"/>
      <c r="O554" s="666"/>
      <c r="P554" s="666"/>
      <c r="Q554" s="666"/>
      <c r="R554" s="666"/>
      <c r="S554" s="666"/>
      <c r="T554" s="666"/>
      <c r="U554" s="666"/>
      <c r="V554" s="666"/>
      <c r="W554" s="666"/>
      <c r="X554" s="667"/>
      <c r="Y554" s="667"/>
      <c r="Z554" s="667"/>
    </row>
    <row r="555" spans="1:26" x14ac:dyDescent="0.25">
      <c r="A555" s="666"/>
      <c r="B555" s="666"/>
      <c r="C555" s="666"/>
      <c r="D555" s="666"/>
      <c r="E555" s="666"/>
      <c r="F555" s="666"/>
      <c r="G555" s="666"/>
      <c r="H555" s="666"/>
      <c r="I555" s="666"/>
      <c r="J555" s="666"/>
      <c r="K555" s="666"/>
      <c r="L555" s="666"/>
      <c r="M555" s="666"/>
      <c r="N555" s="666"/>
      <c r="O555" s="666"/>
      <c r="P555" s="666"/>
      <c r="Q555" s="666"/>
      <c r="R555" s="666"/>
      <c r="S555" s="666"/>
      <c r="T555" s="666"/>
      <c r="U555" s="666"/>
      <c r="V555" s="666"/>
      <c r="W555" s="666"/>
      <c r="X555" s="667"/>
      <c r="Y555" s="667"/>
      <c r="Z555" s="667"/>
    </row>
    <row r="556" spans="1:26" x14ac:dyDescent="0.25">
      <c r="A556" s="666"/>
      <c r="B556" s="666"/>
      <c r="C556" s="666"/>
      <c r="D556" s="666"/>
      <c r="E556" s="666"/>
      <c r="F556" s="666"/>
      <c r="G556" s="666"/>
      <c r="H556" s="666"/>
      <c r="I556" s="666"/>
      <c r="J556" s="666"/>
      <c r="K556" s="666"/>
      <c r="L556" s="666"/>
      <c r="M556" s="666"/>
      <c r="N556" s="666"/>
      <c r="O556" s="666"/>
      <c r="P556" s="666"/>
      <c r="Q556" s="666"/>
      <c r="R556" s="666"/>
      <c r="S556" s="666"/>
      <c r="T556" s="666"/>
      <c r="U556" s="666"/>
      <c r="V556" s="666"/>
      <c r="W556" s="666"/>
      <c r="X556" s="667"/>
      <c r="Y556" s="667"/>
      <c r="Z556" s="667"/>
    </row>
    <row r="557" spans="1:26" x14ac:dyDescent="0.25">
      <c r="A557" s="666"/>
      <c r="B557" s="666"/>
      <c r="C557" s="666"/>
      <c r="D557" s="666"/>
      <c r="E557" s="666"/>
      <c r="F557" s="666"/>
      <c r="G557" s="666"/>
      <c r="H557" s="666"/>
      <c r="I557" s="666"/>
      <c r="J557" s="666"/>
      <c r="K557" s="666"/>
      <c r="L557" s="666"/>
      <c r="M557" s="666"/>
      <c r="N557" s="666"/>
      <c r="O557" s="666"/>
      <c r="P557" s="666"/>
      <c r="Q557" s="666"/>
      <c r="R557" s="666"/>
      <c r="S557" s="666"/>
      <c r="T557" s="666"/>
      <c r="U557" s="666"/>
      <c r="V557" s="666"/>
      <c r="W557" s="666"/>
      <c r="X557" s="667"/>
      <c r="Y557" s="667"/>
      <c r="Z557" s="667"/>
    </row>
    <row r="558" spans="1:26" x14ac:dyDescent="0.25">
      <c r="A558" s="666"/>
      <c r="B558" s="666"/>
      <c r="C558" s="666"/>
      <c r="D558" s="666"/>
      <c r="E558" s="666"/>
      <c r="F558" s="666"/>
      <c r="G558" s="666"/>
      <c r="H558" s="666"/>
      <c r="I558" s="666"/>
      <c r="J558" s="666"/>
      <c r="K558" s="666"/>
      <c r="L558" s="666"/>
      <c r="M558" s="666"/>
      <c r="N558" s="666"/>
      <c r="O558" s="666"/>
      <c r="P558" s="666"/>
      <c r="Q558" s="666"/>
      <c r="R558" s="666"/>
      <c r="S558" s="666"/>
      <c r="T558" s="666"/>
      <c r="U558" s="666"/>
      <c r="V558" s="666"/>
      <c r="W558" s="666"/>
      <c r="X558" s="667"/>
      <c r="Y558" s="667"/>
      <c r="Z558" s="667"/>
    </row>
    <row r="559" spans="1:26" x14ac:dyDescent="0.25">
      <c r="A559" s="666"/>
      <c r="B559" s="666"/>
      <c r="C559" s="666"/>
      <c r="D559" s="666"/>
      <c r="E559" s="666"/>
      <c r="F559" s="666"/>
      <c r="G559" s="666"/>
      <c r="H559" s="666"/>
      <c r="I559" s="666"/>
      <c r="J559" s="666"/>
      <c r="K559" s="666"/>
      <c r="L559" s="666"/>
      <c r="M559" s="666"/>
      <c r="N559" s="666"/>
      <c r="O559" s="666"/>
      <c r="P559" s="666"/>
      <c r="Q559" s="666"/>
      <c r="R559" s="666"/>
      <c r="S559" s="666"/>
      <c r="T559" s="666"/>
      <c r="U559" s="666"/>
      <c r="V559" s="666"/>
      <c r="W559" s="666"/>
      <c r="X559" s="667"/>
      <c r="Y559" s="667"/>
      <c r="Z559" s="667"/>
    </row>
    <row r="560" spans="1:26" x14ac:dyDescent="0.25">
      <c r="A560" s="666"/>
      <c r="B560" s="666"/>
      <c r="C560" s="666"/>
      <c r="D560" s="666"/>
      <c r="E560" s="666"/>
      <c r="F560" s="666"/>
      <c r="G560" s="666"/>
      <c r="H560" s="666"/>
      <c r="I560" s="666"/>
      <c r="J560" s="666"/>
      <c r="K560" s="666"/>
      <c r="L560" s="666"/>
      <c r="M560" s="666"/>
      <c r="N560" s="666"/>
      <c r="O560" s="666"/>
      <c r="P560" s="666"/>
      <c r="Q560" s="666"/>
      <c r="R560" s="666"/>
      <c r="S560" s="666"/>
      <c r="T560" s="666"/>
      <c r="U560" s="666"/>
      <c r="V560" s="666"/>
      <c r="W560" s="666"/>
      <c r="X560" s="667"/>
      <c r="Y560" s="667"/>
      <c r="Z560" s="667"/>
    </row>
    <row r="561" spans="1:26" x14ac:dyDescent="0.25">
      <c r="A561" s="666"/>
      <c r="B561" s="666"/>
      <c r="C561" s="666"/>
      <c r="D561" s="666"/>
      <c r="E561" s="666"/>
      <c r="F561" s="666"/>
      <c r="G561" s="666"/>
      <c r="H561" s="666"/>
      <c r="I561" s="666"/>
      <c r="J561" s="666"/>
      <c r="K561" s="666"/>
      <c r="L561" s="666"/>
      <c r="M561" s="666"/>
      <c r="N561" s="666"/>
      <c r="O561" s="666"/>
      <c r="P561" s="666"/>
      <c r="Q561" s="666"/>
      <c r="R561" s="666"/>
      <c r="S561" s="666"/>
      <c r="T561" s="666"/>
      <c r="U561" s="666"/>
      <c r="V561" s="666"/>
      <c r="W561" s="666"/>
      <c r="X561" s="667"/>
      <c r="Y561" s="667"/>
      <c r="Z561" s="667"/>
    </row>
    <row r="562" spans="1:26" x14ac:dyDescent="0.25">
      <c r="A562" s="666"/>
      <c r="B562" s="666"/>
      <c r="C562" s="666"/>
      <c r="D562" s="666"/>
      <c r="E562" s="666"/>
      <c r="F562" s="666"/>
      <c r="G562" s="666"/>
      <c r="H562" s="666"/>
      <c r="I562" s="666"/>
      <c r="J562" s="666"/>
      <c r="K562" s="666"/>
      <c r="L562" s="666"/>
      <c r="M562" s="666"/>
      <c r="N562" s="666"/>
      <c r="O562" s="666"/>
      <c r="P562" s="666"/>
      <c r="Q562" s="666"/>
      <c r="R562" s="666"/>
      <c r="S562" s="666"/>
      <c r="T562" s="666"/>
      <c r="U562" s="666"/>
      <c r="V562" s="666"/>
      <c r="W562" s="666"/>
      <c r="X562" s="667"/>
      <c r="Y562" s="667"/>
      <c r="Z562" s="667"/>
    </row>
    <row r="563" spans="1:26" x14ac:dyDescent="0.25">
      <c r="A563" s="666"/>
      <c r="B563" s="666"/>
      <c r="C563" s="666"/>
      <c r="D563" s="666"/>
      <c r="E563" s="666"/>
      <c r="F563" s="666"/>
      <c r="G563" s="666"/>
      <c r="H563" s="666"/>
      <c r="I563" s="666"/>
      <c r="J563" s="666"/>
      <c r="K563" s="666"/>
      <c r="L563" s="666"/>
      <c r="M563" s="666"/>
      <c r="N563" s="666"/>
      <c r="O563" s="666"/>
      <c r="P563" s="666"/>
      <c r="Q563" s="666"/>
      <c r="R563" s="666"/>
      <c r="S563" s="666"/>
      <c r="T563" s="666"/>
      <c r="U563" s="666"/>
      <c r="V563" s="666"/>
      <c r="W563" s="666"/>
      <c r="X563" s="667"/>
      <c r="Y563" s="667"/>
      <c r="Z563" s="667"/>
    </row>
    <row r="564" spans="1:26" x14ac:dyDescent="0.25">
      <c r="A564" s="666"/>
      <c r="B564" s="666"/>
      <c r="C564" s="666"/>
      <c r="D564" s="666"/>
      <c r="E564" s="666"/>
      <c r="F564" s="666"/>
      <c r="G564" s="666"/>
      <c r="H564" s="666"/>
      <c r="I564" s="666"/>
      <c r="J564" s="666"/>
      <c r="K564" s="666"/>
      <c r="L564" s="666"/>
      <c r="M564" s="666"/>
      <c r="N564" s="666"/>
      <c r="O564" s="666"/>
      <c r="P564" s="666"/>
      <c r="Q564" s="666"/>
      <c r="R564" s="666"/>
      <c r="S564" s="666"/>
      <c r="T564" s="666"/>
      <c r="U564" s="666"/>
      <c r="V564" s="666"/>
      <c r="W564" s="666"/>
      <c r="X564" s="667"/>
      <c r="Y564" s="667"/>
      <c r="Z564" s="667"/>
    </row>
    <row r="565" spans="1:26" x14ac:dyDescent="0.25">
      <c r="A565" s="666"/>
      <c r="B565" s="666"/>
      <c r="C565" s="666"/>
      <c r="D565" s="666"/>
      <c r="E565" s="666"/>
      <c r="F565" s="666"/>
      <c r="G565" s="666"/>
      <c r="H565" s="666"/>
      <c r="I565" s="666"/>
      <c r="J565" s="666"/>
      <c r="K565" s="666"/>
      <c r="L565" s="666"/>
      <c r="M565" s="666"/>
      <c r="N565" s="666"/>
      <c r="O565" s="666"/>
      <c r="P565" s="666"/>
      <c r="Q565" s="666"/>
      <c r="R565" s="666"/>
      <c r="S565" s="666"/>
      <c r="T565" s="666"/>
      <c r="U565" s="666"/>
      <c r="V565" s="666"/>
      <c r="W565" s="666"/>
      <c r="X565" s="667"/>
      <c r="Y565" s="667"/>
      <c r="Z565" s="667"/>
    </row>
    <row r="566" spans="1:26" x14ac:dyDescent="0.25">
      <c r="A566" s="666"/>
      <c r="B566" s="666"/>
      <c r="C566" s="666"/>
      <c r="D566" s="666"/>
      <c r="E566" s="666"/>
      <c r="F566" s="666"/>
      <c r="G566" s="666"/>
      <c r="H566" s="666"/>
      <c r="I566" s="666"/>
      <c r="J566" s="666"/>
      <c r="K566" s="666"/>
      <c r="L566" s="666"/>
      <c r="M566" s="666"/>
      <c r="N566" s="666"/>
      <c r="O566" s="666"/>
      <c r="P566" s="666"/>
      <c r="Q566" s="666"/>
      <c r="R566" s="666"/>
      <c r="S566" s="666"/>
      <c r="T566" s="666"/>
      <c r="U566" s="666"/>
      <c r="V566" s="666"/>
      <c r="W566" s="666"/>
      <c r="X566" s="667"/>
      <c r="Y566" s="667"/>
      <c r="Z566" s="667"/>
    </row>
    <row r="567" spans="1:26" x14ac:dyDescent="0.25">
      <c r="A567" s="666"/>
      <c r="B567" s="666"/>
      <c r="C567" s="666"/>
      <c r="D567" s="666"/>
      <c r="E567" s="666"/>
      <c r="F567" s="666"/>
      <c r="G567" s="666"/>
      <c r="H567" s="666"/>
      <c r="I567" s="666"/>
      <c r="J567" s="666"/>
      <c r="K567" s="666"/>
      <c r="L567" s="666"/>
      <c r="M567" s="666"/>
      <c r="N567" s="666"/>
      <c r="O567" s="666"/>
      <c r="P567" s="666"/>
      <c r="Q567" s="666"/>
      <c r="R567" s="666"/>
      <c r="S567" s="666"/>
      <c r="T567" s="666"/>
      <c r="U567" s="666"/>
      <c r="V567" s="666"/>
      <c r="W567" s="666"/>
      <c r="X567" s="667"/>
      <c r="Y567" s="667"/>
      <c r="Z567" s="667"/>
    </row>
    <row r="568" spans="1:26" x14ac:dyDescent="0.25">
      <c r="A568" s="666"/>
      <c r="B568" s="666"/>
      <c r="C568" s="666"/>
      <c r="D568" s="666"/>
      <c r="E568" s="666"/>
      <c r="F568" s="666"/>
      <c r="G568" s="666"/>
      <c r="H568" s="666"/>
      <c r="I568" s="666"/>
      <c r="J568" s="666"/>
      <c r="K568" s="666"/>
      <c r="L568" s="666"/>
      <c r="M568" s="666"/>
      <c r="N568" s="666"/>
      <c r="O568" s="666"/>
      <c r="P568" s="666"/>
      <c r="Q568" s="666"/>
      <c r="R568" s="666"/>
      <c r="S568" s="666"/>
      <c r="T568" s="666"/>
      <c r="U568" s="666"/>
      <c r="V568" s="666"/>
      <c r="W568" s="666"/>
      <c r="X568" s="667"/>
      <c r="Y568" s="667"/>
      <c r="Z568" s="667"/>
    </row>
    <row r="569" spans="1:26" x14ac:dyDescent="0.25">
      <c r="A569" s="666"/>
      <c r="B569" s="666"/>
      <c r="C569" s="666"/>
      <c r="D569" s="666"/>
      <c r="E569" s="666"/>
      <c r="F569" s="666"/>
      <c r="G569" s="666"/>
      <c r="H569" s="666"/>
      <c r="I569" s="666"/>
      <c r="J569" s="666"/>
      <c r="K569" s="666"/>
      <c r="L569" s="666"/>
      <c r="M569" s="666"/>
      <c r="N569" s="666"/>
      <c r="O569" s="666"/>
      <c r="P569" s="666"/>
      <c r="Q569" s="666"/>
      <c r="R569" s="666"/>
      <c r="S569" s="666"/>
      <c r="T569" s="666"/>
      <c r="U569" s="666"/>
      <c r="V569" s="666"/>
      <c r="W569" s="666"/>
      <c r="X569" s="667"/>
      <c r="Y569" s="667"/>
      <c r="Z569" s="667"/>
    </row>
    <row r="570" spans="1:26" x14ac:dyDescent="0.25">
      <c r="A570" s="666"/>
      <c r="B570" s="666"/>
      <c r="C570" s="666"/>
      <c r="D570" s="666"/>
      <c r="E570" s="666"/>
      <c r="F570" s="666"/>
      <c r="G570" s="666"/>
      <c r="H570" s="666"/>
      <c r="I570" s="666"/>
      <c r="J570" s="666"/>
      <c r="K570" s="666"/>
      <c r="L570" s="666"/>
      <c r="M570" s="666"/>
      <c r="N570" s="666"/>
      <c r="O570" s="666"/>
      <c r="P570" s="666"/>
      <c r="Q570" s="666"/>
      <c r="R570" s="666"/>
      <c r="S570" s="666"/>
      <c r="T570" s="666"/>
      <c r="U570" s="666"/>
      <c r="V570" s="666"/>
      <c r="W570" s="666"/>
      <c r="X570" s="667"/>
      <c r="Y570" s="667"/>
      <c r="Z570" s="667"/>
    </row>
    <row r="571" spans="1:26" x14ac:dyDescent="0.25">
      <c r="A571" s="666"/>
      <c r="B571" s="666"/>
      <c r="C571" s="666"/>
      <c r="D571" s="666"/>
      <c r="E571" s="666"/>
      <c r="F571" s="666"/>
      <c r="G571" s="666"/>
      <c r="H571" s="666"/>
      <c r="I571" s="666"/>
      <c r="J571" s="666"/>
      <c r="K571" s="666"/>
      <c r="L571" s="666"/>
      <c r="M571" s="666"/>
      <c r="N571" s="666"/>
      <c r="O571" s="666"/>
      <c r="P571" s="666"/>
      <c r="Q571" s="666"/>
      <c r="R571" s="666"/>
      <c r="S571" s="666"/>
      <c r="T571" s="666"/>
      <c r="U571" s="666"/>
      <c r="V571" s="666"/>
      <c r="W571" s="666"/>
      <c r="X571" s="667"/>
      <c r="Y571" s="667"/>
      <c r="Z571" s="667"/>
    </row>
    <row r="572" spans="1:26" x14ac:dyDescent="0.25">
      <c r="A572" s="666"/>
      <c r="B572" s="666"/>
      <c r="C572" s="666"/>
      <c r="D572" s="666"/>
      <c r="E572" s="666"/>
      <c r="F572" s="666"/>
      <c r="G572" s="666"/>
      <c r="H572" s="666"/>
      <c r="I572" s="666"/>
      <c r="J572" s="666"/>
      <c r="K572" s="666"/>
      <c r="L572" s="666"/>
      <c r="M572" s="666"/>
      <c r="N572" s="666"/>
      <c r="O572" s="666"/>
      <c r="P572" s="666"/>
      <c r="Q572" s="666"/>
      <c r="R572" s="666"/>
      <c r="S572" s="666"/>
      <c r="T572" s="666"/>
      <c r="U572" s="666"/>
      <c r="V572" s="666"/>
      <c r="W572" s="666"/>
      <c r="X572" s="667"/>
      <c r="Y572" s="667"/>
      <c r="Z572" s="667"/>
    </row>
    <row r="573" spans="1:26" x14ac:dyDescent="0.25">
      <c r="A573" s="666"/>
      <c r="B573" s="666"/>
      <c r="C573" s="666"/>
      <c r="D573" s="666"/>
      <c r="E573" s="666"/>
      <c r="F573" s="666"/>
      <c r="G573" s="666"/>
      <c r="H573" s="666"/>
      <c r="I573" s="666"/>
      <c r="J573" s="666"/>
      <c r="K573" s="666"/>
      <c r="L573" s="666"/>
      <c r="M573" s="666"/>
      <c r="N573" s="666"/>
      <c r="O573" s="666"/>
      <c r="P573" s="666"/>
      <c r="Q573" s="666"/>
      <c r="R573" s="666"/>
      <c r="S573" s="666"/>
      <c r="T573" s="666"/>
      <c r="U573" s="666"/>
      <c r="V573" s="666"/>
      <c r="W573" s="666"/>
      <c r="X573" s="667"/>
      <c r="Y573" s="667"/>
      <c r="Z573" s="667"/>
    </row>
    <row r="574" spans="1:26" x14ac:dyDescent="0.25">
      <c r="A574" s="666"/>
      <c r="B574" s="666"/>
      <c r="C574" s="666"/>
      <c r="D574" s="666"/>
      <c r="E574" s="666"/>
      <c r="F574" s="666"/>
      <c r="G574" s="666"/>
      <c r="H574" s="666"/>
      <c r="I574" s="666"/>
      <c r="J574" s="666"/>
      <c r="K574" s="666"/>
      <c r="L574" s="666"/>
      <c r="M574" s="666"/>
      <c r="N574" s="666"/>
      <c r="O574" s="666"/>
      <c r="P574" s="666"/>
      <c r="Q574" s="666"/>
      <c r="R574" s="666"/>
      <c r="S574" s="666"/>
      <c r="T574" s="666"/>
      <c r="U574" s="666"/>
      <c r="V574" s="666"/>
      <c r="W574" s="666"/>
      <c r="X574" s="667"/>
      <c r="Y574" s="667"/>
      <c r="Z574" s="667"/>
    </row>
    <row r="575" spans="1:26" x14ac:dyDescent="0.25">
      <c r="A575" s="666"/>
      <c r="B575" s="666"/>
      <c r="C575" s="666"/>
      <c r="D575" s="666"/>
      <c r="E575" s="666"/>
      <c r="F575" s="666"/>
      <c r="G575" s="666"/>
      <c r="H575" s="666"/>
      <c r="I575" s="666"/>
      <c r="J575" s="666"/>
      <c r="K575" s="666"/>
      <c r="L575" s="666"/>
      <c r="M575" s="666"/>
      <c r="N575" s="666"/>
      <c r="O575" s="666"/>
      <c r="P575" s="666"/>
      <c r="Q575" s="666"/>
      <c r="R575" s="666"/>
      <c r="S575" s="666"/>
      <c r="T575" s="666"/>
      <c r="U575" s="666"/>
      <c r="V575" s="666"/>
      <c r="W575" s="666"/>
      <c r="X575" s="667"/>
      <c r="Y575" s="667"/>
      <c r="Z575" s="667"/>
    </row>
    <row r="576" spans="1:26" x14ac:dyDescent="0.25">
      <c r="A576" s="666"/>
      <c r="B576" s="666"/>
      <c r="C576" s="666"/>
      <c r="D576" s="666"/>
      <c r="E576" s="666"/>
      <c r="F576" s="666"/>
      <c r="G576" s="666"/>
      <c r="H576" s="666"/>
      <c r="I576" s="666"/>
      <c r="J576" s="666"/>
      <c r="K576" s="666"/>
      <c r="L576" s="666"/>
      <c r="M576" s="666"/>
      <c r="N576" s="666"/>
      <c r="O576" s="666"/>
      <c r="P576" s="666"/>
      <c r="Q576" s="666"/>
      <c r="R576" s="666"/>
      <c r="S576" s="666"/>
      <c r="T576" s="666"/>
      <c r="U576" s="666"/>
      <c r="V576" s="666"/>
      <c r="W576" s="666"/>
      <c r="X576" s="667"/>
      <c r="Y576" s="667"/>
      <c r="Z576" s="667"/>
    </row>
    <row r="577" spans="1:26" x14ac:dyDescent="0.25">
      <c r="A577" s="666"/>
      <c r="B577" s="666"/>
      <c r="C577" s="666"/>
      <c r="D577" s="666"/>
      <c r="E577" s="666"/>
      <c r="F577" s="666"/>
      <c r="G577" s="666"/>
      <c r="H577" s="666"/>
      <c r="I577" s="666"/>
      <c r="J577" s="666"/>
      <c r="K577" s="666"/>
      <c r="L577" s="666"/>
      <c r="M577" s="666"/>
      <c r="N577" s="666"/>
      <c r="O577" s="666"/>
      <c r="P577" s="666"/>
      <c r="Q577" s="666"/>
      <c r="R577" s="666"/>
      <c r="S577" s="666"/>
      <c r="T577" s="666"/>
      <c r="U577" s="666"/>
      <c r="V577" s="666"/>
      <c r="W577" s="666"/>
      <c r="X577" s="667"/>
      <c r="Y577" s="667"/>
      <c r="Z577" s="667"/>
    </row>
    <row r="578" spans="1:26" x14ac:dyDescent="0.25">
      <c r="A578" s="666"/>
      <c r="B578" s="666"/>
      <c r="C578" s="666"/>
      <c r="D578" s="666"/>
      <c r="E578" s="666"/>
      <c r="F578" s="666"/>
      <c r="G578" s="666"/>
      <c r="H578" s="666"/>
      <c r="I578" s="666"/>
      <c r="J578" s="666"/>
      <c r="K578" s="666"/>
      <c r="L578" s="666"/>
      <c r="M578" s="666"/>
      <c r="N578" s="666"/>
      <c r="O578" s="666"/>
      <c r="P578" s="666"/>
      <c r="Q578" s="666"/>
      <c r="R578" s="666"/>
      <c r="S578" s="666"/>
      <c r="T578" s="666"/>
      <c r="U578" s="666"/>
      <c r="V578" s="666"/>
      <c r="W578" s="666"/>
      <c r="X578" s="667"/>
      <c r="Y578" s="667"/>
      <c r="Z578" s="667"/>
    </row>
    <row r="579" spans="1:26" x14ac:dyDescent="0.25">
      <c r="A579" s="666"/>
      <c r="B579" s="666"/>
      <c r="C579" s="666"/>
      <c r="D579" s="666"/>
      <c r="E579" s="666"/>
      <c r="F579" s="666"/>
      <c r="G579" s="666"/>
      <c r="H579" s="666"/>
      <c r="I579" s="666"/>
      <c r="J579" s="666"/>
      <c r="K579" s="666"/>
      <c r="L579" s="666"/>
      <c r="M579" s="666"/>
      <c r="N579" s="666"/>
      <c r="O579" s="666"/>
      <c r="P579" s="666"/>
      <c r="Q579" s="666"/>
      <c r="R579" s="666"/>
      <c r="S579" s="666"/>
      <c r="T579" s="666"/>
      <c r="U579" s="666"/>
      <c r="V579" s="666"/>
      <c r="W579" s="666"/>
      <c r="X579" s="667"/>
      <c r="Y579" s="667"/>
      <c r="Z579" s="667"/>
    </row>
    <row r="580" spans="1:26" x14ac:dyDescent="0.25">
      <c r="A580" s="666"/>
      <c r="B580" s="666"/>
      <c r="C580" s="666"/>
      <c r="D580" s="666"/>
      <c r="E580" s="666"/>
      <c r="F580" s="666"/>
      <c r="G580" s="666"/>
      <c r="H580" s="666"/>
      <c r="I580" s="666"/>
      <c r="J580" s="666"/>
      <c r="K580" s="666"/>
      <c r="L580" s="666"/>
      <c r="M580" s="666"/>
      <c r="N580" s="666"/>
      <c r="O580" s="666"/>
      <c r="P580" s="666"/>
      <c r="Q580" s="666"/>
      <c r="R580" s="666"/>
      <c r="S580" s="666"/>
      <c r="T580" s="666"/>
      <c r="U580" s="666"/>
      <c r="V580" s="666"/>
      <c r="W580" s="666"/>
      <c r="X580" s="667"/>
      <c r="Y580" s="667"/>
      <c r="Z580" s="667"/>
    </row>
    <row r="581" spans="1:26" x14ac:dyDescent="0.25">
      <c r="A581" s="666"/>
      <c r="B581" s="666"/>
      <c r="C581" s="666"/>
      <c r="D581" s="666"/>
      <c r="E581" s="666"/>
      <c r="F581" s="666"/>
      <c r="G581" s="666"/>
      <c r="H581" s="666"/>
      <c r="I581" s="666"/>
      <c r="J581" s="666"/>
      <c r="K581" s="666"/>
      <c r="L581" s="666"/>
      <c r="M581" s="666"/>
      <c r="N581" s="666"/>
      <c r="O581" s="666"/>
      <c r="P581" s="666"/>
      <c r="Q581" s="666"/>
      <c r="R581" s="666"/>
      <c r="S581" s="666"/>
      <c r="T581" s="666"/>
      <c r="U581" s="666"/>
      <c r="V581" s="666"/>
      <c r="W581" s="666"/>
      <c r="X581" s="667"/>
      <c r="Y581" s="667"/>
      <c r="Z581" s="667"/>
    </row>
    <row r="582" spans="1:26" x14ac:dyDescent="0.25">
      <c r="A582" s="666"/>
      <c r="B582" s="666"/>
      <c r="C582" s="666"/>
      <c r="D582" s="666"/>
      <c r="E582" s="666"/>
      <c r="F582" s="666"/>
      <c r="G582" s="666"/>
      <c r="H582" s="666"/>
      <c r="I582" s="666"/>
      <c r="J582" s="666"/>
      <c r="K582" s="666"/>
      <c r="L582" s="666"/>
      <c r="M582" s="666"/>
      <c r="N582" s="666"/>
      <c r="O582" s="666"/>
      <c r="P582" s="666"/>
      <c r="Q582" s="666"/>
      <c r="R582" s="666"/>
      <c r="S582" s="666"/>
      <c r="T582" s="666"/>
      <c r="U582" s="666"/>
      <c r="V582" s="666"/>
      <c r="W582" s="666"/>
      <c r="X582" s="667"/>
      <c r="Y582" s="667"/>
      <c r="Z582" s="667"/>
    </row>
    <row r="583" spans="1:26" x14ac:dyDescent="0.25">
      <c r="A583" s="666"/>
      <c r="B583" s="666"/>
      <c r="C583" s="666"/>
      <c r="D583" s="666"/>
      <c r="E583" s="666"/>
      <c r="F583" s="666"/>
      <c r="G583" s="666"/>
      <c r="H583" s="666"/>
      <c r="I583" s="666"/>
      <c r="J583" s="666"/>
      <c r="K583" s="666"/>
      <c r="L583" s="666"/>
      <c r="M583" s="666"/>
      <c r="N583" s="666"/>
      <c r="O583" s="666"/>
      <c r="P583" s="666"/>
      <c r="Q583" s="666"/>
      <c r="R583" s="666"/>
      <c r="S583" s="666"/>
      <c r="T583" s="666"/>
      <c r="U583" s="666"/>
      <c r="V583" s="666"/>
      <c r="W583" s="666"/>
      <c r="X583" s="667"/>
      <c r="Y583" s="667"/>
      <c r="Z583" s="667"/>
    </row>
    <row r="584" spans="1:26" x14ac:dyDescent="0.25">
      <c r="A584" s="666"/>
      <c r="B584" s="666"/>
      <c r="C584" s="666"/>
      <c r="D584" s="666"/>
      <c r="E584" s="666"/>
      <c r="F584" s="666"/>
      <c r="G584" s="666"/>
      <c r="H584" s="666"/>
      <c r="I584" s="666"/>
      <c r="J584" s="666"/>
      <c r="K584" s="666"/>
      <c r="L584" s="666"/>
      <c r="M584" s="666"/>
      <c r="N584" s="666"/>
      <c r="O584" s="666"/>
      <c r="P584" s="666"/>
      <c r="Q584" s="666"/>
      <c r="R584" s="666"/>
      <c r="S584" s="666"/>
      <c r="T584" s="666"/>
      <c r="U584" s="666"/>
      <c r="V584" s="666"/>
      <c r="W584" s="666"/>
      <c r="X584" s="667"/>
      <c r="Y584" s="667"/>
      <c r="Z584" s="667"/>
    </row>
    <row r="585" spans="1:26" x14ac:dyDescent="0.25">
      <c r="A585" s="666"/>
      <c r="B585" s="666"/>
      <c r="C585" s="666"/>
      <c r="D585" s="666"/>
      <c r="E585" s="666"/>
      <c r="F585" s="666"/>
      <c r="G585" s="666"/>
      <c r="H585" s="666"/>
      <c r="I585" s="666"/>
      <c r="J585" s="666"/>
      <c r="K585" s="666"/>
      <c r="L585" s="666"/>
      <c r="M585" s="666"/>
      <c r="N585" s="666"/>
      <c r="O585" s="666"/>
      <c r="P585" s="666"/>
      <c r="Q585" s="666"/>
      <c r="R585" s="666"/>
      <c r="S585" s="666"/>
      <c r="T585" s="666"/>
      <c r="U585" s="666"/>
      <c r="V585" s="666"/>
      <c r="W585" s="666"/>
      <c r="X585" s="667"/>
      <c r="Y585" s="667"/>
      <c r="Z585" s="667"/>
    </row>
    <row r="586" spans="1:26" x14ac:dyDescent="0.25">
      <c r="A586" s="666"/>
      <c r="B586" s="666"/>
      <c r="C586" s="666"/>
      <c r="D586" s="666"/>
      <c r="E586" s="666"/>
      <c r="F586" s="666"/>
      <c r="G586" s="666"/>
      <c r="H586" s="666"/>
      <c r="I586" s="666"/>
      <c r="J586" s="666"/>
      <c r="K586" s="666"/>
      <c r="L586" s="666"/>
      <c r="M586" s="666"/>
      <c r="N586" s="666"/>
      <c r="O586" s="666"/>
      <c r="P586" s="666"/>
      <c r="Q586" s="666"/>
      <c r="R586" s="666"/>
      <c r="S586" s="666"/>
      <c r="T586" s="666"/>
      <c r="U586" s="666"/>
      <c r="V586" s="666"/>
      <c r="W586" s="666"/>
      <c r="X586" s="667"/>
      <c r="Y586" s="667"/>
      <c r="Z586" s="667"/>
    </row>
    <row r="587" spans="1:26" x14ac:dyDescent="0.25">
      <c r="A587" s="666"/>
      <c r="B587" s="666"/>
      <c r="C587" s="666"/>
      <c r="D587" s="666"/>
      <c r="E587" s="666"/>
      <c r="F587" s="666"/>
      <c r="G587" s="666"/>
      <c r="H587" s="666"/>
      <c r="I587" s="666"/>
      <c r="J587" s="666"/>
      <c r="K587" s="666"/>
      <c r="L587" s="666"/>
      <c r="M587" s="666"/>
      <c r="N587" s="666"/>
      <c r="O587" s="666"/>
      <c r="P587" s="666"/>
      <c r="Q587" s="666"/>
      <c r="R587" s="666"/>
      <c r="S587" s="666"/>
      <c r="T587" s="666"/>
      <c r="U587" s="666"/>
      <c r="V587" s="666"/>
      <c r="W587" s="666"/>
      <c r="X587" s="667"/>
      <c r="Y587" s="667"/>
      <c r="Z587" s="667"/>
    </row>
    <row r="588" spans="1:26" x14ac:dyDescent="0.25">
      <c r="A588" s="666"/>
      <c r="B588" s="666"/>
      <c r="C588" s="666"/>
      <c r="D588" s="666"/>
      <c r="E588" s="666"/>
      <c r="F588" s="666"/>
      <c r="G588" s="666"/>
      <c r="H588" s="666"/>
      <c r="I588" s="666"/>
      <c r="J588" s="666"/>
      <c r="K588" s="666"/>
      <c r="L588" s="666"/>
      <c r="M588" s="666"/>
      <c r="N588" s="666"/>
      <c r="O588" s="666"/>
      <c r="P588" s="666"/>
      <c r="Q588" s="666"/>
      <c r="R588" s="666"/>
      <c r="S588" s="666"/>
      <c r="T588" s="666"/>
      <c r="U588" s="666"/>
      <c r="V588" s="666"/>
      <c r="W588" s="666"/>
      <c r="X588" s="667"/>
      <c r="Y588" s="667"/>
      <c r="Z588" s="667"/>
    </row>
    <row r="589" spans="1:26" x14ac:dyDescent="0.25">
      <c r="A589" s="666"/>
      <c r="B589" s="666"/>
      <c r="C589" s="666"/>
      <c r="D589" s="666"/>
      <c r="E589" s="666"/>
      <c r="F589" s="666"/>
      <c r="G589" s="666"/>
      <c r="H589" s="666"/>
      <c r="I589" s="666"/>
      <c r="J589" s="666"/>
      <c r="K589" s="666"/>
      <c r="L589" s="666"/>
      <c r="M589" s="666"/>
      <c r="N589" s="666"/>
      <c r="O589" s="666"/>
      <c r="P589" s="666"/>
      <c r="Q589" s="666"/>
      <c r="R589" s="666"/>
      <c r="S589" s="666"/>
      <c r="T589" s="666"/>
      <c r="U589" s="666"/>
      <c r="V589" s="666"/>
      <c r="W589" s="666"/>
      <c r="X589" s="667"/>
      <c r="Y589" s="667"/>
      <c r="Z589" s="667"/>
    </row>
    <row r="590" spans="1:26" x14ac:dyDescent="0.25">
      <c r="A590" s="666"/>
      <c r="B590" s="666"/>
      <c r="C590" s="666"/>
      <c r="D590" s="666"/>
      <c r="E590" s="666"/>
      <c r="F590" s="666"/>
      <c r="G590" s="666"/>
      <c r="H590" s="666"/>
      <c r="I590" s="666"/>
      <c r="J590" s="666"/>
      <c r="K590" s="666"/>
      <c r="L590" s="666"/>
      <c r="M590" s="666"/>
      <c r="N590" s="666"/>
      <c r="O590" s="666"/>
      <c r="P590" s="666"/>
      <c r="Q590" s="666"/>
      <c r="R590" s="666"/>
      <c r="S590" s="666"/>
      <c r="T590" s="666"/>
      <c r="U590" s="666"/>
      <c r="V590" s="666"/>
      <c r="W590" s="666"/>
      <c r="X590" s="667"/>
      <c r="Y590" s="667"/>
      <c r="Z590" s="667"/>
    </row>
    <row r="591" spans="1:26" x14ac:dyDescent="0.25">
      <c r="A591" s="666"/>
      <c r="B591" s="666"/>
      <c r="C591" s="666"/>
      <c r="D591" s="666"/>
      <c r="E591" s="666"/>
      <c r="F591" s="666"/>
      <c r="G591" s="666"/>
      <c r="H591" s="666"/>
      <c r="I591" s="666"/>
      <c r="J591" s="666"/>
      <c r="K591" s="666"/>
      <c r="L591" s="666"/>
      <c r="M591" s="666"/>
      <c r="N591" s="666"/>
      <c r="O591" s="666"/>
      <c r="P591" s="666"/>
      <c r="Q591" s="666"/>
      <c r="R591" s="666"/>
      <c r="S591" s="666"/>
      <c r="T591" s="666"/>
      <c r="U591" s="666"/>
      <c r="V591" s="666"/>
      <c r="W591" s="666"/>
      <c r="X591" s="667"/>
      <c r="Y591" s="667"/>
      <c r="Z591" s="667"/>
    </row>
    <row r="592" spans="1:26" x14ac:dyDescent="0.25">
      <c r="A592" s="666"/>
      <c r="B592" s="666"/>
      <c r="C592" s="666"/>
      <c r="D592" s="666"/>
      <c r="E592" s="666"/>
      <c r="F592" s="666"/>
      <c r="G592" s="666"/>
      <c r="H592" s="666"/>
      <c r="I592" s="666"/>
      <c r="J592" s="666"/>
      <c r="K592" s="666"/>
      <c r="L592" s="666"/>
      <c r="M592" s="666"/>
      <c r="N592" s="666"/>
      <c r="O592" s="666"/>
      <c r="P592" s="666"/>
      <c r="Q592" s="666"/>
      <c r="R592" s="666"/>
      <c r="S592" s="666"/>
      <c r="T592" s="666"/>
      <c r="U592" s="666"/>
      <c r="V592" s="666"/>
      <c r="W592" s="666"/>
      <c r="X592" s="667"/>
      <c r="Y592" s="667"/>
      <c r="Z592" s="667"/>
    </row>
    <row r="593" spans="1:26" x14ac:dyDescent="0.25">
      <c r="A593" s="666"/>
      <c r="B593" s="666"/>
      <c r="C593" s="666"/>
      <c r="D593" s="666"/>
      <c r="E593" s="666"/>
      <c r="F593" s="666"/>
      <c r="G593" s="666"/>
      <c r="H593" s="666"/>
      <c r="I593" s="666"/>
      <c r="J593" s="666"/>
      <c r="K593" s="666"/>
      <c r="L593" s="666"/>
      <c r="M593" s="666"/>
      <c r="N593" s="666"/>
      <c r="O593" s="666"/>
      <c r="P593" s="666"/>
      <c r="Q593" s="666"/>
      <c r="R593" s="666"/>
      <c r="S593" s="666"/>
      <c r="T593" s="666"/>
      <c r="U593" s="666"/>
      <c r="V593" s="666"/>
      <c r="W593" s="666"/>
      <c r="X593" s="667"/>
      <c r="Y593" s="667"/>
      <c r="Z593" s="667"/>
    </row>
    <row r="594" spans="1:26" x14ac:dyDescent="0.25">
      <c r="A594" s="666"/>
      <c r="B594" s="666"/>
      <c r="C594" s="666"/>
      <c r="D594" s="666"/>
      <c r="E594" s="666"/>
      <c r="F594" s="666"/>
      <c r="G594" s="666"/>
      <c r="H594" s="666"/>
      <c r="I594" s="666"/>
      <c r="J594" s="666"/>
      <c r="K594" s="666"/>
      <c r="L594" s="666"/>
      <c r="M594" s="666"/>
      <c r="N594" s="666"/>
      <c r="O594" s="666"/>
      <c r="P594" s="666"/>
      <c r="Q594" s="666"/>
      <c r="R594" s="666"/>
      <c r="S594" s="666"/>
      <c r="T594" s="666"/>
      <c r="U594" s="666"/>
      <c r="V594" s="666"/>
      <c r="W594" s="666"/>
      <c r="X594" s="667"/>
      <c r="Y594" s="667"/>
      <c r="Z594" s="667"/>
    </row>
    <row r="595" spans="1:26" x14ac:dyDescent="0.25">
      <c r="A595" s="666"/>
      <c r="B595" s="666"/>
      <c r="C595" s="666"/>
      <c r="D595" s="666"/>
      <c r="E595" s="666"/>
      <c r="F595" s="666"/>
      <c r="G595" s="666"/>
      <c r="H595" s="666"/>
      <c r="I595" s="666"/>
      <c r="J595" s="666"/>
      <c r="K595" s="666"/>
      <c r="L595" s="666"/>
      <c r="M595" s="666"/>
      <c r="N595" s="666"/>
      <c r="O595" s="666"/>
      <c r="P595" s="666"/>
      <c r="Q595" s="666"/>
      <c r="R595" s="666"/>
      <c r="S595" s="666"/>
      <c r="T595" s="666"/>
      <c r="U595" s="666"/>
      <c r="V595" s="666"/>
      <c r="W595" s="666"/>
      <c r="X595" s="667"/>
      <c r="Y595" s="667"/>
      <c r="Z595" s="667"/>
    </row>
    <row r="596" spans="1:26" x14ac:dyDescent="0.25">
      <c r="A596" s="666"/>
      <c r="B596" s="666"/>
      <c r="C596" s="666"/>
      <c r="D596" s="666"/>
      <c r="E596" s="666"/>
      <c r="F596" s="666"/>
      <c r="G596" s="666"/>
      <c r="H596" s="666"/>
      <c r="I596" s="666"/>
      <c r="J596" s="666"/>
      <c r="K596" s="666"/>
      <c r="L596" s="666"/>
      <c r="M596" s="666"/>
      <c r="N596" s="666"/>
      <c r="O596" s="666"/>
      <c r="P596" s="666"/>
      <c r="Q596" s="666"/>
      <c r="R596" s="666"/>
      <c r="S596" s="666"/>
      <c r="T596" s="666"/>
      <c r="U596" s="666"/>
      <c r="V596" s="666"/>
      <c r="W596" s="666"/>
      <c r="X596" s="667"/>
      <c r="Y596" s="667"/>
      <c r="Z596" s="667"/>
    </row>
    <row r="597" spans="1:26" x14ac:dyDescent="0.25">
      <c r="A597" s="666"/>
      <c r="B597" s="666"/>
      <c r="C597" s="666"/>
      <c r="D597" s="666"/>
      <c r="E597" s="666"/>
      <c r="F597" s="666"/>
      <c r="G597" s="666"/>
      <c r="H597" s="666"/>
      <c r="I597" s="666"/>
      <c r="J597" s="666"/>
      <c r="K597" s="666"/>
      <c r="L597" s="666"/>
      <c r="M597" s="666"/>
      <c r="N597" s="666"/>
      <c r="O597" s="666"/>
      <c r="P597" s="666"/>
      <c r="Q597" s="666"/>
      <c r="R597" s="666"/>
      <c r="S597" s="666"/>
      <c r="T597" s="666"/>
      <c r="U597" s="666"/>
      <c r="V597" s="666"/>
      <c r="W597" s="666"/>
      <c r="X597" s="667"/>
      <c r="Y597" s="667"/>
      <c r="Z597" s="667"/>
    </row>
    <row r="598" spans="1:26" x14ac:dyDescent="0.25">
      <c r="A598" s="666"/>
      <c r="B598" s="666"/>
      <c r="C598" s="666"/>
      <c r="D598" s="666"/>
      <c r="E598" s="666"/>
      <c r="F598" s="666"/>
      <c r="G598" s="666"/>
      <c r="H598" s="666"/>
      <c r="I598" s="666"/>
      <c r="J598" s="666"/>
      <c r="K598" s="666"/>
      <c r="L598" s="666"/>
      <c r="M598" s="666"/>
      <c r="N598" s="666"/>
      <c r="O598" s="666"/>
      <c r="P598" s="666"/>
      <c r="Q598" s="666"/>
      <c r="R598" s="666"/>
      <c r="S598" s="666"/>
      <c r="T598" s="666"/>
      <c r="U598" s="666"/>
      <c r="V598" s="666"/>
      <c r="W598" s="666"/>
      <c r="X598" s="667"/>
      <c r="Y598" s="667"/>
      <c r="Z598" s="667"/>
    </row>
    <row r="599" spans="1:26" x14ac:dyDescent="0.25">
      <c r="A599" s="666"/>
      <c r="B599" s="666"/>
      <c r="C599" s="666"/>
      <c r="D599" s="666"/>
      <c r="E599" s="666"/>
      <c r="F599" s="666"/>
      <c r="G599" s="666"/>
      <c r="H599" s="666"/>
      <c r="I599" s="666"/>
      <c r="J599" s="666"/>
      <c r="K599" s="666"/>
      <c r="L599" s="666"/>
      <c r="M599" s="666"/>
      <c r="N599" s="666"/>
      <c r="O599" s="666"/>
      <c r="P599" s="666"/>
      <c r="Q599" s="666"/>
      <c r="R599" s="666"/>
      <c r="S599" s="666"/>
      <c r="T599" s="666"/>
      <c r="U599" s="666"/>
      <c r="V599" s="666"/>
      <c r="W599" s="666"/>
      <c r="X599" s="667"/>
      <c r="Y599" s="667"/>
      <c r="Z599" s="667"/>
    </row>
    <row r="600" spans="1:26" x14ac:dyDescent="0.25">
      <c r="A600" s="666"/>
      <c r="B600" s="666"/>
      <c r="C600" s="666"/>
      <c r="D600" s="666"/>
      <c r="E600" s="666"/>
      <c r="F600" s="666"/>
      <c r="G600" s="666"/>
      <c r="H600" s="666"/>
      <c r="I600" s="666"/>
      <c r="J600" s="666"/>
      <c r="K600" s="666"/>
      <c r="L600" s="666"/>
      <c r="M600" s="666"/>
      <c r="N600" s="666"/>
      <c r="O600" s="666"/>
      <c r="P600" s="666"/>
      <c r="Q600" s="666"/>
      <c r="R600" s="666"/>
      <c r="S600" s="666"/>
      <c r="T600" s="666"/>
      <c r="U600" s="666"/>
      <c r="V600" s="666"/>
      <c r="W600" s="666"/>
      <c r="X600" s="667"/>
      <c r="Y600" s="667"/>
      <c r="Z600" s="667"/>
    </row>
    <row r="601" spans="1:26" x14ac:dyDescent="0.25">
      <c r="A601" s="666"/>
      <c r="B601" s="666"/>
      <c r="C601" s="666"/>
      <c r="D601" s="666"/>
      <c r="E601" s="666"/>
      <c r="F601" s="666"/>
      <c r="G601" s="666"/>
      <c r="H601" s="666"/>
      <c r="I601" s="666"/>
      <c r="J601" s="666"/>
      <c r="K601" s="666"/>
      <c r="L601" s="666"/>
      <c r="M601" s="666"/>
      <c r="N601" s="666"/>
      <c r="O601" s="666"/>
      <c r="P601" s="666"/>
      <c r="Q601" s="666"/>
      <c r="R601" s="666"/>
      <c r="S601" s="666"/>
      <c r="T601" s="666"/>
      <c r="U601" s="666"/>
      <c r="V601" s="666"/>
      <c r="W601" s="666"/>
      <c r="X601" s="667"/>
      <c r="Y601" s="667"/>
      <c r="Z601" s="667"/>
    </row>
    <row r="602" spans="1:26" x14ac:dyDescent="0.25">
      <c r="A602" s="666"/>
      <c r="B602" s="666"/>
      <c r="C602" s="666"/>
      <c r="D602" s="666"/>
      <c r="E602" s="666"/>
      <c r="F602" s="666"/>
      <c r="G602" s="666"/>
      <c r="H602" s="666"/>
      <c r="I602" s="666"/>
      <c r="J602" s="666"/>
      <c r="K602" s="666"/>
      <c r="L602" s="666"/>
      <c r="M602" s="666"/>
      <c r="N602" s="666"/>
      <c r="O602" s="666"/>
      <c r="P602" s="666"/>
      <c r="Q602" s="666"/>
      <c r="R602" s="666"/>
      <c r="S602" s="666"/>
      <c r="T602" s="666"/>
      <c r="U602" s="666"/>
      <c r="V602" s="666"/>
      <c r="W602" s="666"/>
      <c r="X602" s="667"/>
      <c r="Y602" s="667"/>
      <c r="Z602" s="667"/>
    </row>
    <row r="603" spans="1:26" x14ac:dyDescent="0.25">
      <c r="A603" s="666"/>
      <c r="B603" s="666"/>
      <c r="C603" s="666"/>
      <c r="D603" s="666"/>
      <c r="E603" s="666"/>
      <c r="F603" s="666"/>
      <c r="G603" s="666"/>
      <c r="H603" s="666"/>
      <c r="I603" s="666"/>
      <c r="J603" s="666"/>
      <c r="K603" s="666"/>
      <c r="L603" s="666"/>
      <c r="M603" s="666"/>
      <c r="N603" s="666"/>
      <c r="O603" s="666"/>
      <c r="P603" s="666"/>
      <c r="Q603" s="666"/>
      <c r="R603" s="666"/>
      <c r="S603" s="666"/>
      <c r="T603" s="666"/>
      <c r="U603" s="666"/>
      <c r="V603" s="666"/>
      <c r="W603" s="666"/>
      <c r="X603" s="667"/>
      <c r="Y603" s="667"/>
      <c r="Z603" s="667"/>
    </row>
    <row r="604" spans="1:26" x14ac:dyDescent="0.25">
      <c r="A604" s="666"/>
      <c r="B604" s="666"/>
      <c r="C604" s="666"/>
      <c r="D604" s="666"/>
      <c r="E604" s="666"/>
      <c r="F604" s="666"/>
      <c r="G604" s="666"/>
      <c r="H604" s="666"/>
      <c r="I604" s="666"/>
      <c r="J604" s="666"/>
      <c r="K604" s="666"/>
      <c r="L604" s="666"/>
      <c r="M604" s="666"/>
      <c r="N604" s="666"/>
      <c r="O604" s="666"/>
      <c r="P604" s="666"/>
      <c r="Q604" s="666"/>
      <c r="R604" s="666"/>
      <c r="S604" s="666"/>
      <c r="T604" s="666"/>
      <c r="U604" s="666"/>
      <c r="V604" s="666"/>
      <c r="W604" s="666"/>
      <c r="X604" s="667"/>
      <c r="Y604" s="667"/>
      <c r="Z604" s="667"/>
    </row>
    <row r="605" spans="1:26" x14ac:dyDescent="0.25">
      <c r="A605" s="666"/>
      <c r="B605" s="666"/>
      <c r="C605" s="666"/>
      <c r="D605" s="666"/>
      <c r="E605" s="666"/>
      <c r="F605" s="666"/>
      <c r="G605" s="666"/>
      <c r="H605" s="666"/>
      <c r="I605" s="666"/>
      <c r="J605" s="666"/>
      <c r="K605" s="666"/>
      <c r="L605" s="666"/>
      <c r="M605" s="666"/>
      <c r="N605" s="666"/>
      <c r="O605" s="666"/>
      <c r="P605" s="666"/>
      <c r="Q605" s="666"/>
      <c r="R605" s="666"/>
      <c r="S605" s="666"/>
      <c r="T605" s="666"/>
      <c r="U605" s="666"/>
      <c r="V605" s="666"/>
      <c r="W605" s="666"/>
      <c r="X605" s="667"/>
      <c r="Y605" s="667"/>
      <c r="Z605" s="667"/>
    </row>
    <row r="606" spans="1:26" x14ac:dyDescent="0.25">
      <c r="A606" s="666"/>
      <c r="B606" s="666"/>
      <c r="C606" s="666"/>
      <c r="D606" s="666"/>
      <c r="E606" s="666"/>
      <c r="F606" s="666"/>
      <c r="G606" s="666"/>
      <c r="H606" s="666"/>
      <c r="I606" s="666"/>
      <c r="J606" s="666"/>
      <c r="K606" s="666"/>
      <c r="L606" s="666"/>
      <c r="M606" s="666"/>
      <c r="N606" s="666"/>
      <c r="O606" s="666"/>
      <c r="P606" s="666"/>
      <c r="Q606" s="666"/>
      <c r="R606" s="666"/>
      <c r="S606" s="666"/>
      <c r="T606" s="666"/>
      <c r="U606" s="666"/>
      <c r="V606" s="666"/>
      <c r="W606" s="666"/>
      <c r="X606" s="667"/>
      <c r="Y606" s="667"/>
      <c r="Z606" s="667"/>
    </row>
    <row r="607" spans="1:26" x14ac:dyDescent="0.25">
      <c r="A607" s="666"/>
      <c r="B607" s="666"/>
      <c r="C607" s="666"/>
      <c r="D607" s="666"/>
      <c r="E607" s="666"/>
      <c r="F607" s="666"/>
      <c r="G607" s="666"/>
      <c r="H607" s="666"/>
      <c r="I607" s="666"/>
      <c r="J607" s="666"/>
      <c r="K607" s="666"/>
      <c r="L607" s="666"/>
      <c r="M607" s="666"/>
      <c r="N607" s="666"/>
      <c r="O607" s="666"/>
      <c r="P607" s="666"/>
      <c r="Q607" s="666"/>
      <c r="R607" s="666"/>
      <c r="S607" s="666"/>
      <c r="T607" s="666"/>
      <c r="U607" s="666"/>
      <c r="V607" s="666"/>
      <c r="W607" s="666"/>
      <c r="X607" s="667"/>
      <c r="Y607" s="667"/>
      <c r="Z607" s="667"/>
    </row>
    <row r="608" spans="1:26" x14ac:dyDescent="0.25">
      <c r="A608" s="666"/>
      <c r="B608" s="666"/>
      <c r="C608" s="666"/>
      <c r="D608" s="666"/>
      <c r="E608" s="666"/>
      <c r="F608" s="666"/>
      <c r="G608" s="666"/>
      <c r="H608" s="666"/>
      <c r="I608" s="666"/>
      <c r="J608" s="666"/>
      <c r="K608" s="666"/>
      <c r="L608" s="666"/>
      <c r="M608" s="666"/>
      <c r="N608" s="666"/>
      <c r="O608" s="666"/>
      <c r="P608" s="666"/>
      <c r="Q608" s="666"/>
      <c r="R608" s="666"/>
      <c r="S608" s="666"/>
      <c r="T608" s="666"/>
      <c r="U608" s="666"/>
      <c r="V608" s="666"/>
      <c r="W608" s="666"/>
      <c r="X608" s="667"/>
      <c r="Y608" s="667"/>
      <c r="Z608" s="667"/>
    </row>
    <row r="609" spans="1:26" x14ac:dyDescent="0.25">
      <c r="A609" s="666"/>
      <c r="B609" s="666"/>
      <c r="C609" s="666"/>
      <c r="D609" s="666"/>
      <c r="E609" s="666"/>
      <c r="F609" s="666"/>
      <c r="G609" s="666"/>
      <c r="H609" s="666"/>
      <c r="I609" s="666"/>
      <c r="J609" s="666"/>
      <c r="K609" s="666"/>
      <c r="L609" s="666"/>
      <c r="M609" s="666"/>
      <c r="N609" s="666"/>
      <c r="O609" s="666"/>
      <c r="P609" s="666"/>
      <c r="Q609" s="666"/>
      <c r="R609" s="666"/>
      <c r="S609" s="666"/>
      <c r="T609" s="666"/>
      <c r="U609" s="666"/>
      <c r="V609" s="666"/>
      <c r="W609" s="666"/>
      <c r="X609" s="667"/>
      <c r="Y609" s="667"/>
      <c r="Z609" s="667"/>
    </row>
    <row r="610" spans="1:26" x14ac:dyDescent="0.25">
      <c r="A610" s="666"/>
      <c r="B610" s="666"/>
      <c r="C610" s="666"/>
      <c r="D610" s="666"/>
      <c r="E610" s="666"/>
      <c r="F610" s="666"/>
      <c r="G610" s="666"/>
      <c r="H610" s="666"/>
      <c r="I610" s="666"/>
      <c r="J610" s="666"/>
      <c r="K610" s="666"/>
      <c r="L610" s="666"/>
      <c r="M610" s="666"/>
      <c r="N610" s="666"/>
      <c r="O610" s="666"/>
      <c r="P610" s="666"/>
      <c r="Q610" s="666"/>
      <c r="R610" s="666"/>
      <c r="S610" s="666"/>
      <c r="T610" s="666"/>
      <c r="U610" s="666"/>
      <c r="V610" s="666"/>
      <c r="W610" s="666"/>
      <c r="X610" s="667"/>
      <c r="Y610" s="667"/>
      <c r="Z610" s="667"/>
    </row>
    <row r="611" spans="1:26" x14ac:dyDescent="0.25">
      <c r="A611" s="666"/>
      <c r="B611" s="666"/>
      <c r="C611" s="666"/>
      <c r="D611" s="666"/>
      <c r="E611" s="666"/>
      <c r="F611" s="666"/>
      <c r="G611" s="666"/>
      <c r="H611" s="666"/>
      <c r="I611" s="666"/>
      <c r="J611" s="666"/>
      <c r="K611" s="666"/>
      <c r="L611" s="666"/>
      <c r="M611" s="666"/>
      <c r="N611" s="666"/>
      <c r="O611" s="666"/>
      <c r="P611" s="666"/>
      <c r="Q611" s="666"/>
      <c r="R611" s="666"/>
      <c r="S611" s="666"/>
      <c r="T611" s="666"/>
      <c r="U611" s="666"/>
      <c r="V611" s="666"/>
      <c r="W611" s="666"/>
      <c r="X611" s="667"/>
      <c r="Y611" s="667"/>
      <c r="Z611" s="667"/>
    </row>
    <row r="612" spans="1:26" x14ac:dyDescent="0.25">
      <c r="A612" s="666"/>
      <c r="B612" s="666"/>
      <c r="C612" s="666"/>
      <c r="D612" s="666"/>
      <c r="E612" s="666"/>
      <c r="F612" s="666"/>
      <c r="G612" s="666"/>
      <c r="H612" s="666"/>
      <c r="I612" s="666"/>
      <c r="J612" s="666"/>
      <c r="K612" s="666"/>
      <c r="L612" s="666"/>
      <c r="M612" s="666"/>
      <c r="N612" s="666"/>
      <c r="O612" s="666"/>
      <c r="P612" s="666"/>
      <c r="Q612" s="666"/>
      <c r="R612" s="666"/>
      <c r="S612" s="666"/>
      <c r="T612" s="666"/>
      <c r="U612" s="666"/>
      <c r="V612" s="666"/>
      <c r="W612" s="666"/>
      <c r="X612" s="667"/>
      <c r="Y612" s="667"/>
      <c r="Z612" s="667"/>
    </row>
    <row r="613" spans="1:26" x14ac:dyDescent="0.25">
      <c r="A613" s="666"/>
      <c r="B613" s="666"/>
      <c r="C613" s="666"/>
      <c r="D613" s="666"/>
      <c r="E613" s="666"/>
      <c r="F613" s="666"/>
      <c r="G613" s="666"/>
      <c r="H613" s="666"/>
      <c r="I613" s="666"/>
      <c r="J613" s="666"/>
      <c r="K613" s="666"/>
      <c r="L613" s="666"/>
      <c r="M613" s="666"/>
      <c r="N613" s="666"/>
      <c r="O613" s="666"/>
      <c r="P613" s="666"/>
      <c r="Q613" s="666"/>
      <c r="R613" s="666"/>
      <c r="S613" s="666"/>
      <c r="T613" s="666"/>
      <c r="U613" s="666"/>
      <c r="V613" s="666"/>
      <c r="W613" s="666"/>
      <c r="X613" s="667"/>
      <c r="Y613" s="667"/>
      <c r="Z613" s="667"/>
    </row>
    <row r="614" spans="1:26" x14ac:dyDescent="0.25">
      <c r="A614" s="666"/>
      <c r="B614" s="666"/>
      <c r="C614" s="666"/>
      <c r="D614" s="666"/>
      <c r="E614" s="666"/>
      <c r="F614" s="666"/>
      <c r="G614" s="666"/>
      <c r="H614" s="666"/>
      <c r="I614" s="666"/>
      <c r="J614" s="666"/>
      <c r="K614" s="666"/>
      <c r="L614" s="666"/>
      <c r="M614" s="666"/>
      <c r="N614" s="666"/>
      <c r="O614" s="666"/>
      <c r="P614" s="666"/>
      <c r="Q614" s="666"/>
      <c r="R614" s="666"/>
      <c r="S614" s="666"/>
      <c r="T614" s="666"/>
      <c r="U614" s="666"/>
      <c r="V614" s="666"/>
      <c r="W614" s="666"/>
      <c r="X614" s="667"/>
      <c r="Y614" s="667"/>
      <c r="Z614" s="667"/>
    </row>
    <row r="615" spans="1:26" x14ac:dyDescent="0.25">
      <c r="A615" s="666"/>
      <c r="B615" s="666"/>
      <c r="C615" s="666"/>
      <c r="D615" s="666"/>
      <c r="E615" s="666"/>
      <c r="F615" s="666"/>
      <c r="G615" s="666"/>
      <c r="H615" s="666"/>
      <c r="I615" s="666"/>
      <c r="J615" s="666"/>
      <c r="K615" s="666"/>
      <c r="L615" s="666"/>
      <c r="M615" s="666"/>
      <c r="N615" s="666"/>
      <c r="O615" s="666"/>
      <c r="P615" s="666"/>
      <c r="Q615" s="666"/>
      <c r="R615" s="666"/>
      <c r="S615" s="666"/>
      <c r="T615" s="666"/>
      <c r="U615" s="666"/>
      <c r="V615" s="666"/>
      <c r="W615" s="666"/>
      <c r="X615" s="667"/>
      <c r="Y615" s="667"/>
      <c r="Z615" s="667"/>
    </row>
    <row r="616" spans="1:26" x14ac:dyDescent="0.25">
      <c r="A616" s="666"/>
      <c r="B616" s="666"/>
      <c r="C616" s="666"/>
      <c r="D616" s="666"/>
      <c r="E616" s="666"/>
      <c r="F616" s="666"/>
      <c r="G616" s="666"/>
      <c r="H616" s="666"/>
      <c r="I616" s="666"/>
      <c r="J616" s="666"/>
      <c r="K616" s="666"/>
      <c r="L616" s="666"/>
      <c r="M616" s="666"/>
      <c r="N616" s="666"/>
      <c r="O616" s="666"/>
      <c r="P616" s="666"/>
      <c r="Q616" s="666"/>
      <c r="R616" s="666"/>
      <c r="S616" s="666"/>
      <c r="T616" s="666"/>
      <c r="U616" s="666"/>
      <c r="V616" s="666"/>
      <c r="W616" s="666"/>
      <c r="X616" s="667"/>
      <c r="Y616" s="667"/>
      <c r="Z616" s="667"/>
    </row>
    <row r="617" spans="1:26" x14ac:dyDescent="0.25">
      <c r="A617" s="666"/>
      <c r="B617" s="666"/>
      <c r="C617" s="666"/>
      <c r="D617" s="666"/>
      <c r="E617" s="666"/>
      <c r="F617" s="666"/>
      <c r="G617" s="666"/>
      <c r="H617" s="666"/>
      <c r="I617" s="666"/>
      <c r="J617" s="666"/>
      <c r="K617" s="666"/>
      <c r="L617" s="666"/>
      <c r="M617" s="666"/>
      <c r="N617" s="666"/>
      <c r="O617" s="666"/>
      <c r="P617" s="666"/>
      <c r="Q617" s="666"/>
      <c r="R617" s="666"/>
      <c r="S617" s="666"/>
      <c r="T617" s="666"/>
      <c r="U617" s="666"/>
      <c r="V617" s="666"/>
      <c r="W617" s="666"/>
      <c r="X617" s="667"/>
      <c r="Y617" s="667"/>
      <c r="Z617" s="667"/>
    </row>
    <row r="618" spans="1:26" x14ac:dyDescent="0.25">
      <c r="A618" s="666"/>
      <c r="B618" s="666"/>
      <c r="C618" s="666"/>
      <c r="D618" s="666"/>
      <c r="E618" s="666"/>
      <c r="F618" s="666"/>
      <c r="G618" s="666"/>
      <c r="H618" s="666"/>
      <c r="I618" s="666"/>
      <c r="J618" s="666"/>
      <c r="K618" s="666"/>
      <c r="L618" s="666"/>
      <c r="M618" s="666"/>
      <c r="N618" s="666"/>
      <c r="O618" s="666"/>
      <c r="P618" s="666"/>
      <c r="Q618" s="666"/>
      <c r="R618" s="666"/>
      <c r="S618" s="666"/>
      <c r="T618" s="666"/>
      <c r="U618" s="666"/>
      <c r="V618" s="666"/>
      <c r="W618" s="666"/>
      <c r="X618" s="667"/>
      <c r="Y618" s="667"/>
      <c r="Z618" s="667"/>
    </row>
    <row r="619" spans="1:26" x14ac:dyDescent="0.25">
      <c r="A619" s="666"/>
      <c r="B619" s="666"/>
      <c r="C619" s="666"/>
      <c r="D619" s="666"/>
      <c r="E619" s="666"/>
      <c r="F619" s="666"/>
      <c r="G619" s="666"/>
      <c r="H619" s="666"/>
      <c r="I619" s="666"/>
      <c r="J619" s="666"/>
      <c r="K619" s="666"/>
      <c r="L619" s="666"/>
      <c r="M619" s="666"/>
      <c r="N619" s="666"/>
      <c r="O619" s="666"/>
      <c r="P619" s="666"/>
      <c r="Q619" s="666"/>
      <c r="R619" s="666"/>
      <c r="S619" s="666"/>
      <c r="T619" s="666"/>
      <c r="U619" s="666"/>
      <c r="V619" s="666"/>
      <c r="W619" s="666"/>
      <c r="X619" s="667"/>
      <c r="Y619" s="667"/>
      <c r="Z619" s="667"/>
    </row>
    <row r="620" spans="1:26" x14ac:dyDescent="0.25">
      <c r="A620" s="666"/>
      <c r="B620" s="666"/>
      <c r="C620" s="666"/>
      <c r="D620" s="666"/>
      <c r="E620" s="666"/>
      <c r="F620" s="666"/>
      <c r="G620" s="666"/>
      <c r="H620" s="666"/>
      <c r="I620" s="666"/>
      <c r="J620" s="666"/>
      <c r="K620" s="666"/>
      <c r="L620" s="666"/>
      <c r="M620" s="666"/>
      <c r="N620" s="666"/>
      <c r="O620" s="666"/>
      <c r="P620" s="666"/>
      <c r="Q620" s="666"/>
      <c r="R620" s="666"/>
      <c r="S620" s="666"/>
      <c r="T620" s="666"/>
      <c r="U620" s="666"/>
      <c r="V620" s="666"/>
      <c r="W620" s="666"/>
      <c r="X620" s="667"/>
      <c r="Y620" s="667"/>
      <c r="Z620" s="667"/>
    </row>
    <row r="621" spans="1:26" x14ac:dyDescent="0.25">
      <c r="A621" s="666"/>
      <c r="B621" s="666"/>
      <c r="C621" s="666"/>
      <c r="D621" s="666"/>
      <c r="E621" s="666"/>
      <c r="F621" s="666"/>
      <c r="G621" s="666"/>
      <c r="H621" s="666"/>
      <c r="I621" s="666"/>
      <c r="J621" s="666"/>
      <c r="K621" s="666"/>
      <c r="L621" s="666"/>
      <c r="M621" s="666"/>
      <c r="N621" s="666"/>
      <c r="O621" s="666"/>
      <c r="P621" s="666"/>
      <c r="Q621" s="666"/>
      <c r="R621" s="666"/>
      <c r="S621" s="666"/>
      <c r="T621" s="666"/>
      <c r="U621" s="666"/>
      <c r="V621" s="666"/>
      <c r="W621" s="666"/>
      <c r="X621" s="667"/>
      <c r="Y621" s="667"/>
      <c r="Z621" s="667"/>
    </row>
    <row r="622" spans="1:26" x14ac:dyDescent="0.25">
      <c r="A622" s="666"/>
      <c r="B622" s="666"/>
      <c r="C622" s="666"/>
      <c r="D622" s="666"/>
      <c r="E622" s="666"/>
      <c r="F622" s="666"/>
      <c r="G622" s="666"/>
      <c r="H622" s="666"/>
      <c r="I622" s="666"/>
      <c r="J622" s="666"/>
      <c r="K622" s="666"/>
      <c r="L622" s="666"/>
      <c r="M622" s="666"/>
      <c r="N622" s="666"/>
      <c r="O622" s="666"/>
      <c r="P622" s="666"/>
      <c r="Q622" s="666"/>
      <c r="R622" s="666"/>
      <c r="S622" s="666"/>
      <c r="T622" s="666"/>
      <c r="U622" s="666"/>
      <c r="V622" s="666"/>
      <c r="W622" s="666"/>
      <c r="X622" s="667"/>
      <c r="Y622" s="667"/>
      <c r="Z622" s="667"/>
    </row>
    <row r="623" spans="1:26" x14ac:dyDescent="0.25">
      <c r="A623" s="666"/>
      <c r="B623" s="666"/>
      <c r="C623" s="666"/>
      <c r="D623" s="666"/>
      <c r="E623" s="666"/>
      <c r="F623" s="666"/>
      <c r="G623" s="666"/>
      <c r="H623" s="666"/>
      <c r="I623" s="666"/>
      <c r="J623" s="666"/>
      <c r="K623" s="666"/>
      <c r="L623" s="666"/>
      <c r="M623" s="666"/>
      <c r="N623" s="666"/>
      <c r="O623" s="666"/>
      <c r="P623" s="666"/>
      <c r="Q623" s="666"/>
      <c r="R623" s="666"/>
      <c r="S623" s="666"/>
      <c r="T623" s="666"/>
      <c r="U623" s="666"/>
      <c r="V623" s="666"/>
      <c r="W623" s="666"/>
      <c r="X623" s="667"/>
      <c r="Y623" s="667"/>
      <c r="Z623" s="667"/>
    </row>
    <row r="624" spans="1:26" x14ac:dyDescent="0.25">
      <c r="A624" s="666"/>
      <c r="B624" s="666"/>
      <c r="C624" s="666"/>
      <c r="D624" s="666"/>
      <c r="E624" s="666"/>
      <c r="F624" s="666"/>
      <c r="G624" s="666"/>
      <c r="H624" s="666"/>
      <c r="I624" s="666"/>
      <c r="J624" s="666"/>
      <c r="K624" s="666"/>
      <c r="L624" s="666"/>
      <c r="M624" s="666"/>
      <c r="N624" s="666"/>
      <c r="O624" s="666"/>
      <c r="P624" s="666"/>
      <c r="Q624" s="666"/>
      <c r="R624" s="666"/>
      <c r="S624" s="666"/>
      <c r="T624" s="666"/>
      <c r="U624" s="666"/>
      <c r="V624" s="666"/>
      <c r="W624" s="666"/>
      <c r="X624" s="667"/>
      <c r="Y624" s="667"/>
      <c r="Z624" s="667"/>
    </row>
    <row r="625" spans="1:26" x14ac:dyDescent="0.25">
      <c r="A625" s="666"/>
      <c r="B625" s="666"/>
      <c r="C625" s="666"/>
      <c r="D625" s="666"/>
      <c r="E625" s="666"/>
      <c r="F625" s="666"/>
      <c r="G625" s="666"/>
      <c r="H625" s="666"/>
      <c r="I625" s="666"/>
      <c r="J625" s="666"/>
      <c r="K625" s="666"/>
      <c r="L625" s="666"/>
      <c r="M625" s="666"/>
      <c r="N625" s="666"/>
      <c r="O625" s="666"/>
      <c r="P625" s="666"/>
      <c r="Q625" s="666"/>
      <c r="R625" s="666"/>
      <c r="S625" s="666"/>
      <c r="T625" s="666"/>
      <c r="U625" s="666"/>
      <c r="V625" s="666"/>
      <c r="W625" s="666"/>
      <c r="X625" s="667"/>
      <c r="Y625" s="667"/>
      <c r="Z625" s="667"/>
    </row>
    <row r="626" spans="1:26" x14ac:dyDescent="0.25">
      <c r="A626" s="666"/>
      <c r="B626" s="666"/>
      <c r="C626" s="666"/>
      <c r="D626" s="666"/>
      <c r="E626" s="666"/>
      <c r="F626" s="666"/>
      <c r="G626" s="666"/>
      <c r="H626" s="666"/>
      <c r="I626" s="666"/>
      <c r="J626" s="666"/>
      <c r="K626" s="666"/>
      <c r="L626" s="666"/>
      <c r="M626" s="666"/>
      <c r="N626" s="666"/>
      <c r="O626" s="666"/>
      <c r="P626" s="666"/>
      <c r="Q626" s="666"/>
      <c r="R626" s="666"/>
      <c r="S626" s="666"/>
      <c r="T626" s="666"/>
      <c r="U626" s="666"/>
      <c r="V626" s="666"/>
      <c r="W626" s="666"/>
      <c r="X626" s="667"/>
      <c r="Y626" s="667"/>
      <c r="Z626" s="667"/>
    </row>
    <row r="627" spans="1:26" x14ac:dyDescent="0.25">
      <c r="A627" s="666"/>
      <c r="B627" s="666"/>
      <c r="C627" s="666"/>
      <c r="D627" s="666"/>
      <c r="E627" s="666"/>
      <c r="F627" s="666"/>
      <c r="G627" s="666"/>
      <c r="H627" s="666"/>
      <c r="I627" s="666"/>
      <c r="J627" s="666"/>
      <c r="K627" s="666"/>
      <c r="L627" s="666"/>
      <c r="M627" s="666"/>
      <c r="N627" s="666"/>
      <c r="O627" s="666"/>
      <c r="P627" s="666"/>
      <c r="Q627" s="666"/>
      <c r="R627" s="666"/>
      <c r="S627" s="666"/>
      <c r="T627" s="666"/>
      <c r="U627" s="666"/>
      <c r="V627" s="666"/>
      <c r="W627" s="666"/>
      <c r="X627" s="667"/>
      <c r="Y627" s="667"/>
      <c r="Z627" s="667"/>
    </row>
    <row r="628" spans="1:26" x14ac:dyDescent="0.25">
      <c r="A628" s="666"/>
      <c r="B628" s="666"/>
      <c r="C628" s="666"/>
      <c r="D628" s="666"/>
      <c r="E628" s="666"/>
      <c r="F628" s="666"/>
      <c r="G628" s="666"/>
      <c r="H628" s="666"/>
      <c r="I628" s="666"/>
      <c r="J628" s="666"/>
      <c r="K628" s="666"/>
      <c r="L628" s="666"/>
      <c r="M628" s="666"/>
      <c r="N628" s="666"/>
      <c r="O628" s="666"/>
      <c r="P628" s="666"/>
      <c r="Q628" s="666"/>
      <c r="R628" s="666"/>
      <c r="S628" s="666"/>
      <c r="T628" s="666"/>
      <c r="U628" s="666"/>
      <c r="V628" s="666"/>
      <c r="W628" s="666"/>
      <c r="X628" s="667"/>
      <c r="Y628" s="667"/>
      <c r="Z628" s="667"/>
    </row>
    <row r="629" spans="1:26" x14ac:dyDescent="0.25">
      <c r="A629" s="666"/>
      <c r="B629" s="666"/>
      <c r="C629" s="666"/>
      <c r="D629" s="666"/>
      <c r="E629" s="666"/>
      <c r="F629" s="666"/>
      <c r="G629" s="666"/>
      <c r="H629" s="666"/>
      <c r="I629" s="666"/>
      <c r="J629" s="666"/>
      <c r="K629" s="666"/>
      <c r="L629" s="666"/>
      <c r="M629" s="666"/>
      <c r="N629" s="666"/>
      <c r="O629" s="666"/>
      <c r="P629" s="666"/>
      <c r="Q629" s="666"/>
      <c r="R629" s="666"/>
      <c r="S629" s="666"/>
      <c r="T629" s="666"/>
      <c r="U629" s="666"/>
      <c r="V629" s="666"/>
      <c r="W629" s="666"/>
      <c r="X629" s="667"/>
      <c r="Y629" s="667"/>
      <c r="Z629" s="667"/>
    </row>
    <row r="630" spans="1:26" x14ac:dyDescent="0.25">
      <c r="A630" s="666"/>
      <c r="B630" s="666"/>
      <c r="C630" s="666"/>
      <c r="D630" s="666"/>
      <c r="E630" s="666"/>
      <c r="F630" s="666"/>
      <c r="G630" s="666"/>
      <c r="H630" s="666"/>
      <c r="I630" s="666"/>
      <c r="J630" s="666"/>
      <c r="K630" s="666"/>
      <c r="L630" s="666"/>
      <c r="M630" s="666"/>
      <c r="N630" s="666"/>
      <c r="O630" s="666"/>
      <c r="P630" s="666"/>
      <c r="Q630" s="666"/>
      <c r="R630" s="666"/>
      <c r="S630" s="666"/>
      <c r="T630" s="666"/>
      <c r="U630" s="666"/>
      <c r="V630" s="666"/>
      <c r="W630" s="666"/>
      <c r="X630" s="667"/>
      <c r="Y630" s="667"/>
      <c r="Z630" s="667"/>
    </row>
    <row r="631" spans="1:26" x14ac:dyDescent="0.25">
      <c r="A631" s="666"/>
      <c r="B631" s="666"/>
      <c r="C631" s="666"/>
      <c r="D631" s="666"/>
      <c r="E631" s="666"/>
      <c r="F631" s="666"/>
      <c r="G631" s="666"/>
      <c r="H631" s="666"/>
      <c r="I631" s="666"/>
      <c r="J631" s="666"/>
      <c r="K631" s="666"/>
      <c r="L631" s="666"/>
      <c r="M631" s="666"/>
      <c r="N631" s="666"/>
      <c r="O631" s="666"/>
      <c r="P631" s="666"/>
      <c r="Q631" s="666"/>
      <c r="R631" s="666"/>
      <c r="S631" s="666"/>
      <c r="T631" s="666"/>
      <c r="U631" s="666"/>
      <c r="V631" s="666"/>
      <c r="W631" s="666"/>
      <c r="X631" s="667"/>
      <c r="Y631" s="667"/>
      <c r="Z631" s="667"/>
    </row>
    <row r="632" spans="1:26" x14ac:dyDescent="0.25">
      <c r="A632" s="666"/>
      <c r="B632" s="666"/>
      <c r="C632" s="666"/>
      <c r="D632" s="666"/>
      <c r="E632" s="666"/>
      <c r="F632" s="666"/>
      <c r="G632" s="666"/>
      <c r="H632" s="666"/>
      <c r="I632" s="666"/>
      <c r="J632" s="666"/>
      <c r="K632" s="666"/>
      <c r="L632" s="666"/>
      <c r="M632" s="666"/>
      <c r="N632" s="666"/>
      <c r="O632" s="666"/>
      <c r="P632" s="666"/>
      <c r="Q632" s="666"/>
      <c r="R632" s="666"/>
      <c r="S632" s="666"/>
      <c r="T632" s="666"/>
      <c r="U632" s="666"/>
      <c r="V632" s="666"/>
      <c r="W632" s="666"/>
      <c r="X632" s="667"/>
      <c r="Y632" s="667"/>
      <c r="Z632" s="667"/>
    </row>
    <row r="633" spans="1:26" x14ac:dyDescent="0.25">
      <c r="A633" s="666"/>
      <c r="B633" s="666"/>
      <c r="C633" s="666"/>
      <c r="D633" s="666"/>
      <c r="E633" s="666"/>
      <c r="F633" s="666"/>
      <c r="G633" s="666"/>
      <c r="H633" s="666"/>
      <c r="I633" s="666"/>
      <c r="J633" s="666"/>
      <c r="K633" s="666"/>
      <c r="L633" s="666"/>
      <c r="M633" s="666"/>
      <c r="N633" s="666"/>
      <c r="O633" s="666"/>
      <c r="P633" s="666"/>
      <c r="Q633" s="666"/>
      <c r="R633" s="666"/>
      <c r="S633" s="666"/>
      <c r="T633" s="666"/>
      <c r="U633" s="666"/>
      <c r="V633" s="666"/>
      <c r="W633" s="666"/>
      <c r="X633" s="667"/>
      <c r="Y633" s="667"/>
      <c r="Z633" s="667"/>
    </row>
    <row r="634" spans="1:26" x14ac:dyDescent="0.25">
      <c r="A634" s="666"/>
      <c r="B634" s="666"/>
      <c r="C634" s="666"/>
      <c r="D634" s="666"/>
      <c r="E634" s="666"/>
      <c r="F634" s="666"/>
      <c r="G634" s="666"/>
      <c r="H634" s="666"/>
      <c r="I634" s="666"/>
      <c r="J634" s="666"/>
      <c r="K634" s="666"/>
      <c r="L634" s="666"/>
      <c r="M634" s="666"/>
      <c r="N634" s="666"/>
      <c r="O634" s="666"/>
      <c r="P634" s="666"/>
      <c r="Q634" s="666"/>
      <c r="R634" s="666"/>
      <c r="S634" s="666"/>
      <c r="T634" s="666"/>
      <c r="U634" s="666"/>
      <c r="V634" s="666"/>
      <c r="W634" s="666"/>
      <c r="X634" s="667"/>
      <c r="Y634" s="667"/>
      <c r="Z634" s="667"/>
    </row>
    <row r="635" spans="1:26" x14ac:dyDescent="0.25">
      <c r="A635" s="666"/>
      <c r="B635" s="666"/>
      <c r="C635" s="666"/>
      <c r="D635" s="666"/>
      <c r="E635" s="666"/>
      <c r="F635" s="666"/>
      <c r="G635" s="666"/>
      <c r="H635" s="666"/>
      <c r="I635" s="666"/>
      <c r="J635" s="666"/>
      <c r="K635" s="666"/>
      <c r="L635" s="666"/>
      <c r="M635" s="666"/>
      <c r="N635" s="666"/>
      <c r="O635" s="666"/>
      <c r="P635" s="666"/>
      <c r="Q635" s="666"/>
      <c r="R635" s="666"/>
      <c r="S635" s="666"/>
      <c r="T635" s="666"/>
      <c r="U635" s="666"/>
      <c r="V635" s="666"/>
      <c r="W635" s="666"/>
      <c r="X635" s="667"/>
      <c r="Y635" s="667"/>
      <c r="Z635" s="667"/>
    </row>
    <row r="636" spans="1:26" x14ac:dyDescent="0.25">
      <c r="A636" s="666"/>
      <c r="B636" s="666"/>
      <c r="C636" s="666"/>
      <c r="D636" s="666"/>
      <c r="E636" s="666"/>
      <c r="F636" s="666"/>
      <c r="G636" s="666"/>
      <c r="H636" s="666"/>
      <c r="I636" s="666"/>
      <c r="J636" s="666"/>
      <c r="K636" s="666"/>
      <c r="L636" s="666"/>
      <c r="M636" s="666"/>
      <c r="N636" s="666"/>
      <c r="O636" s="666"/>
      <c r="P636" s="666"/>
      <c r="Q636" s="666"/>
      <c r="R636" s="666"/>
      <c r="S636" s="666"/>
      <c r="T636" s="666"/>
      <c r="U636" s="666"/>
      <c r="V636" s="666"/>
      <c r="W636" s="666"/>
      <c r="X636" s="667"/>
      <c r="Y636" s="667"/>
      <c r="Z636" s="667"/>
    </row>
    <row r="637" spans="1:26" x14ac:dyDescent="0.25">
      <c r="A637" s="666"/>
      <c r="B637" s="666"/>
      <c r="C637" s="666"/>
      <c r="D637" s="666"/>
      <c r="E637" s="666"/>
      <c r="F637" s="666"/>
      <c r="G637" s="666"/>
      <c r="H637" s="666"/>
      <c r="I637" s="666"/>
      <c r="J637" s="666"/>
      <c r="K637" s="666"/>
      <c r="L637" s="666"/>
      <c r="M637" s="666"/>
      <c r="N637" s="666"/>
      <c r="O637" s="666"/>
      <c r="P637" s="666"/>
      <c r="Q637" s="666"/>
      <c r="R637" s="666"/>
      <c r="S637" s="666"/>
      <c r="T637" s="666"/>
      <c r="U637" s="666"/>
      <c r="V637" s="666"/>
      <c r="W637" s="666"/>
      <c r="X637" s="667"/>
      <c r="Y637" s="667"/>
      <c r="Z637" s="667"/>
    </row>
    <row r="638" spans="1:26" x14ac:dyDescent="0.25">
      <c r="A638" s="666"/>
      <c r="B638" s="666"/>
      <c r="C638" s="666"/>
      <c r="D638" s="666"/>
      <c r="E638" s="666"/>
      <c r="F638" s="666"/>
      <c r="G638" s="666"/>
      <c r="H638" s="666"/>
      <c r="I638" s="666"/>
      <c r="J638" s="666"/>
      <c r="K638" s="666"/>
      <c r="L638" s="666"/>
      <c r="M638" s="666"/>
      <c r="N638" s="666"/>
      <c r="O638" s="666"/>
      <c r="P638" s="666"/>
      <c r="Q638" s="666"/>
      <c r="R638" s="666"/>
      <c r="S638" s="666"/>
      <c r="T638" s="666"/>
      <c r="U638" s="666"/>
      <c r="V638" s="666"/>
      <c r="W638" s="666"/>
      <c r="X638" s="667"/>
      <c r="Y638" s="667"/>
      <c r="Z638" s="667"/>
    </row>
    <row r="639" spans="1:26" x14ac:dyDescent="0.25">
      <c r="A639" s="666"/>
      <c r="B639" s="666"/>
      <c r="C639" s="666"/>
      <c r="D639" s="666"/>
      <c r="E639" s="666"/>
      <c r="F639" s="666"/>
      <c r="G639" s="666"/>
      <c r="H639" s="666"/>
      <c r="I639" s="666"/>
      <c r="J639" s="666"/>
      <c r="K639" s="666"/>
      <c r="L639" s="666"/>
      <c r="M639" s="666"/>
      <c r="N639" s="666"/>
      <c r="O639" s="666"/>
      <c r="P639" s="666"/>
      <c r="Q639" s="666"/>
      <c r="R639" s="666"/>
      <c r="S639" s="666"/>
      <c r="T639" s="666"/>
      <c r="U639" s="666"/>
      <c r="V639" s="666"/>
      <c r="W639" s="666"/>
      <c r="X639" s="667"/>
      <c r="Y639" s="667"/>
      <c r="Z639" s="667"/>
    </row>
    <row r="640" spans="1:26" x14ac:dyDescent="0.25">
      <c r="A640" s="666"/>
      <c r="B640" s="666"/>
      <c r="C640" s="666"/>
      <c r="D640" s="666"/>
      <c r="E640" s="666"/>
      <c r="F640" s="666"/>
      <c r="G640" s="666"/>
      <c r="H640" s="666"/>
      <c r="I640" s="666"/>
      <c r="J640" s="666"/>
      <c r="K640" s="666"/>
      <c r="L640" s="666"/>
      <c r="M640" s="666"/>
      <c r="N640" s="666"/>
      <c r="O640" s="666"/>
      <c r="P640" s="666"/>
      <c r="Q640" s="666"/>
      <c r="R640" s="666"/>
      <c r="S640" s="666"/>
      <c r="T640" s="666"/>
      <c r="U640" s="666"/>
      <c r="V640" s="666"/>
      <c r="W640" s="666"/>
      <c r="X640" s="667"/>
      <c r="Y640" s="667"/>
      <c r="Z640" s="667"/>
    </row>
    <row r="641" spans="1:26" x14ac:dyDescent="0.25">
      <c r="A641" s="666"/>
      <c r="B641" s="666"/>
      <c r="C641" s="666"/>
      <c r="D641" s="666"/>
      <c r="E641" s="666"/>
      <c r="F641" s="666"/>
      <c r="G641" s="666"/>
      <c r="H641" s="666"/>
      <c r="I641" s="666"/>
      <c r="J641" s="666"/>
      <c r="K641" s="666"/>
      <c r="L641" s="666"/>
      <c r="M641" s="666"/>
      <c r="N641" s="666"/>
      <c r="O641" s="666"/>
      <c r="P641" s="666"/>
      <c r="Q641" s="666"/>
      <c r="R641" s="666"/>
      <c r="S641" s="666"/>
      <c r="T641" s="666"/>
      <c r="U641" s="666"/>
      <c r="V641" s="666"/>
      <c r="W641" s="666"/>
      <c r="X641" s="667"/>
      <c r="Y641" s="667"/>
      <c r="Z641" s="667"/>
    </row>
    <row r="642" spans="1:26" x14ac:dyDescent="0.25">
      <c r="A642" s="666"/>
      <c r="B642" s="666"/>
      <c r="C642" s="666"/>
      <c r="D642" s="666"/>
      <c r="E642" s="666"/>
      <c r="F642" s="666"/>
      <c r="G642" s="666"/>
      <c r="H642" s="666"/>
      <c r="I642" s="666"/>
      <c r="J642" s="666"/>
      <c r="K642" s="666"/>
      <c r="L642" s="666"/>
      <c r="M642" s="666"/>
      <c r="N642" s="666"/>
      <c r="O642" s="666"/>
      <c r="P642" s="666"/>
      <c r="Q642" s="666"/>
      <c r="R642" s="666"/>
      <c r="S642" s="666"/>
      <c r="T642" s="666"/>
      <c r="U642" s="666"/>
      <c r="V642" s="666"/>
      <c r="W642" s="666"/>
      <c r="X642" s="667"/>
      <c r="Y642" s="667"/>
      <c r="Z642" s="667"/>
    </row>
    <row r="643" spans="1:26" x14ac:dyDescent="0.25">
      <c r="A643" s="666"/>
      <c r="B643" s="666"/>
      <c r="C643" s="666"/>
      <c r="D643" s="666"/>
      <c r="E643" s="666"/>
      <c r="F643" s="666"/>
      <c r="G643" s="666"/>
      <c r="H643" s="666"/>
      <c r="I643" s="666"/>
      <c r="J643" s="666"/>
      <c r="K643" s="666"/>
      <c r="L643" s="666"/>
      <c r="M643" s="666"/>
      <c r="N643" s="666"/>
      <c r="O643" s="666"/>
      <c r="P643" s="666"/>
      <c r="Q643" s="666"/>
      <c r="R643" s="666"/>
      <c r="S643" s="666"/>
      <c r="T643" s="666"/>
      <c r="U643" s="666"/>
      <c r="V643" s="666"/>
      <c r="W643" s="666"/>
      <c r="X643" s="667"/>
      <c r="Y643" s="667"/>
      <c r="Z643" s="667"/>
    </row>
    <row r="644" spans="1:26" x14ac:dyDescent="0.25">
      <c r="A644" s="666"/>
      <c r="B644" s="666"/>
      <c r="C644" s="666"/>
      <c r="D644" s="666"/>
      <c r="E644" s="666"/>
      <c r="F644" s="666"/>
      <c r="G644" s="666"/>
      <c r="H644" s="666"/>
      <c r="I644" s="666"/>
      <c r="J644" s="666"/>
      <c r="K644" s="666"/>
      <c r="L644" s="666"/>
      <c r="M644" s="666"/>
      <c r="N644" s="666"/>
      <c r="O644" s="666"/>
      <c r="P644" s="666"/>
      <c r="Q644" s="666"/>
      <c r="R644" s="666"/>
      <c r="S644" s="666"/>
      <c r="T644" s="666"/>
      <c r="U644" s="666"/>
      <c r="V644" s="666"/>
      <c r="W644" s="666"/>
      <c r="X644" s="667"/>
      <c r="Y644" s="667"/>
      <c r="Z644" s="667"/>
    </row>
    <row r="645" spans="1:26" x14ac:dyDescent="0.25">
      <c r="A645" s="666"/>
      <c r="B645" s="666"/>
      <c r="C645" s="666"/>
      <c r="D645" s="666"/>
      <c r="E645" s="666"/>
      <c r="F645" s="666"/>
      <c r="G645" s="666"/>
      <c r="H645" s="666"/>
      <c r="I645" s="666"/>
      <c r="J645" s="666"/>
      <c r="K645" s="666"/>
      <c r="L645" s="666"/>
      <c r="M645" s="666"/>
      <c r="N645" s="666"/>
      <c r="O645" s="666"/>
      <c r="P645" s="666"/>
      <c r="Q645" s="666"/>
      <c r="R645" s="666"/>
      <c r="S645" s="666"/>
      <c r="T645" s="666"/>
      <c r="U645" s="666"/>
      <c r="V645" s="666"/>
      <c r="W645" s="666"/>
      <c r="X645" s="667"/>
      <c r="Y645" s="667"/>
      <c r="Z645" s="667"/>
    </row>
    <row r="646" spans="1:26" x14ac:dyDescent="0.25">
      <c r="A646" s="666"/>
      <c r="B646" s="666"/>
      <c r="C646" s="666"/>
      <c r="D646" s="666"/>
      <c r="E646" s="666"/>
      <c r="F646" s="666"/>
      <c r="G646" s="666"/>
      <c r="H646" s="666"/>
      <c r="I646" s="666"/>
      <c r="J646" s="666"/>
      <c r="K646" s="666"/>
      <c r="L646" s="666"/>
      <c r="M646" s="666"/>
      <c r="N646" s="666"/>
      <c r="O646" s="666"/>
      <c r="P646" s="666"/>
      <c r="Q646" s="666"/>
      <c r="R646" s="666"/>
      <c r="S646" s="666"/>
      <c r="T646" s="666"/>
      <c r="U646" s="666"/>
      <c r="V646" s="666"/>
      <c r="W646" s="666"/>
      <c r="X646" s="667"/>
      <c r="Y646" s="667"/>
      <c r="Z646" s="667"/>
    </row>
    <row r="647" spans="1:26" x14ac:dyDescent="0.25">
      <c r="A647" s="666"/>
      <c r="B647" s="666"/>
      <c r="C647" s="666"/>
      <c r="D647" s="666"/>
      <c r="E647" s="666"/>
      <c r="F647" s="666"/>
      <c r="G647" s="666"/>
      <c r="H647" s="666"/>
      <c r="I647" s="666"/>
      <c r="J647" s="666"/>
      <c r="K647" s="666"/>
      <c r="L647" s="666"/>
      <c r="M647" s="666"/>
      <c r="N647" s="666"/>
      <c r="O647" s="666"/>
      <c r="P647" s="666"/>
      <c r="Q647" s="666"/>
      <c r="R647" s="666"/>
      <c r="S647" s="666"/>
      <c r="T647" s="666"/>
      <c r="U647" s="666"/>
      <c r="V647" s="666"/>
      <c r="W647" s="666"/>
      <c r="X647" s="667"/>
      <c r="Y647" s="667"/>
      <c r="Z647" s="667"/>
    </row>
    <row r="648" spans="1:26" x14ac:dyDescent="0.25">
      <c r="A648" s="666"/>
      <c r="B648" s="666"/>
      <c r="C648" s="666"/>
      <c r="D648" s="666"/>
      <c r="E648" s="666"/>
      <c r="F648" s="666"/>
      <c r="G648" s="666"/>
      <c r="H648" s="666"/>
      <c r="I648" s="666"/>
      <c r="J648" s="666"/>
      <c r="K648" s="666"/>
      <c r="L648" s="666"/>
      <c r="M648" s="666"/>
      <c r="N648" s="666"/>
      <c r="O648" s="666"/>
      <c r="P648" s="666"/>
      <c r="Q648" s="666"/>
      <c r="R648" s="666"/>
      <c r="S648" s="666"/>
      <c r="T648" s="666"/>
      <c r="U648" s="666"/>
      <c r="V648" s="666"/>
      <c r="W648" s="666"/>
      <c r="X648" s="667"/>
      <c r="Y648" s="667"/>
      <c r="Z648" s="667"/>
    </row>
    <row r="649" spans="1:26" x14ac:dyDescent="0.25">
      <c r="A649" s="666"/>
      <c r="B649" s="666"/>
      <c r="C649" s="666"/>
      <c r="D649" s="666"/>
      <c r="E649" s="666"/>
      <c r="F649" s="666"/>
      <c r="G649" s="666"/>
      <c r="H649" s="666"/>
      <c r="I649" s="666"/>
      <c r="J649" s="666"/>
      <c r="K649" s="666"/>
      <c r="L649" s="666"/>
      <c r="M649" s="666"/>
      <c r="N649" s="666"/>
      <c r="O649" s="666"/>
      <c r="P649" s="666"/>
      <c r="Q649" s="666"/>
      <c r="R649" s="666"/>
      <c r="S649" s="666"/>
      <c r="T649" s="666"/>
      <c r="U649" s="666"/>
      <c r="V649" s="666"/>
      <c r="W649" s="666"/>
      <c r="X649" s="667"/>
      <c r="Y649" s="667"/>
      <c r="Z649" s="667"/>
    </row>
    <row r="650" spans="1:26" x14ac:dyDescent="0.25">
      <c r="A650" s="666"/>
      <c r="B650" s="666"/>
      <c r="C650" s="666"/>
      <c r="D650" s="666"/>
      <c r="E650" s="666"/>
      <c r="F650" s="666"/>
      <c r="G650" s="666"/>
      <c r="H650" s="666"/>
      <c r="I650" s="666"/>
      <c r="J650" s="666"/>
      <c r="K650" s="666"/>
      <c r="L650" s="666"/>
      <c r="M650" s="666"/>
      <c r="N650" s="666"/>
      <c r="O650" s="666"/>
      <c r="P650" s="666"/>
      <c r="Q650" s="666"/>
      <c r="R650" s="666"/>
      <c r="S650" s="666"/>
      <c r="T650" s="666"/>
      <c r="U650" s="666"/>
      <c r="V650" s="666"/>
      <c r="W650" s="666"/>
      <c r="X650" s="667"/>
      <c r="Y650" s="667"/>
      <c r="Z650" s="667"/>
    </row>
    <row r="651" spans="1:26" x14ac:dyDescent="0.25">
      <c r="A651" s="666"/>
      <c r="B651" s="666"/>
      <c r="C651" s="666"/>
      <c r="D651" s="666"/>
      <c r="E651" s="666"/>
      <c r="F651" s="666"/>
      <c r="G651" s="666"/>
      <c r="H651" s="666"/>
      <c r="I651" s="666"/>
      <c r="J651" s="666"/>
      <c r="K651" s="666"/>
      <c r="L651" s="666"/>
      <c r="M651" s="666"/>
      <c r="N651" s="666"/>
      <c r="O651" s="666"/>
      <c r="P651" s="666"/>
      <c r="Q651" s="666"/>
      <c r="R651" s="666"/>
      <c r="S651" s="666"/>
      <c r="T651" s="666"/>
      <c r="U651" s="666"/>
      <c r="V651" s="666"/>
      <c r="W651" s="666"/>
      <c r="X651" s="667"/>
      <c r="Y651" s="667"/>
      <c r="Z651" s="667"/>
    </row>
    <row r="652" spans="1:26" x14ac:dyDescent="0.25">
      <c r="A652" s="666"/>
      <c r="B652" s="666"/>
      <c r="C652" s="666"/>
      <c r="D652" s="666"/>
      <c r="E652" s="666"/>
      <c r="F652" s="666"/>
      <c r="G652" s="666"/>
      <c r="H652" s="666"/>
      <c r="I652" s="666"/>
      <c r="J652" s="666"/>
      <c r="K652" s="666"/>
      <c r="L652" s="666"/>
      <c r="M652" s="666"/>
      <c r="N652" s="666"/>
      <c r="O652" s="666"/>
      <c r="P652" s="666"/>
      <c r="Q652" s="666"/>
      <c r="R652" s="666"/>
      <c r="S652" s="666"/>
      <c r="T652" s="666"/>
      <c r="U652" s="666"/>
      <c r="V652" s="666"/>
      <c r="W652" s="666"/>
      <c r="X652" s="667"/>
      <c r="Y652" s="667"/>
      <c r="Z652" s="667"/>
    </row>
    <row r="653" spans="1:26" x14ac:dyDescent="0.25">
      <c r="A653" s="666"/>
      <c r="B653" s="666"/>
      <c r="C653" s="666"/>
      <c r="D653" s="666"/>
      <c r="E653" s="666"/>
      <c r="F653" s="666"/>
      <c r="G653" s="666"/>
      <c r="H653" s="666"/>
      <c r="I653" s="666"/>
      <c r="J653" s="666"/>
      <c r="K653" s="666"/>
      <c r="L653" s="666"/>
      <c r="M653" s="666"/>
      <c r="N653" s="666"/>
      <c r="O653" s="666"/>
      <c r="P653" s="666"/>
      <c r="Q653" s="666"/>
      <c r="R653" s="666"/>
      <c r="S653" s="666"/>
      <c r="T653" s="666"/>
      <c r="U653" s="666"/>
      <c r="V653" s="666"/>
      <c r="W653" s="666"/>
      <c r="X653" s="667"/>
      <c r="Y653" s="667"/>
      <c r="Z653" s="667"/>
    </row>
    <row r="654" spans="1:26" x14ac:dyDescent="0.25">
      <c r="A654" s="666"/>
      <c r="B654" s="666"/>
      <c r="C654" s="666"/>
      <c r="D654" s="666"/>
      <c r="E654" s="666"/>
      <c r="F654" s="666"/>
      <c r="G654" s="666"/>
      <c r="H654" s="666"/>
      <c r="I654" s="666"/>
      <c r="J654" s="666"/>
      <c r="K654" s="666"/>
      <c r="L654" s="666"/>
      <c r="M654" s="666"/>
      <c r="N654" s="666"/>
      <c r="O654" s="666"/>
      <c r="P654" s="666"/>
      <c r="Q654" s="666"/>
      <c r="R654" s="666"/>
      <c r="S654" s="666"/>
      <c r="T654" s="666"/>
      <c r="U654" s="666"/>
      <c r="V654" s="666"/>
      <c r="W654" s="666"/>
      <c r="X654" s="667"/>
      <c r="Y654" s="667"/>
      <c r="Z654" s="667"/>
    </row>
    <row r="655" spans="1:26" x14ac:dyDescent="0.25">
      <c r="A655" s="666"/>
      <c r="B655" s="666"/>
      <c r="C655" s="666"/>
      <c r="D655" s="666"/>
      <c r="E655" s="666"/>
      <c r="F655" s="666"/>
      <c r="G655" s="666"/>
      <c r="H655" s="666"/>
      <c r="I655" s="666"/>
      <c r="J655" s="666"/>
      <c r="K655" s="666"/>
      <c r="L655" s="666"/>
      <c r="M655" s="666"/>
      <c r="N655" s="666"/>
      <c r="O655" s="666"/>
      <c r="P655" s="666"/>
      <c r="Q655" s="666"/>
      <c r="R655" s="666"/>
      <c r="S655" s="666"/>
      <c r="T655" s="666"/>
      <c r="U655" s="666"/>
      <c r="V655" s="666"/>
      <c r="W655" s="666"/>
      <c r="X655" s="667"/>
      <c r="Y655" s="667"/>
      <c r="Z655" s="667"/>
    </row>
    <row r="656" spans="1:26" x14ac:dyDescent="0.25">
      <c r="A656" s="666"/>
      <c r="B656" s="666"/>
      <c r="C656" s="666"/>
      <c r="D656" s="666"/>
      <c r="E656" s="666"/>
      <c r="F656" s="666"/>
      <c r="G656" s="666"/>
      <c r="H656" s="666"/>
      <c r="I656" s="666"/>
      <c r="J656" s="666"/>
      <c r="K656" s="666"/>
      <c r="L656" s="666"/>
      <c r="M656" s="666"/>
      <c r="N656" s="666"/>
      <c r="O656" s="666"/>
      <c r="P656" s="666"/>
      <c r="Q656" s="666"/>
      <c r="R656" s="666"/>
      <c r="S656" s="666"/>
      <c r="T656" s="666"/>
      <c r="U656" s="666"/>
      <c r="V656" s="666"/>
      <c r="W656" s="666"/>
      <c r="X656" s="667"/>
      <c r="Y656" s="667"/>
      <c r="Z656" s="667"/>
    </row>
    <row r="657" spans="1:26" x14ac:dyDescent="0.25">
      <c r="A657" s="666"/>
      <c r="B657" s="666"/>
      <c r="C657" s="666"/>
      <c r="D657" s="666"/>
      <c r="E657" s="666"/>
      <c r="F657" s="666"/>
      <c r="G657" s="666"/>
      <c r="H657" s="666"/>
      <c r="I657" s="666"/>
      <c r="J657" s="666"/>
      <c r="K657" s="666"/>
      <c r="L657" s="666"/>
      <c r="M657" s="666"/>
      <c r="N657" s="666"/>
      <c r="O657" s="666"/>
      <c r="P657" s="666"/>
      <c r="Q657" s="666"/>
      <c r="R657" s="666"/>
      <c r="S657" s="666"/>
      <c r="T657" s="666"/>
      <c r="U657" s="666"/>
      <c r="V657" s="666"/>
      <c r="W657" s="666"/>
      <c r="X657" s="667"/>
      <c r="Y657" s="667"/>
      <c r="Z657" s="667"/>
    </row>
    <row r="658" spans="1:26" x14ac:dyDescent="0.25">
      <c r="A658" s="666"/>
      <c r="B658" s="666"/>
      <c r="C658" s="666"/>
      <c r="D658" s="666"/>
      <c r="E658" s="666"/>
      <c r="F658" s="666"/>
      <c r="G658" s="666"/>
      <c r="H658" s="666"/>
      <c r="I658" s="666"/>
      <c r="J658" s="666"/>
      <c r="K658" s="666"/>
      <c r="L658" s="666"/>
      <c r="M658" s="666"/>
      <c r="N658" s="666"/>
      <c r="O658" s="666"/>
      <c r="P658" s="666"/>
      <c r="Q658" s="666"/>
      <c r="R658" s="666"/>
      <c r="S658" s="666"/>
      <c r="T658" s="666"/>
      <c r="U658" s="666"/>
      <c r="V658" s="666"/>
      <c r="W658" s="666"/>
      <c r="X658" s="667"/>
      <c r="Y658" s="667"/>
      <c r="Z658" s="667"/>
    </row>
    <row r="659" spans="1:26" x14ac:dyDescent="0.25">
      <c r="A659" s="666"/>
      <c r="B659" s="666"/>
      <c r="C659" s="666"/>
      <c r="D659" s="666"/>
      <c r="E659" s="666"/>
      <c r="F659" s="666"/>
      <c r="G659" s="666"/>
      <c r="H659" s="666"/>
      <c r="I659" s="666"/>
      <c r="J659" s="666"/>
      <c r="K659" s="666"/>
      <c r="L659" s="666"/>
      <c r="M659" s="666"/>
      <c r="N659" s="666"/>
      <c r="O659" s="666"/>
      <c r="P659" s="666"/>
      <c r="Q659" s="666"/>
      <c r="R659" s="666"/>
      <c r="S659" s="666"/>
      <c r="T659" s="666"/>
      <c r="U659" s="666"/>
      <c r="V659" s="666"/>
      <c r="W659" s="666"/>
      <c r="X659" s="667"/>
      <c r="Y659" s="667"/>
      <c r="Z659" s="667"/>
    </row>
    <row r="660" spans="1:26" x14ac:dyDescent="0.25">
      <c r="A660" s="666"/>
      <c r="B660" s="666"/>
      <c r="C660" s="666"/>
      <c r="D660" s="666"/>
      <c r="E660" s="666"/>
      <c r="F660" s="666"/>
      <c r="G660" s="666"/>
      <c r="H660" s="666"/>
      <c r="I660" s="666"/>
      <c r="J660" s="666"/>
      <c r="K660" s="666"/>
      <c r="L660" s="666"/>
      <c r="M660" s="666"/>
      <c r="N660" s="666"/>
      <c r="O660" s="666"/>
      <c r="P660" s="666"/>
      <c r="Q660" s="666"/>
      <c r="R660" s="666"/>
      <c r="S660" s="666"/>
      <c r="T660" s="666"/>
      <c r="U660" s="666"/>
      <c r="V660" s="666"/>
      <c r="W660" s="666"/>
      <c r="X660" s="667"/>
      <c r="Y660" s="667"/>
      <c r="Z660" s="667"/>
    </row>
    <row r="661" spans="1:26" x14ac:dyDescent="0.25">
      <c r="A661" s="666"/>
      <c r="B661" s="666"/>
      <c r="C661" s="666"/>
      <c r="D661" s="666"/>
      <c r="E661" s="666"/>
      <c r="F661" s="666"/>
      <c r="G661" s="666"/>
      <c r="H661" s="666"/>
      <c r="I661" s="666"/>
      <c r="J661" s="666"/>
      <c r="K661" s="666"/>
      <c r="L661" s="666"/>
      <c r="M661" s="666"/>
      <c r="N661" s="666"/>
      <c r="O661" s="666"/>
      <c r="P661" s="666"/>
      <c r="Q661" s="666"/>
      <c r="R661" s="666"/>
      <c r="S661" s="666"/>
      <c r="T661" s="666"/>
      <c r="U661" s="666"/>
      <c r="V661" s="666"/>
      <c r="W661" s="666"/>
      <c r="X661" s="667"/>
      <c r="Y661" s="667"/>
      <c r="Z661" s="667"/>
    </row>
    <row r="662" spans="1:26" x14ac:dyDescent="0.25">
      <c r="A662" s="666"/>
      <c r="B662" s="666"/>
      <c r="C662" s="666"/>
      <c r="D662" s="666"/>
      <c r="E662" s="666"/>
      <c r="F662" s="666"/>
      <c r="G662" s="666"/>
      <c r="H662" s="666"/>
      <c r="I662" s="666"/>
      <c r="J662" s="666"/>
      <c r="K662" s="666"/>
      <c r="L662" s="666"/>
      <c r="M662" s="666"/>
      <c r="N662" s="666"/>
      <c r="O662" s="666"/>
      <c r="P662" s="666"/>
      <c r="Q662" s="666"/>
      <c r="R662" s="666"/>
      <c r="S662" s="666"/>
      <c r="T662" s="666"/>
      <c r="U662" s="666"/>
      <c r="V662" s="666"/>
      <c r="W662" s="666"/>
      <c r="X662" s="667"/>
      <c r="Y662" s="667"/>
      <c r="Z662" s="667"/>
    </row>
    <row r="663" spans="1:26" x14ac:dyDescent="0.25">
      <c r="A663" s="666"/>
      <c r="B663" s="666"/>
      <c r="C663" s="666"/>
      <c r="D663" s="666"/>
      <c r="E663" s="666"/>
      <c r="F663" s="666"/>
      <c r="G663" s="666"/>
      <c r="H663" s="666"/>
      <c r="I663" s="666"/>
      <c r="J663" s="666"/>
      <c r="K663" s="666"/>
      <c r="L663" s="666"/>
      <c r="M663" s="666"/>
      <c r="N663" s="666"/>
      <c r="O663" s="666"/>
      <c r="P663" s="666"/>
      <c r="Q663" s="666"/>
      <c r="R663" s="666"/>
      <c r="S663" s="666"/>
      <c r="T663" s="666"/>
      <c r="U663" s="666"/>
      <c r="V663" s="666"/>
      <c r="W663" s="666"/>
      <c r="X663" s="667"/>
      <c r="Y663" s="667"/>
      <c r="Z663" s="667"/>
    </row>
    <row r="664" spans="1:26" x14ac:dyDescent="0.25">
      <c r="A664" s="666"/>
      <c r="B664" s="666"/>
      <c r="C664" s="666"/>
      <c r="D664" s="666"/>
      <c r="E664" s="666"/>
      <c r="F664" s="666"/>
      <c r="G664" s="666"/>
      <c r="H664" s="666"/>
      <c r="I664" s="666"/>
      <c r="J664" s="666"/>
      <c r="K664" s="666"/>
      <c r="L664" s="666"/>
      <c r="M664" s="666"/>
      <c r="N664" s="666"/>
      <c r="O664" s="666"/>
      <c r="P664" s="666"/>
      <c r="Q664" s="666"/>
      <c r="R664" s="666"/>
      <c r="S664" s="666"/>
      <c r="T664" s="666"/>
      <c r="U664" s="666"/>
      <c r="V664" s="666"/>
      <c r="W664" s="666"/>
      <c r="X664" s="667"/>
      <c r="Y664" s="667"/>
      <c r="Z664" s="667"/>
    </row>
    <row r="665" spans="1:26" x14ac:dyDescent="0.25">
      <c r="A665" s="666"/>
      <c r="B665" s="666"/>
      <c r="C665" s="666"/>
      <c r="D665" s="666"/>
      <c r="E665" s="666"/>
      <c r="F665" s="666"/>
      <c r="G665" s="666"/>
      <c r="H665" s="666"/>
      <c r="I665" s="666"/>
      <c r="J665" s="666"/>
      <c r="K665" s="666"/>
      <c r="L665" s="666"/>
      <c r="M665" s="666"/>
      <c r="N665" s="666"/>
      <c r="O665" s="666"/>
      <c r="P665" s="666"/>
      <c r="Q665" s="666"/>
      <c r="R665" s="666"/>
      <c r="S665" s="666"/>
      <c r="T665" s="666"/>
      <c r="U665" s="666"/>
      <c r="V665" s="666"/>
      <c r="W665" s="666"/>
      <c r="X665" s="667"/>
      <c r="Y665" s="667"/>
      <c r="Z665" s="667"/>
    </row>
    <row r="666" spans="1:26" x14ac:dyDescent="0.25">
      <c r="A666" s="666"/>
      <c r="B666" s="666"/>
      <c r="C666" s="666"/>
      <c r="D666" s="666"/>
      <c r="E666" s="666"/>
      <c r="F666" s="666"/>
      <c r="G666" s="666"/>
      <c r="H666" s="666"/>
      <c r="I666" s="666"/>
      <c r="J666" s="666"/>
      <c r="K666" s="666"/>
      <c r="L666" s="666"/>
      <c r="M666" s="666"/>
      <c r="N666" s="666"/>
      <c r="O666" s="666"/>
      <c r="P666" s="666"/>
      <c r="Q666" s="666"/>
      <c r="R666" s="666"/>
      <c r="S666" s="666"/>
      <c r="T666" s="666"/>
      <c r="U666" s="666"/>
      <c r="V666" s="666"/>
      <c r="W666" s="666"/>
      <c r="X666" s="667"/>
      <c r="Y666" s="667"/>
      <c r="Z666" s="667"/>
    </row>
    <row r="667" spans="1:26" x14ac:dyDescent="0.25">
      <c r="A667" s="666"/>
      <c r="B667" s="666"/>
      <c r="C667" s="666"/>
      <c r="D667" s="666"/>
      <c r="E667" s="666"/>
      <c r="F667" s="666"/>
      <c r="G667" s="666"/>
      <c r="H667" s="666"/>
      <c r="I667" s="666"/>
      <c r="J667" s="666"/>
      <c r="K667" s="666"/>
      <c r="L667" s="666"/>
      <c r="M667" s="666"/>
      <c r="N667" s="666"/>
      <c r="O667" s="666"/>
      <c r="P667" s="666"/>
      <c r="Q667" s="666"/>
      <c r="R667" s="666"/>
      <c r="S667" s="666"/>
      <c r="T667" s="666"/>
      <c r="U667" s="666"/>
      <c r="V667" s="666"/>
      <c r="W667" s="666"/>
      <c r="X667" s="667"/>
      <c r="Y667" s="667"/>
      <c r="Z667" s="667"/>
    </row>
    <row r="668" spans="1:26" x14ac:dyDescent="0.25">
      <c r="A668" s="666"/>
      <c r="B668" s="666"/>
      <c r="C668" s="666"/>
      <c r="D668" s="666"/>
      <c r="E668" s="666"/>
      <c r="F668" s="666"/>
      <c r="G668" s="666"/>
      <c r="H668" s="666"/>
      <c r="I668" s="666"/>
      <c r="J668" s="666"/>
      <c r="K668" s="666"/>
      <c r="L668" s="666"/>
      <c r="M668" s="666"/>
      <c r="N668" s="666"/>
      <c r="O668" s="666"/>
      <c r="P668" s="666"/>
      <c r="Q668" s="666"/>
      <c r="R668" s="666"/>
      <c r="S668" s="666"/>
      <c r="T668" s="666"/>
      <c r="U668" s="666"/>
      <c r="V668" s="666"/>
      <c r="W668" s="666"/>
      <c r="X668" s="667"/>
      <c r="Y668" s="667"/>
      <c r="Z668" s="667"/>
    </row>
    <row r="669" spans="1:26" x14ac:dyDescent="0.25">
      <c r="A669" s="666"/>
      <c r="B669" s="666"/>
      <c r="C669" s="666"/>
      <c r="D669" s="666"/>
      <c r="E669" s="666"/>
      <c r="F669" s="666"/>
      <c r="G669" s="666"/>
      <c r="H669" s="666"/>
      <c r="I669" s="666"/>
      <c r="J669" s="666"/>
      <c r="K669" s="666"/>
      <c r="L669" s="666"/>
      <c r="M669" s="666"/>
      <c r="N669" s="666"/>
      <c r="O669" s="666"/>
      <c r="P669" s="666"/>
      <c r="Q669" s="666"/>
      <c r="R669" s="666"/>
      <c r="S669" s="666"/>
      <c r="T669" s="666"/>
      <c r="U669" s="666"/>
      <c r="V669" s="666"/>
      <c r="W669" s="666"/>
      <c r="X669" s="667"/>
      <c r="Y669" s="667"/>
      <c r="Z669" s="667"/>
    </row>
    <row r="670" spans="1:26" x14ac:dyDescent="0.25">
      <c r="A670" s="666"/>
      <c r="B670" s="666"/>
      <c r="C670" s="666"/>
      <c r="D670" s="666"/>
      <c r="E670" s="666"/>
      <c r="F670" s="666"/>
      <c r="G670" s="666"/>
      <c r="H670" s="666"/>
      <c r="I670" s="666"/>
      <c r="J670" s="666"/>
      <c r="K670" s="666"/>
      <c r="L670" s="666"/>
      <c r="M670" s="666"/>
      <c r="N670" s="666"/>
      <c r="O670" s="666"/>
      <c r="P670" s="666"/>
      <c r="Q670" s="666"/>
      <c r="R670" s="666"/>
      <c r="S670" s="666"/>
      <c r="T670" s="666"/>
      <c r="U670" s="666"/>
      <c r="V670" s="666"/>
      <c r="W670" s="666"/>
      <c r="X670" s="667"/>
      <c r="Y670" s="667"/>
      <c r="Z670" s="667"/>
    </row>
    <row r="671" spans="1:26" x14ac:dyDescent="0.25">
      <c r="A671" s="666"/>
      <c r="B671" s="666"/>
      <c r="C671" s="666"/>
      <c r="D671" s="666"/>
      <c r="E671" s="666"/>
      <c r="F671" s="666"/>
      <c r="G671" s="666"/>
      <c r="H671" s="666"/>
      <c r="I671" s="666"/>
      <c r="J671" s="666"/>
      <c r="K671" s="666"/>
      <c r="L671" s="666"/>
      <c r="M671" s="666"/>
      <c r="N671" s="666"/>
      <c r="O671" s="666"/>
      <c r="P671" s="666"/>
      <c r="Q671" s="666"/>
      <c r="R671" s="666"/>
      <c r="S671" s="666"/>
      <c r="T671" s="666"/>
      <c r="U671" s="666"/>
      <c r="V671" s="666"/>
      <c r="W671" s="666"/>
      <c r="X671" s="667"/>
      <c r="Y671" s="667"/>
      <c r="Z671" s="667"/>
    </row>
    <row r="672" spans="1:26" x14ac:dyDescent="0.25">
      <c r="A672" s="666"/>
      <c r="B672" s="666"/>
      <c r="C672" s="666"/>
      <c r="D672" s="666"/>
      <c r="E672" s="666"/>
      <c r="F672" s="666"/>
      <c r="G672" s="666"/>
      <c r="H672" s="666"/>
      <c r="I672" s="666"/>
      <c r="J672" s="666"/>
      <c r="K672" s="666"/>
      <c r="L672" s="666"/>
      <c r="M672" s="666"/>
      <c r="N672" s="666"/>
      <c r="O672" s="666"/>
      <c r="P672" s="666"/>
      <c r="Q672" s="666"/>
      <c r="R672" s="666"/>
      <c r="S672" s="666"/>
      <c r="T672" s="666"/>
      <c r="U672" s="666"/>
      <c r="V672" s="666"/>
      <c r="W672" s="666"/>
      <c r="X672" s="667"/>
      <c r="Y672" s="667"/>
      <c r="Z672" s="667"/>
    </row>
    <row r="673" spans="1:26" x14ac:dyDescent="0.25">
      <c r="A673" s="666"/>
      <c r="B673" s="666"/>
      <c r="C673" s="666"/>
      <c r="D673" s="666"/>
      <c r="E673" s="666"/>
      <c r="F673" s="666"/>
      <c r="G673" s="666"/>
      <c r="H673" s="666"/>
      <c r="I673" s="666"/>
      <c r="J673" s="666"/>
      <c r="K673" s="666"/>
      <c r="L673" s="666"/>
      <c r="M673" s="666"/>
      <c r="N673" s="666"/>
      <c r="O673" s="666"/>
      <c r="P673" s="666"/>
      <c r="Q673" s="666"/>
      <c r="R673" s="666"/>
      <c r="S673" s="666"/>
      <c r="T673" s="666"/>
      <c r="U673" s="666"/>
      <c r="V673" s="666"/>
      <c r="W673" s="666"/>
      <c r="X673" s="667"/>
      <c r="Y673" s="667"/>
      <c r="Z673" s="667"/>
    </row>
    <row r="674" spans="1:26" x14ac:dyDescent="0.25">
      <c r="A674" s="666"/>
      <c r="B674" s="666"/>
      <c r="C674" s="666"/>
      <c r="D674" s="666"/>
      <c r="E674" s="666"/>
      <c r="F674" s="666"/>
      <c r="G674" s="666"/>
      <c r="H674" s="666"/>
      <c r="I674" s="666"/>
      <c r="J674" s="666"/>
      <c r="K674" s="666"/>
      <c r="L674" s="666"/>
      <c r="M674" s="666"/>
      <c r="N674" s="666"/>
      <c r="O674" s="666"/>
      <c r="P674" s="666"/>
      <c r="Q674" s="666"/>
      <c r="R674" s="666"/>
      <c r="S674" s="666"/>
      <c r="T674" s="666"/>
      <c r="U674" s="666"/>
      <c r="V674" s="666"/>
      <c r="W674" s="666"/>
      <c r="X674" s="667"/>
      <c r="Y674" s="667"/>
      <c r="Z674" s="667"/>
    </row>
    <row r="675" spans="1:26" x14ac:dyDescent="0.25">
      <c r="A675" s="666"/>
      <c r="B675" s="666"/>
      <c r="C675" s="666"/>
      <c r="D675" s="666"/>
      <c r="E675" s="666"/>
      <c r="F675" s="666"/>
      <c r="G675" s="666"/>
      <c r="H675" s="666"/>
      <c r="I675" s="666"/>
      <c r="J675" s="666"/>
      <c r="K675" s="666"/>
      <c r="L675" s="666"/>
      <c r="M675" s="666"/>
      <c r="N675" s="666"/>
      <c r="O675" s="666"/>
      <c r="P675" s="666"/>
      <c r="Q675" s="666"/>
      <c r="R675" s="666"/>
      <c r="S675" s="666"/>
      <c r="T675" s="666"/>
      <c r="U675" s="666"/>
      <c r="V675" s="666"/>
      <c r="W675" s="666"/>
      <c r="X675" s="667"/>
      <c r="Y675" s="667"/>
      <c r="Z675" s="667"/>
    </row>
    <row r="676" spans="1:26" x14ac:dyDescent="0.25">
      <c r="A676" s="666"/>
      <c r="B676" s="666"/>
      <c r="C676" s="666"/>
      <c r="D676" s="666"/>
      <c r="E676" s="666"/>
      <c r="F676" s="666"/>
      <c r="G676" s="666"/>
      <c r="H676" s="666"/>
      <c r="I676" s="666"/>
      <c r="J676" s="666"/>
      <c r="K676" s="666"/>
      <c r="L676" s="666"/>
      <c r="M676" s="666"/>
      <c r="N676" s="666"/>
      <c r="O676" s="666"/>
      <c r="P676" s="666"/>
      <c r="Q676" s="666"/>
      <c r="R676" s="666"/>
      <c r="S676" s="666"/>
      <c r="T676" s="666"/>
      <c r="U676" s="666"/>
      <c r="V676" s="666"/>
      <c r="W676" s="666"/>
      <c r="X676" s="667"/>
      <c r="Y676" s="667"/>
      <c r="Z676" s="667"/>
    </row>
    <row r="677" spans="1:26" x14ac:dyDescent="0.25">
      <c r="A677" s="666"/>
      <c r="B677" s="666"/>
      <c r="C677" s="666"/>
      <c r="D677" s="666"/>
      <c r="E677" s="666"/>
      <c r="F677" s="666"/>
      <c r="G677" s="666"/>
      <c r="H677" s="666"/>
      <c r="I677" s="666"/>
      <c r="J677" s="666"/>
      <c r="K677" s="666"/>
      <c r="L677" s="666"/>
      <c r="M677" s="666"/>
      <c r="N677" s="666"/>
      <c r="O677" s="666"/>
      <c r="P677" s="666"/>
      <c r="Q677" s="666"/>
      <c r="R677" s="666"/>
      <c r="S677" s="666"/>
      <c r="T677" s="666"/>
      <c r="U677" s="666"/>
      <c r="V677" s="666"/>
      <c r="W677" s="666"/>
      <c r="X677" s="667"/>
      <c r="Y677" s="667"/>
      <c r="Z677" s="667"/>
    </row>
    <row r="678" spans="1:26" x14ac:dyDescent="0.25">
      <c r="A678" s="666"/>
      <c r="B678" s="666"/>
      <c r="C678" s="666"/>
      <c r="D678" s="666"/>
      <c r="E678" s="666"/>
      <c r="F678" s="666"/>
      <c r="G678" s="666"/>
      <c r="H678" s="666"/>
      <c r="I678" s="666"/>
      <c r="J678" s="666"/>
      <c r="K678" s="666"/>
      <c r="L678" s="666"/>
      <c r="M678" s="666"/>
      <c r="N678" s="666"/>
      <c r="O678" s="666"/>
      <c r="P678" s="666"/>
      <c r="Q678" s="666"/>
      <c r="R678" s="666"/>
      <c r="S678" s="666"/>
      <c r="T678" s="666"/>
      <c r="U678" s="666"/>
      <c r="V678" s="666"/>
      <c r="W678" s="666"/>
      <c r="X678" s="667"/>
      <c r="Y678" s="667"/>
      <c r="Z678" s="667"/>
    </row>
    <row r="679" spans="1:26" x14ac:dyDescent="0.25">
      <c r="A679" s="666"/>
      <c r="B679" s="666"/>
      <c r="C679" s="666"/>
      <c r="D679" s="666"/>
      <c r="E679" s="666"/>
      <c r="F679" s="666"/>
      <c r="G679" s="666"/>
      <c r="H679" s="666"/>
      <c r="I679" s="666"/>
      <c r="J679" s="666"/>
      <c r="K679" s="666"/>
      <c r="L679" s="666"/>
      <c r="M679" s="666"/>
      <c r="N679" s="666"/>
      <c r="O679" s="666"/>
      <c r="P679" s="666"/>
      <c r="Q679" s="666"/>
      <c r="R679" s="666"/>
      <c r="S679" s="666"/>
      <c r="T679" s="666"/>
      <c r="U679" s="666"/>
      <c r="V679" s="666"/>
      <c r="W679" s="666"/>
      <c r="X679" s="667"/>
      <c r="Y679" s="667"/>
      <c r="Z679" s="667"/>
    </row>
    <row r="680" spans="1:26" x14ac:dyDescent="0.25">
      <c r="A680" s="666"/>
      <c r="B680" s="666"/>
      <c r="C680" s="666"/>
      <c r="D680" s="666"/>
      <c r="E680" s="666"/>
      <c r="F680" s="666"/>
      <c r="G680" s="666"/>
      <c r="H680" s="666"/>
      <c r="I680" s="666"/>
      <c r="J680" s="666"/>
      <c r="K680" s="666"/>
      <c r="L680" s="666"/>
      <c r="M680" s="666"/>
      <c r="N680" s="666"/>
      <c r="O680" s="666"/>
      <c r="P680" s="666"/>
      <c r="Q680" s="666"/>
      <c r="R680" s="666"/>
      <c r="S680" s="666"/>
      <c r="T680" s="666"/>
      <c r="U680" s="666"/>
      <c r="V680" s="666"/>
      <c r="W680" s="666"/>
      <c r="X680" s="667"/>
      <c r="Y680" s="667"/>
      <c r="Z680" s="667"/>
    </row>
    <row r="681" spans="1:26" x14ac:dyDescent="0.25">
      <c r="A681" s="666"/>
      <c r="B681" s="666"/>
      <c r="C681" s="666"/>
      <c r="D681" s="666"/>
      <c r="E681" s="666"/>
      <c r="F681" s="666"/>
      <c r="G681" s="666"/>
      <c r="H681" s="666"/>
      <c r="I681" s="666"/>
      <c r="J681" s="666"/>
      <c r="K681" s="666"/>
      <c r="L681" s="666"/>
      <c r="M681" s="666"/>
      <c r="N681" s="666"/>
      <c r="O681" s="666"/>
      <c r="P681" s="666"/>
      <c r="Q681" s="666"/>
      <c r="R681" s="666"/>
      <c r="S681" s="666"/>
      <c r="T681" s="666"/>
      <c r="U681" s="666"/>
      <c r="V681" s="666"/>
      <c r="W681" s="666"/>
      <c r="X681" s="667"/>
      <c r="Y681" s="667"/>
      <c r="Z681" s="667"/>
    </row>
    <row r="682" spans="1:26" x14ac:dyDescent="0.25">
      <c r="A682" s="666"/>
      <c r="B682" s="666"/>
      <c r="C682" s="666"/>
      <c r="D682" s="666"/>
      <c r="E682" s="666"/>
      <c r="F682" s="666"/>
      <c r="G682" s="666"/>
      <c r="H682" s="666"/>
      <c r="I682" s="666"/>
      <c r="J682" s="666"/>
      <c r="K682" s="666"/>
      <c r="L682" s="666"/>
      <c r="M682" s="666"/>
      <c r="N682" s="666"/>
      <c r="O682" s="666"/>
      <c r="P682" s="666"/>
      <c r="Q682" s="666"/>
      <c r="R682" s="666"/>
      <c r="S682" s="666"/>
      <c r="T682" s="666"/>
      <c r="U682" s="666"/>
      <c r="V682" s="666"/>
      <c r="W682" s="666"/>
      <c r="X682" s="667"/>
      <c r="Y682" s="667"/>
      <c r="Z682" s="667"/>
    </row>
    <row r="683" spans="1:26" x14ac:dyDescent="0.25">
      <c r="A683" s="666"/>
      <c r="B683" s="666"/>
      <c r="C683" s="666"/>
      <c r="D683" s="666"/>
      <c r="E683" s="666"/>
      <c r="F683" s="666"/>
      <c r="G683" s="666"/>
      <c r="H683" s="666"/>
      <c r="I683" s="666"/>
      <c r="J683" s="666"/>
      <c r="K683" s="666"/>
      <c r="L683" s="666"/>
      <c r="M683" s="666"/>
      <c r="N683" s="666"/>
      <c r="O683" s="666"/>
      <c r="P683" s="666"/>
      <c r="Q683" s="666"/>
      <c r="R683" s="666"/>
      <c r="S683" s="666"/>
      <c r="T683" s="666"/>
      <c r="U683" s="666"/>
      <c r="V683" s="666"/>
      <c r="W683" s="666"/>
      <c r="X683" s="667"/>
      <c r="Y683" s="667"/>
      <c r="Z683" s="667"/>
    </row>
    <row r="684" spans="1:26" x14ac:dyDescent="0.25">
      <c r="A684" s="666"/>
      <c r="B684" s="666"/>
      <c r="C684" s="666"/>
      <c r="D684" s="666"/>
      <c r="E684" s="666"/>
      <c r="F684" s="666"/>
      <c r="G684" s="666"/>
      <c r="H684" s="666"/>
      <c r="I684" s="666"/>
      <c r="J684" s="666"/>
      <c r="K684" s="666"/>
      <c r="L684" s="666"/>
      <c r="M684" s="666"/>
      <c r="N684" s="666"/>
      <c r="O684" s="666"/>
      <c r="P684" s="666"/>
      <c r="Q684" s="666"/>
      <c r="R684" s="666"/>
      <c r="S684" s="666"/>
      <c r="T684" s="666"/>
      <c r="U684" s="666"/>
      <c r="V684" s="666"/>
      <c r="W684" s="666"/>
      <c r="X684" s="667"/>
      <c r="Y684" s="667"/>
      <c r="Z684" s="667"/>
    </row>
    <row r="685" spans="1:26" x14ac:dyDescent="0.25">
      <c r="A685" s="666"/>
      <c r="B685" s="666"/>
      <c r="C685" s="666"/>
      <c r="D685" s="666"/>
      <c r="E685" s="666"/>
      <c r="F685" s="666"/>
      <c r="G685" s="666"/>
      <c r="H685" s="666"/>
      <c r="I685" s="666"/>
      <c r="J685" s="666"/>
      <c r="K685" s="666"/>
      <c r="L685" s="666"/>
      <c r="M685" s="666"/>
      <c r="N685" s="666"/>
      <c r="O685" s="666"/>
      <c r="P685" s="666"/>
      <c r="Q685" s="666"/>
      <c r="R685" s="666"/>
      <c r="S685" s="666"/>
      <c r="T685" s="666"/>
      <c r="U685" s="666"/>
      <c r="V685" s="666"/>
      <c r="W685" s="666"/>
      <c r="X685" s="667"/>
      <c r="Y685" s="667"/>
      <c r="Z685" s="667"/>
    </row>
    <row r="686" spans="1:26" x14ac:dyDescent="0.25">
      <c r="A686" s="666"/>
      <c r="B686" s="666"/>
      <c r="C686" s="666"/>
      <c r="D686" s="666"/>
      <c r="E686" s="666"/>
      <c r="F686" s="666"/>
      <c r="G686" s="666"/>
      <c r="H686" s="666"/>
      <c r="I686" s="666"/>
      <c r="J686" s="666"/>
      <c r="K686" s="666"/>
      <c r="L686" s="666"/>
      <c r="M686" s="666"/>
      <c r="N686" s="666"/>
      <c r="O686" s="666"/>
      <c r="P686" s="666"/>
      <c r="Q686" s="666"/>
      <c r="R686" s="666"/>
      <c r="S686" s="666"/>
      <c r="T686" s="666"/>
      <c r="U686" s="666"/>
      <c r="V686" s="666"/>
      <c r="W686" s="666"/>
      <c r="X686" s="667"/>
      <c r="Y686" s="667"/>
      <c r="Z686" s="667"/>
    </row>
    <row r="687" spans="1:26" x14ac:dyDescent="0.25">
      <c r="A687" s="666"/>
      <c r="B687" s="666"/>
      <c r="C687" s="666"/>
      <c r="D687" s="666"/>
      <c r="E687" s="666"/>
      <c r="F687" s="666"/>
      <c r="G687" s="666"/>
      <c r="H687" s="666"/>
      <c r="I687" s="666"/>
      <c r="J687" s="666"/>
      <c r="K687" s="666"/>
      <c r="L687" s="666"/>
      <c r="M687" s="666"/>
      <c r="N687" s="666"/>
      <c r="O687" s="666"/>
      <c r="P687" s="666"/>
      <c r="Q687" s="666"/>
      <c r="R687" s="666"/>
      <c r="S687" s="666"/>
      <c r="T687" s="666"/>
      <c r="U687" s="666"/>
      <c r="V687" s="666"/>
      <c r="W687" s="666"/>
      <c r="X687" s="667"/>
      <c r="Y687" s="667"/>
      <c r="Z687" s="667"/>
    </row>
    <row r="688" spans="1:26" x14ac:dyDescent="0.25">
      <c r="A688" s="666"/>
      <c r="B688" s="666"/>
      <c r="C688" s="666"/>
      <c r="D688" s="666"/>
      <c r="E688" s="666"/>
      <c r="F688" s="666"/>
      <c r="G688" s="666"/>
      <c r="H688" s="666"/>
      <c r="I688" s="666"/>
      <c r="J688" s="666"/>
      <c r="K688" s="666"/>
      <c r="L688" s="666"/>
      <c r="M688" s="666"/>
      <c r="N688" s="666"/>
      <c r="O688" s="666"/>
      <c r="P688" s="666"/>
      <c r="Q688" s="666"/>
      <c r="R688" s="666"/>
      <c r="S688" s="666"/>
      <c r="T688" s="666"/>
      <c r="U688" s="666"/>
      <c r="V688" s="666"/>
      <c r="W688" s="666"/>
      <c r="X688" s="667"/>
      <c r="Y688" s="667"/>
      <c r="Z688" s="667"/>
    </row>
    <row r="689" spans="1:26" x14ac:dyDescent="0.25">
      <c r="A689" s="666"/>
      <c r="B689" s="666"/>
      <c r="C689" s="666"/>
      <c r="D689" s="666"/>
      <c r="E689" s="666"/>
      <c r="F689" s="666"/>
      <c r="G689" s="666"/>
      <c r="H689" s="666"/>
      <c r="I689" s="666"/>
      <c r="J689" s="666"/>
      <c r="K689" s="666"/>
      <c r="L689" s="666"/>
      <c r="M689" s="666"/>
      <c r="N689" s="666"/>
      <c r="O689" s="666"/>
      <c r="P689" s="666"/>
      <c r="Q689" s="666"/>
      <c r="R689" s="666"/>
      <c r="S689" s="666"/>
      <c r="T689" s="666"/>
      <c r="U689" s="666"/>
      <c r="V689" s="666"/>
      <c r="W689" s="666"/>
      <c r="X689" s="667"/>
      <c r="Y689" s="667"/>
      <c r="Z689" s="667"/>
    </row>
    <row r="690" spans="1:26" x14ac:dyDescent="0.25">
      <c r="A690" s="666"/>
      <c r="B690" s="666"/>
      <c r="C690" s="666"/>
      <c r="D690" s="666"/>
      <c r="E690" s="666"/>
      <c r="F690" s="666"/>
      <c r="G690" s="666"/>
      <c r="H690" s="666"/>
      <c r="I690" s="666"/>
      <c r="J690" s="666"/>
      <c r="K690" s="666"/>
      <c r="L690" s="666"/>
      <c r="M690" s="666"/>
      <c r="N690" s="666"/>
      <c r="O690" s="666"/>
      <c r="P690" s="666"/>
      <c r="Q690" s="666"/>
      <c r="R690" s="666"/>
      <c r="S690" s="666"/>
      <c r="T690" s="666"/>
      <c r="U690" s="666"/>
      <c r="V690" s="666"/>
      <c r="W690" s="666"/>
      <c r="X690" s="667"/>
      <c r="Y690" s="667"/>
      <c r="Z690" s="667"/>
    </row>
    <row r="691" spans="1:26" x14ac:dyDescent="0.25">
      <c r="A691" s="666"/>
      <c r="B691" s="666"/>
      <c r="C691" s="666"/>
      <c r="D691" s="666"/>
      <c r="E691" s="666"/>
      <c r="F691" s="666"/>
      <c r="G691" s="666"/>
      <c r="H691" s="666"/>
      <c r="I691" s="666"/>
      <c r="J691" s="666"/>
      <c r="K691" s="666"/>
      <c r="L691" s="666"/>
      <c r="M691" s="666"/>
      <c r="N691" s="666"/>
      <c r="O691" s="666"/>
      <c r="P691" s="666"/>
      <c r="Q691" s="666"/>
      <c r="R691" s="666"/>
      <c r="S691" s="666"/>
      <c r="T691" s="666"/>
      <c r="U691" s="666"/>
      <c r="V691" s="666"/>
      <c r="W691" s="666"/>
      <c r="X691" s="667"/>
      <c r="Y691" s="667"/>
      <c r="Z691" s="667"/>
    </row>
    <row r="692" spans="1:26" x14ac:dyDescent="0.25">
      <c r="A692" s="666"/>
      <c r="B692" s="666"/>
      <c r="C692" s="666"/>
      <c r="D692" s="666"/>
      <c r="E692" s="666"/>
      <c r="F692" s="666"/>
      <c r="G692" s="666"/>
      <c r="H692" s="666"/>
      <c r="I692" s="666"/>
      <c r="J692" s="666"/>
      <c r="K692" s="666"/>
      <c r="L692" s="666"/>
      <c r="M692" s="666"/>
      <c r="N692" s="666"/>
      <c r="O692" s="666"/>
      <c r="P692" s="666"/>
      <c r="Q692" s="666"/>
      <c r="R692" s="666"/>
      <c r="S692" s="666"/>
      <c r="T692" s="666"/>
      <c r="U692" s="666"/>
      <c r="V692" s="666"/>
      <c r="W692" s="666"/>
      <c r="X692" s="667"/>
      <c r="Y692" s="667"/>
      <c r="Z692" s="667"/>
    </row>
    <row r="693" spans="1:26" x14ac:dyDescent="0.25">
      <c r="A693" s="666"/>
      <c r="B693" s="666"/>
      <c r="C693" s="666"/>
      <c r="D693" s="666"/>
      <c r="E693" s="666"/>
      <c r="F693" s="666"/>
      <c r="G693" s="666"/>
      <c r="H693" s="666"/>
      <c r="I693" s="666"/>
      <c r="J693" s="666"/>
      <c r="K693" s="666"/>
      <c r="L693" s="666"/>
      <c r="M693" s="666"/>
      <c r="N693" s="666"/>
      <c r="O693" s="666"/>
      <c r="P693" s="666"/>
      <c r="Q693" s="666"/>
      <c r="R693" s="666"/>
      <c r="S693" s="666"/>
      <c r="T693" s="666"/>
      <c r="U693" s="666"/>
      <c r="V693" s="666"/>
      <c r="W693" s="666"/>
      <c r="X693" s="667"/>
      <c r="Y693" s="667"/>
      <c r="Z693" s="667"/>
    </row>
    <row r="694" spans="1:26" x14ac:dyDescent="0.25">
      <c r="A694" s="666"/>
      <c r="B694" s="666"/>
      <c r="C694" s="666"/>
      <c r="D694" s="666"/>
      <c r="E694" s="666"/>
      <c r="F694" s="666"/>
      <c r="G694" s="666"/>
      <c r="H694" s="666"/>
      <c r="I694" s="666"/>
      <c r="J694" s="666"/>
      <c r="K694" s="666"/>
      <c r="L694" s="666"/>
      <c r="M694" s="666"/>
      <c r="N694" s="666"/>
      <c r="O694" s="666"/>
      <c r="P694" s="666"/>
      <c r="Q694" s="666"/>
      <c r="R694" s="666"/>
      <c r="S694" s="666"/>
      <c r="T694" s="666"/>
      <c r="U694" s="666"/>
      <c r="V694" s="666"/>
      <c r="W694" s="666"/>
      <c r="X694" s="667"/>
      <c r="Y694" s="667"/>
      <c r="Z694" s="667"/>
    </row>
    <row r="695" spans="1:26" x14ac:dyDescent="0.25">
      <c r="A695" s="666"/>
      <c r="B695" s="666"/>
      <c r="C695" s="666"/>
      <c r="D695" s="666"/>
      <c r="E695" s="666"/>
      <c r="F695" s="666"/>
      <c r="G695" s="666"/>
      <c r="H695" s="666"/>
      <c r="I695" s="666"/>
      <c r="J695" s="666"/>
      <c r="K695" s="666"/>
      <c r="L695" s="666"/>
      <c r="M695" s="666"/>
      <c r="N695" s="666"/>
      <c r="O695" s="666"/>
      <c r="P695" s="666"/>
      <c r="Q695" s="666"/>
      <c r="R695" s="666"/>
      <c r="S695" s="666"/>
      <c r="T695" s="666"/>
      <c r="U695" s="666"/>
      <c r="V695" s="666"/>
      <c r="W695" s="666"/>
      <c r="X695" s="667"/>
      <c r="Y695" s="667"/>
      <c r="Z695" s="667"/>
    </row>
    <row r="696" spans="1:26" x14ac:dyDescent="0.25">
      <c r="A696" s="666"/>
      <c r="B696" s="666"/>
      <c r="C696" s="666"/>
      <c r="D696" s="666"/>
      <c r="E696" s="666"/>
      <c r="F696" s="666"/>
      <c r="G696" s="666"/>
      <c r="H696" s="666"/>
      <c r="I696" s="666"/>
      <c r="J696" s="666"/>
      <c r="K696" s="666"/>
      <c r="L696" s="666"/>
      <c r="M696" s="666"/>
      <c r="N696" s="666"/>
      <c r="O696" s="666"/>
      <c r="P696" s="666"/>
      <c r="Q696" s="666"/>
      <c r="R696" s="666"/>
      <c r="S696" s="666"/>
      <c r="T696" s="666"/>
      <c r="U696" s="666"/>
      <c r="V696" s="666"/>
      <c r="W696" s="666"/>
      <c r="X696" s="667"/>
      <c r="Y696" s="667"/>
      <c r="Z696" s="667"/>
    </row>
    <row r="697" spans="1:26" x14ac:dyDescent="0.25">
      <c r="A697" s="666"/>
      <c r="B697" s="666"/>
      <c r="C697" s="666"/>
      <c r="D697" s="666"/>
      <c r="E697" s="666"/>
      <c r="F697" s="666"/>
      <c r="G697" s="666"/>
      <c r="H697" s="666"/>
      <c r="I697" s="666"/>
      <c r="J697" s="666"/>
      <c r="K697" s="666"/>
      <c r="L697" s="666"/>
      <c r="M697" s="666"/>
      <c r="N697" s="666"/>
      <c r="O697" s="666"/>
      <c r="P697" s="666"/>
      <c r="Q697" s="666"/>
      <c r="R697" s="666"/>
      <c r="S697" s="666"/>
      <c r="T697" s="666"/>
      <c r="U697" s="666"/>
      <c r="V697" s="666"/>
      <c r="W697" s="666"/>
      <c r="X697" s="667"/>
      <c r="Y697" s="667"/>
      <c r="Z697" s="667"/>
    </row>
    <row r="698" spans="1:26" x14ac:dyDescent="0.25">
      <c r="A698" s="666"/>
      <c r="B698" s="666"/>
      <c r="C698" s="666"/>
      <c r="D698" s="666"/>
      <c r="E698" s="666"/>
      <c r="F698" s="666"/>
      <c r="G698" s="666"/>
      <c r="H698" s="666"/>
      <c r="I698" s="666"/>
      <c r="J698" s="666"/>
      <c r="K698" s="666"/>
      <c r="L698" s="666"/>
      <c r="M698" s="666"/>
      <c r="N698" s="666"/>
      <c r="O698" s="666"/>
      <c r="P698" s="666"/>
      <c r="Q698" s="666"/>
      <c r="R698" s="666"/>
      <c r="S698" s="666"/>
      <c r="T698" s="666"/>
      <c r="U698" s="666"/>
      <c r="V698" s="666"/>
      <c r="W698" s="666"/>
      <c r="X698" s="667"/>
      <c r="Y698" s="667"/>
      <c r="Z698" s="667"/>
    </row>
    <row r="699" spans="1:26" x14ac:dyDescent="0.25">
      <c r="A699" s="666"/>
      <c r="B699" s="666"/>
      <c r="C699" s="666"/>
      <c r="D699" s="666"/>
      <c r="E699" s="666"/>
      <c r="F699" s="666"/>
      <c r="G699" s="666"/>
      <c r="H699" s="666"/>
      <c r="I699" s="666"/>
      <c r="J699" s="666"/>
      <c r="K699" s="666"/>
      <c r="L699" s="666"/>
      <c r="M699" s="666"/>
      <c r="N699" s="666"/>
      <c r="O699" s="666"/>
      <c r="P699" s="666"/>
      <c r="Q699" s="666"/>
      <c r="R699" s="666"/>
      <c r="S699" s="666"/>
      <c r="T699" s="666"/>
      <c r="U699" s="666"/>
      <c r="V699" s="666"/>
      <c r="W699" s="666"/>
      <c r="X699" s="667"/>
      <c r="Y699" s="667"/>
      <c r="Z699" s="667"/>
    </row>
    <row r="700" spans="1:26" x14ac:dyDescent="0.25">
      <c r="A700" s="666"/>
      <c r="B700" s="666"/>
      <c r="C700" s="666"/>
      <c r="D700" s="666"/>
      <c r="E700" s="666"/>
      <c r="F700" s="666"/>
      <c r="G700" s="666"/>
      <c r="H700" s="666"/>
      <c r="I700" s="666"/>
      <c r="J700" s="666"/>
      <c r="K700" s="666"/>
      <c r="L700" s="666"/>
      <c r="M700" s="666"/>
      <c r="N700" s="666"/>
      <c r="O700" s="666"/>
      <c r="P700" s="666"/>
      <c r="Q700" s="666"/>
      <c r="R700" s="666"/>
      <c r="S700" s="666"/>
      <c r="T700" s="666"/>
      <c r="U700" s="666"/>
      <c r="V700" s="666"/>
      <c r="W700" s="666"/>
      <c r="X700" s="667"/>
      <c r="Y700" s="667"/>
      <c r="Z700" s="667"/>
    </row>
    <row r="701" spans="1:26" x14ac:dyDescent="0.25">
      <c r="A701" s="666"/>
      <c r="B701" s="666"/>
      <c r="C701" s="666"/>
      <c r="D701" s="666"/>
      <c r="E701" s="666"/>
      <c r="F701" s="666"/>
      <c r="G701" s="666"/>
      <c r="H701" s="666"/>
      <c r="I701" s="666"/>
      <c r="J701" s="666"/>
      <c r="K701" s="666"/>
      <c r="L701" s="666"/>
      <c r="M701" s="666"/>
      <c r="N701" s="666"/>
      <c r="O701" s="666"/>
      <c r="P701" s="666"/>
      <c r="Q701" s="666"/>
      <c r="R701" s="666"/>
      <c r="S701" s="666"/>
      <c r="T701" s="666"/>
      <c r="U701" s="666"/>
      <c r="V701" s="666"/>
      <c r="W701" s="666"/>
      <c r="X701" s="667"/>
      <c r="Y701" s="667"/>
      <c r="Z701" s="667"/>
    </row>
    <row r="702" spans="1:26" x14ac:dyDescent="0.25">
      <c r="A702" s="666"/>
      <c r="B702" s="666"/>
      <c r="C702" s="666"/>
      <c r="D702" s="666"/>
      <c r="E702" s="666"/>
      <c r="F702" s="666"/>
      <c r="G702" s="666"/>
      <c r="H702" s="666"/>
      <c r="I702" s="666"/>
      <c r="J702" s="666"/>
      <c r="K702" s="666"/>
      <c r="L702" s="666"/>
      <c r="M702" s="666"/>
      <c r="N702" s="666"/>
      <c r="O702" s="666"/>
      <c r="P702" s="666"/>
      <c r="Q702" s="666"/>
      <c r="R702" s="666"/>
      <c r="S702" s="666"/>
      <c r="T702" s="666"/>
      <c r="U702" s="666"/>
      <c r="V702" s="666"/>
      <c r="W702" s="666"/>
      <c r="X702" s="667"/>
      <c r="Y702" s="667"/>
      <c r="Z702" s="667"/>
    </row>
    <row r="703" spans="1:26" x14ac:dyDescent="0.25">
      <c r="A703" s="666"/>
      <c r="B703" s="666"/>
      <c r="C703" s="666"/>
      <c r="D703" s="666"/>
      <c r="E703" s="666"/>
      <c r="F703" s="666"/>
      <c r="G703" s="666"/>
      <c r="H703" s="666"/>
      <c r="I703" s="666"/>
      <c r="J703" s="666"/>
      <c r="K703" s="666"/>
      <c r="L703" s="666"/>
      <c r="M703" s="666"/>
      <c r="N703" s="666"/>
      <c r="O703" s="666"/>
      <c r="P703" s="666"/>
      <c r="Q703" s="666"/>
      <c r="R703" s="666"/>
      <c r="S703" s="666"/>
      <c r="T703" s="666"/>
      <c r="U703" s="666"/>
      <c r="V703" s="666"/>
      <c r="W703" s="666"/>
      <c r="X703" s="667"/>
      <c r="Y703" s="667"/>
      <c r="Z703" s="667"/>
    </row>
    <row r="704" spans="1:26" x14ac:dyDescent="0.25">
      <c r="A704" s="666"/>
      <c r="B704" s="666"/>
      <c r="C704" s="666"/>
      <c r="D704" s="666"/>
      <c r="E704" s="666"/>
      <c r="F704" s="666"/>
      <c r="G704" s="666"/>
      <c r="H704" s="666"/>
      <c r="I704" s="666"/>
      <c r="J704" s="666"/>
      <c r="K704" s="666"/>
      <c r="L704" s="666"/>
      <c r="M704" s="666"/>
      <c r="N704" s="666"/>
      <c r="O704" s="666"/>
      <c r="P704" s="666"/>
      <c r="Q704" s="666"/>
      <c r="R704" s="666"/>
      <c r="S704" s="666"/>
      <c r="T704" s="666"/>
      <c r="U704" s="666"/>
      <c r="V704" s="666"/>
      <c r="W704" s="666"/>
      <c r="X704" s="667"/>
      <c r="Y704" s="667"/>
      <c r="Z704" s="667"/>
    </row>
    <row r="705" spans="1:26" x14ac:dyDescent="0.25">
      <c r="A705" s="666"/>
      <c r="B705" s="666"/>
      <c r="C705" s="666"/>
      <c r="D705" s="666"/>
      <c r="E705" s="666"/>
      <c r="F705" s="666"/>
      <c r="G705" s="666"/>
      <c r="H705" s="666"/>
      <c r="I705" s="666"/>
      <c r="J705" s="666"/>
      <c r="K705" s="666"/>
      <c r="L705" s="666"/>
      <c r="M705" s="666"/>
      <c r="N705" s="666"/>
      <c r="O705" s="666"/>
      <c r="P705" s="666"/>
      <c r="Q705" s="666"/>
      <c r="R705" s="666"/>
      <c r="S705" s="666"/>
      <c r="T705" s="666"/>
      <c r="U705" s="666"/>
      <c r="V705" s="666"/>
      <c r="W705" s="666"/>
      <c r="X705" s="667"/>
      <c r="Y705" s="667"/>
      <c r="Z705" s="667"/>
    </row>
    <row r="706" spans="1:26" x14ac:dyDescent="0.25">
      <c r="A706" s="666"/>
      <c r="B706" s="666"/>
      <c r="C706" s="666"/>
      <c r="D706" s="666"/>
      <c r="E706" s="666"/>
      <c r="F706" s="666"/>
      <c r="G706" s="666"/>
      <c r="H706" s="666"/>
      <c r="I706" s="666"/>
      <c r="J706" s="666"/>
      <c r="K706" s="666"/>
      <c r="L706" s="666"/>
      <c r="M706" s="666"/>
      <c r="N706" s="666"/>
      <c r="O706" s="666"/>
      <c r="P706" s="666"/>
      <c r="Q706" s="666"/>
      <c r="R706" s="666"/>
      <c r="S706" s="666"/>
      <c r="T706" s="666"/>
      <c r="U706" s="666"/>
      <c r="V706" s="666"/>
      <c r="W706" s="666"/>
      <c r="X706" s="667"/>
      <c r="Y706" s="667"/>
      <c r="Z706" s="667"/>
    </row>
    <row r="707" spans="1:26" x14ac:dyDescent="0.25">
      <c r="A707" s="666"/>
      <c r="B707" s="666"/>
      <c r="C707" s="666"/>
      <c r="D707" s="666"/>
      <c r="E707" s="666"/>
      <c r="F707" s="666"/>
      <c r="G707" s="666"/>
      <c r="H707" s="666"/>
      <c r="I707" s="666"/>
      <c r="J707" s="666"/>
      <c r="K707" s="666"/>
      <c r="L707" s="666"/>
      <c r="M707" s="666"/>
      <c r="N707" s="666"/>
      <c r="O707" s="666"/>
      <c r="P707" s="666"/>
      <c r="Q707" s="666"/>
      <c r="R707" s="666"/>
      <c r="S707" s="666"/>
      <c r="T707" s="666"/>
      <c r="U707" s="666"/>
      <c r="V707" s="666"/>
      <c r="W707" s="666"/>
      <c r="X707" s="667"/>
      <c r="Y707" s="667"/>
      <c r="Z707" s="667"/>
    </row>
    <row r="708" spans="1:26" x14ac:dyDescent="0.25">
      <c r="A708" s="666"/>
      <c r="B708" s="666"/>
      <c r="C708" s="666"/>
      <c r="D708" s="666"/>
      <c r="E708" s="666"/>
      <c r="F708" s="666"/>
      <c r="G708" s="666"/>
      <c r="H708" s="666"/>
      <c r="I708" s="666"/>
      <c r="J708" s="666"/>
      <c r="K708" s="666"/>
      <c r="L708" s="666"/>
      <c r="M708" s="666"/>
      <c r="N708" s="666"/>
      <c r="O708" s="666"/>
      <c r="P708" s="666"/>
      <c r="Q708" s="666"/>
      <c r="R708" s="666"/>
      <c r="S708" s="666"/>
      <c r="T708" s="666"/>
      <c r="U708" s="666"/>
      <c r="V708" s="666"/>
      <c r="W708" s="666"/>
      <c r="X708" s="667"/>
      <c r="Y708" s="667"/>
      <c r="Z708" s="667"/>
    </row>
    <row r="709" spans="1:26" x14ac:dyDescent="0.25">
      <c r="A709" s="666"/>
      <c r="B709" s="666"/>
      <c r="C709" s="666"/>
      <c r="D709" s="666"/>
      <c r="E709" s="666"/>
      <c r="F709" s="666"/>
      <c r="G709" s="666"/>
      <c r="H709" s="666"/>
      <c r="I709" s="666"/>
      <c r="J709" s="666"/>
      <c r="K709" s="666"/>
      <c r="L709" s="666"/>
      <c r="M709" s="666"/>
      <c r="N709" s="666"/>
      <c r="O709" s="666"/>
      <c r="P709" s="666"/>
      <c r="Q709" s="666"/>
      <c r="R709" s="666"/>
      <c r="S709" s="666"/>
      <c r="T709" s="666"/>
      <c r="U709" s="666"/>
      <c r="V709" s="666"/>
      <c r="W709" s="666"/>
      <c r="X709" s="667"/>
      <c r="Y709" s="667"/>
      <c r="Z709" s="667"/>
    </row>
    <row r="710" spans="1:26" x14ac:dyDescent="0.25">
      <c r="A710" s="666"/>
      <c r="B710" s="666"/>
      <c r="C710" s="666"/>
      <c r="D710" s="666"/>
      <c r="E710" s="666"/>
      <c r="F710" s="666"/>
      <c r="G710" s="666"/>
      <c r="H710" s="666"/>
      <c r="I710" s="666"/>
      <c r="J710" s="666"/>
      <c r="K710" s="666"/>
      <c r="L710" s="666"/>
      <c r="M710" s="666"/>
      <c r="N710" s="666"/>
      <c r="O710" s="666"/>
      <c r="P710" s="666"/>
      <c r="Q710" s="666"/>
      <c r="R710" s="666"/>
      <c r="S710" s="666"/>
      <c r="T710" s="666"/>
      <c r="U710" s="666"/>
      <c r="V710" s="666"/>
      <c r="W710" s="666"/>
      <c r="X710" s="667"/>
      <c r="Y710" s="667"/>
      <c r="Z710" s="667"/>
    </row>
    <row r="711" spans="1:26" x14ac:dyDescent="0.25">
      <c r="A711" s="666"/>
      <c r="B711" s="666"/>
      <c r="C711" s="666"/>
      <c r="D711" s="666"/>
      <c r="E711" s="666"/>
      <c r="F711" s="666"/>
      <c r="G711" s="666"/>
      <c r="H711" s="666"/>
      <c r="I711" s="666"/>
      <c r="J711" s="666"/>
      <c r="K711" s="666"/>
      <c r="L711" s="666"/>
      <c r="M711" s="666"/>
      <c r="N711" s="666"/>
      <c r="O711" s="666"/>
      <c r="P711" s="666"/>
      <c r="Q711" s="666"/>
      <c r="R711" s="666"/>
      <c r="S711" s="666"/>
      <c r="T711" s="666"/>
      <c r="U711" s="666"/>
      <c r="V711" s="666"/>
      <c r="W711" s="666"/>
      <c r="X711" s="667"/>
      <c r="Y711" s="667"/>
      <c r="Z711" s="667"/>
    </row>
    <row r="712" spans="1:26" x14ac:dyDescent="0.25">
      <c r="A712" s="666"/>
      <c r="B712" s="666"/>
      <c r="C712" s="666"/>
      <c r="D712" s="666"/>
      <c r="E712" s="666"/>
      <c r="F712" s="666"/>
      <c r="G712" s="666"/>
      <c r="H712" s="666"/>
      <c r="I712" s="666"/>
      <c r="J712" s="666"/>
      <c r="K712" s="666"/>
      <c r="L712" s="666"/>
      <c r="M712" s="666"/>
      <c r="N712" s="666"/>
      <c r="O712" s="666"/>
      <c r="P712" s="666"/>
      <c r="Q712" s="666"/>
      <c r="R712" s="666"/>
      <c r="S712" s="666"/>
      <c r="T712" s="666"/>
      <c r="U712" s="666"/>
      <c r="V712" s="666"/>
      <c r="W712" s="666"/>
      <c r="X712" s="667"/>
      <c r="Y712" s="667"/>
      <c r="Z712" s="667"/>
    </row>
    <row r="713" spans="1:26" x14ac:dyDescent="0.25">
      <c r="A713" s="666"/>
      <c r="B713" s="666"/>
      <c r="C713" s="666"/>
      <c r="D713" s="666"/>
      <c r="E713" s="666"/>
      <c r="F713" s="666"/>
      <c r="G713" s="666"/>
      <c r="H713" s="666"/>
      <c r="I713" s="666"/>
      <c r="J713" s="666"/>
      <c r="K713" s="666"/>
      <c r="L713" s="666"/>
      <c r="M713" s="666"/>
      <c r="N713" s="666"/>
      <c r="O713" s="666"/>
      <c r="P713" s="666"/>
      <c r="Q713" s="666"/>
      <c r="R713" s="666"/>
      <c r="S713" s="666"/>
      <c r="T713" s="666"/>
      <c r="U713" s="666"/>
      <c r="V713" s="666"/>
      <c r="W713" s="666"/>
      <c r="X713" s="667"/>
      <c r="Y713" s="667"/>
      <c r="Z713" s="667"/>
    </row>
    <row r="714" spans="1:26" x14ac:dyDescent="0.25">
      <c r="A714" s="666"/>
      <c r="B714" s="666"/>
      <c r="C714" s="666"/>
      <c r="D714" s="666"/>
      <c r="E714" s="666"/>
      <c r="F714" s="666"/>
      <c r="G714" s="666"/>
      <c r="H714" s="666"/>
      <c r="I714" s="666"/>
      <c r="J714" s="666"/>
      <c r="K714" s="666"/>
      <c r="L714" s="666"/>
      <c r="M714" s="666"/>
      <c r="N714" s="666"/>
      <c r="O714" s="666"/>
      <c r="P714" s="666"/>
      <c r="Q714" s="666"/>
      <c r="R714" s="666"/>
      <c r="S714" s="666"/>
      <c r="T714" s="666"/>
      <c r="U714" s="666"/>
      <c r="V714" s="666"/>
      <c r="W714" s="666"/>
      <c r="X714" s="667"/>
      <c r="Y714" s="667"/>
      <c r="Z714" s="667"/>
    </row>
    <row r="715" spans="1:26" x14ac:dyDescent="0.25">
      <c r="A715" s="666"/>
      <c r="B715" s="666"/>
      <c r="C715" s="666"/>
      <c r="D715" s="666"/>
      <c r="E715" s="666"/>
      <c r="F715" s="666"/>
      <c r="G715" s="666"/>
      <c r="H715" s="666"/>
      <c r="I715" s="666"/>
      <c r="J715" s="666"/>
      <c r="K715" s="666"/>
      <c r="L715" s="666"/>
      <c r="M715" s="666"/>
      <c r="N715" s="666"/>
      <c r="O715" s="666"/>
      <c r="P715" s="666"/>
      <c r="Q715" s="666"/>
      <c r="R715" s="666"/>
      <c r="S715" s="666"/>
      <c r="T715" s="666"/>
      <c r="U715" s="666"/>
      <c r="V715" s="666"/>
      <c r="W715" s="666"/>
      <c r="X715" s="667"/>
      <c r="Y715" s="667"/>
      <c r="Z715" s="667"/>
    </row>
    <row r="716" spans="1:26" x14ac:dyDescent="0.25">
      <c r="A716" s="666"/>
      <c r="B716" s="666"/>
      <c r="C716" s="666"/>
      <c r="D716" s="666"/>
      <c r="E716" s="666"/>
      <c r="F716" s="666"/>
      <c r="G716" s="666"/>
      <c r="H716" s="666"/>
      <c r="I716" s="666"/>
      <c r="J716" s="666"/>
      <c r="K716" s="666"/>
      <c r="L716" s="666"/>
      <c r="M716" s="666"/>
      <c r="N716" s="666"/>
      <c r="O716" s="666"/>
      <c r="P716" s="666"/>
      <c r="Q716" s="666"/>
      <c r="R716" s="666"/>
      <c r="S716" s="666"/>
      <c r="T716" s="666"/>
      <c r="U716" s="666"/>
      <c r="V716" s="666"/>
      <c r="W716" s="666"/>
      <c r="X716" s="667"/>
      <c r="Y716" s="667"/>
      <c r="Z716" s="667"/>
    </row>
    <row r="717" spans="1:26" x14ac:dyDescent="0.25">
      <c r="A717" s="666"/>
      <c r="B717" s="666"/>
      <c r="C717" s="666"/>
      <c r="D717" s="666"/>
      <c r="E717" s="666"/>
      <c r="F717" s="666"/>
      <c r="G717" s="666"/>
      <c r="H717" s="666"/>
      <c r="I717" s="666"/>
      <c r="J717" s="666"/>
      <c r="K717" s="666"/>
      <c r="L717" s="666"/>
      <c r="M717" s="666"/>
      <c r="N717" s="666"/>
      <c r="O717" s="666"/>
      <c r="P717" s="666"/>
      <c r="Q717" s="666"/>
      <c r="R717" s="666"/>
      <c r="S717" s="666"/>
      <c r="T717" s="666"/>
      <c r="U717" s="666"/>
      <c r="V717" s="666"/>
      <c r="W717" s="666"/>
      <c r="X717" s="667"/>
      <c r="Y717" s="667"/>
      <c r="Z717" s="667"/>
    </row>
    <row r="718" spans="1:26" x14ac:dyDescent="0.25">
      <c r="A718" s="666"/>
      <c r="B718" s="666"/>
      <c r="C718" s="666"/>
      <c r="D718" s="666"/>
      <c r="E718" s="666"/>
      <c r="F718" s="666"/>
      <c r="G718" s="666"/>
      <c r="H718" s="666"/>
      <c r="I718" s="666"/>
      <c r="J718" s="666"/>
      <c r="K718" s="666"/>
      <c r="L718" s="666"/>
      <c r="M718" s="666"/>
      <c r="N718" s="666"/>
      <c r="O718" s="666"/>
      <c r="P718" s="666"/>
      <c r="Q718" s="666"/>
      <c r="R718" s="666"/>
      <c r="S718" s="666"/>
      <c r="T718" s="666"/>
      <c r="U718" s="666"/>
      <c r="V718" s="666"/>
      <c r="W718" s="666"/>
      <c r="X718" s="667"/>
      <c r="Y718" s="667"/>
      <c r="Z718" s="667"/>
    </row>
    <row r="719" spans="1:26" x14ac:dyDescent="0.25">
      <c r="A719" s="666"/>
      <c r="B719" s="666"/>
      <c r="C719" s="666"/>
      <c r="D719" s="666"/>
      <c r="E719" s="666"/>
      <c r="F719" s="666"/>
      <c r="G719" s="666"/>
      <c r="H719" s="666"/>
      <c r="I719" s="666"/>
      <c r="J719" s="666"/>
      <c r="K719" s="666"/>
      <c r="L719" s="666"/>
      <c r="M719" s="666"/>
      <c r="N719" s="666"/>
      <c r="O719" s="666"/>
      <c r="P719" s="666"/>
      <c r="Q719" s="666"/>
      <c r="R719" s="666"/>
      <c r="S719" s="666"/>
      <c r="T719" s="666"/>
      <c r="U719" s="666"/>
      <c r="V719" s="666"/>
      <c r="W719" s="666"/>
      <c r="X719" s="667"/>
      <c r="Y719" s="667"/>
      <c r="Z719" s="667"/>
    </row>
    <row r="720" spans="1:26" x14ac:dyDescent="0.25">
      <c r="A720" s="666"/>
      <c r="B720" s="666"/>
      <c r="C720" s="666"/>
      <c r="D720" s="666"/>
      <c r="E720" s="666"/>
      <c r="F720" s="666"/>
      <c r="G720" s="666"/>
      <c r="H720" s="666"/>
      <c r="I720" s="666"/>
      <c r="J720" s="666"/>
      <c r="K720" s="666"/>
      <c r="L720" s="666"/>
      <c r="M720" s="666"/>
      <c r="N720" s="666"/>
      <c r="O720" s="666"/>
      <c r="P720" s="666"/>
      <c r="Q720" s="666"/>
      <c r="R720" s="666"/>
      <c r="S720" s="666"/>
      <c r="T720" s="666"/>
      <c r="U720" s="666"/>
      <c r="V720" s="666"/>
      <c r="W720" s="666"/>
      <c r="X720" s="667"/>
      <c r="Y720" s="667"/>
      <c r="Z720" s="667"/>
    </row>
    <row r="721" spans="1:26" x14ac:dyDescent="0.25">
      <c r="A721" s="666"/>
      <c r="B721" s="666"/>
      <c r="C721" s="666"/>
      <c r="D721" s="666"/>
      <c r="E721" s="666"/>
      <c r="F721" s="666"/>
      <c r="G721" s="666"/>
      <c r="H721" s="666"/>
      <c r="I721" s="666"/>
      <c r="J721" s="666"/>
      <c r="K721" s="666"/>
      <c r="L721" s="666"/>
      <c r="M721" s="666"/>
      <c r="N721" s="666"/>
      <c r="O721" s="666"/>
      <c r="P721" s="666"/>
      <c r="Q721" s="666"/>
      <c r="R721" s="666"/>
      <c r="S721" s="666"/>
      <c r="T721" s="666"/>
      <c r="U721" s="666"/>
      <c r="V721" s="666"/>
      <c r="W721" s="666"/>
      <c r="X721" s="667"/>
      <c r="Y721" s="667"/>
      <c r="Z721" s="667"/>
    </row>
    <row r="722" spans="1:26" x14ac:dyDescent="0.25">
      <c r="A722" s="666"/>
      <c r="B722" s="666"/>
      <c r="C722" s="666"/>
      <c r="D722" s="666"/>
      <c r="E722" s="666"/>
      <c r="F722" s="666"/>
      <c r="G722" s="666"/>
      <c r="H722" s="666"/>
      <c r="I722" s="666"/>
      <c r="J722" s="666"/>
      <c r="K722" s="666"/>
      <c r="L722" s="666"/>
      <c r="M722" s="666"/>
      <c r="N722" s="666"/>
      <c r="O722" s="666"/>
      <c r="P722" s="666"/>
      <c r="Q722" s="666"/>
      <c r="R722" s="666"/>
      <c r="S722" s="666"/>
      <c r="T722" s="666"/>
      <c r="U722" s="666"/>
      <c r="V722" s="666"/>
      <c r="W722" s="666"/>
      <c r="X722" s="667"/>
      <c r="Y722" s="667"/>
      <c r="Z722" s="667"/>
    </row>
    <row r="723" spans="1:26" x14ac:dyDescent="0.25">
      <c r="A723" s="666"/>
      <c r="B723" s="666"/>
      <c r="C723" s="666"/>
      <c r="D723" s="666"/>
      <c r="E723" s="666"/>
      <c r="F723" s="666"/>
      <c r="G723" s="666"/>
      <c r="H723" s="666"/>
      <c r="I723" s="666"/>
      <c r="J723" s="666"/>
      <c r="K723" s="666"/>
      <c r="L723" s="666"/>
      <c r="M723" s="666"/>
      <c r="N723" s="666"/>
      <c r="O723" s="666"/>
      <c r="P723" s="666"/>
      <c r="Q723" s="666"/>
      <c r="R723" s="666"/>
      <c r="S723" s="666"/>
      <c r="T723" s="666"/>
      <c r="U723" s="666"/>
      <c r="V723" s="666"/>
      <c r="W723" s="666"/>
      <c r="X723" s="667"/>
      <c r="Y723" s="667"/>
      <c r="Z723" s="667"/>
    </row>
    <row r="724" spans="1:26" x14ac:dyDescent="0.25">
      <c r="A724" s="666"/>
      <c r="B724" s="666"/>
      <c r="C724" s="666"/>
      <c r="D724" s="666"/>
      <c r="E724" s="666"/>
      <c r="F724" s="666"/>
      <c r="G724" s="666"/>
      <c r="H724" s="666"/>
      <c r="I724" s="666"/>
      <c r="J724" s="666"/>
      <c r="K724" s="666"/>
      <c r="L724" s="666"/>
      <c r="M724" s="666"/>
      <c r="N724" s="666"/>
      <c r="O724" s="666"/>
      <c r="P724" s="666"/>
      <c r="Q724" s="666"/>
      <c r="R724" s="666"/>
      <c r="S724" s="666"/>
      <c r="T724" s="666"/>
      <c r="U724" s="666"/>
      <c r="V724" s="666"/>
      <c r="W724" s="666"/>
      <c r="X724" s="667"/>
      <c r="Y724" s="667"/>
      <c r="Z724" s="667"/>
    </row>
    <row r="725" spans="1:26" x14ac:dyDescent="0.25">
      <c r="A725" s="666"/>
      <c r="B725" s="666"/>
      <c r="C725" s="666"/>
      <c r="D725" s="666"/>
      <c r="E725" s="666"/>
      <c r="F725" s="666"/>
      <c r="G725" s="666"/>
      <c r="H725" s="666"/>
      <c r="I725" s="666"/>
      <c r="J725" s="666"/>
      <c r="K725" s="666"/>
      <c r="L725" s="666"/>
      <c r="M725" s="666"/>
      <c r="N725" s="666"/>
      <c r="O725" s="666"/>
      <c r="P725" s="666"/>
      <c r="Q725" s="666"/>
      <c r="R725" s="666"/>
      <c r="S725" s="666"/>
      <c r="T725" s="666"/>
      <c r="U725" s="666"/>
      <c r="V725" s="666"/>
      <c r="W725" s="666"/>
      <c r="X725" s="667"/>
      <c r="Y725" s="667"/>
      <c r="Z725" s="667"/>
    </row>
    <row r="726" spans="1:26" x14ac:dyDescent="0.25">
      <c r="A726" s="666"/>
      <c r="B726" s="666"/>
      <c r="C726" s="666"/>
      <c r="D726" s="666"/>
      <c r="E726" s="666"/>
      <c r="F726" s="666"/>
      <c r="G726" s="666"/>
      <c r="H726" s="666"/>
      <c r="I726" s="666"/>
      <c r="J726" s="666"/>
      <c r="K726" s="666"/>
      <c r="L726" s="666"/>
      <c r="M726" s="666"/>
      <c r="N726" s="666"/>
      <c r="O726" s="666"/>
      <c r="P726" s="666"/>
      <c r="Q726" s="666"/>
      <c r="R726" s="666"/>
      <c r="S726" s="666"/>
      <c r="T726" s="666"/>
      <c r="U726" s="666"/>
      <c r="V726" s="666"/>
      <c r="W726" s="666"/>
      <c r="X726" s="667"/>
      <c r="Y726" s="667"/>
      <c r="Z726" s="667"/>
    </row>
    <row r="727" spans="1:26" x14ac:dyDescent="0.25">
      <c r="A727" s="666"/>
      <c r="B727" s="666"/>
      <c r="C727" s="666"/>
      <c r="D727" s="666"/>
      <c r="E727" s="666"/>
      <c r="F727" s="666"/>
      <c r="G727" s="666"/>
      <c r="H727" s="666"/>
      <c r="I727" s="666"/>
      <c r="J727" s="666"/>
      <c r="K727" s="666"/>
      <c r="L727" s="666"/>
      <c r="M727" s="666"/>
      <c r="N727" s="666"/>
      <c r="O727" s="666"/>
      <c r="P727" s="666"/>
      <c r="Q727" s="666"/>
      <c r="R727" s="666"/>
      <c r="S727" s="666"/>
      <c r="T727" s="666"/>
      <c r="U727" s="666"/>
      <c r="V727" s="666"/>
      <c r="W727" s="666"/>
      <c r="X727" s="667"/>
      <c r="Y727" s="667"/>
      <c r="Z727" s="667"/>
    </row>
    <row r="728" spans="1:26" x14ac:dyDescent="0.25">
      <c r="A728" s="666"/>
      <c r="B728" s="666"/>
      <c r="C728" s="666"/>
      <c r="D728" s="666"/>
      <c r="E728" s="666"/>
      <c r="F728" s="666"/>
      <c r="G728" s="666"/>
      <c r="H728" s="666"/>
      <c r="I728" s="666"/>
      <c r="J728" s="666"/>
      <c r="K728" s="666"/>
      <c r="L728" s="666"/>
      <c r="M728" s="666"/>
      <c r="N728" s="666"/>
      <c r="O728" s="666"/>
      <c r="P728" s="666"/>
      <c r="Q728" s="666"/>
      <c r="R728" s="666"/>
      <c r="S728" s="666"/>
      <c r="T728" s="666"/>
      <c r="U728" s="666"/>
      <c r="V728" s="666"/>
      <c r="W728" s="666"/>
      <c r="X728" s="667"/>
      <c r="Y728" s="667"/>
      <c r="Z728" s="667"/>
    </row>
    <row r="729" spans="1:26" x14ac:dyDescent="0.25">
      <c r="A729" s="666"/>
      <c r="B729" s="666"/>
      <c r="C729" s="666"/>
      <c r="D729" s="666"/>
      <c r="E729" s="666"/>
      <c r="F729" s="666"/>
      <c r="G729" s="666"/>
      <c r="H729" s="666"/>
      <c r="I729" s="666"/>
      <c r="J729" s="666"/>
      <c r="K729" s="666"/>
      <c r="L729" s="666"/>
      <c r="M729" s="666"/>
      <c r="N729" s="666"/>
      <c r="O729" s="666"/>
      <c r="P729" s="666"/>
      <c r="Q729" s="666"/>
      <c r="R729" s="666"/>
      <c r="S729" s="666"/>
      <c r="T729" s="666"/>
      <c r="U729" s="666"/>
      <c r="V729" s="666"/>
      <c r="W729" s="666"/>
      <c r="X729" s="667"/>
      <c r="Y729" s="667"/>
      <c r="Z729" s="667"/>
    </row>
    <row r="730" spans="1:26" x14ac:dyDescent="0.25">
      <c r="A730" s="666"/>
      <c r="B730" s="666"/>
      <c r="C730" s="666"/>
      <c r="D730" s="666"/>
      <c r="E730" s="666"/>
      <c r="F730" s="666"/>
      <c r="G730" s="666"/>
      <c r="H730" s="666"/>
      <c r="I730" s="666"/>
      <c r="J730" s="666"/>
      <c r="K730" s="666"/>
      <c r="L730" s="666"/>
      <c r="M730" s="666"/>
      <c r="N730" s="666"/>
      <c r="O730" s="666"/>
      <c r="P730" s="666"/>
      <c r="Q730" s="666"/>
      <c r="R730" s="666"/>
      <c r="S730" s="666"/>
      <c r="T730" s="666"/>
      <c r="U730" s="666"/>
      <c r="V730" s="666"/>
      <c r="W730" s="666"/>
      <c r="X730" s="667"/>
      <c r="Y730" s="667"/>
      <c r="Z730" s="667"/>
    </row>
    <row r="731" spans="1:26" x14ac:dyDescent="0.25">
      <c r="A731" s="666"/>
      <c r="B731" s="666"/>
      <c r="C731" s="666"/>
      <c r="D731" s="666"/>
      <c r="E731" s="666"/>
      <c r="F731" s="666"/>
      <c r="G731" s="666"/>
      <c r="H731" s="666"/>
      <c r="I731" s="666"/>
      <c r="J731" s="666"/>
      <c r="K731" s="666"/>
      <c r="L731" s="666"/>
      <c r="M731" s="666"/>
      <c r="N731" s="666"/>
      <c r="O731" s="666"/>
      <c r="P731" s="666"/>
      <c r="Q731" s="666"/>
      <c r="R731" s="666"/>
      <c r="S731" s="666"/>
      <c r="T731" s="666"/>
      <c r="U731" s="666"/>
      <c r="V731" s="666"/>
      <c r="W731" s="666"/>
      <c r="X731" s="667"/>
      <c r="Y731" s="667"/>
      <c r="Z731" s="667"/>
    </row>
    <row r="732" spans="1:26" x14ac:dyDescent="0.25">
      <c r="A732" s="666"/>
      <c r="B732" s="666"/>
      <c r="C732" s="666"/>
      <c r="D732" s="666"/>
      <c r="E732" s="666"/>
      <c r="F732" s="666"/>
      <c r="G732" s="666"/>
      <c r="H732" s="666"/>
      <c r="I732" s="666"/>
      <c r="J732" s="666"/>
      <c r="K732" s="666"/>
      <c r="L732" s="666"/>
      <c r="M732" s="666"/>
      <c r="N732" s="666"/>
      <c r="O732" s="666"/>
      <c r="P732" s="666"/>
      <c r="Q732" s="666"/>
      <c r="R732" s="666"/>
      <c r="S732" s="666"/>
      <c r="T732" s="666"/>
      <c r="U732" s="666"/>
      <c r="V732" s="666"/>
      <c r="W732" s="666"/>
      <c r="X732" s="667"/>
      <c r="Y732" s="667"/>
      <c r="Z732" s="667"/>
    </row>
    <row r="733" spans="1:26" x14ac:dyDescent="0.25">
      <c r="A733" s="666"/>
      <c r="B733" s="666"/>
      <c r="C733" s="666"/>
      <c r="D733" s="666"/>
      <c r="E733" s="666"/>
      <c r="F733" s="666"/>
      <c r="G733" s="666"/>
      <c r="H733" s="666"/>
      <c r="I733" s="666"/>
      <c r="J733" s="666"/>
      <c r="K733" s="666"/>
      <c r="L733" s="666"/>
      <c r="M733" s="666"/>
      <c r="N733" s="666"/>
      <c r="O733" s="666"/>
      <c r="P733" s="666"/>
      <c r="Q733" s="666"/>
      <c r="R733" s="666"/>
      <c r="S733" s="666"/>
      <c r="T733" s="666"/>
      <c r="U733" s="666"/>
      <c r="V733" s="666"/>
      <c r="W733" s="666"/>
      <c r="X733" s="667"/>
      <c r="Y733" s="667"/>
      <c r="Z733" s="667"/>
    </row>
    <row r="734" spans="1:26" x14ac:dyDescent="0.25">
      <c r="A734" s="666"/>
      <c r="B734" s="666"/>
      <c r="C734" s="666"/>
      <c r="D734" s="666"/>
      <c r="E734" s="666"/>
      <c r="F734" s="666"/>
      <c r="G734" s="666"/>
      <c r="H734" s="666"/>
      <c r="I734" s="666"/>
      <c r="J734" s="666"/>
      <c r="K734" s="666"/>
      <c r="L734" s="666"/>
      <c r="M734" s="666"/>
      <c r="N734" s="666"/>
      <c r="O734" s="666"/>
      <c r="P734" s="666"/>
      <c r="Q734" s="666"/>
      <c r="R734" s="666"/>
      <c r="S734" s="666"/>
      <c r="T734" s="666"/>
      <c r="U734" s="666"/>
      <c r="V734" s="666"/>
      <c r="W734" s="666"/>
      <c r="X734" s="667"/>
      <c r="Y734" s="667"/>
      <c r="Z734" s="667"/>
    </row>
    <row r="735" spans="1:26" x14ac:dyDescent="0.25">
      <c r="A735" s="666"/>
      <c r="B735" s="666"/>
      <c r="C735" s="666"/>
      <c r="D735" s="666"/>
      <c r="E735" s="666"/>
      <c r="F735" s="666"/>
      <c r="G735" s="666"/>
      <c r="H735" s="666"/>
      <c r="I735" s="666"/>
      <c r="J735" s="666"/>
      <c r="K735" s="666"/>
      <c r="L735" s="666"/>
      <c r="M735" s="666"/>
      <c r="N735" s="666"/>
      <c r="O735" s="666"/>
      <c r="P735" s="666"/>
      <c r="Q735" s="666"/>
      <c r="R735" s="666"/>
      <c r="S735" s="666"/>
      <c r="T735" s="666"/>
      <c r="U735" s="666"/>
      <c r="V735" s="666"/>
      <c r="W735" s="666"/>
      <c r="X735" s="667"/>
      <c r="Y735" s="667"/>
      <c r="Z735" s="667"/>
    </row>
    <row r="736" spans="1:26" x14ac:dyDescent="0.25">
      <c r="A736" s="666"/>
      <c r="B736" s="666"/>
      <c r="C736" s="666"/>
      <c r="D736" s="666"/>
      <c r="E736" s="666"/>
      <c r="F736" s="666"/>
      <c r="G736" s="666"/>
      <c r="H736" s="666"/>
      <c r="I736" s="666"/>
      <c r="J736" s="666"/>
      <c r="K736" s="666"/>
      <c r="L736" s="666"/>
      <c r="M736" s="666"/>
      <c r="N736" s="666"/>
      <c r="O736" s="666"/>
      <c r="P736" s="666"/>
      <c r="Q736" s="666"/>
      <c r="R736" s="666"/>
      <c r="S736" s="666"/>
      <c r="T736" s="666"/>
      <c r="U736" s="666"/>
      <c r="V736" s="666"/>
      <c r="W736" s="666"/>
      <c r="X736" s="667"/>
      <c r="Y736" s="667"/>
      <c r="Z736" s="667"/>
    </row>
    <row r="737" spans="1:26" x14ac:dyDescent="0.25">
      <c r="A737" s="666"/>
      <c r="B737" s="666"/>
      <c r="C737" s="666"/>
      <c r="D737" s="666"/>
      <c r="E737" s="666"/>
      <c r="F737" s="666"/>
      <c r="G737" s="666"/>
      <c r="H737" s="666"/>
      <c r="I737" s="666"/>
      <c r="J737" s="666"/>
      <c r="K737" s="666"/>
      <c r="L737" s="666"/>
      <c r="M737" s="666"/>
      <c r="N737" s="666"/>
      <c r="O737" s="666"/>
      <c r="P737" s="666"/>
      <c r="Q737" s="666"/>
      <c r="R737" s="666"/>
      <c r="S737" s="666"/>
      <c r="T737" s="666"/>
      <c r="U737" s="666"/>
      <c r="V737" s="666"/>
      <c r="W737" s="666"/>
      <c r="X737" s="667"/>
      <c r="Y737" s="667"/>
      <c r="Z737" s="667"/>
    </row>
    <row r="738" spans="1:26" x14ac:dyDescent="0.25">
      <c r="A738" s="666"/>
      <c r="B738" s="666"/>
      <c r="C738" s="666"/>
      <c r="D738" s="666"/>
      <c r="E738" s="666"/>
      <c r="F738" s="666"/>
      <c r="G738" s="666"/>
      <c r="H738" s="666"/>
      <c r="I738" s="666"/>
      <c r="J738" s="666"/>
      <c r="K738" s="666"/>
      <c r="L738" s="666"/>
      <c r="M738" s="666"/>
      <c r="N738" s="666"/>
      <c r="O738" s="666"/>
      <c r="P738" s="666"/>
      <c r="Q738" s="666"/>
      <c r="R738" s="666"/>
      <c r="S738" s="666"/>
      <c r="T738" s="666"/>
      <c r="U738" s="666"/>
      <c r="V738" s="666"/>
      <c r="W738" s="666"/>
      <c r="X738" s="667"/>
      <c r="Y738" s="667"/>
      <c r="Z738" s="667"/>
    </row>
    <row r="739" spans="1:26" x14ac:dyDescent="0.25">
      <c r="A739" s="666"/>
      <c r="B739" s="666"/>
      <c r="C739" s="666"/>
      <c r="D739" s="666"/>
      <c r="E739" s="666"/>
      <c r="F739" s="666"/>
      <c r="G739" s="666"/>
      <c r="H739" s="666"/>
      <c r="I739" s="666"/>
      <c r="J739" s="666"/>
      <c r="K739" s="666"/>
      <c r="L739" s="666"/>
      <c r="M739" s="666"/>
      <c r="N739" s="666"/>
      <c r="O739" s="666"/>
      <c r="P739" s="666"/>
      <c r="Q739" s="666"/>
      <c r="R739" s="666"/>
      <c r="S739" s="666"/>
      <c r="T739" s="666"/>
      <c r="U739" s="666"/>
      <c r="V739" s="666"/>
      <c r="W739" s="666"/>
      <c r="X739" s="667"/>
      <c r="Y739" s="667"/>
      <c r="Z739" s="667"/>
    </row>
    <row r="740" spans="1:26" x14ac:dyDescent="0.25">
      <c r="A740" s="666"/>
      <c r="B740" s="666"/>
      <c r="C740" s="666"/>
      <c r="D740" s="666"/>
      <c r="E740" s="666"/>
      <c r="F740" s="666"/>
      <c r="G740" s="666"/>
      <c r="H740" s="666"/>
      <c r="I740" s="666"/>
      <c r="J740" s="666"/>
      <c r="K740" s="666"/>
      <c r="L740" s="666"/>
      <c r="M740" s="666"/>
      <c r="N740" s="666"/>
      <c r="O740" s="666"/>
      <c r="P740" s="666"/>
      <c r="Q740" s="666"/>
      <c r="R740" s="666"/>
      <c r="S740" s="666"/>
      <c r="T740" s="666"/>
      <c r="U740" s="666"/>
      <c r="V740" s="666"/>
      <c r="W740" s="666"/>
      <c r="X740" s="667"/>
      <c r="Y740" s="667"/>
      <c r="Z740" s="667"/>
    </row>
    <row r="741" spans="1:26" x14ac:dyDescent="0.25">
      <c r="A741" s="666"/>
      <c r="B741" s="666"/>
      <c r="C741" s="666"/>
      <c r="D741" s="666"/>
      <c r="E741" s="666"/>
      <c r="F741" s="666"/>
      <c r="G741" s="666"/>
      <c r="H741" s="666"/>
      <c r="I741" s="666"/>
      <c r="J741" s="666"/>
      <c r="K741" s="666"/>
      <c r="L741" s="666"/>
      <c r="M741" s="666"/>
      <c r="N741" s="666"/>
      <c r="O741" s="666"/>
      <c r="P741" s="666"/>
      <c r="Q741" s="666"/>
      <c r="R741" s="666"/>
      <c r="S741" s="666"/>
      <c r="T741" s="666"/>
      <c r="U741" s="666"/>
      <c r="V741" s="666"/>
      <c r="W741" s="666"/>
      <c r="X741" s="667"/>
      <c r="Y741" s="667"/>
      <c r="Z741" s="667"/>
    </row>
    <row r="742" spans="1:26" x14ac:dyDescent="0.25">
      <c r="A742" s="666"/>
      <c r="B742" s="666"/>
      <c r="C742" s="666"/>
      <c r="D742" s="666"/>
      <c r="E742" s="666"/>
      <c r="F742" s="666"/>
      <c r="G742" s="666"/>
      <c r="H742" s="666"/>
      <c r="I742" s="666"/>
      <c r="J742" s="666"/>
      <c r="K742" s="666"/>
      <c r="L742" s="666"/>
      <c r="M742" s="666"/>
      <c r="N742" s="666"/>
      <c r="O742" s="666"/>
      <c r="P742" s="666"/>
      <c r="Q742" s="666"/>
      <c r="R742" s="666"/>
      <c r="S742" s="666"/>
      <c r="T742" s="666"/>
      <c r="U742" s="666"/>
      <c r="V742" s="666"/>
      <c r="W742" s="666"/>
      <c r="X742" s="667"/>
      <c r="Y742" s="667"/>
      <c r="Z742" s="667"/>
    </row>
    <row r="743" spans="1:26" x14ac:dyDescent="0.25">
      <c r="A743" s="666"/>
      <c r="B743" s="666"/>
      <c r="C743" s="666"/>
      <c r="D743" s="666"/>
      <c r="E743" s="666"/>
      <c r="F743" s="666"/>
      <c r="G743" s="666"/>
      <c r="H743" s="666"/>
      <c r="I743" s="666"/>
      <c r="J743" s="666"/>
      <c r="K743" s="666"/>
      <c r="L743" s="666"/>
      <c r="M743" s="666"/>
      <c r="N743" s="666"/>
      <c r="O743" s="666"/>
      <c r="P743" s="666"/>
      <c r="Q743" s="666"/>
      <c r="R743" s="666"/>
      <c r="S743" s="666"/>
      <c r="T743" s="666"/>
      <c r="U743" s="666"/>
      <c r="V743" s="666"/>
      <c r="W743" s="666"/>
      <c r="X743" s="667"/>
      <c r="Y743" s="667"/>
      <c r="Z743" s="667"/>
    </row>
    <row r="744" spans="1:26" x14ac:dyDescent="0.25">
      <c r="A744" s="666"/>
      <c r="B744" s="666"/>
      <c r="C744" s="666"/>
      <c r="D744" s="666"/>
      <c r="E744" s="666"/>
      <c r="F744" s="666"/>
      <c r="G744" s="666"/>
      <c r="H744" s="666"/>
      <c r="I744" s="666"/>
      <c r="J744" s="666"/>
      <c r="K744" s="666"/>
      <c r="L744" s="666"/>
      <c r="M744" s="666"/>
      <c r="N744" s="666"/>
      <c r="O744" s="666"/>
      <c r="P744" s="666"/>
      <c r="Q744" s="666"/>
      <c r="R744" s="666"/>
      <c r="S744" s="666"/>
      <c r="T744" s="666"/>
      <c r="U744" s="666"/>
      <c r="V744" s="666"/>
      <c r="W744" s="666"/>
      <c r="X744" s="667"/>
      <c r="Y744" s="667"/>
      <c r="Z744" s="667"/>
    </row>
    <row r="745" spans="1:26" x14ac:dyDescent="0.25">
      <c r="A745" s="666"/>
      <c r="B745" s="666"/>
      <c r="C745" s="666"/>
      <c r="D745" s="666"/>
      <c r="E745" s="666"/>
      <c r="F745" s="666"/>
      <c r="G745" s="666"/>
      <c r="H745" s="666"/>
      <c r="I745" s="666"/>
      <c r="J745" s="666"/>
      <c r="K745" s="666"/>
      <c r="L745" s="666"/>
      <c r="M745" s="666"/>
      <c r="N745" s="666"/>
      <c r="O745" s="666"/>
      <c r="P745" s="666"/>
      <c r="Q745" s="666"/>
      <c r="R745" s="666"/>
      <c r="S745" s="666"/>
      <c r="T745" s="666"/>
      <c r="U745" s="666"/>
      <c r="V745" s="666"/>
      <c r="W745" s="666"/>
      <c r="X745" s="667"/>
      <c r="Y745" s="667"/>
      <c r="Z745" s="667"/>
    </row>
    <row r="746" spans="1:26" x14ac:dyDescent="0.25">
      <c r="A746" s="666"/>
      <c r="B746" s="666"/>
      <c r="C746" s="666"/>
      <c r="D746" s="666"/>
      <c r="E746" s="666"/>
      <c r="F746" s="666"/>
      <c r="G746" s="666"/>
      <c r="H746" s="666"/>
      <c r="I746" s="666"/>
      <c r="J746" s="666"/>
      <c r="K746" s="666"/>
      <c r="L746" s="666"/>
      <c r="M746" s="666"/>
      <c r="N746" s="666"/>
      <c r="O746" s="666"/>
      <c r="P746" s="666"/>
      <c r="Q746" s="666"/>
      <c r="R746" s="666"/>
      <c r="S746" s="666"/>
      <c r="T746" s="666"/>
      <c r="U746" s="666"/>
      <c r="V746" s="666"/>
      <c r="W746" s="666"/>
      <c r="X746" s="667"/>
      <c r="Y746" s="667"/>
      <c r="Z746" s="667"/>
    </row>
    <row r="747" spans="1:26" x14ac:dyDescent="0.25">
      <c r="A747" s="666"/>
      <c r="B747" s="666"/>
      <c r="C747" s="666"/>
      <c r="D747" s="666"/>
      <c r="E747" s="666"/>
      <c r="F747" s="666"/>
      <c r="G747" s="666"/>
      <c r="H747" s="666"/>
      <c r="I747" s="666"/>
      <c r="J747" s="666"/>
      <c r="K747" s="666"/>
      <c r="L747" s="666"/>
      <c r="M747" s="666"/>
      <c r="N747" s="666"/>
      <c r="O747" s="666"/>
      <c r="P747" s="666"/>
      <c r="Q747" s="666"/>
      <c r="R747" s="666"/>
      <c r="S747" s="666"/>
      <c r="T747" s="666"/>
      <c r="U747" s="666"/>
      <c r="V747" s="666"/>
      <c r="W747" s="666"/>
      <c r="X747" s="667"/>
      <c r="Y747" s="667"/>
      <c r="Z747" s="667"/>
    </row>
    <row r="748" spans="1:26" x14ac:dyDescent="0.25">
      <c r="A748" s="666"/>
      <c r="B748" s="666"/>
      <c r="C748" s="666"/>
      <c r="D748" s="666"/>
      <c r="E748" s="666"/>
      <c r="F748" s="666"/>
      <c r="G748" s="666"/>
      <c r="H748" s="666"/>
      <c r="I748" s="666"/>
      <c r="J748" s="666"/>
      <c r="K748" s="666"/>
      <c r="L748" s="666"/>
      <c r="M748" s="666"/>
      <c r="N748" s="666"/>
      <c r="O748" s="666"/>
      <c r="P748" s="666"/>
      <c r="Q748" s="666"/>
      <c r="R748" s="666"/>
      <c r="S748" s="666"/>
      <c r="T748" s="666"/>
      <c r="U748" s="666"/>
      <c r="V748" s="666"/>
      <c r="W748" s="666"/>
      <c r="X748" s="667"/>
      <c r="Y748" s="667"/>
      <c r="Z748" s="667"/>
    </row>
    <row r="749" spans="1:26" x14ac:dyDescent="0.25">
      <c r="A749" s="666"/>
      <c r="B749" s="666"/>
      <c r="C749" s="666"/>
      <c r="D749" s="666"/>
      <c r="E749" s="666"/>
      <c r="F749" s="666"/>
      <c r="G749" s="666"/>
      <c r="H749" s="666"/>
      <c r="I749" s="666"/>
      <c r="J749" s="666"/>
      <c r="K749" s="666"/>
      <c r="L749" s="666"/>
      <c r="M749" s="666"/>
      <c r="N749" s="666"/>
      <c r="O749" s="666"/>
      <c r="P749" s="666"/>
      <c r="Q749" s="666"/>
      <c r="R749" s="666"/>
      <c r="S749" s="666"/>
      <c r="T749" s="666"/>
      <c r="U749" s="666"/>
      <c r="V749" s="666"/>
      <c r="W749" s="666"/>
      <c r="X749" s="667"/>
      <c r="Y749" s="667"/>
      <c r="Z749" s="667"/>
    </row>
    <row r="750" spans="1:26" x14ac:dyDescent="0.25">
      <c r="A750" s="666"/>
      <c r="B750" s="666"/>
      <c r="C750" s="666"/>
      <c r="D750" s="666"/>
      <c r="E750" s="666"/>
      <c r="F750" s="666"/>
      <c r="G750" s="666"/>
      <c r="H750" s="666"/>
      <c r="I750" s="666"/>
      <c r="J750" s="666"/>
      <c r="K750" s="666"/>
      <c r="L750" s="666"/>
      <c r="M750" s="666"/>
      <c r="N750" s="666"/>
      <c r="O750" s="666"/>
      <c r="P750" s="666"/>
      <c r="Q750" s="666"/>
      <c r="R750" s="666"/>
      <c r="S750" s="666"/>
      <c r="T750" s="666"/>
      <c r="U750" s="666"/>
      <c r="V750" s="666"/>
      <c r="W750" s="666"/>
      <c r="X750" s="667"/>
      <c r="Y750" s="667"/>
      <c r="Z750" s="667"/>
    </row>
    <row r="751" spans="1:26" x14ac:dyDescent="0.25">
      <c r="A751" s="666"/>
      <c r="B751" s="666"/>
      <c r="C751" s="666"/>
      <c r="D751" s="666"/>
      <c r="E751" s="666"/>
      <c r="F751" s="666"/>
      <c r="G751" s="666"/>
      <c r="H751" s="666"/>
      <c r="I751" s="666"/>
      <c r="J751" s="666"/>
      <c r="K751" s="666"/>
      <c r="L751" s="666"/>
      <c r="M751" s="666"/>
      <c r="N751" s="666"/>
      <c r="O751" s="666"/>
      <c r="P751" s="666"/>
      <c r="Q751" s="666"/>
      <c r="R751" s="666"/>
      <c r="S751" s="666"/>
      <c r="T751" s="666"/>
      <c r="U751" s="666"/>
      <c r="V751" s="666"/>
      <c r="W751" s="666"/>
      <c r="X751" s="667"/>
      <c r="Y751" s="667"/>
      <c r="Z751" s="667"/>
    </row>
    <row r="752" spans="1:26" x14ac:dyDescent="0.25">
      <c r="A752" s="666"/>
      <c r="B752" s="666"/>
      <c r="C752" s="666"/>
      <c r="D752" s="666"/>
      <c r="E752" s="666"/>
      <c r="F752" s="666"/>
      <c r="G752" s="666"/>
      <c r="H752" s="666"/>
      <c r="I752" s="666"/>
      <c r="J752" s="666"/>
      <c r="K752" s="666"/>
      <c r="L752" s="666"/>
      <c r="M752" s="666"/>
      <c r="N752" s="666"/>
      <c r="O752" s="666"/>
      <c r="P752" s="666"/>
      <c r="Q752" s="666"/>
      <c r="R752" s="666"/>
      <c r="S752" s="666"/>
      <c r="T752" s="666"/>
      <c r="U752" s="666"/>
      <c r="V752" s="666"/>
      <c r="W752" s="666"/>
      <c r="X752" s="667"/>
      <c r="Y752" s="667"/>
      <c r="Z752" s="667"/>
    </row>
    <row r="753" spans="1:26" x14ac:dyDescent="0.25">
      <c r="A753" s="666"/>
      <c r="B753" s="666"/>
      <c r="C753" s="666"/>
      <c r="D753" s="666"/>
      <c r="E753" s="666"/>
      <c r="F753" s="666"/>
      <c r="G753" s="666"/>
      <c r="H753" s="666"/>
      <c r="I753" s="666"/>
      <c r="J753" s="666"/>
      <c r="K753" s="666"/>
      <c r="L753" s="666"/>
      <c r="M753" s="666"/>
      <c r="N753" s="666"/>
      <c r="O753" s="666"/>
      <c r="P753" s="666"/>
      <c r="Q753" s="666"/>
      <c r="R753" s="666"/>
      <c r="S753" s="666"/>
      <c r="T753" s="666"/>
      <c r="U753" s="666"/>
      <c r="V753" s="666"/>
      <c r="W753" s="666"/>
      <c r="X753" s="667"/>
      <c r="Y753" s="667"/>
      <c r="Z753" s="667"/>
    </row>
    <row r="754" spans="1:26" x14ac:dyDescent="0.25">
      <c r="A754" s="666"/>
      <c r="B754" s="666"/>
      <c r="C754" s="666"/>
      <c r="D754" s="666"/>
      <c r="E754" s="666"/>
      <c r="F754" s="666"/>
      <c r="G754" s="666"/>
      <c r="H754" s="666"/>
      <c r="I754" s="666"/>
      <c r="J754" s="666"/>
      <c r="K754" s="666"/>
      <c r="L754" s="666"/>
      <c r="M754" s="666"/>
      <c r="N754" s="666"/>
      <c r="O754" s="666"/>
      <c r="P754" s="666"/>
      <c r="Q754" s="666"/>
      <c r="R754" s="666"/>
      <c r="S754" s="666"/>
      <c r="T754" s="666"/>
      <c r="U754" s="666"/>
      <c r="V754" s="666"/>
      <c r="W754" s="666"/>
      <c r="X754" s="667"/>
      <c r="Y754" s="667"/>
      <c r="Z754" s="667"/>
    </row>
    <row r="755" spans="1:26" x14ac:dyDescent="0.25">
      <c r="A755" s="666"/>
      <c r="B755" s="666"/>
      <c r="C755" s="666"/>
      <c r="D755" s="666"/>
      <c r="E755" s="666"/>
      <c r="F755" s="666"/>
      <c r="G755" s="666"/>
      <c r="H755" s="666"/>
      <c r="I755" s="666"/>
      <c r="J755" s="666"/>
      <c r="K755" s="666"/>
      <c r="L755" s="666"/>
      <c r="M755" s="666"/>
      <c r="N755" s="666"/>
      <c r="O755" s="666"/>
      <c r="P755" s="666"/>
      <c r="Q755" s="666"/>
      <c r="R755" s="666"/>
      <c r="S755" s="666"/>
      <c r="T755" s="666"/>
      <c r="U755" s="666"/>
      <c r="V755" s="666"/>
      <c r="W755" s="666"/>
      <c r="X755" s="667"/>
      <c r="Y755" s="667"/>
      <c r="Z755" s="667"/>
    </row>
    <row r="756" spans="1:26" x14ac:dyDescent="0.25">
      <c r="A756" s="666"/>
      <c r="B756" s="666"/>
      <c r="C756" s="666"/>
      <c r="D756" s="666"/>
      <c r="E756" s="666"/>
      <c r="F756" s="666"/>
      <c r="G756" s="666"/>
      <c r="H756" s="666"/>
      <c r="I756" s="666"/>
      <c r="J756" s="666"/>
      <c r="K756" s="666"/>
      <c r="L756" s="666"/>
      <c r="M756" s="666"/>
      <c r="N756" s="666"/>
      <c r="O756" s="666"/>
      <c r="P756" s="666"/>
      <c r="Q756" s="666"/>
      <c r="R756" s="666"/>
      <c r="S756" s="666"/>
      <c r="T756" s="666"/>
      <c r="U756" s="666"/>
      <c r="V756" s="666"/>
      <c r="W756" s="666"/>
      <c r="X756" s="667"/>
      <c r="Y756" s="667"/>
      <c r="Z756" s="667"/>
    </row>
    <row r="757" spans="1:26" x14ac:dyDescent="0.25">
      <c r="A757" s="666"/>
      <c r="B757" s="666"/>
      <c r="C757" s="666"/>
      <c r="D757" s="666"/>
      <c r="E757" s="666"/>
      <c r="F757" s="666"/>
      <c r="G757" s="666"/>
      <c r="H757" s="666"/>
      <c r="I757" s="666"/>
      <c r="J757" s="666"/>
      <c r="K757" s="666"/>
      <c r="L757" s="666"/>
      <c r="M757" s="666"/>
      <c r="N757" s="666"/>
      <c r="O757" s="666"/>
      <c r="P757" s="666"/>
      <c r="Q757" s="666"/>
      <c r="R757" s="666"/>
      <c r="S757" s="666"/>
      <c r="T757" s="666"/>
      <c r="U757" s="666"/>
      <c r="V757" s="666"/>
      <c r="W757" s="666"/>
      <c r="X757" s="667"/>
      <c r="Y757" s="667"/>
      <c r="Z757" s="667"/>
    </row>
    <row r="758" spans="1:26" x14ac:dyDescent="0.25">
      <c r="A758" s="666"/>
      <c r="B758" s="666"/>
      <c r="C758" s="666"/>
      <c r="D758" s="666"/>
      <c r="E758" s="666"/>
      <c r="F758" s="666"/>
      <c r="G758" s="666"/>
      <c r="H758" s="666"/>
      <c r="I758" s="666"/>
      <c r="J758" s="666"/>
      <c r="K758" s="666"/>
      <c r="L758" s="666"/>
      <c r="M758" s="666"/>
      <c r="N758" s="666"/>
      <c r="O758" s="666"/>
      <c r="P758" s="666"/>
      <c r="Q758" s="666"/>
      <c r="R758" s="666"/>
      <c r="S758" s="666"/>
      <c r="T758" s="666"/>
      <c r="U758" s="666"/>
      <c r="V758" s="666"/>
      <c r="W758" s="666"/>
      <c r="X758" s="667"/>
      <c r="Y758" s="667"/>
      <c r="Z758" s="667"/>
    </row>
    <row r="759" spans="1:26" x14ac:dyDescent="0.25">
      <c r="A759" s="666"/>
      <c r="B759" s="666"/>
      <c r="C759" s="666"/>
      <c r="D759" s="666"/>
      <c r="E759" s="666"/>
      <c r="F759" s="666"/>
      <c r="G759" s="666"/>
      <c r="H759" s="666"/>
      <c r="I759" s="666"/>
      <c r="J759" s="666"/>
      <c r="K759" s="666"/>
      <c r="L759" s="666"/>
      <c r="M759" s="666"/>
      <c r="N759" s="666"/>
      <c r="O759" s="666"/>
      <c r="P759" s="666"/>
      <c r="Q759" s="666"/>
      <c r="R759" s="666"/>
      <c r="S759" s="666"/>
      <c r="T759" s="666"/>
      <c r="U759" s="666"/>
      <c r="V759" s="666"/>
      <c r="W759" s="666"/>
      <c r="X759" s="667"/>
      <c r="Y759" s="667"/>
      <c r="Z759" s="667"/>
    </row>
    <row r="760" spans="1:26" x14ac:dyDescent="0.25">
      <c r="A760" s="666"/>
      <c r="B760" s="666"/>
      <c r="C760" s="666"/>
      <c r="D760" s="666"/>
      <c r="E760" s="666"/>
      <c r="F760" s="666"/>
      <c r="G760" s="666"/>
      <c r="H760" s="666"/>
      <c r="I760" s="666"/>
      <c r="J760" s="666"/>
      <c r="K760" s="666"/>
      <c r="L760" s="666"/>
      <c r="M760" s="666"/>
      <c r="N760" s="666"/>
      <c r="O760" s="666"/>
      <c r="P760" s="666"/>
      <c r="Q760" s="666"/>
      <c r="R760" s="666"/>
      <c r="S760" s="666"/>
      <c r="T760" s="666"/>
      <c r="U760" s="666"/>
      <c r="V760" s="666"/>
      <c r="W760" s="666"/>
      <c r="X760" s="667"/>
      <c r="Y760" s="667"/>
      <c r="Z760" s="667"/>
    </row>
    <row r="761" spans="1:26" x14ac:dyDescent="0.25">
      <c r="A761" s="666"/>
      <c r="B761" s="666"/>
      <c r="C761" s="666"/>
      <c r="D761" s="666"/>
      <c r="E761" s="666"/>
      <c r="F761" s="666"/>
      <c r="G761" s="666"/>
      <c r="H761" s="666"/>
      <c r="I761" s="666"/>
      <c r="J761" s="666"/>
      <c r="K761" s="666"/>
      <c r="L761" s="666"/>
      <c r="M761" s="666"/>
      <c r="N761" s="666"/>
      <c r="O761" s="666"/>
      <c r="P761" s="666"/>
      <c r="Q761" s="666"/>
      <c r="R761" s="666"/>
      <c r="S761" s="666"/>
      <c r="T761" s="666"/>
      <c r="U761" s="666"/>
      <c r="V761" s="666"/>
      <c r="W761" s="666"/>
      <c r="X761" s="667"/>
      <c r="Y761" s="667"/>
      <c r="Z761" s="667"/>
    </row>
    <row r="762" spans="1:26" x14ac:dyDescent="0.25">
      <c r="A762" s="666"/>
      <c r="B762" s="666"/>
      <c r="C762" s="666"/>
      <c r="D762" s="666"/>
      <c r="E762" s="666"/>
      <c r="F762" s="666"/>
      <c r="G762" s="666"/>
      <c r="H762" s="666"/>
      <c r="I762" s="666"/>
      <c r="J762" s="666"/>
      <c r="K762" s="666"/>
      <c r="L762" s="666"/>
      <c r="M762" s="666"/>
      <c r="N762" s="666"/>
      <c r="O762" s="666"/>
      <c r="P762" s="666"/>
      <c r="Q762" s="666"/>
      <c r="R762" s="666"/>
      <c r="S762" s="666"/>
      <c r="T762" s="666"/>
      <c r="U762" s="666"/>
      <c r="V762" s="666"/>
      <c r="W762" s="666"/>
      <c r="X762" s="667"/>
      <c r="Y762" s="667"/>
      <c r="Z762" s="667"/>
    </row>
    <row r="763" spans="1:26" x14ac:dyDescent="0.25">
      <c r="A763" s="666"/>
      <c r="B763" s="666"/>
      <c r="C763" s="666"/>
      <c r="D763" s="666"/>
      <c r="E763" s="666"/>
      <c r="F763" s="666"/>
      <c r="G763" s="666"/>
      <c r="H763" s="666"/>
      <c r="I763" s="666"/>
      <c r="J763" s="666"/>
      <c r="K763" s="666"/>
      <c r="L763" s="666"/>
      <c r="M763" s="666"/>
      <c r="N763" s="666"/>
      <c r="O763" s="666"/>
      <c r="P763" s="666"/>
      <c r="Q763" s="666"/>
      <c r="R763" s="666"/>
      <c r="S763" s="666"/>
      <c r="T763" s="666"/>
      <c r="U763" s="666"/>
      <c r="V763" s="666"/>
      <c r="W763" s="666"/>
      <c r="X763" s="667"/>
      <c r="Y763" s="667"/>
      <c r="Z763" s="667"/>
    </row>
    <row r="764" spans="1:26" x14ac:dyDescent="0.25">
      <c r="A764" s="666"/>
      <c r="B764" s="666"/>
      <c r="C764" s="666"/>
      <c r="D764" s="666"/>
      <c r="E764" s="666"/>
      <c r="F764" s="666"/>
      <c r="G764" s="666"/>
      <c r="H764" s="666"/>
      <c r="I764" s="666"/>
      <c r="J764" s="666"/>
      <c r="K764" s="666"/>
      <c r="L764" s="666"/>
      <c r="M764" s="666"/>
      <c r="N764" s="666"/>
      <c r="O764" s="666"/>
      <c r="P764" s="666"/>
      <c r="Q764" s="666"/>
      <c r="R764" s="666"/>
      <c r="S764" s="666"/>
      <c r="T764" s="666"/>
      <c r="U764" s="666"/>
      <c r="V764" s="666"/>
      <c r="W764" s="666"/>
      <c r="X764" s="667"/>
      <c r="Y764" s="667"/>
      <c r="Z764" s="667"/>
    </row>
    <row r="765" spans="1:26" x14ac:dyDescent="0.25">
      <c r="A765" s="666"/>
      <c r="B765" s="666"/>
      <c r="C765" s="666"/>
      <c r="D765" s="666"/>
      <c r="E765" s="666"/>
      <c r="F765" s="666"/>
      <c r="G765" s="666"/>
      <c r="H765" s="666"/>
      <c r="I765" s="666"/>
      <c r="J765" s="666"/>
      <c r="K765" s="666"/>
      <c r="L765" s="666"/>
      <c r="M765" s="666"/>
      <c r="N765" s="666"/>
      <c r="O765" s="666"/>
      <c r="P765" s="666"/>
      <c r="Q765" s="666"/>
      <c r="R765" s="666"/>
      <c r="S765" s="666"/>
      <c r="T765" s="666"/>
      <c r="U765" s="666"/>
      <c r="V765" s="666"/>
      <c r="W765" s="666"/>
      <c r="X765" s="667"/>
      <c r="Y765" s="667"/>
      <c r="Z765" s="667"/>
    </row>
    <row r="766" spans="1:26" x14ac:dyDescent="0.25">
      <c r="A766" s="666"/>
      <c r="B766" s="666"/>
      <c r="C766" s="666"/>
      <c r="D766" s="666"/>
      <c r="E766" s="666"/>
      <c r="F766" s="666"/>
      <c r="G766" s="666"/>
      <c r="H766" s="666"/>
      <c r="I766" s="666"/>
      <c r="J766" s="666"/>
      <c r="K766" s="666"/>
      <c r="L766" s="666"/>
      <c r="M766" s="666"/>
      <c r="N766" s="666"/>
      <c r="O766" s="666"/>
      <c r="P766" s="666"/>
      <c r="Q766" s="666"/>
      <c r="R766" s="666"/>
      <c r="S766" s="666"/>
      <c r="T766" s="666"/>
      <c r="U766" s="666"/>
      <c r="V766" s="666"/>
      <c r="W766" s="666"/>
      <c r="X766" s="667"/>
      <c r="Y766" s="667"/>
      <c r="Z766" s="667"/>
    </row>
    <row r="767" spans="1:26" x14ac:dyDescent="0.25">
      <c r="A767" s="666"/>
      <c r="B767" s="666"/>
      <c r="C767" s="666"/>
      <c r="D767" s="666"/>
      <c r="E767" s="666"/>
      <c r="F767" s="666"/>
      <c r="G767" s="666"/>
      <c r="H767" s="666"/>
      <c r="I767" s="666"/>
      <c r="J767" s="666"/>
      <c r="K767" s="666"/>
      <c r="L767" s="666"/>
      <c r="M767" s="666"/>
      <c r="N767" s="666"/>
      <c r="O767" s="666"/>
      <c r="P767" s="666"/>
      <c r="Q767" s="666"/>
      <c r="R767" s="666"/>
      <c r="S767" s="666"/>
      <c r="T767" s="666"/>
      <c r="U767" s="666"/>
      <c r="V767" s="666"/>
      <c r="W767" s="666"/>
      <c r="X767" s="667"/>
      <c r="Y767" s="667"/>
      <c r="Z767" s="667"/>
    </row>
    <row r="768" spans="1:26" x14ac:dyDescent="0.25">
      <c r="A768" s="666"/>
      <c r="B768" s="666"/>
      <c r="C768" s="666"/>
      <c r="D768" s="666"/>
      <c r="E768" s="666"/>
      <c r="F768" s="666"/>
      <c r="G768" s="666"/>
      <c r="H768" s="666"/>
      <c r="I768" s="666"/>
      <c r="J768" s="666"/>
      <c r="K768" s="666"/>
      <c r="L768" s="666"/>
      <c r="M768" s="666"/>
      <c r="N768" s="666"/>
      <c r="O768" s="666"/>
      <c r="P768" s="666"/>
      <c r="Q768" s="666"/>
      <c r="R768" s="666"/>
      <c r="S768" s="666"/>
      <c r="T768" s="666"/>
      <c r="U768" s="666"/>
      <c r="V768" s="666"/>
      <c r="W768" s="666"/>
      <c r="X768" s="667"/>
      <c r="Y768" s="667"/>
      <c r="Z768" s="667"/>
    </row>
    <row r="769" spans="1:26" x14ac:dyDescent="0.25">
      <c r="A769" s="666"/>
      <c r="B769" s="666"/>
      <c r="C769" s="666"/>
      <c r="D769" s="666"/>
      <c r="E769" s="666"/>
      <c r="F769" s="666"/>
      <c r="G769" s="666"/>
      <c r="H769" s="666"/>
      <c r="I769" s="666"/>
      <c r="J769" s="666"/>
      <c r="K769" s="666"/>
      <c r="L769" s="666"/>
      <c r="M769" s="666"/>
      <c r="N769" s="666"/>
      <c r="O769" s="666"/>
      <c r="P769" s="666"/>
      <c r="Q769" s="666"/>
      <c r="R769" s="666"/>
      <c r="S769" s="666"/>
      <c r="T769" s="666"/>
      <c r="U769" s="666"/>
      <c r="V769" s="666"/>
      <c r="W769" s="666"/>
      <c r="X769" s="667"/>
      <c r="Y769" s="667"/>
      <c r="Z769" s="667"/>
    </row>
    <row r="770" spans="1:26" x14ac:dyDescent="0.25">
      <c r="A770" s="666"/>
      <c r="B770" s="666"/>
      <c r="C770" s="666"/>
      <c r="D770" s="666"/>
      <c r="E770" s="666"/>
      <c r="F770" s="666"/>
      <c r="G770" s="666"/>
      <c r="H770" s="666"/>
      <c r="I770" s="666"/>
      <c r="J770" s="666"/>
      <c r="K770" s="666"/>
      <c r="L770" s="666"/>
      <c r="M770" s="666"/>
      <c r="N770" s="666"/>
      <c r="O770" s="666"/>
      <c r="P770" s="666"/>
      <c r="Q770" s="666"/>
      <c r="R770" s="666"/>
      <c r="S770" s="666"/>
      <c r="T770" s="666"/>
      <c r="U770" s="666"/>
      <c r="V770" s="666"/>
      <c r="W770" s="666"/>
      <c r="X770" s="667"/>
      <c r="Y770" s="667"/>
      <c r="Z770" s="667"/>
    </row>
    <row r="771" spans="1:26" x14ac:dyDescent="0.25">
      <c r="A771" s="666"/>
      <c r="B771" s="666"/>
      <c r="C771" s="666"/>
      <c r="D771" s="666"/>
      <c r="E771" s="666"/>
      <c r="F771" s="666"/>
      <c r="G771" s="666"/>
      <c r="H771" s="666"/>
      <c r="I771" s="666"/>
      <c r="J771" s="666"/>
      <c r="K771" s="666"/>
      <c r="L771" s="666"/>
      <c r="M771" s="666"/>
      <c r="N771" s="666"/>
      <c r="O771" s="666"/>
      <c r="P771" s="666"/>
      <c r="Q771" s="666"/>
      <c r="R771" s="666"/>
      <c r="S771" s="666"/>
      <c r="T771" s="666"/>
      <c r="U771" s="666"/>
      <c r="V771" s="666"/>
      <c r="W771" s="666"/>
      <c r="X771" s="667"/>
      <c r="Y771" s="667"/>
      <c r="Z771" s="667"/>
    </row>
    <row r="772" spans="1:26" x14ac:dyDescent="0.25">
      <c r="A772" s="666"/>
      <c r="B772" s="666"/>
      <c r="C772" s="666"/>
      <c r="D772" s="666"/>
      <c r="E772" s="666"/>
      <c r="F772" s="666"/>
      <c r="G772" s="666"/>
      <c r="H772" s="666"/>
      <c r="I772" s="666"/>
      <c r="J772" s="666"/>
      <c r="K772" s="666"/>
      <c r="L772" s="666"/>
      <c r="M772" s="666"/>
      <c r="N772" s="666"/>
      <c r="O772" s="666"/>
      <c r="P772" s="666"/>
      <c r="Q772" s="666"/>
      <c r="R772" s="666"/>
      <c r="S772" s="666"/>
      <c r="T772" s="666"/>
      <c r="U772" s="666"/>
      <c r="V772" s="666"/>
      <c r="W772" s="666"/>
      <c r="X772" s="667"/>
      <c r="Y772" s="667"/>
      <c r="Z772" s="667"/>
    </row>
    <row r="773" spans="1:26" x14ac:dyDescent="0.25">
      <c r="A773" s="666"/>
      <c r="B773" s="666"/>
      <c r="C773" s="666"/>
      <c r="D773" s="666"/>
      <c r="E773" s="666"/>
      <c r="F773" s="666"/>
      <c r="G773" s="666"/>
      <c r="H773" s="666"/>
      <c r="I773" s="666"/>
      <c r="J773" s="666"/>
      <c r="K773" s="666"/>
      <c r="L773" s="666"/>
      <c r="M773" s="666"/>
      <c r="N773" s="666"/>
      <c r="O773" s="666"/>
      <c r="P773" s="666"/>
      <c r="Q773" s="666"/>
      <c r="R773" s="666"/>
      <c r="S773" s="666"/>
      <c r="T773" s="666"/>
      <c r="U773" s="666"/>
      <c r="V773" s="666"/>
      <c r="W773" s="666"/>
      <c r="X773" s="667"/>
      <c r="Y773" s="667"/>
      <c r="Z773" s="667"/>
    </row>
    <row r="774" spans="1:26" x14ac:dyDescent="0.25">
      <c r="A774" s="666"/>
      <c r="B774" s="666"/>
      <c r="C774" s="666"/>
      <c r="D774" s="666"/>
      <c r="E774" s="666"/>
      <c r="F774" s="666"/>
      <c r="G774" s="666"/>
      <c r="H774" s="666"/>
      <c r="I774" s="666"/>
      <c r="J774" s="666"/>
      <c r="K774" s="666"/>
      <c r="L774" s="666"/>
      <c r="M774" s="666"/>
      <c r="N774" s="666"/>
      <c r="O774" s="666"/>
      <c r="P774" s="666"/>
      <c r="Q774" s="666"/>
      <c r="R774" s="666"/>
      <c r="S774" s="666"/>
      <c r="T774" s="666"/>
      <c r="U774" s="666"/>
      <c r="V774" s="666"/>
      <c r="W774" s="666"/>
      <c r="X774" s="667"/>
      <c r="Y774" s="667"/>
      <c r="Z774" s="667"/>
    </row>
    <row r="775" spans="1:26" x14ac:dyDescent="0.25">
      <c r="A775" s="666"/>
      <c r="B775" s="666"/>
      <c r="C775" s="666"/>
      <c r="D775" s="666"/>
      <c r="E775" s="666"/>
      <c r="F775" s="666"/>
      <c r="G775" s="666"/>
      <c r="H775" s="666"/>
      <c r="I775" s="666"/>
      <c r="J775" s="666"/>
      <c r="K775" s="666"/>
      <c r="L775" s="666"/>
      <c r="M775" s="666"/>
      <c r="N775" s="666"/>
      <c r="O775" s="666"/>
      <c r="P775" s="666"/>
      <c r="Q775" s="666"/>
      <c r="R775" s="666"/>
      <c r="S775" s="666"/>
      <c r="T775" s="666"/>
      <c r="U775" s="666"/>
      <c r="V775" s="666"/>
      <c r="W775" s="666"/>
      <c r="X775" s="667"/>
      <c r="Y775" s="667"/>
      <c r="Z775" s="667"/>
    </row>
    <row r="776" spans="1:26" x14ac:dyDescent="0.25">
      <c r="A776" s="666"/>
      <c r="B776" s="666"/>
      <c r="C776" s="666"/>
      <c r="D776" s="666"/>
      <c r="E776" s="666"/>
      <c r="F776" s="666"/>
      <c r="G776" s="666"/>
      <c r="H776" s="666"/>
      <c r="I776" s="666"/>
      <c r="J776" s="666"/>
      <c r="K776" s="666"/>
      <c r="L776" s="666"/>
      <c r="M776" s="666"/>
      <c r="N776" s="666"/>
      <c r="O776" s="666"/>
      <c r="P776" s="666"/>
      <c r="Q776" s="666"/>
      <c r="R776" s="666"/>
      <c r="S776" s="666"/>
      <c r="T776" s="666"/>
      <c r="U776" s="666"/>
      <c r="V776" s="666"/>
      <c r="W776" s="666"/>
      <c r="X776" s="667"/>
      <c r="Y776" s="667"/>
      <c r="Z776" s="667"/>
    </row>
    <row r="777" spans="1:26" x14ac:dyDescent="0.25">
      <c r="A777" s="666"/>
      <c r="B777" s="666"/>
      <c r="C777" s="666"/>
      <c r="D777" s="666"/>
      <c r="E777" s="666"/>
      <c r="F777" s="666"/>
      <c r="G777" s="666"/>
      <c r="H777" s="666"/>
      <c r="I777" s="666"/>
      <c r="J777" s="666"/>
      <c r="K777" s="666"/>
      <c r="L777" s="666"/>
      <c r="M777" s="666"/>
      <c r="N777" s="666"/>
      <c r="O777" s="666"/>
      <c r="P777" s="666"/>
      <c r="Q777" s="666"/>
      <c r="R777" s="666"/>
      <c r="S777" s="666"/>
      <c r="T777" s="666"/>
      <c r="U777" s="666"/>
      <c r="V777" s="666"/>
      <c r="W777" s="666"/>
      <c r="X777" s="667"/>
      <c r="Y777" s="667"/>
      <c r="Z777" s="667"/>
    </row>
    <row r="778" spans="1:26" x14ac:dyDescent="0.25">
      <c r="A778" s="666"/>
      <c r="B778" s="666"/>
      <c r="C778" s="666"/>
      <c r="D778" s="666"/>
      <c r="E778" s="666"/>
      <c r="F778" s="666"/>
      <c r="G778" s="666"/>
      <c r="H778" s="666"/>
      <c r="I778" s="666"/>
      <c r="J778" s="666"/>
      <c r="K778" s="666"/>
      <c r="L778" s="666"/>
      <c r="M778" s="666"/>
      <c r="N778" s="666"/>
      <c r="O778" s="666"/>
      <c r="P778" s="666"/>
      <c r="Q778" s="666"/>
      <c r="R778" s="666"/>
      <c r="S778" s="666"/>
      <c r="T778" s="666"/>
      <c r="U778" s="666"/>
      <c r="V778" s="666"/>
      <c r="W778" s="666"/>
      <c r="X778" s="667"/>
      <c r="Y778" s="667"/>
      <c r="Z778" s="667"/>
    </row>
    <row r="779" spans="1:26" x14ac:dyDescent="0.25">
      <c r="A779" s="666"/>
      <c r="B779" s="666"/>
      <c r="C779" s="666"/>
      <c r="D779" s="666"/>
      <c r="E779" s="666"/>
      <c r="F779" s="666"/>
      <c r="G779" s="666"/>
      <c r="H779" s="666"/>
      <c r="I779" s="666"/>
      <c r="J779" s="666"/>
      <c r="K779" s="666"/>
      <c r="L779" s="666"/>
      <c r="M779" s="666"/>
      <c r="N779" s="666"/>
      <c r="O779" s="666"/>
      <c r="P779" s="666"/>
      <c r="Q779" s="666"/>
      <c r="R779" s="666"/>
      <c r="S779" s="666"/>
      <c r="T779" s="666"/>
      <c r="U779" s="666"/>
      <c r="V779" s="666"/>
      <c r="W779" s="666"/>
      <c r="X779" s="667"/>
      <c r="Y779" s="667"/>
      <c r="Z779" s="667"/>
    </row>
    <row r="780" spans="1:26" x14ac:dyDescent="0.25">
      <c r="A780" s="666"/>
      <c r="B780" s="666"/>
      <c r="C780" s="666"/>
      <c r="D780" s="666"/>
      <c r="E780" s="666"/>
      <c r="F780" s="666"/>
      <c r="G780" s="666"/>
      <c r="H780" s="666"/>
      <c r="I780" s="666"/>
      <c r="J780" s="666"/>
      <c r="K780" s="666"/>
      <c r="L780" s="666"/>
      <c r="M780" s="666"/>
      <c r="N780" s="666"/>
      <c r="O780" s="666"/>
      <c r="P780" s="666"/>
      <c r="Q780" s="666"/>
      <c r="R780" s="666"/>
      <c r="S780" s="666"/>
      <c r="T780" s="666"/>
      <c r="U780" s="666"/>
      <c r="V780" s="666"/>
      <c r="W780" s="666"/>
      <c r="X780" s="667"/>
      <c r="Y780" s="667"/>
      <c r="Z780" s="667"/>
    </row>
    <row r="781" spans="1:26" x14ac:dyDescent="0.25">
      <c r="A781" s="666"/>
      <c r="B781" s="666"/>
      <c r="C781" s="666"/>
      <c r="D781" s="666"/>
      <c r="E781" s="666"/>
      <c r="F781" s="666"/>
      <c r="G781" s="666"/>
      <c r="H781" s="666"/>
      <c r="I781" s="666"/>
      <c r="J781" s="666"/>
      <c r="K781" s="666"/>
      <c r="L781" s="666"/>
      <c r="M781" s="666"/>
      <c r="N781" s="666"/>
      <c r="O781" s="666"/>
      <c r="P781" s="666"/>
      <c r="Q781" s="666"/>
      <c r="R781" s="666"/>
      <c r="S781" s="666"/>
      <c r="T781" s="666"/>
      <c r="U781" s="666"/>
      <c r="V781" s="666"/>
      <c r="W781" s="666"/>
      <c r="X781" s="667"/>
      <c r="Y781" s="667"/>
      <c r="Z781" s="667"/>
    </row>
    <row r="782" spans="1:26" x14ac:dyDescent="0.25">
      <c r="A782" s="666"/>
      <c r="B782" s="666"/>
      <c r="C782" s="666"/>
      <c r="D782" s="666"/>
      <c r="E782" s="666"/>
      <c r="F782" s="666"/>
      <c r="G782" s="666"/>
      <c r="H782" s="666"/>
      <c r="I782" s="666"/>
      <c r="J782" s="666"/>
      <c r="K782" s="666"/>
      <c r="L782" s="666"/>
      <c r="M782" s="666"/>
      <c r="N782" s="666"/>
      <c r="O782" s="666"/>
      <c r="P782" s="666"/>
      <c r="Q782" s="666"/>
      <c r="R782" s="666"/>
      <c r="S782" s="666"/>
      <c r="T782" s="666"/>
      <c r="U782" s="666"/>
      <c r="V782" s="666"/>
      <c r="W782" s="666"/>
      <c r="X782" s="667"/>
      <c r="Y782" s="667"/>
      <c r="Z782" s="667"/>
    </row>
    <row r="783" spans="1:26" x14ac:dyDescent="0.25">
      <c r="A783" s="666"/>
      <c r="B783" s="666"/>
      <c r="C783" s="666"/>
      <c r="D783" s="666"/>
      <c r="E783" s="666"/>
      <c r="F783" s="666"/>
      <c r="G783" s="666"/>
      <c r="H783" s="666"/>
      <c r="I783" s="666"/>
      <c r="J783" s="666"/>
      <c r="K783" s="666"/>
      <c r="L783" s="666"/>
      <c r="M783" s="666"/>
      <c r="N783" s="666"/>
      <c r="O783" s="666"/>
      <c r="P783" s="666"/>
      <c r="Q783" s="666"/>
      <c r="R783" s="666"/>
      <c r="S783" s="666"/>
      <c r="T783" s="666"/>
      <c r="U783" s="666"/>
      <c r="V783" s="666"/>
      <c r="W783" s="666"/>
      <c r="X783" s="667"/>
      <c r="Y783" s="667"/>
      <c r="Z783" s="667"/>
    </row>
    <row r="784" spans="1:26" x14ac:dyDescent="0.25">
      <c r="A784" s="666"/>
      <c r="B784" s="666"/>
      <c r="C784" s="666"/>
      <c r="D784" s="666"/>
      <c r="E784" s="666"/>
      <c r="F784" s="666"/>
      <c r="G784" s="666"/>
      <c r="H784" s="666"/>
      <c r="I784" s="666"/>
      <c r="J784" s="666"/>
      <c r="K784" s="666"/>
      <c r="L784" s="666"/>
      <c r="M784" s="666"/>
      <c r="N784" s="666"/>
      <c r="O784" s="666"/>
      <c r="P784" s="666"/>
      <c r="Q784" s="666"/>
      <c r="R784" s="666"/>
      <c r="S784" s="666"/>
      <c r="T784" s="666"/>
      <c r="U784" s="666"/>
      <c r="V784" s="666"/>
      <c r="W784" s="666"/>
      <c r="X784" s="667"/>
      <c r="Y784" s="667"/>
      <c r="Z784" s="667"/>
    </row>
    <row r="785" spans="1:26" x14ac:dyDescent="0.25">
      <c r="A785" s="666"/>
      <c r="B785" s="666"/>
      <c r="C785" s="666"/>
      <c r="D785" s="666"/>
      <c r="E785" s="666"/>
      <c r="F785" s="666"/>
      <c r="G785" s="666"/>
      <c r="H785" s="666"/>
      <c r="I785" s="666"/>
      <c r="J785" s="666"/>
      <c r="K785" s="666"/>
      <c r="L785" s="666"/>
      <c r="M785" s="666"/>
      <c r="N785" s="666"/>
      <c r="O785" s="666"/>
      <c r="P785" s="666"/>
      <c r="Q785" s="666"/>
      <c r="R785" s="666"/>
      <c r="S785" s="666"/>
      <c r="T785" s="666"/>
      <c r="U785" s="666"/>
      <c r="V785" s="666"/>
      <c r="W785" s="666"/>
      <c r="X785" s="667"/>
      <c r="Y785" s="667"/>
      <c r="Z785" s="667"/>
    </row>
    <row r="786" spans="1:26" x14ac:dyDescent="0.25">
      <c r="A786" s="666"/>
      <c r="B786" s="666"/>
      <c r="C786" s="666"/>
      <c r="D786" s="666"/>
      <c r="E786" s="666"/>
      <c r="F786" s="666"/>
      <c r="G786" s="666"/>
      <c r="H786" s="666"/>
      <c r="I786" s="666"/>
      <c r="J786" s="666"/>
      <c r="K786" s="666"/>
      <c r="L786" s="666"/>
      <c r="M786" s="666"/>
      <c r="N786" s="666"/>
      <c r="O786" s="666"/>
      <c r="P786" s="666"/>
      <c r="Q786" s="666"/>
      <c r="R786" s="666"/>
      <c r="S786" s="666"/>
      <c r="T786" s="666"/>
      <c r="U786" s="666"/>
      <c r="V786" s="666"/>
      <c r="W786" s="666"/>
      <c r="X786" s="667"/>
      <c r="Y786" s="667"/>
      <c r="Z786" s="667"/>
    </row>
    <row r="787" spans="1:26" x14ac:dyDescent="0.25">
      <c r="A787" s="666"/>
      <c r="B787" s="666"/>
      <c r="C787" s="666"/>
      <c r="D787" s="666"/>
      <c r="E787" s="666"/>
      <c r="F787" s="666"/>
      <c r="G787" s="666"/>
      <c r="H787" s="666"/>
      <c r="I787" s="666"/>
      <c r="J787" s="666"/>
      <c r="K787" s="666"/>
      <c r="L787" s="666"/>
      <c r="M787" s="666"/>
      <c r="N787" s="666"/>
      <c r="O787" s="666"/>
      <c r="P787" s="666"/>
      <c r="Q787" s="666"/>
      <c r="R787" s="666"/>
      <c r="S787" s="666"/>
      <c r="T787" s="666"/>
      <c r="U787" s="666"/>
      <c r="V787" s="666"/>
      <c r="W787" s="666"/>
      <c r="X787" s="667"/>
      <c r="Y787" s="667"/>
      <c r="Z787" s="667"/>
    </row>
    <row r="788" spans="1:26" x14ac:dyDescent="0.25">
      <c r="A788" s="666"/>
      <c r="B788" s="666"/>
      <c r="C788" s="666"/>
      <c r="D788" s="666"/>
      <c r="E788" s="666"/>
      <c r="F788" s="666"/>
      <c r="G788" s="666"/>
      <c r="H788" s="666"/>
      <c r="I788" s="666"/>
      <c r="J788" s="666"/>
      <c r="K788" s="666"/>
      <c r="L788" s="666"/>
      <c r="M788" s="666"/>
      <c r="N788" s="666"/>
      <c r="O788" s="666"/>
      <c r="P788" s="666"/>
      <c r="Q788" s="666"/>
      <c r="R788" s="666"/>
      <c r="S788" s="666"/>
      <c r="T788" s="666"/>
      <c r="U788" s="666"/>
      <c r="V788" s="666"/>
      <c r="W788" s="666"/>
      <c r="X788" s="667"/>
      <c r="Y788" s="667"/>
      <c r="Z788" s="667"/>
    </row>
    <row r="789" spans="1:26" x14ac:dyDescent="0.25">
      <c r="A789" s="666"/>
      <c r="B789" s="666"/>
      <c r="C789" s="666"/>
      <c r="D789" s="666"/>
      <c r="E789" s="666"/>
      <c r="F789" s="666"/>
      <c r="G789" s="666"/>
      <c r="H789" s="666"/>
      <c r="I789" s="666"/>
      <c r="J789" s="666"/>
      <c r="K789" s="666"/>
      <c r="L789" s="666"/>
      <c r="M789" s="666"/>
      <c r="N789" s="666"/>
      <c r="O789" s="666"/>
      <c r="P789" s="666"/>
      <c r="Q789" s="666"/>
      <c r="R789" s="666"/>
      <c r="S789" s="666"/>
      <c r="T789" s="666"/>
      <c r="U789" s="666"/>
      <c r="V789" s="666"/>
      <c r="W789" s="666"/>
      <c r="X789" s="667"/>
      <c r="Y789" s="667"/>
      <c r="Z789" s="667"/>
    </row>
    <row r="790" spans="1:26" x14ac:dyDescent="0.25">
      <c r="A790" s="666"/>
      <c r="B790" s="666"/>
      <c r="C790" s="666"/>
      <c r="D790" s="666"/>
      <c r="E790" s="666"/>
      <c r="F790" s="666"/>
      <c r="G790" s="666"/>
      <c r="H790" s="666"/>
      <c r="I790" s="666"/>
      <c r="J790" s="666"/>
      <c r="K790" s="666"/>
      <c r="L790" s="666"/>
      <c r="M790" s="666"/>
      <c r="N790" s="666"/>
      <c r="O790" s="666"/>
      <c r="P790" s="666"/>
      <c r="Q790" s="666"/>
      <c r="R790" s="666"/>
      <c r="S790" s="666"/>
      <c r="T790" s="666"/>
      <c r="U790" s="666"/>
      <c r="V790" s="666"/>
      <c r="W790" s="666"/>
      <c r="X790" s="667"/>
      <c r="Y790" s="667"/>
      <c r="Z790" s="667"/>
    </row>
    <row r="791" spans="1:26" x14ac:dyDescent="0.25">
      <c r="A791" s="666"/>
      <c r="B791" s="666"/>
      <c r="C791" s="666"/>
      <c r="D791" s="666"/>
      <c r="E791" s="666"/>
      <c r="F791" s="666"/>
      <c r="G791" s="666"/>
      <c r="H791" s="666"/>
      <c r="I791" s="666"/>
      <c r="J791" s="666"/>
      <c r="K791" s="666"/>
      <c r="L791" s="666"/>
      <c r="M791" s="666"/>
      <c r="N791" s="666"/>
      <c r="O791" s="666"/>
      <c r="P791" s="666"/>
      <c r="Q791" s="666"/>
      <c r="R791" s="666"/>
      <c r="S791" s="666"/>
      <c r="T791" s="666"/>
      <c r="U791" s="666"/>
      <c r="V791" s="666"/>
      <c r="W791" s="666"/>
      <c r="X791" s="667"/>
      <c r="Y791" s="667"/>
      <c r="Z791" s="667"/>
    </row>
    <row r="792" spans="1:26" x14ac:dyDescent="0.25">
      <c r="A792" s="666"/>
      <c r="B792" s="666"/>
      <c r="C792" s="666"/>
      <c r="D792" s="666"/>
      <c r="E792" s="666"/>
      <c r="F792" s="666"/>
      <c r="G792" s="666"/>
      <c r="H792" s="666"/>
      <c r="I792" s="666"/>
      <c r="J792" s="666"/>
      <c r="K792" s="666"/>
      <c r="L792" s="666"/>
      <c r="M792" s="666"/>
      <c r="N792" s="666"/>
      <c r="O792" s="666"/>
      <c r="P792" s="666"/>
      <c r="Q792" s="666"/>
      <c r="R792" s="666"/>
      <c r="S792" s="666"/>
      <c r="T792" s="666"/>
      <c r="U792" s="666"/>
      <c r="V792" s="666"/>
      <c r="W792" s="666"/>
      <c r="X792" s="667"/>
      <c r="Y792" s="667"/>
      <c r="Z792" s="667"/>
    </row>
    <row r="793" spans="1:26" x14ac:dyDescent="0.25">
      <c r="A793" s="666"/>
      <c r="B793" s="666"/>
      <c r="C793" s="666"/>
      <c r="D793" s="666"/>
      <c r="E793" s="666"/>
      <c r="F793" s="666"/>
      <c r="G793" s="666"/>
      <c r="H793" s="666"/>
      <c r="I793" s="666"/>
      <c r="J793" s="666"/>
      <c r="K793" s="666"/>
      <c r="L793" s="666"/>
      <c r="M793" s="666"/>
      <c r="N793" s="666"/>
      <c r="O793" s="666"/>
      <c r="P793" s="666"/>
      <c r="Q793" s="666"/>
      <c r="R793" s="666"/>
      <c r="S793" s="666"/>
      <c r="T793" s="666"/>
      <c r="U793" s="666"/>
      <c r="V793" s="666"/>
      <c r="W793" s="666"/>
      <c r="X793" s="667"/>
      <c r="Y793" s="667"/>
      <c r="Z793" s="667"/>
    </row>
    <row r="794" spans="1:26" x14ac:dyDescent="0.25">
      <c r="A794" s="666"/>
      <c r="B794" s="666"/>
      <c r="C794" s="666"/>
      <c r="D794" s="666"/>
      <c r="E794" s="666"/>
      <c r="F794" s="666"/>
      <c r="G794" s="666"/>
      <c r="H794" s="666"/>
      <c r="I794" s="666"/>
      <c r="J794" s="666"/>
      <c r="K794" s="666"/>
      <c r="L794" s="666"/>
      <c r="M794" s="666"/>
      <c r="N794" s="666"/>
      <c r="O794" s="666"/>
      <c r="P794" s="666"/>
      <c r="Q794" s="666"/>
      <c r="R794" s="666"/>
      <c r="S794" s="666"/>
      <c r="T794" s="666"/>
      <c r="U794" s="666"/>
      <c r="V794" s="666"/>
      <c r="W794" s="666"/>
      <c r="X794" s="667"/>
      <c r="Y794" s="667"/>
      <c r="Z794" s="667"/>
    </row>
    <row r="795" spans="1:26" x14ac:dyDescent="0.25">
      <c r="A795" s="666"/>
      <c r="B795" s="666"/>
      <c r="C795" s="666"/>
      <c r="D795" s="666"/>
      <c r="E795" s="666"/>
      <c r="F795" s="666"/>
      <c r="G795" s="666"/>
      <c r="H795" s="666"/>
      <c r="I795" s="666"/>
      <c r="J795" s="666"/>
      <c r="K795" s="666"/>
      <c r="L795" s="666"/>
      <c r="M795" s="666"/>
      <c r="N795" s="666"/>
      <c r="O795" s="666"/>
      <c r="P795" s="666"/>
      <c r="Q795" s="666"/>
      <c r="R795" s="666"/>
      <c r="S795" s="666"/>
      <c r="T795" s="666"/>
      <c r="U795" s="666"/>
      <c r="V795" s="666"/>
      <c r="W795" s="666"/>
      <c r="X795" s="667"/>
      <c r="Y795" s="667"/>
      <c r="Z795" s="667"/>
    </row>
    <row r="796" spans="1:26" x14ac:dyDescent="0.25">
      <c r="A796" s="666"/>
      <c r="B796" s="666"/>
      <c r="C796" s="666"/>
      <c r="D796" s="666"/>
      <c r="E796" s="666"/>
      <c r="F796" s="666"/>
      <c r="G796" s="666"/>
      <c r="H796" s="666"/>
      <c r="I796" s="666"/>
      <c r="J796" s="666"/>
      <c r="K796" s="666"/>
      <c r="L796" s="666"/>
      <c r="M796" s="666"/>
      <c r="N796" s="666"/>
      <c r="O796" s="666"/>
      <c r="P796" s="666"/>
      <c r="Q796" s="666"/>
      <c r="R796" s="666"/>
      <c r="S796" s="666"/>
      <c r="T796" s="666"/>
      <c r="U796" s="666"/>
      <c r="V796" s="666"/>
      <c r="W796" s="666"/>
      <c r="X796" s="667"/>
      <c r="Y796" s="667"/>
      <c r="Z796" s="667"/>
    </row>
    <row r="797" spans="1:26" x14ac:dyDescent="0.25">
      <c r="A797" s="666"/>
      <c r="B797" s="666"/>
      <c r="C797" s="666"/>
      <c r="D797" s="666"/>
      <c r="E797" s="666"/>
      <c r="F797" s="666"/>
      <c r="G797" s="666"/>
      <c r="H797" s="666"/>
      <c r="I797" s="666"/>
      <c r="J797" s="666"/>
      <c r="K797" s="666"/>
      <c r="L797" s="666"/>
      <c r="M797" s="666"/>
      <c r="N797" s="666"/>
      <c r="O797" s="666"/>
      <c r="P797" s="666"/>
      <c r="Q797" s="666"/>
      <c r="R797" s="666"/>
      <c r="S797" s="666"/>
      <c r="T797" s="666"/>
      <c r="U797" s="666"/>
      <c r="V797" s="666"/>
      <c r="W797" s="666"/>
      <c r="X797" s="667"/>
      <c r="Y797" s="667"/>
      <c r="Z797" s="667"/>
    </row>
    <row r="798" spans="1:26" x14ac:dyDescent="0.25">
      <c r="A798" s="666"/>
      <c r="B798" s="666"/>
      <c r="C798" s="666"/>
      <c r="D798" s="666"/>
      <c r="E798" s="666"/>
      <c r="F798" s="666"/>
      <c r="G798" s="666"/>
      <c r="H798" s="666"/>
      <c r="I798" s="666"/>
      <c r="J798" s="666"/>
      <c r="K798" s="666"/>
      <c r="L798" s="666"/>
      <c r="M798" s="666"/>
      <c r="N798" s="666"/>
      <c r="O798" s="666"/>
      <c r="P798" s="666"/>
      <c r="Q798" s="666"/>
      <c r="R798" s="666"/>
      <c r="S798" s="666"/>
      <c r="T798" s="666"/>
      <c r="U798" s="666"/>
      <c r="V798" s="666"/>
      <c r="W798" s="666"/>
      <c r="X798" s="667"/>
      <c r="Y798" s="667"/>
      <c r="Z798" s="667"/>
    </row>
    <row r="799" spans="1:26" x14ac:dyDescent="0.25">
      <c r="A799" s="666"/>
      <c r="B799" s="666"/>
      <c r="C799" s="666"/>
      <c r="D799" s="666"/>
      <c r="E799" s="666"/>
      <c r="F799" s="666"/>
      <c r="G799" s="666"/>
      <c r="H799" s="666"/>
      <c r="I799" s="666"/>
      <c r="J799" s="666"/>
      <c r="K799" s="666"/>
      <c r="L799" s="666"/>
      <c r="M799" s="666"/>
      <c r="N799" s="666"/>
      <c r="O799" s="666"/>
      <c r="P799" s="666"/>
      <c r="Q799" s="666"/>
      <c r="R799" s="666"/>
      <c r="S799" s="666"/>
      <c r="T799" s="666"/>
      <c r="U799" s="666"/>
      <c r="V799" s="666"/>
      <c r="W799" s="666"/>
      <c r="X799" s="667"/>
      <c r="Y799" s="667"/>
      <c r="Z799" s="667"/>
    </row>
    <row r="800" spans="1:26" x14ac:dyDescent="0.25">
      <c r="A800" s="666"/>
      <c r="B800" s="666"/>
      <c r="C800" s="666"/>
      <c r="D800" s="666"/>
      <c r="E800" s="666"/>
      <c r="F800" s="666"/>
      <c r="G800" s="666"/>
      <c r="H800" s="666"/>
      <c r="I800" s="666"/>
      <c r="J800" s="666"/>
      <c r="K800" s="666"/>
      <c r="L800" s="666"/>
      <c r="M800" s="666"/>
      <c r="N800" s="666"/>
      <c r="O800" s="666"/>
      <c r="P800" s="666"/>
      <c r="Q800" s="666"/>
      <c r="R800" s="666"/>
      <c r="S800" s="666"/>
      <c r="T800" s="666"/>
      <c r="U800" s="666"/>
      <c r="V800" s="666"/>
      <c r="W800" s="666"/>
      <c r="X800" s="667"/>
      <c r="Y800" s="667"/>
      <c r="Z800" s="667"/>
    </row>
    <row r="801" spans="1:26" x14ac:dyDescent="0.25">
      <c r="A801" s="666"/>
      <c r="B801" s="666"/>
      <c r="C801" s="666"/>
      <c r="D801" s="666"/>
      <c r="E801" s="666"/>
      <c r="F801" s="666"/>
      <c r="G801" s="666"/>
      <c r="H801" s="666"/>
      <c r="I801" s="666"/>
      <c r="J801" s="666"/>
      <c r="K801" s="666"/>
      <c r="L801" s="666"/>
      <c r="M801" s="666"/>
      <c r="N801" s="666"/>
      <c r="O801" s="666"/>
      <c r="P801" s="666"/>
      <c r="Q801" s="666"/>
      <c r="R801" s="666"/>
      <c r="S801" s="666"/>
      <c r="T801" s="666"/>
      <c r="U801" s="666"/>
      <c r="V801" s="666"/>
      <c r="W801" s="666"/>
      <c r="X801" s="667"/>
      <c r="Y801" s="667"/>
      <c r="Z801" s="667"/>
    </row>
    <row r="802" spans="1:26" x14ac:dyDescent="0.25">
      <c r="A802" s="666"/>
      <c r="B802" s="666"/>
      <c r="C802" s="666"/>
      <c r="D802" s="666"/>
      <c r="E802" s="666"/>
      <c r="F802" s="666"/>
      <c r="G802" s="666"/>
      <c r="H802" s="666"/>
      <c r="I802" s="666"/>
      <c r="J802" s="666"/>
      <c r="K802" s="666"/>
      <c r="L802" s="666"/>
      <c r="M802" s="666"/>
      <c r="N802" s="666"/>
      <c r="O802" s="666"/>
      <c r="P802" s="666"/>
      <c r="Q802" s="666"/>
      <c r="R802" s="666"/>
      <c r="S802" s="666"/>
      <c r="T802" s="666"/>
      <c r="U802" s="666"/>
      <c r="V802" s="666"/>
      <c r="W802" s="666"/>
      <c r="X802" s="667"/>
      <c r="Y802" s="667"/>
      <c r="Z802" s="667"/>
    </row>
    <row r="803" spans="1:26" x14ac:dyDescent="0.25">
      <c r="A803" s="666"/>
      <c r="B803" s="666"/>
      <c r="C803" s="666"/>
      <c r="D803" s="666"/>
      <c r="E803" s="666"/>
      <c r="F803" s="666"/>
      <c r="G803" s="666"/>
      <c r="H803" s="666"/>
      <c r="I803" s="666"/>
      <c r="J803" s="666"/>
      <c r="K803" s="666"/>
      <c r="L803" s="666"/>
      <c r="M803" s="666"/>
      <c r="N803" s="666"/>
      <c r="O803" s="666"/>
      <c r="P803" s="666"/>
      <c r="Q803" s="666"/>
      <c r="R803" s="666"/>
      <c r="S803" s="666"/>
      <c r="T803" s="666"/>
      <c r="U803" s="666"/>
      <c r="V803" s="666"/>
      <c r="W803" s="666"/>
      <c r="X803" s="667"/>
      <c r="Y803" s="667"/>
      <c r="Z803" s="667"/>
    </row>
    <row r="804" spans="1:26" x14ac:dyDescent="0.25">
      <c r="A804" s="666"/>
      <c r="B804" s="666"/>
      <c r="C804" s="666"/>
      <c r="D804" s="666"/>
      <c r="E804" s="666"/>
      <c r="F804" s="666"/>
      <c r="G804" s="666"/>
      <c r="H804" s="666"/>
      <c r="I804" s="666"/>
      <c r="J804" s="666"/>
      <c r="K804" s="666"/>
      <c r="L804" s="666"/>
      <c r="M804" s="666"/>
      <c r="N804" s="666"/>
      <c r="O804" s="666"/>
      <c r="P804" s="666"/>
      <c r="Q804" s="666"/>
      <c r="R804" s="666"/>
      <c r="S804" s="666"/>
      <c r="T804" s="666"/>
      <c r="U804" s="666"/>
      <c r="V804" s="666"/>
      <c r="W804" s="666"/>
      <c r="X804" s="667"/>
      <c r="Y804" s="667"/>
      <c r="Z804" s="667"/>
    </row>
    <row r="805" spans="1:26" x14ac:dyDescent="0.25">
      <c r="A805" s="666"/>
      <c r="B805" s="666"/>
      <c r="C805" s="666"/>
      <c r="D805" s="666"/>
      <c r="E805" s="666"/>
      <c r="F805" s="666"/>
      <c r="G805" s="666"/>
      <c r="H805" s="666"/>
      <c r="I805" s="666"/>
      <c r="J805" s="666"/>
      <c r="K805" s="666"/>
      <c r="L805" s="666"/>
      <c r="M805" s="666"/>
      <c r="N805" s="666"/>
      <c r="O805" s="666"/>
      <c r="P805" s="666"/>
      <c r="Q805" s="666"/>
      <c r="R805" s="666"/>
      <c r="S805" s="666"/>
      <c r="T805" s="666"/>
      <c r="U805" s="666"/>
      <c r="V805" s="666"/>
      <c r="W805" s="666"/>
      <c r="X805" s="667"/>
      <c r="Y805" s="667"/>
      <c r="Z805" s="667"/>
    </row>
    <row r="806" spans="1:26" x14ac:dyDescent="0.25">
      <c r="A806" s="666"/>
      <c r="B806" s="666"/>
      <c r="C806" s="666"/>
      <c r="D806" s="666"/>
      <c r="E806" s="666"/>
      <c r="F806" s="666"/>
      <c r="G806" s="666"/>
      <c r="H806" s="666"/>
      <c r="I806" s="666"/>
      <c r="J806" s="666"/>
      <c r="K806" s="666"/>
      <c r="L806" s="666"/>
      <c r="M806" s="666"/>
      <c r="N806" s="666"/>
      <c r="O806" s="666"/>
      <c r="P806" s="666"/>
      <c r="Q806" s="666"/>
      <c r="R806" s="666"/>
      <c r="S806" s="666"/>
      <c r="T806" s="666"/>
      <c r="U806" s="666"/>
      <c r="V806" s="666"/>
      <c r="W806" s="666"/>
      <c r="X806" s="667"/>
      <c r="Y806" s="667"/>
      <c r="Z806" s="667"/>
    </row>
    <row r="807" spans="1:26" x14ac:dyDescent="0.25">
      <c r="A807" s="666"/>
      <c r="B807" s="666"/>
      <c r="C807" s="666"/>
      <c r="D807" s="666"/>
      <c r="E807" s="666"/>
      <c r="F807" s="666"/>
      <c r="G807" s="666"/>
      <c r="H807" s="666"/>
      <c r="I807" s="666"/>
      <c r="J807" s="666"/>
      <c r="K807" s="666"/>
      <c r="L807" s="666"/>
      <c r="M807" s="666"/>
      <c r="N807" s="666"/>
      <c r="O807" s="666"/>
      <c r="P807" s="666"/>
      <c r="Q807" s="666"/>
      <c r="R807" s="666"/>
      <c r="S807" s="666"/>
      <c r="T807" s="666"/>
      <c r="U807" s="666"/>
      <c r="V807" s="666"/>
      <c r="W807" s="666"/>
      <c r="X807" s="667"/>
      <c r="Y807" s="667"/>
      <c r="Z807" s="667"/>
    </row>
    <row r="808" spans="1:26" x14ac:dyDescent="0.25">
      <c r="A808" s="666"/>
      <c r="B808" s="666"/>
      <c r="C808" s="666"/>
      <c r="D808" s="666"/>
      <c r="E808" s="666"/>
      <c r="F808" s="666"/>
      <c r="G808" s="666"/>
      <c r="H808" s="666"/>
      <c r="I808" s="666"/>
      <c r="J808" s="666"/>
      <c r="K808" s="666"/>
      <c r="L808" s="666"/>
      <c r="M808" s="666"/>
      <c r="N808" s="666"/>
      <c r="O808" s="666"/>
      <c r="P808" s="666"/>
      <c r="Q808" s="666"/>
      <c r="R808" s="666"/>
      <c r="S808" s="666"/>
      <c r="T808" s="666"/>
      <c r="U808" s="666"/>
      <c r="V808" s="666"/>
      <c r="W808" s="666"/>
      <c r="X808" s="667"/>
      <c r="Y808" s="667"/>
      <c r="Z808" s="667"/>
    </row>
    <row r="809" spans="1:26" x14ac:dyDescent="0.25">
      <c r="A809" s="666"/>
      <c r="B809" s="666"/>
      <c r="C809" s="666"/>
      <c r="D809" s="666"/>
      <c r="E809" s="666"/>
      <c r="F809" s="666"/>
      <c r="G809" s="666"/>
      <c r="H809" s="666"/>
      <c r="I809" s="666"/>
      <c r="J809" s="666"/>
      <c r="K809" s="666"/>
      <c r="L809" s="666"/>
      <c r="M809" s="666"/>
      <c r="N809" s="666"/>
      <c r="O809" s="666"/>
      <c r="P809" s="666"/>
      <c r="Q809" s="666"/>
      <c r="R809" s="666"/>
      <c r="S809" s="666"/>
      <c r="T809" s="666"/>
      <c r="U809" s="666"/>
      <c r="V809" s="666"/>
      <c r="W809" s="666"/>
      <c r="X809" s="667"/>
      <c r="Y809" s="667"/>
      <c r="Z809" s="667"/>
    </row>
    <row r="810" spans="1:26" x14ac:dyDescent="0.25">
      <c r="A810" s="666"/>
      <c r="B810" s="666"/>
      <c r="C810" s="666"/>
      <c r="D810" s="666"/>
      <c r="E810" s="666"/>
      <c r="F810" s="666"/>
      <c r="G810" s="666"/>
      <c r="H810" s="666"/>
      <c r="I810" s="666"/>
      <c r="J810" s="666"/>
      <c r="K810" s="666"/>
      <c r="L810" s="666"/>
      <c r="M810" s="666"/>
      <c r="N810" s="666"/>
      <c r="O810" s="666"/>
      <c r="P810" s="666"/>
      <c r="Q810" s="666"/>
      <c r="R810" s="666"/>
      <c r="S810" s="666"/>
      <c r="T810" s="666"/>
      <c r="U810" s="666"/>
      <c r="V810" s="666"/>
      <c r="W810" s="666"/>
      <c r="X810" s="667"/>
      <c r="Y810" s="667"/>
      <c r="Z810" s="667"/>
    </row>
    <row r="811" spans="1:26" x14ac:dyDescent="0.25">
      <c r="A811" s="666"/>
      <c r="B811" s="666"/>
      <c r="C811" s="666"/>
      <c r="D811" s="666"/>
      <c r="E811" s="666"/>
      <c r="F811" s="666"/>
      <c r="G811" s="666"/>
      <c r="H811" s="666"/>
      <c r="I811" s="666"/>
      <c r="J811" s="666"/>
      <c r="K811" s="666"/>
      <c r="L811" s="666"/>
      <c r="M811" s="666"/>
      <c r="N811" s="666"/>
      <c r="O811" s="666"/>
      <c r="P811" s="666"/>
      <c r="Q811" s="666"/>
      <c r="R811" s="666"/>
      <c r="S811" s="666"/>
      <c r="T811" s="666"/>
      <c r="U811" s="666"/>
      <c r="V811" s="666"/>
      <c r="W811" s="666"/>
      <c r="X811" s="667"/>
      <c r="Y811" s="667"/>
      <c r="Z811" s="667"/>
    </row>
    <row r="812" spans="1:26" x14ac:dyDescent="0.25">
      <c r="A812" s="666"/>
      <c r="B812" s="666"/>
      <c r="C812" s="666"/>
      <c r="D812" s="666"/>
      <c r="E812" s="666"/>
      <c r="F812" s="666"/>
      <c r="G812" s="666"/>
      <c r="H812" s="666"/>
      <c r="I812" s="666"/>
      <c r="J812" s="666"/>
      <c r="K812" s="666"/>
      <c r="L812" s="666"/>
      <c r="M812" s="666"/>
      <c r="N812" s="666"/>
      <c r="O812" s="666"/>
      <c r="P812" s="666"/>
      <c r="Q812" s="666"/>
      <c r="R812" s="666"/>
      <c r="S812" s="666"/>
      <c r="T812" s="666"/>
      <c r="U812" s="666"/>
      <c r="V812" s="666"/>
      <c r="W812" s="666"/>
      <c r="X812" s="667"/>
      <c r="Y812" s="667"/>
      <c r="Z812" s="667"/>
    </row>
    <row r="813" spans="1:26" x14ac:dyDescent="0.25">
      <c r="A813" s="666"/>
      <c r="B813" s="666"/>
      <c r="C813" s="666"/>
      <c r="D813" s="666"/>
      <c r="E813" s="666"/>
      <c r="F813" s="666"/>
      <c r="G813" s="666"/>
      <c r="H813" s="666"/>
      <c r="I813" s="666"/>
      <c r="J813" s="666"/>
      <c r="K813" s="666"/>
      <c r="L813" s="666"/>
      <c r="M813" s="666"/>
      <c r="N813" s="666"/>
      <c r="O813" s="666"/>
      <c r="P813" s="666"/>
      <c r="Q813" s="666"/>
      <c r="R813" s="666"/>
      <c r="S813" s="666"/>
      <c r="T813" s="666"/>
      <c r="U813" s="666"/>
      <c r="V813" s="666"/>
      <c r="W813" s="666"/>
      <c r="X813" s="667"/>
      <c r="Y813" s="667"/>
      <c r="Z813" s="667"/>
    </row>
    <row r="814" spans="1:26" x14ac:dyDescent="0.25">
      <c r="A814" s="666"/>
      <c r="B814" s="666"/>
      <c r="C814" s="666"/>
      <c r="D814" s="666"/>
      <c r="E814" s="666"/>
      <c r="F814" s="666"/>
      <c r="G814" s="666"/>
      <c r="H814" s="666"/>
      <c r="I814" s="666"/>
      <c r="J814" s="666"/>
      <c r="K814" s="666"/>
      <c r="L814" s="666"/>
      <c r="M814" s="666"/>
      <c r="N814" s="666"/>
      <c r="O814" s="666"/>
      <c r="P814" s="666"/>
      <c r="Q814" s="666"/>
      <c r="R814" s="666"/>
      <c r="S814" s="666"/>
      <c r="T814" s="666"/>
      <c r="U814" s="666"/>
      <c r="V814" s="666"/>
      <c r="W814" s="666"/>
      <c r="X814" s="667"/>
      <c r="Y814" s="667"/>
      <c r="Z814" s="667"/>
    </row>
    <row r="815" spans="1:26" x14ac:dyDescent="0.25">
      <c r="A815" s="666"/>
      <c r="B815" s="666"/>
      <c r="C815" s="666"/>
      <c r="D815" s="666"/>
      <c r="E815" s="666"/>
      <c r="F815" s="666"/>
      <c r="G815" s="666"/>
      <c r="H815" s="666"/>
      <c r="I815" s="666"/>
      <c r="J815" s="666"/>
      <c r="K815" s="666"/>
      <c r="L815" s="666"/>
      <c r="M815" s="666"/>
      <c r="N815" s="666"/>
      <c r="O815" s="666"/>
      <c r="P815" s="666"/>
      <c r="Q815" s="666"/>
      <c r="R815" s="666"/>
      <c r="S815" s="666"/>
      <c r="T815" s="666"/>
      <c r="U815" s="666"/>
      <c r="V815" s="666"/>
      <c r="W815" s="666"/>
      <c r="X815" s="667"/>
      <c r="Y815" s="667"/>
      <c r="Z815" s="667"/>
    </row>
    <row r="816" spans="1:26" x14ac:dyDescent="0.25">
      <c r="A816" s="666"/>
      <c r="B816" s="666"/>
      <c r="C816" s="666"/>
      <c r="D816" s="666"/>
      <c r="E816" s="666"/>
      <c r="F816" s="666"/>
      <c r="G816" s="666"/>
      <c r="H816" s="666"/>
      <c r="I816" s="666"/>
      <c r="J816" s="666"/>
      <c r="K816" s="666"/>
      <c r="L816" s="666"/>
      <c r="M816" s="666"/>
      <c r="N816" s="666"/>
      <c r="O816" s="666"/>
      <c r="P816" s="666"/>
      <c r="Q816" s="666"/>
      <c r="R816" s="666"/>
      <c r="S816" s="666"/>
      <c r="T816" s="666"/>
      <c r="U816" s="666"/>
      <c r="V816" s="666"/>
      <c r="W816" s="666"/>
      <c r="X816" s="667"/>
      <c r="Y816" s="667"/>
      <c r="Z816" s="667"/>
    </row>
    <row r="817" spans="1:26" x14ac:dyDescent="0.25">
      <c r="A817" s="666"/>
      <c r="B817" s="666"/>
      <c r="C817" s="666"/>
      <c r="D817" s="666"/>
      <c r="E817" s="666"/>
      <c r="F817" s="666"/>
      <c r="G817" s="666"/>
      <c r="H817" s="666"/>
      <c r="I817" s="666"/>
      <c r="J817" s="666"/>
      <c r="K817" s="666"/>
      <c r="L817" s="666"/>
      <c r="M817" s="666"/>
      <c r="N817" s="666"/>
      <c r="O817" s="666"/>
      <c r="P817" s="666"/>
      <c r="Q817" s="666"/>
      <c r="R817" s="666"/>
      <c r="S817" s="666"/>
      <c r="T817" s="666"/>
      <c r="U817" s="666"/>
      <c r="V817" s="666"/>
      <c r="W817" s="666"/>
      <c r="X817" s="667"/>
      <c r="Y817" s="667"/>
      <c r="Z817" s="667"/>
    </row>
    <row r="818" spans="1:26" x14ac:dyDescent="0.25">
      <c r="A818" s="666"/>
      <c r="B818" s="666"/>
      <c r="C818" s="666"/>
      <c r="D818" s="666"/>
      <c r="E818" s="666"/>
      <c r="F818" s="666"/>
      <c r="G818" s="666"/>
      <c r="H818" s="666"/>
      <c r="I818" s="666"/>
      <c r="J818" s="666"/>
      <c r="K818" s="666"/>
      <c r="L818" s="666"/>
      <c r="M818" s="666"/>
      <c r="N818" s="666"/>
      <c r="O818" s="666"/>
      <c r="P818" s="666"/>
      <c r="Q818" s="666"/>
      <c r="R818" s="666"/>
      <c r="S818" s="666"/>
      <c r="T818" s="666"/>
      <c r="U818" s="666"/>
      <c r="V818" s="666"/>
      <c r="W818" s="666"/>
      <c r="X818" s="667"/>
      <c r="Y818" s="667"/>
      <c r="Z818" s="667"/>
    </row>
    <row r="819" spans="1:26" x14ac:dyDescent="0.25">
      <c r="A819" s="666"/>
      <c r="B819" s="666"/>
      <c r="C819" s="666"/>
      <c r="D819" s="666"/>
      <c r="E819" s="666"/>
      <c r="F819" s="666"/>
      <c r="G819" s="666"/>
      <c r="H819" s="666"/>
      <c r="I819" s="666"/>
      <c r="J819" s="666"/>
      <c r="K819" s="666"/>
      <c r="L819" s="666"/>
      <c r="M819" s="666"/>
      <c r="N819" s="666"/>
      <c r="O819" s="666"/>
      <c r="P819" s="666"/>
      <c r="Q819" s="666"/>
      <c r="R819" s="666"/>
      <c r="S819" s="666"/>
      <c r="T819" s="666"/>
      <c r="U819" s="666"/>
      <c r="V819" s="666"/>
      <c r="W819" s="666"/>
      <c r="X819" s="667"/>
      <c r="Y819" s="667"/>
      <c r="Z819" s="667"/>
    </row>
    <row r="820" spans="1:26" x14ac:dyDescent="0.25">
      <c r="A820" s="666"/>
      <c r="B820" s="666"/>
      <c r="C820" s="666"/>
      <c r="D820" s="666"/>
      <c r="E820" s="666"/>
      <c r="F820" s="666"/>
      <c r="G820" s="666"/>
      <c r="H820" s="666"/>
      <c r="I820" s="666"/>
      <c r="J820" s="666"/>
      <c r="K820" s="666"/>
      <c r="L820" s="666"/>
      <c r="M820" s="666"/>
      <c r="N820" s="666"/>
      <c r="O820" s="666"/>
      <c r="P820" s="666"/>
      <c r="Q820" s="666"/>
      <c r="R820" s="666"/>
      <c r="S820" s="666"/>
      <c r="T820" s="666"/>
      <c r="U820" s="666"/>
      <c r="V820" s="666"/>
      <c r="W820" s="666"/>
      <c r="X820" s="667"/>
      <c r="Y820" s="667"/>
      <c r="Z820" s="667"/>
    </row>
    <row r="821" spans="1:26" x14ac:dyDescent="0.25">
      <c r="A821" s="666"/>
      <c r="B821" s="666"/>
      <c r="C821" s="666"/>
      <c r="D821" s="666"/>
      <c r="E821" s="666"/>
      <c r="F821" s="666"/>
      <c r="G821" s="666"/>
      <c r="H821" s="666"/>
      <c r="I821" s="666"/>
      <c r="J821" s="666"/>
      <c r="K821" s="666"/>
      <c r="L821" s="666"/>
      <c r="M821" s="666"/>
      <c r="N821" s="666"/>
      <c r="O821" s="666"/>
      <c r="P821" s="666"/>
      <c r="Q821" s="666"/>
      <c r="R821" s="666"/>
      <c r="S821" s="666"/>
      <c r="T821" s="666"/>
      <c r="U821" s="666"/>
      <c r="V821" s="666"/>
      <c r="W821" s="666"/>
      <c r="X821" s="667"/>
      <c r="Y821" s="667"/>
      <c r="Z821" s="667"/>
    </row>
    <row r="822" spans="1:26" x14ac:dyDescent="0.25">
      <c r="A822" s="666"/>
      <c r="B822" s="666"/>
      <c r="C822" s="666"/>
      <c r="D822" s="666"/>
      <c r="E822" s="666"/>
      <c r="F822" s="666"/>
      <c r="G822" s="666"/>
      <c r="H822" s="666"/>
      <c r="I822" s="666"/>
      <c r="J822" s="666"/>
      <c r="K822" s="666"/>
      <c r="L822" s="666"/>
      <c r="M822" s="666"/>
      <c r="N822" s="666"/>
      <c r="O822" s="666"/>
      <c r="P822" s="666"/>
      <c r="Q822" s="666"/>
      <c r="R822" s="666"/>
      <c r="S822" s="666"/>
      <c r="T822" s="666"/>
      <c r="U822" s="666"/>
      <c r="V822" s="666"/>
      <c r="W822" s="666"/>
      <c r="X822" s="667"/>
      <c r="Y822" s="667"/>
      <c r="Z822" s="667"/>
    </row>
    <row r="823" spans="1:26" x14ac:dyDescent="0.25">
      <c r="A823" s="666"/>
      <c r="B823" s="666"/>
      <c r="C823" s="666"/>
      <c r="D823" s="666"/>
      <c r="E823" s="666"/>
      <c r="F823" s="666"/>
      <c r="G823" s="666"/>
      <c r="H823" s="666"/>
      <c r="I823" s="666"/>
      <c r="J823" s="666"/>
      <c r="K823" s="666"/>
      <c r="L823" s="666"/>
      <c r="M823" s="666"/>
      <c r="N823" s="666"/>
      <c r="O823" s="666"/>
      <c r="P823" s="666"/>
      <c r="Q823" s="666"/>
      <c r="R823" s="666"/>
      <c r="S823" s="666"/>
      <c r="T823" s="666"/>
      <c r="U823" s="666"/>
      <c r="V823" s="666"/>
      <c r="W823" s="666"/>
      <c r="X823" s="667"/>
      <c r="Y823" s="667"/>
      <c r="Z823" s="667"/>
    </row>
    <row r="824" spans="1:26" x14ac:dyDescent="0.25">
      <c r="A824" s="666"/>
      <c r="B824" s="666"/>
      <c r="C824" s="666"/>
      <c r="D824" s="666"/>
      <c r="E824" s="666"/>
      <c r="F824" s="666"/>
      <c r="G824" s="666"/>
      <c r="H824" s="666"/>
      <c r="I824" s="666"/>
      <c r="J824" s="666"/>
      <c r="K824" s="666"/>
      <c r="L824" s="666"/>
      <c r="M824" s="666"/>
      <c r="N824" s="666"/>
      <c r="O824" s="666"/>
      <c r="P824" s="666"/>
      <c r="Q824" s="666"/>
      <c r="R824" s="666"/>
      <c r="S824" s="666"/>
      <c r="T824" s="666"/>
      <c r="U824" s="666"/>
      <c r="V824" s="666"/>
      <c r="W824" s="666"/>
      <c r="X824" s="667"/>
      <c r="Y824" s="667"/>
      <c r="Z824" s="667"/>
    </row>
    <row r="825" spans="1:26" x14ac:dyDescent="0.25">
      <c r="A825" s="666"/>
      <c r="B825" s="666"/>
      <c r="C825" s="666"/>
      <c r="D825" s="666"/>
      <c r="E825" s="666"/>
      <c r="F825" s="666"/>
      <c r="G825" s="666"/>
      <c r="H825" s="666"/>
      <c r="I825" s="666"/>
      <c r="J825" s="666"/>
      <c r="K825" s="666"/>
      <c r="L825" s="666"/>
      <c r="M825" s="666"/>
      <c r="N825" s="666"/>
      <c r="O825" s="666"/>
      <c r="P825" s="666"/>
      <c r="Q825" s="666"/>
      <c r="R825" s="666"/>
      <c r="S825" s="666"/>
      <c r="T825" s="666"/>
      <c r="U825" s="666"/>
      <c r="V825" s="666"/>
      <c r="W825" s="666"/>
      <c r="X825" s="667"/>
      <c r="Y825" s="667"/>
      <c r="Z825" s="667"/>
    </row>
    <row r="826" spans="1:26" x14ac:dyDescent="0.25">
      <c r="A826" s="666"/>
      <c r="B826" s="666"/>
      <c r="C826" s="666"/>
      <c r="D826" s="666"/>
      <c r="E826" s="666"/>
      <c r="F826" s="666"/>
      <c r="G826" s="666"/>
      <c r="H826" s="666"/>
      <c r="I826" s="666"/>
      <c r="J826" s="666"/>
      <c r="K826" s="666"/>
      <c r="L826" s="666"/>
      <c r="M826" s="666"/>
      <c r="N826" s="666"/>
      <c r="O826" s="666"/>
      <c r="P826" s="666"/>
      <c r="Q826" s="666"/>
      <c r="R826" s="666"/>
      <c r="S826" s="666"/>
      <c r="T826" s="666"/>
      <c r="U826" s="666"/>
      <c r="V826" s="666"/>
      <c r="W826" s="666"/>
      <c r="X826" s="667"/>
      <c r="Y826" s="667"/>
      <c r="Z826" s="667"/>
    </row>
    <row r="827" spans="1:26" x14ac:dyDescent="0.25">
      <c r="A827" s="666"/>
      <c r="B827" s="666"/>
      <c r="C827" s="666"/>
      <c r="D827" s="666"/>
      <c r="E827" s="666"/>
      <c r="F827" s="666"/>
      <c r="G827" s="666"/>
      <c r="H827" s="666"/>
      <c r="I827" s="666"/>
      <c r="J827" s="666"/>
      <c r="K827" s="666"/>
      <c r="L827" s="666"/>
      <c r="M827" s="666"/>
      <c r="N827" s="666"/>
      <c r="O827" s="666"/>
      <c r="P827" s="666"/>
      <c r="Q827" s="666"/>
      <c r="R827" s="666"/>
      <c r="S827" s="666"/>
      <c r="T827" s="666"/>
      <c r="U827" s="666"/>
      <c r="V827" s="666"/>
      <c r="W827" s="666"/>
      <c r="X827" s="667"/>
      <c r="Y827" s="667"/>
      <c r="Z827" s="667"/>
    </row>
    <row r="828" spans="1:26" x14ac:dyDescent="0.25">
      <c r="A828" s="666"/>
      <c r="B828" s="666"/>
      <c r="C828" s="666"/>
      <c r="D828" s="666"/>
      <c r="E828" s="666"/>
      <c r="F828" s="666"/>
      <c r="G828" s="666"/>
      <c r="H828" s="666"/>
      <c r="I828" s="666"/>
      <c r="J828" s="666"/>
      <c r="K828" s="666"/>
      <c r="L828" s="666"/>
      <c r="M828" s="666"/>
      <c r="N828" s="666"/>
      <c r="O828" s="666"/>
      <c r="P828" s="666"/>
      <c r="Q828" s="666"/>
      <c r="R828" s="666"/>
      <c r="S828" s="666"/>
      <c r="T828" s="666"/>
      <c r="U828" s="666"/>
      <c r="V828" s="666"/>
      <c r="W828" s="666"/>
      <c r="X828" s="667"/>
      <c r="Y828" s="667"/>
      <c r="Z828" s="667"/>
    </row>
    <row r="829" spans="1:26" x14ac:dyDescent="0.25">
      <c r="A829" s="666"/>
      <c r="B829" s="666"/>
      <c r="C829" s="666"/>
      <c r="D829" s="666"/>
      <c r="E829" s="666"/>
      <c r="F829" s="666"/>
      <c r="G829" s="666"/>
      <c r="H829" s="666"/>
      <c r="I829" s="666"/>
      <c r="J829" s="666"/>
      <c r="K829" s="666"/>
      <c r="L829" s="666"/>
      <c r="M829" s="666"/>
      <c r="N829" s="666"/>
      <c r="O829" s="666"/>
      <c r="P829" s="666"/>
      <c r="Q829" s="666"/>
      <c r="R829" s="666"/>
      <c r="S829" s="666"/>
      <c r="T829" s="666"/>
      <c r="U829" s="666"/>
      <c r="V829" s="666"/>
      <c r="W829" s="666"/>
      <c r="X829" s="667"/>
      <c r="Y829" s="667"/>
      <c r="Z829" s="667"/>
    </row>
    <row r="830" spans="1:26" x14ac:dyDescent="0.25">
      <c r="A830" s="666"/>
      <c r="B830" s="666"/>
      <c r="C830" s="666"/>
      <c r="D830" s="666"/>
      <c r="E830" s="666"/>
      <c r="F830" s="666"/>
      <c r="G830" s="666"/>
      <c r="H830" s="666"/>
      <c r="I830" s="666"/>
      <c r="J830" s="666"/>
      <c r="K830" s="666"/>
      <c r="L830" s="666"/>
      <c r="M830" s="666"/>
      <c r="N830" s="666"/>
      <c r="O830" s="666"/>
      <c r="P830" s="666"/>
      <c r="Q830" s="666"/>
      <c r="R830" s="666"/>
      <c r="S830" s="666"/>
      <c r="T830" s="666"/>
      <c r="U830" s="666"/>
      <c r="V830" s="666"/>
      <c r="W830" s="666"/>
      <c r="X830" s="667"/>
      <c r="Y830" s="667"/>
      <c r="Z830" s="667"/>
    </row>
    <row r="831" spans="1:26" x14ac:dyDescent="0.25">
      <c r="A831" s="666"/>
      <c r="B831" s="666"/>
      <c r="C831" s="666"/>
      <c r="D831" s="666"/>
      <c r="E831" s="666"/>
      <c r="F831" s="666"/>
      <c r="G831" s="666"/>
      <c r="H831" s="666"/>
      <c r="I831" s="666"/>
      <c r="J831" s="666"/>
      <c r="K831" s="666"/>
      <c r="L831" s="666"/>
      <c r="M831" s="666"/>
      <c r="N831" s="666"/>
      <c r="O831" s="666"/>
      <c r="P831" s="666"/>
      <c r="Q831" s="666"/>
      <c r="R831" s="666"/>
      <c r="S831" s="666"/>
      <c r="T831" s="666"/>
      <c r="U831" s="666"/>
      <c r="V831" s="666"/>
      <c r="W831" s="666"/>
      <c r="X831" s="667"/>
      <c r="Y831" s="667"/>
      <c r="Z831" s="667"/>
    </row>
    <row r="832" spans="1:26" x14ac:dyDescent="0.25">
      <c r="A832" s="666"/>
      <c r="B832" s="666"/>
      <c r="C832" s="666"/>
      <c r="D832" s="666"/>
      <c r="E832" s="666"/>
      <c r="F832" s="666"/>
      <c r="G832" s="666"/>
      <c r="H832" s="666"/>
      <c r="I832" s="666"/>
      <c r="J832" s="666"/>
      <c r="K832" s="666"/>
      <c r="L832" s="666"/>
      <c r="M832" s="666"/>
      <c r="N832" s="666"/>
      <c r="O832" s="666"/>
      <c r="P832" s="666"/>
      <c r="Q832" s="666"/>
      <c r="R832" s="666"/>
      <c r="S832" s="666"/>
      <c r="T832" s="666"/>
      <c r="U832" s="666"/>
      <c r="V832" s="666"/>
      <c r="W832" s="666"/>
      <c r="X832" s="667"/>
      <c r="Y832" s="667"/>
      <c r="Z832" s="667"/>
    </row>
    <row r="833" spans="1:26" x14ac:dyDescent="0.25">
      <c r="A833" s="666"/>
      <c r="B833" s="666"/>
      <c r="C833" s="666"/>
      <c r="D833" s="666"/>
      <c r="E833" s="666"/>
      <c r="F833" s="666"/>
      <c r="G833" s="666"/>
      <c r="H833" s="666"/>
      <c r="I833" s="666"/>
      <c r="J833" s="666"/>
      <c r="K833" s="666"/>
      <c r="L833" s="666"/>
      <c r="M833" s="666"/>
      <c r="N833" s="666"/>
      <c r="O833" s="666"/>
      <c r="P833" s="666"/>
      <c r="Q833" s="666"/>
      <c r="R833" s="666"/>
      <c r="S833" s="666"/>
      <c r="T833" s="666"/>
      <c r="U833" s="666"/>
      <c r="V833" s="666"/>
      <c r="W833" s="666"/>
      <c r="X833" s="667"/>
      <c r="Y833" s="667"/>
      <c r="Z833" s="667"/>
    </row>
    <row r="834" spans="1:26" x14ac:dyDescent="0.25">
      <c r="A834" s="666"/>
      <c r="B834" s="666"/>
      <c r="C834" s="666"/>
      <c r="D834" s="666"/>
      <c r="E834" s="666"/>
      <c r="F834" s="666"/>
      <c r="G834" s="666"/>
      <c r="H834" s="666"/>
      <c r="I834" s="666"/>
      <c r="J834" s="666"/>
      <c r="K834" s="666"/>
      <c r="L834" s="666"/>
      <c r="M834" s="666"/>
      <c r="N834" s="666"/>
      <c r="O834" s="666"/>
      <c r="P834" s="666"/>
      <c r="Q834" s="666"/>
      <c r="R834" s="666"/>
      <c r="S834" s="666"/>
      <c r="T834" s="666"/>
      <c r="U834" s="666"/>
      <c r="V834" s="666"/>
      <c r="W834" s="666"/>
      <c r="X834" s="667"/>
      <c r="Y834" s="667"/>
      <c r="Z834" s="667"/>
    </row>
    <row r="835" spans="1:26" x14ac:dyDescent="0.25">
      <c r="A835" s="666"/>
      <c r="B835" s="666"/>
      <c r="C835" s="666"/>
      <c r="D835" s="666"/>
      <c r="E835" s="666"/>
      <c r="F835" s="666"/>
      <c r="G835" s="666"/>
      <c r="H835" s="666"/>
      <c r="I835" s="666"/>
      <c r="J835" s="666"/>
      <c r="K835" s="666"/>
      <c r="L835" s="666"/>
      <c r="M835" s="666"/>
      <c r="N835" s="666"/>
      <c r="O835" s="666"/>
      <c r="P835" s="666"/>
      <c r="Q835" s="666"/>
      <c r="R835" s="666"/>
      <c r="S835" s="666"/>
      <c r="T835" s="666"/>
      <c r="U835" s="666"/>
      <c r="V835" s="666"/>
      <c r="W835" s="666"/>
      <c r="X835" s="667"/>
      <c r="Y835" s="667"/>
      <c r="Z835" s="667"/>
    </row>
    <row r="836" spans="1:26" x14ac:dyDescent="0.25">
      <c r="A836" s="666"/>
      <c r="B836" s="666"/>
      <c r="C836" s="666"/>
      <c r="D836" s="666"/>
      <c r="E836" s="666"/>
      <c r="F836" s="666"/>
      <c r="G836" s="666"/>
      <c r="H836" s="666"/>
      <c r="I836" s="666"/>
      <c r="J836" s="666"/>
      <c r="K836" s="666"/>
      <c r="L836" s="666"/>
      <c r="M836" s="666"/>
      <c r="N836" s="666"/>
      <c r="O836" s="666"/>
      <c r="P836" s="666"/>
      <c r="Q836" s="666"/>
      <c r="R836" s="666"/>
      <c r="S836" s="666"/>
      <c r="T836" s="666"/>
      <c r="U836" s="666"/>
      <c r="V836" s="666"/>
      <c r="W836" s="666"/>
      <c r="X836" s="667"/>
      <c r="Y836" s="667"/>
      <c r="Z836" s="667"/>
    </row>
    <row r="837" spans="1:26" x14ac:dyDescent="0.25">
      <c r="A837" s="666"/>
      <c r="B837" s="666"/>
      <c r="C837" s="666"/>
      <c r="D837" s="666"/>
      <c r="E837" s="666"/>
      <c r="F837" s="666"/>
      <c r="G837" s="666"/>
      <c r="H837" s="666"/>
      <c r="I837" s="666"/>
      <c r="J837" s="666"/>
      <c r="K837" s="666"/>
      <c r="L837" s="666"/>
      <c r="M837" s="666"/>
      <c r="N837" s="666"/>
      <c r="O837" s="666"/>
      <c r="P837" s="666"/>
      <c r="Q837" s="666"/>
      <c r="R837" s="666"/>
      <c r="S837" s="666"/>
      <c r="T837" s="666"/>
      <c r="U837" s="666"/>
      <c r="V837" s="666"/>
      <c r="W837" s="666"/>
      <c r="X837" s="667"/>
      <c r="Y837" s="667"/>
      <c r="Z837" s="667"/>
    </row>
    <row r="838" spans="1:26" x14ac:dyDescent="0.25">
      <c r="A838" s="666"/>
      <c r="B838" s="666"/>
      <c r="C838" s="666"/>
      <c r="D838" s="666"/>
      <c r="E838" s="666"/>
      <c r="F838" s="666"/>
      <c r="G838" s="666"/>
      <c r="H838" s="666"/>
      <c r="I838" s="666"/>
      <c r="J838" s="666"/>
      <c r="K838" s="666"/>
      <c r="L838" s="666"/>
      <c r="M838" s="666"/>
      <c r="N838" s="666"/>
      <c r="O838" s="666"/>
      <c r="P838" s="666"/>
      <c r="Q838" s="666"/>
      <c r="R838" s="666"/>
      <c r="S838" s="666"/>
      <c r="T838" s="666"/>
      <c r="U838" s="666"/>
      <c r="V838" s="666"/>
      <c r="W838" s="666"/>
      <c r="X838" s="667"/>
      <c r="Y838" s="667"/>
      <c r="Z838" s="667"/>
    </row>
    <row r="839" spans="1:26" x14ac:dyDescent="0.25">
      <c r="A839" s="666"/>
      <c r="B839" s="666"/>
      <c r="C839" s="666"/>
      <c r="D839" s="666"/>
      <c r="E839" s="666"/>
      <c r="F839" s="666"/>
      <c r="G839" s="666"/>
      <c r="H839" s="666"/>
      <c r="I839" s="666"/>
      <c r="J839" s="666"/>
      <c r="K839" s="666"/>
      <c r="L839" s="666"/>
      <c r="M839" s="666"/>
      <c r="N839" s="666"/>
      <c r="O839" s="666"/>
      <c r="P839" s="666"/>
      <c r="Q839" s="666"/>
      <c r="R839" s="666"/>
      <c r="S839" s="666"/>
      <c r="T839" s="666"/>
      <c r="U839" s="666"/>
      <c r="V839" s="666"/>
      <c r="W839" s="666"/>
      <c r="X839" s="667"/>
      <c r="Y839" s="667"/>
      <c r="Z839" s="667"/>
    </row>
    <row r="840" spans="1:26" x14ac:dyDescent="0.25">
      <c r="A840" s="666"/>
      <c r="B840" s="666"/>
      <c r="C840" s="666"/>
      <c r="D840" s="666"/>
      <c r="E840" s="666"/>
      <c r="F840" s="666"/>
      <c r="G840" s="666"/>
      <c r="H840" s="666"/>
      <c r="I840" s="666"/>
      <c r="J840" s="666"/>
      <c r="K840" s="666"/>
      <c r="L840" s="666"/>
      <c r="M840" s="666"/>
      <c r="N840" s="666"/>
      <c r="O840" s="666"/>
      <c r="P840" s="666"/>
      <c r="Q840" s="666"/>
      <c r="R840" s="666"/>
      <c r="S840" s="666"/>
      <c r="T840" s="666"/>
      <c r="U840" s="666"/>
      <c r="V840" s="666"/>
      <c r="W840" s="666"/>
      <c r="X840" s="667"/>
      <c r="Y840" s="667"/>
      <c r="Z840" s="667"/>
    </row>
    <row r="841" spans="1:26" x14ac:dyDescent="0.25">
      <c r="A841" s="666"/>
      <c r="B841" s="666"/>
      <c r="C841" s="666"/>
      <c r="D841" s="666"/>
      <c r="E841" s="666"/>
      <c r="F841" s="666"/>
      <c r="G841" s="666"/>
      <c r="H841" s="666"/>
      <c r="I841" s="666"/>
      <c r="J841" s="666"/>
      <c r="K841" s="666"/>
      <c r="L841" s="666"/>
      <c r="M841" s="666"/>
      <c r="N841" s="666"/>
      <c r="O841" s="666"/>
      <c r="P841" s="666"/>
      <c r="Q841" s="666"/>
      <c r="R841" s="666"/>
      <c r="S841" s="666"/>
      <c r="T841" s="666"/>
      <c r="U841" s="666"/>
      <c r="V841" s="666"/>
      <c r="W841" s="666"/>
      <c r="X841" s="667"/>
      <c r="Y841" s="667"/>
      <c r="Z841" s="667"/>
    </row>
    <row r="842" spans="1:26" x14ac:dyDescent="0.25">
      <c r="A842" s="666"/>
      <c r="B842" s="666"/>
      <c r="C842" s="666"/>
      <c r="D842" s="666"/>
      <c r="E842" s="666"/>
      <c r="F842" s="666"/>
      <c r="G842" s="666"/>
      <c r="H842" s="666"/>
      <c r="I842" s="666"/>
      <c r="J842" s="666"/>
      <c r="K842" s="666"/>
      <c r="L842" s="666"/>
      <c r="M842" s="666"/>
      <c r="N842" s="666"/>
      <c r="O842" s="666"/>
      <c r="P842" s="666"/>
      <c r="Q842" s="666"/>
      <c r="R842" s="666"/>
      <c r="S842" s="666"/>
      <c r="T842" s="666"/>
      <c r="U842" s="666"/>
      <c r="V842" s="666"/>
      <c r="W842" s="666"/>
      <c r="X842" s="667"/>
      <c r="Y842" s="667"/>
      <c r="Z842" s="667"/>
    </row>
    <row r="843" spans="1:26" x14ac:dyDescent="0.25">
      <c r="A843" s="666"/>
      <c r="B843" s="666"/>
      <c r="C843" s="666"/>
      <c r="D843" s="666"/>
      <c r="E843" s="666"/>
      <c r="F843" s="666"/>
      <c r="G843" s="666"/>
      <c r="H843" s="666"/>
      <c r="I843" s="666"/>
      <c r="J843" s="666"/>
      <c r="K843" s="666"/>
      <c r="L843" s="666"/>
      <c r="M843" s="666"/>
      <c r="N843" s="666"/>
      <c r="O843" s="666"/>
      <c r="P843" s="666"/>
      <c r="Q843" s="666"/>
      <c r="R843" s="666"/>
      <c r="S843" s="666"/>
      <c r="T843" s="666"/>
      <c r="U843" s="666"/>
      <c r="V843" s="666"/>
      <c r="W843" s="666"/>
      <c r="X843" s="667"/>
      <c r="Y843" s="667"/>
      <c r="Z843" s="667"/>
    </row>
    <row r="844" spans="1:26" x14ac:dyDescent="0.25">
      <c r="A844" s="666"/>
      <c r="B844" s="666"/>
      <c r="C844" s="666"/>
      <c r="D844" s="666"/>
      <c r="E844" s="666"/>
      <c r="F844" s="666"/>
      <c r="G844" s="666"/>
      <c r="H844" s="666"/>
      <c r="I844" s="666"/>
      <c r="J844" s="666"/>
      <c r="K844" s="666"/>
      <c r="L844" s="666"/>
      <c r="M844" s="666"/>
      <c r="N844" s="666"/>
      <c r="O844" s="666"/>
      <c r="P844" s="666"/>
      <c r="Q844" s="666"/>
      <c r="R844" s="666"/>
      <c r="S844" s="666"/>
      <c r="T844" s="666"/>
      <c r="U844" s="666"/>
      <c r="V844" s="666"/>
      <c r="W844" s="666"/>
      <c r="X844" s="667"/>
      <c r="Y844" s="667"/>
      <c r="Z844" s="667"/>
    </row>
    <row r="845" spans="1:26" x14ac:dyDescent="0.25">
      <c r="A845" s="666"/>
      <c r="B845" s="666"/>
      <c r="C845" s="666"/>
      <c r="D845" s="666"/>
      <c r="E845" s="666"/>
      <c r="F845" s="666"/>
      <c r="G845" s="666"/>
      <c r="H845" s="666"/>
      <c r="I845" s="666"/>
      <c r="J845" s="666"/>
      <c r="K845" s="666"/>
      <c r="L845" s="666"/>
      <c r="M845" s="666"/>
      <c r="N845" s="666"/>
      <c r="O845" s="666"/>
      <c r="P845" s="666"/>
      <c r="Q845" s="666"/>
      <c r="R845" s="666"/>
      <c r="S845" s="666"/>
      <c r="T845" s="666"/>
      <c r="U845" s="666"/>
      <c r="V845" s="666"/>
      <c r="W845" s="666"/>
      <c r="X845" s="667"/>
      <c r="Y845" s="667"/>
      <c r="Z845" s="667"/>
    </row>
    <row r="846" spans="1:26" x14ac:dyDescent="0.25">
      <c r="A846" s="666"/>
      <c r="B846" s="666"/>
      <c r="C846" s="666"/>
      <c r="D846" s="666"/>
      <c r="E846" s="666"/>
      <c r="F846" s="666"/>
      <c r="G846" s="666"/>
      <c r="H846" s="666"/>
      <c r="I846" s="666"/>
      <c r="J846" s="666"/>
      <c r="K846" s="666"/>
      <c r="L846" s="666"/>
      <c r="M846" s="666"/>
      <c r="N846" s="666"/>
      <c r="O846" s="666"/>
      <c r="P846" s="666"/>
      <c r="Q846" s="666"/>
      <c r="R846" s="666"/>
      <c r="S846" s="666"/>
      <c r="T846" s="666"/>
      <c r="U846" s="666"/>
      <c r="V846" s="666"/>
      <c r="W846" s="666"/>
      <c r="X846" s="667"/>
      <c r="Y846" s="667"/>
      <c r="Z846" s="667"/>
    </row>
    <row r="847" spans="1:26" x14ac:dyDescent="0.25">
      <c r="A847" s="666"/>
      <c r="B847" s="666"/>
      <c r="C847" s="666"/>
      <c r="D847" s="666"/>
      <c r="E847" s="666"/>
      <c r="F847" s="666"/>
      <c r="G847" s="666"/>
      <c r="H847" s="666"/>
      <c r="I847" s="666"/>
      <c r="J847" s="666"/>
      <c r="K847" s="666"/>
      <c r="L847" s="666"/>
      <c r="M847" s="666"/>
      <c r="N847" s="666"/>
      <c r="O847" s="666"/>
      <c r="P847" s="666"/>
      <c r="Q847" s="666"/>
      <c r="R847" s="666"/>
      <c r="S847" s="666"/>
      <c r="T847" s="666"/>
      <c r="U847" s="666"/>
      <c r="V847" s="666"/>
      <c r="W847" s="666"/>
      <c r="X847" s="667"/>
      <c r="Y847" s="667"/>
      <c r="Z847" s="667"/>
    </row>
    <row r="848" spans="1:26" x14ac:dyDescent="0.25">
      <c r="A848" s="666"/>
      <c r="B848" s="666"/>
      <c r="C848" s="666"/>
      <c r="D848" s="666"/>
      <c r="E848" s="666"/>
      <c r="F848" s="666"/>
      <c r="G848" s="666"/>
      <c r="H848" s="666"/>
      <c r="I848" s="666"/>
      <c r="J848" s="666"/>
      <c r="K848" s="666"/>
      <c r="L848" s="666"/>
      <c r="M848" s="666"/>
      <c r="N848" s="666"/>
      <c r="O848" s="666"/>
      <c r="P848" s="666"/>
      <c r="Q848" s="666"/>
      <c r="R848" s="666"/>
      <c r="S848" s="666"/>
      <c r="T848" s="666"/>
      <c r="U848" s="666"/>
      <c r="V848" s="666"/>
      <c r="W848" s="666"/>
      <c r="X848" s="667"/>
      <c r="Y848" s="667"/>
      <c r="Z848" s="667"/>
    </row>
    <row r="849" spans="1:26" x14ac:dyDescent="0.25">
      <c r="A849" s="666"/>
      <c r="B849" s="666"/>
      <c r="C849" s="666"/>
      <c r="D849" s="666"/>
      <c r="E849" s="666"/>
      <c r="F849" s="666"/>
      <c r="G849" s="666"/>
      <c r="H849" s="666"/>
      <c r="I849" s="666"/>
      <c r="J849" s="666"/>
      <c r="K849" s="666"/>
      <c r="L849" s="666"/>
      <c r="M849" s="666"/>
      <c r="N849" s="666"/>
      <c r="O849" s="666"/>
      <c r="P849" s="666"/>
      <c r="Q849" s="666"/>
      <c r="R849" s="666"/>
      <c r="S849" s="666"/>
      <c r="T849" s="666"/>
      <c r="U849" s="666"/>
      <c r="V849" s="666"/>
      <c r="W849" s="666"/>
      <c r="X849" s="667"/>
      <c r="Y849" s="667"/>
      <c r="Z849" s="667"/>
    </row>
    <row r="850" spans="1:26" x14ac:dyDescent="0.25">
      <c r="A850" s="666"/>
      <c r="B850" s="666"/>
      <c r="C850" s="666"/>
      <c r="D850" s="666"/>
      <c r="E850" s="666"/>
      <c r="F850" s="666"/>
      <c r="G850" s="666"/>
      <c r="H850" s="666"/>
      <c r="I850" s="666"/>
      <c r="J850" s="666"/>
      <c r="K850" s="666"/>
      <c r="L850" s="666"/>
      <c r="M850" s="666"/>
      <c r="N850" s="666"/>
      <c r="O850" s="666"/>
      <c r="P850" s="666"/>
      <c r="Q850" s="666"/>
      <c r="R850" s="666"/>
      <c r="S850" s="666"/>
      <c r="T850" s="666"/>
      <c r="U850" s="666"/>
      <c r="V850" s="666"/>
      <c r="W850" s="666"/>
      <c r="X850" s="667"/>
      <c r="Y850" s="667"/>
      <c r="Z850" s="667"/>
    </row>
    <row r="851" spans="1:26" x14ac:dyDescent="0.25">
      <c r="A851" s="666"/>
      <c r="B851" s="666"/>
      <c r="C851" s="666"/>
      <c r="D851" s="666"/>
      <c r="E851" s="666"/>
      <c r="F851" s="666"/>
      <c r="G851" s="666"/>
      <c r="H851" s="666"/>
      <c r="I851" s="666"/>
      <c r="J851" s="666"/>
      <c r="K851" s="666"/>
      <c r="L851" s="666"/>
      <c r="M851" s="666"/>
      <c r="N851" s="666"/>
      <c r="O851" s="666"/>
      <c r="P851" s="666"/>
      <c r="Q851" s="666"/>
      <c r="R851" s="666"/>
      <c r="S851" s="666"/>
      <c r="T851" s="666"/>
      <c r="U851" s="666"/>
      <c r="V851" s="666"/>
      <c r="W851" s="666"/>
      <c r="X851" s="667"/>
      <c r="Y851" s="667"/>
      <c r="Z851" s="667"/>
    </row>
    <row r="852" spans="1:26" x14ac:dyDescent="0.25">
      <c r="A852" s="666"/>
      <c r="B852" s="666"/>
      <c r="C852" s="666"/>
      <c r="D852" s="666"/>
      <c r="E852" s="666"/>
      <c r="F852" s="666"/>
      <c r="G852" s="666"/>
      <c r="H852" s="666"/>
      <c r="I852" s="666"/>
      <c r="J852" s="666"/>
      <c r="K852" s="666"/>
      <c r="L852" s="666"/>
      <c r="M852" s="666"/>
      <c r="N852" s="666"/>
      <c r="O852" s="666"/>
      <c r="P852" s="666"/>
      <c r="Q852" s="666"/>
      <c r="R852" s="666"/>
      <c r="S852" s="666"/>
      <c r="T852" s="666"/>
      <c r="U852" s="666"/>
      <c r="V852" s="666"/>
      <c r="W852" s="666"/>
      <c r="X852" s="667"/>
      <c r="Y852" s="667"/>
      <c r="Z852" s="667"/>
    </row>
    <row r="853" spans="1:26" x14ac:dyDescent="0.25">
      <c r="A853" s="666"/>
      <c r="B853" s="666"/>
      <c r="C853" s="666"/>
      <c r="D853" s="666"/>
      <c r="E853" s="666"/>
      <c r="F853" s="666"/>
      <c r="G853" s="666"/>
      <c r="H853" s="666"/>
      <c r="I853" s="666"/>
      <c r="J853" s="666"/>
      <c r="K853" s="666"/>
      <c r="L853" s="666"/>
      <c r="M853" s="666"/>
      <c r="N853" s="666"/>
      <c r="O853" s="666"/>
      <c r="P853" s="666"/>
      <c r="Q853" s="666"/>
      <c r="R853" s="666"/>
      <c r="S853" s="666"/>
      <c r="T853" s="666"/>
      <c r="U853" s="666"/>
      <c r="V853" s="666"/>
      <c r="W853" s="666"/>
      <c r="X853" s="667"/>
      <c r="Y853" s="667"/>
      <c r="Z853" s="667"/>
    </row>
    <row r="854" spans="1:26" x14ac:dyDescent="0.25">
      <c r="A854" s="666"/>
      <c r="B854" s="666"/>
      <c r="C854" s="666"/>
      <c r="D854" s="666"/>
      <c r="E854" s="666"/>
      <c r="F854" s="666"/>
      <c r="G854" s="666"/>
      <c r="H854" s="666"/>
      <c r="I854" s="666"/>
      <c r="J854" s="666"/>
      <c r="K854" s="666"/>
      <c r="L854" s="666"/>
      <c r="M854" s="666"/>
      <c r="N854" s="666"/>
      <c r="O854" s="666"/>
      <c r="P854" s="666"/>
      <c r="Q854" s="666"/>
      <c r="R854" s="666"/>
      <c r="S854" s="666"/>
      <c r="T854" s="666"/>
      <c r="U854" s="666"/>
      <c r="V854" s="666"/>
      <c r="W854" s="666"/>
      <c r="X854" s="667"/>
      <c r="Y854" s="667"/>
      <c r="Z854" s="667"/>
    </row>
    <row r="855" spans="1:26" x14ac:dyDescent="0.25">
      <c r="A855" s="666"/>
      <c r="B855" s="666"/>
      <c r="C855" s="666"/>
      <c r="D855" s="666"/>
      <c r="E855" s="666"/>
      <c r="F855" s="666"/>
      <c r="G855" s="666"/>
      <c r="H855" s="666"/>
      <c r="I855" s="666"/>
      <c r="J855" s="666"/>
      <c r="K855" s="666"/>
      <c r="L855" s="666"/>
      <c r="M855" s="666"/>
      <c r="N855" s="666"/>
      <c r="O855" s="666"/>
      <c r="P855" s="666"/>
      <c r="Q855" s="666"/>
      <c r="R855" s="666"/>
      <c r="S855" s="666"/>
      <c r="T855" s="666"/>
      <c r="U855" s="666"/>
      <c r="V855" s="666"/>
      <c r="W855" s="666"/>
      <c r="X855" s="667"/>
      <c r="Y855" s="667"/>
      <c r="Z855" s="667"/>
    </row>
    <row r="856" spans="1:26" x14ac:dyDescent="0.25">
      <c r="A856" s="666"/>
      <c r="B856" s="666"/>
      <c r="C856" s="666"/>
      <c r="D856" s="666"/>
      <c r="E856" s="666"/>
      <c r="F856" s="666"/>
      <c r="G856" s="666"/>
      <c r="H856" s="666"/>
      <c r="I856" s="666"/>
      <c r="J856" s="666"/>
      <c r="K856" s="666"/>
      <c r="L856" s="666"/>
      <c r="M856" s="666"/>
      <c r="N856" s="666"/>
      <c r="O856" s="666"/>
      <c r="P856" s="666"/>
      <c r="Q856" s="666"/>
      <c r="R856" s="666"/>
      <c r="S856" s="666"/>
      <c r="T856" s="666"/>
      <c r="U856" s="666"/>
      <c r="V856" s="666"/>
      <c r="W856" s="666"/>
      <c r="X856" s="667"/>
      <c r="Y856" s="667"/>
      <c r="Z856" s="667"/>
    </row>
    <row r="857" spans="1:26" x14ac:dyDescent="0.25">
      <c r="A857" s="666"/>
      <c r="B857" s="666"/>
      <c r="C857" s="666"/>
      <c r="D857" s="666"/>
      <c r="E857" s="666"/>
      <c r="F857" s="666"/>
      <c r="G857" s="666"/>
      <c r="H857" s="666"/>
      <c r="I857" s="666"/>
      <c r="J857" s="666"/>
      <c r="K857" s="666"/>
      <c r="L857" s="666"/>
      <c r="M857" s="666"/>
      <c r="N857" s="666"/>
      <c r="O857" s="666"/>
      <c r="P857" s="666"/>
      <c r="Q857" s="666"/>
      <c r="R857" s="666"/>
      <c r="S857" s="666"/>
      <c r="T857" s="666"/>
      <c r="U857" s="666"/>
      <c r="V857" s="666"/>
      <c r="W857" s="666"/>
      <c r="X857" s="667"/>
      <c r="Y857" s="667"/>
      <c r="Z857" s="667"/>
    </row>
    <row r="858" spans="1:26" x14ac:dyDescent="0.25">
      <c r="A858" s="666"/>
      <c r="B858" s="666"/>
      <c r="C858" s="666"/>
      <c r="D858" s="666"/>
      <c r="E858" s="666"/>
      <c r="F858" s="666"/>
      <c r="G858" s="666"/>
      <c r="H858" s="666"/>
      <c r="I858" s="666"/>
      <c r="J858" s="666"/>
      <c r="K858" s="666"/>
      <c r="L858" s="666"/>
      <c r="M858" s="666"/>
      <c r="N858" s="666"/>
      <c r="O858" s="666"/>
      <c r="P858" s="666"/>
      <c r="Q858" s="666"/>
      <c r="R858" s="666"/>
      <c r="S858" s="666"/>
      <c r="T858" s="666"/>
      <c r="U858" s="666"/>
      <c r="V858" s="666"/>
      <c r="W858" s="666"/>
      <c r="X858" s="667"/>
      <c r="Y858" s="667"/>
      <c r="Z858" s="667"/>
    </row>
    <row r="859" spans="1:26" x14ac:dyDescent="0.25">
      <c r="A859" s="666"/>
      <c r="B859" s="666"/>
      <c r="C859" s="666"/>
      <c r="D859" s="666"/>
      <c r="E859" s="666"/>
      <c r="F859" s="666"/>
      <c r="G859" s="666"/>
      <c r="H859" s="666"/>
      <c r="I859" s="666"/>
      <c r="J859" s="666"/>
      <c r="K859" s="666"/>
      <c r="L859" s="666"/>
      <c r="M859" s="666"/>
      <c r="N859" s="666"/>
      <c r="O859" s="666"/>
      <c r="P859" s="666"/>
      <c r="Q859" s="666"/>
      <c r="R859" s="666"/>
      <c r="S859" s="666"/>
      <c r="T859" s="666"/>
      <c r="U859" s="666"/>
      <c r="V859" s="666"/>
      <c r="W859" s="666"/>
      <c r="X859" s="667"/>
      <c r="Y859" s="667"/>
      <c r="Z859" s="667"/>
    </row>
    <row r="860" spans="1:26" x14ac:dyDescent="0.25">
      <c r="A860" s="666"/>
      <c r="B860" s="666"/>
      <c r="C860" s="666"/>
      <c r="D860" s="666"/>
      <c r="E860" s="666"/>
      <c r="F860" s="666"/>
      <c r="G860" s="666"/>
      <c r="H860" s="666"/>
      <c r="I860" s="666"/>
      <c r="J860" s="666"/>
      <c r="K860" s="666"/>
      <c r="L860" s="666"/>
      <c r="M860" s="666"/>
      <c r="N860" s="666"/>
      <c r="O860" s="666"/>
      <c r="P860" s="666"/>
      <c r="Q860" s="666"/>
      <c r="R860" s="666"/>
      <c r="S860" s="666"/>
      <c r="T860" s="666"/>
      <c r="U860" s="666"/>
      <c r="V860" s="666"/>
      <c r="W860" s="666"/>
      <c r="X860" s="667"/>
      <c r="Y860" s="667"/>
      <c r="Z860" s="667"/>
    </row>
    <row r="861" spans="1:26" x14ac:dyDescent="0.25">
      <c r="A861" s="666"/>
      <c r="B861" s="666"/>
      <c r="C861" s="666"/>
      <c r="D861" s="666"/>
      <c r="E861" s="666"/>
      <c r="F861" s="666"/>
      <c r="G861" s="666"/>
      <c r="H861" s="666"/>
      <c r="I861" s="666"/>
      <c r="J861" s="666"/>
      <c r="K861" s="666"/>
      <c r="L861" s="666"/>
      <c r="M861" s="666"/>
      <c r="N861" s="666"/>
      <c r="O861" s="666"/>
      <c r="P861" s="666"/>
      <c r="Q861" s="666"/>
      <c r="R861" s="666"/>
      <c r="S861" s="666"/>
      <c r="T861" s="666"/>
      <c r="U861" s="666"/>
      <c r="V861" s="666"/>
      <c r="W861" s="666"/>
      <c r="X861" s="667"/>
      <c r="Y861" s="667"/>
      <c r="Z861" s="667"/>
    </row>
    <row r="862" spans="1:26" x14ac:dyDescent="0.25">
      <c r="A862" s="666"/>
      <c r="B862" s="666"/>
      <c r="C862" s="666"/>
      <c r="D862" s="666"/>
      <c r="E862" s="666"/>
      <c r="F862" s="666"/>
      <c r="G862" s="666"/>
      <c r="H862" s="666"/>
      <c r="I862" s="666"/>
      <c r="J862" s="666"/>
      <c r="K862" s="666"/>
      <c r="L862" s="666"/>
      <c r="M862" s="666"/>
      <c r="N862" s="666"/>
      <c r="O862" s="666"/>
      <c r="P862" s="666"/>
      <c r="Q862" s="666"/>
      <c r="R862" s="666"/>
      <c r="S862" s="666"/>
      <c r="T862" s="666"/>
      <c r="U862" s="666"/>
      <c r="V862" s="666"/>
      <c r="W862" s="666"/>
      <c r="X862" s="667"/>
      <c r="Y862" s="667"/>
      <c r="Z862" s="667"/>
    </row>
    <row r="863" spans="1:26" x14ac:dyDescent="0.25">
      <c r="A863" s="666"/>
      <c r="B863" s="666"/>
      <c r="C863" s="666"/>
      <c r="D863" s="666"/>
      <c r="E863" s="666"/>
      <c r="F863" s="666"/>
      <c r="G863" s="666"/>
      <c r="H863" s="666"/>
      <c r="I863" s="666"/>
      <c r="J863" s="666"/>
      <c r="K863" s="666"/>
      <c r="L863" s="666"/>
      <c r="M863" s="666"/>
      <c r="N863" s="666"/>
      <c r="O863" s="666"/>
      <c r="P863" s="666"/>
      <c r="Q863" s="666"/>
      <c r="R863" s="666"/>
      <c r="S863" s="666"/>
      <c r="T863" s="666"/>
      <c r="U863" s="666"/>
      <c r="V863" s="666"/>
      <c r="W863" s="666"/>
      <c r="X863" s="667"/>
      <c r="Y863" s="667"/>
      <c r="Z863" s="667"/>
    </row>
    <row r="864" spans="1:26" x14ac:dyDescent="0.25">
      <c r="A864" s="666"/>
      <c r="B864" s="666"/>
      <c r="C864" s="666"/>
      <c r="D864" s="666"/>
      <c r="E864" s="666"/>
      <c r="F864" s="666"/>
      <c r="G864" s="666"/>
      <c r="H864" s="666"/>
      <c r="I864" s="666"/>
      <c r="J864" s="666"/>
      <c r="K864" s="666"/>
      <c r="L864" s="666"/>
      <c r="M864" s="666"/>
      <c r="N864" s="666"/>
      <c r="O864" s="666"/>
      <c r="P864" s="666"/>
      <c r="Q864" s="666"/>
      <c r="R864" s="666"/>
      <c r="S864" s="666"/>
      <c r="T864" s="666"/>
      <c r="U864" s="666"/>
      <c r="V864" s="666"/>
      <c r="W864" s="666"/>
      <c r="X864" s="667"/>
      <c r="Y864" s="667"/>
      <c r="Z864" s="667"/>
    </row>
    <row r="865" spans="1:26" x14ac:dyDescent="0.25">
      <c r="A865" s="666"/>
      <c r="B865" s="666"/>
      <c r="C865" s="666"/>
      <c r="D865" s="666"/>
      <c r="E865" s="666"/>
      <c r="F865" s="666"/>
      <c r="G865" s="666"/>
      <c r="H865" s="666"/>
      <c r="I865" s="666"/>
      <c r="J865" s="666"/>
      <c r="K865" s="666"/>
      <c r="L865" s="666"/>
      <c r="M865" s="666"/>
      <c r="N865" s="666"/>
      <c r="O865" s="666"/>
      <c r="P865" s="666"/>
      <c r="Q865" s="666"/>
      <c r="R865" s="666"/>
      <c r="S865" s="666"/>
      <c r="T865" s="666"/>
      <c r="U865" s="666"/>
      <c r="V865" s="666"/>
      <c r="W865" s="666"/>
      <c r="X865" s="667"/>
      <c r="Y865" s="667"/>
      <c r="Z865" s="667"/>
    </row>
    <row r="866" spans="1:26" x14ac:dyDescent="0.25">
      <c r="A866" s="666"/>
      <c r="B866" s="666"/>
      <c r="C866" s="666"/>
      <c r="D866" s="666"/>
      <c r="E866" s="666"/>
      <c r="F866" s="666"/>
      <c r="G866" s="666"/>
      <c r="H866" s="666"/>
      <c r="I866" s="666"/>
      <c r="J866" s="666"/>
      <c r="K866" s="666"/>
      <c r="L866" s="666"/>
      <c r="M866" s="666"/>
      <c r="N866" s="666"/>
      <c r="O866" s="666"/>
      <c r="P866" s="666"/>
      <c r="Q866" s="666"/>
      <c r="R866" s="666"/>
      <c r="S866" s="666"/>
      <c r="T866" s="666"/>
      <c r="U866" s="666"/>
      <c r="V866" s="666"/>
      <c r="W866" s="666"/>
      <c r="X866" s="667"/>
      <c r="Y866" s="667"/>
      <c r="Z866" s="667"/>
    </row>
    <row r="867" spans="1:26" x14ac:dyDescent="0.25">
      <c r="A867" s="666"/>
      <c r="B867" s="666"/>
      <c r="C867" s="666"/>
      <c r="D867" s="666"/>
      <c r="E867" s="666"/>
      <c r="F867" s="666"/>
      <c r="G867" s="666"/>
      <c r="H867" s="666"/>
      <c r="I867" s="666"/>
      <c r="J867" s="666"/>
      <c r="K867" s="666"/>
      <c r="L867" s="666"/>
      <c r="M867" s="666"/>
      <c r="N867" s="666"/>
      <c r="O867" s="666"/>
      <c r="P867" s="666"/>
      <c r="Q867" s="666"/>
      <c r="R867" s="666"/>
      <c r="S867" s="666"/>
      <c r="T867" s="666"/>
      <c r="U867" s="666"/>
      <c r="V867" s="666"/>
      <c r="W867" s="666"/>
      <c r="X867" s="667"/>
      <c r="Y867" s="667"/>
      <c r="Z867" s="667"/>
    </row>
    <row r="868" spans="1:26" x14ac:dyDescent="0.25">
      <c r="A868" s="666"/>
      <c r="B868" s="666"/>
      <c r="C868" s="666"/>
      <c r="D868" s="666"/>
      <c r="E868" s="666"/>
      <c r="F868" s="666"/>
      <c r="G868" s="666"/>
      <c r="H868" s="666"/>
      <c r="I868" s="666"/>
      <c r="J868" s="666"/>
      <c r="K868" s="666"/>
      <c r="L868" s="666"/>
      <c r="M868" s="666"/>
      <c r="N868" s="666"/>
      <c r="O868" s="666"/>
      <c r="P868" s="666"/>
      <c r="Q868" s="666"/>
      <c r="R868" s="666"/>
      <c r="S868" s="666"/>
      <c r="T868" s="666"/>
      <c r="U868" s="666"/>
      <c r="V868" s="666"/>
      <c r="W868" s="666"/>
      <c r="X868" s="667"/>
      <c r="Y868" s="667"/>
      <c r="Z868" s="667"/>
    </row>
    <row r="869" spans="1:26" x14ac:dyDescent="0.25">
      <c r="A869" s="666"/>
      <c r="B869" s="666"/>
      <c r="C869" s="666"/>
      <c r="D869" s="666"/>
      <c r="E869" s="666"/>
      <c r="F869" s="666"/>
      <c r="G869" s="666"/>
      <c r="H869" s="666"/>
      <c r="I869" s="666"/>
      <c r="J869" s="666"/>
      <c r="K869" s="666"/>
      <c r="L869" s="666"/>
      <c r="M869" s="666"/>
      <c r="N869" s="666"/>
      <c r="O869" s="666"/>
      <c r="P869" s="666"/>
      <c r="Q869" s="666"/>
      <c r="R869" s="666"/>
      <c r="S869" s="666"/>
      <c r="T869" s="666"/>
      <c r="U869" s="666"/>
      <c r="V869" s="666"/>
      <c r="W869" s="666"/>
      <c r="X869" s="667"/>
      <c r="Y869" s="667"/>
      <c r="Z869" s="667"/>
    </row>
    <row r="870" spans="1:26" x14ac:dyDescent="0.25">
      <c r="A870" s="666"/>
      <c r="B870" s="666"/>
      <c r="C870" s="666"/>
      <c r="D870" s="666"/>
      <c r="E870" s="666"/>
      <c r="F870" s="666"/>
      <c r="G870" s="666"/>
      <c r="H870" s="666"/>
      <c r="I870" s="666"/>
      <c r="J870" s="666"/>
      <c r="K870" s="666"/>
      <c r="L870" s="666"/>
      <c r="M870" s="666"/>
      <c r="N870" s="666"/>
      <c r="O870" s="666"/>
      <c r="P870" s="666"/>
      <c r="Q870" s="666"/>
      <c r="R870" s="666"/>
      <c r="S870" s="666"/>
      <c r="T870" s="666"/>
      <c r="U870" s="666"/>
      <c r="V870" s="666"/>
      <c r="W870" s="666"/>
      <c r="X870" s="667"/>
      <c r="Y870" s="667"/>
      <c r="Z870" s="667"/>
    </row>
    <row r="871" spans="1:26" x14ac:dyDescent="0.25">
      <c r="A871" s="666"/>
      <c r="B871" s="666"/>
      <c r="C871" s="666"/>
      <c r="D871" s="666"/>
      <c r="E871" s="666"/>
      <c r="F871" s="666"/>
      <c r="G871" s="666"/>
      <c r="H871" s="666"/>
      <c r="I871" s="666"/>
      <c r="J871" s="666"/>
      <c r="K871" s="666"/>
      <c r="L871" s="666"/>
      <c r="M871" s="666"/>
      <c r="N871" s="666"/>
      <c r="O871" s="666"/>
      <c r="P871" s="666"/>
      <c r="Q871" s="666"/>
      <c r="R871" s="666"/>
      <c r="S871" s="666"/>
      <c r="T871" s="666"/>
      <c r="U871" s="666"/>
      <c r="V871" s="666"/>
      <c r="W871" s="666"/>
      <c r="X871" s="667"/>
      <c r="Y871" s="667"/>
      <c r="Z871" s="667"/>
    </row>
    <row r="872" spans="1:26" x14ac:dyDescent="0.25">
      <c r="A872" s="666"/>
      <c r="B872" s="666"/>
      <c r="C872" s="666"/>
      <c r="D872" s="666"/>
      <c r="E872" s="666"/>
      <c r="F872" s="666"/>
      <c r="G872" s="666"/>
      <c r="H872" s="666"/>
      <c r="I872" s="666"/>
      <c r="J872" s="666"/>
      <c r="K872" s="666"/>
      <c r="L872" s="666"/>
      <c r="M872" s="666"/>
      <c r="N872" s="666"/>
      <c r="O872" s="666"/>
      <c r="P872" s="666"/>
      <c r="Q872" s="666"/>
      <c r="R872" s="666"/>
      <c r="S872" s="666"/>
      <c r="T872" s="666"/>
      <c r="U872" s="666"/>
      <c r="V872" s="666"/>
      <c r="W872" s="666"/>
      <c r="X872" s="667"/>
      <c r="Y872" s="667"/>
      <c r="Z872" s="667"/>
    </row>
    <row r="873" spans="1:26" x14ac:dyDescent="0.25">
      <c r="A873" s="666"/>
      <c r="B873" s="666"/>
      <c r="C873" s="666"/>
      <c r="D873" s="666"/>
      <c r="E873" s="666"/>
      <c r="F873" s="666"/>
      <c r="G873" s="666"/>
      <c r="H873" s="666"/>
      <c r="I873" s="666"/>
      <c r="J873" s="666"/>
      <c r="K873" s="666"/>
      <c r="L873" s="666"/>
      <c r="M873" s="666"/>
      <c r="N873" s="666"/>
      <c r="O873" s="666"/>
      <c r="P873" s="666"/>
      <c r="Q873" s="666"/>
      <c r="R873" s="666"/>
      <c r="S873" s="666"/>
      <c r="T873" s="666"/>
      <c r="U873" s="666"/>
      <c r="V873" s="666"/>
      <c r="W873" s="666"/>
      <c r="X873" s="667"/>
      <c r="Y873" s="667"/>
      <c r="Z873" s="667"/>
    </row>
    <row r="874" spans="1:26" x14ac:dyDescent="0.25">
      <c r="A874" s="666"/>
      <c r="B874" s="666"/>
      <c r="C874" s="666"/>
      <c r="D874" s="666"/>
      <c r="E874" s="666"/>
      <c r="F874" s="666"/>
      <c r="G874" s="666"/>
      <c r="H874" s="666"/>
      <c r="I874" s="666"/>
      <c r="J874" s="666"/>
      <c r="K874" s="666"/>
      <c r="L874" s="666"/>
      <c r="M874" s="666"/>
      <c r="N874" s="666"/>
      <c r="O874" s="666"/>
      <c r="P874" s="666"/>
      <c r="Q874" s="666"/>
      <c r="R874" s="666"/>
      <c r="S874" s="666"/>
      <c r="T874" s="666"/>
      <c r="U874" s="666"/>
      <c r="V874" s="666"/>
      <c r="W874" s="666"/>
      <c r="X874" s="667"/>
      <c r="Y874" s="667"/>
      <c r="Z874" s="667"/>
    </row>
    <row r="875" spans="1:26" x14ac:dyDescent="0.25">
      <c r="A875" s="666"/>
      <c r="B875" s="666"/>
      <c r="C875" s="666"/>
      <c r="D875" s="666"/>
      <c r="E875" s="666"/>
      <c r="F875" s="666"/>
      <c r="G875" s="666"/>
      <c r="H875" s="666"/>
      <c r="I875" s="666"/>
      <c r="J875" s="666"/>
      <c r="K875" s="666"/>
      <c r="L875" s="666"/>
      <c r="M875" s="666"/>
      <c r="N875" s="666"/>
      <c r="O875" s="666"/>
      <c r="P875" s="666"/>
      <c r="Q875" s="666"/>
      <c r="R875" s="666"/>
      <c r="S875" s="666"/>
      <c r="T875" s="666"/>
      <c r="U875" s="666"/>
      <c r="V875" s="666"/>
      <c r="W875" s="666"/>
      <c r="X875" s="667"/>
      <c r="Y875" s="667"/>
      <c r="Z875" s="667"/>
    </row>
    <row r="876" spans="1:26" x14ac:dyDescent="0.25">
      <c r="A876" s="666"/>
      <c r="B876" s="666"/>
      <c r="C876" s="666"/>
      <c r="D876" s="666"/>
      <c r="E876" s="666"/>
      <c r="F876" s="666"/>
      <c r="G876" s="666"/>
      <c r="H876" s="666"/>
      <c r="I876" s="666"/>
      <c r="J876" s="666"/>
      <c r="K876" s="666"/>
      <c r="L876" s="666"/>
      <c r="M876" s="666"/>
      <c r="N876" s="666"/>
      <c r="O876" s="666"/>
      <c r="P876" s="666"/>
      <c r="Q876" s="666"/>
      <c r="R876" s="666"/>
      <c r="S876" s="666"/>
      <c r="T876" s="666"/>
      <c r="U876" s="666"/>
      <c r="V876" s="666"/>
      <c r="W876" s="666"/>
      <c r="X876" s="667"/>
      <c r="Y876" s="667"/>
      <c r="Z876" s="667"/>
    </row>
    <row r="877" spans="1:26" x14ac:dyDescent="0.25">
      <c r="A877" s="666"/>
      <c r="B877" s="666"/>
      <c r="C877" s="666"/>
      <c r="D877" s="666"/>
      <c r="E877" s="666"/>
      <c r="F877" s="666"/>
      <c r="G877" s="666"/>
      <c r="H877" s="666"/>
      <c r="I877" s="666"/>
      <c r="J877" s="666"/>
      <c r="K877" s="666"/>
      <c r="L877" s="666"/>
      <c r="M877" s="666"/>
      <c r="N877" s="666"/>
      <c r="O877" s="666"/>
      <c r="P877" s="666"/>
      <c r="Q877" s="666"/>
      <c r="R877" s="666"/>
      <c r="S877" s="666"/>
      <c r="T877" s="666"/>
      <c r="U877" s="666"/>
      <c r="V877" s="666"/>
      <c r="W877" s="666"/>
      <c r="X877" s="667"/>
      <c r="Y877" s="667"/>
      <c r="Z877" s="667"/>
    </row>
    <row r="878" spans="1:26" x14ac:dyDescent="0.25">
      <c r="A878" s="666"/>
      <c r="B878" s="666"/>
      <c r="C878" s="666"/>
      <c r="D878" s="666"/>
      <c r="E878" s="666"/>
      <c r="F878" s="666"/>
      <c r="G878" s="666"/>
      <c r="H878" s="666"/>
      <c r="I878" s="666"/>
      <c r="J878" s="666"/>
      <c r="K878" s="666"/>
      <c r="L878" s="666"/>
      <c r="M878" s="666"/>
      <c r="N878" s="666"/>
      <c r="O878" s="666"/>
      <c r="P878" s="666"/>
      <c r="Q878" s="666"/>
      <c r="R878" s="666"/>
      <c r="S878" s="666"/>
      <c r="T878" s="666"/>
      <c r="U878" s="666"/>
      <c r="V878" s="666"/>
      <c r="W878" s="666"/>
      <c r="X878" s="667"/>
      <c r="Y878" s="667"/>
      <c r="Z878" s="667"/>
    </row>
    <row r="879" spans="1:26" x14ac:dyDescent="0.25">
      <c r="A879" s="666"/>
      <c r="B879" s="666"/>
      <c r="C879" s="666"/>
      <c r="D879" s="666"/>
      <c r="E879" s="666"/>
      <c r="F879" s="666"/>
      <c r="G879" s="666"/>
      <c r="H879" s="666"/>
      <c r="I879" s="666"/>
      <c r="J879" s="666"/>
      <c r="K879" s="666"/>
      <c r="L879" s="666"/>
      <c r="M879" s="666"/>
      <c r="N879" s="666"/>
      <c r="O879" s="666"/>
      <c r="P879" s="666"/>
      <c r="Q879" s="666"/>
      <c r="R879" s="666"/>
      <c r="S879" s="666"/>
      <c r="T879" s="666"/>
      <c r="U879" s="666"/>
      <c r="V879" s="666"/>
      <c r="W879" s="666"/>
      <c r="X879" s="667"/>
      <c r="Y879" s="667"/>
      <c r="Z879" s="667"/>
    </row>
    <row r="880" spans="1:26" x14ac:dyDescent="0.25">
      <c r="A880" s="666"/>
      <c r="B880" s="666"/>
      <c r="C880" s="666"/>
      <c r="D880" s="666"/>
      <c r="E880" s="666"/>
      <c r="F880" s="666"/>
      <c r="G880" s="666"/>
      <c r="H880" s="666"/>
      <c r="I880" s="666"/>
      <c r="J880" s="666"/>
      <c r="K880" s="666"/>
      <c r="L880" s="666"/>
      <c r="M880" s="666"/>
      <c r="N880" s="666"/>
      <c r="O880" s="666"/>
      <c r="P880" s="666"/>
      <c r="Q880" s="666"/>
      <c r="R880" s="666"/>
      <c r="S880" s="666"/>
      <c r="T880" s="666"/>
      <c r="U880" s="666"/>
      <c r="V880" s="666"/>
      <c r="W880" s="666"/>
      <c r="X880" s="667"/>
      <c r="Y880" s="667"/>
      <c r="Z880" s="667"/>
    </row>
    <row r="881" spans="1:26" x14ac:dyDescent="0.25">
      <c r="A881" s="666"/>
      <c r="B881" s="666"/>
      <c r="C881" s="666"/>
      <c r="D881" s="666"/>
      <c r="E881" s="666"/>
      <c r="F881" s="666"/>
      <c r="G881" s="666"/>
      <c r="H881" s="666"/>
      <c r="I881" s="666"/>
      <c r="J881" s="666"/>
      <c r="K881" s="666"/>
      <c r="L881" s="666"/>
      <c r="M881" s="666"/>
      <c r="N881" s="666"/>
      <c r="O881" s="666"/>
      <c r="P881" s="666"/>
      <c r="Q881" s="666"/>
      <c r="R881" s="666"/>
      <c r="S881" s="666"/>
      <c r="T881" s="666"/>
      <c r="U881" s="666"/>
      <c r="V881" s="666"/>
      <c r="W881" s="666"/>
      <c r="X881" s="667"/>
      <c r="Y881" s="667"/>
      <c r="Z881" s="667"/>
    </row>
    <row r="882" spans="1:26" x14ac:dyDescent="0.25">
      <c r="A882" s="666"/>
      <c r="B882" s="666"/>
      <c r="C882" s="666"/>
      <c r="D882" s="666"/>
      <c r="E882" s="666"/>
      <c r="F882" s="666"/>
      <c r="G882" s="666"/>
      <c r="H882" s="666"/>
      <c r="I882" s="666"/>
      <c r="J882" s="666"/>
      <c r="K882" s="666"/>
      <c r="L882" s="666"/>
      <c r="M882" s="666"/>
      <c r="N882" s="666"/>
      <c r="O882" s="666"/>
      <c r="P882" s="666"/>
      <c r="Q882" s="666"/>
      <c r="R882" s="666"/>
      <c r="S882" s="666"/>
      <c r="T882" s="666"/>
      <c r="U882" s="666"/>
      <c r="V882" s="666"/>
      <c r="W882" s="666"/>
      <c r="X882" s="667"/>
      <c r="Y882" s="667"/>
      <c r="Z882" s="667"/>
    </row>
    <row r="883" spans="1:26" x14ac:dyDescent="0.25">
      <c r="A883" s="666"/>
      <c r="B883" s="666"/>
      <c r="C883" s="666"/>
      <c r="D883" s="666"/>
      <c r="E883" s="666"/>
      <c r="F883" s="666"/>
      <c r="G883" s="666"/>
      <c r="H883" s="666"/>
      <c r="I883" s="666"/>
      <c r="J883" s="666"/>
      <c r="K883" s="666"/>
      <c r="L883" s="666"/>
      <c r="M883" s="666"/>
      <c r="N883" s="666"/>
      <c r="O883" s="666"/>
      <c r="P883" s="666"/>
      <c r="Q883" s="666"/>
      <c r="R883" s="666"/>
      <c r="S883" s="666"/>
      <c r="T883" s="666"/>
      <c r="U883" s="666"/>
      <c r="V883" s="666"/>
      <c r="W883" s="666"/>
      <c r="X883" s="667"/>
      <c r="Y883" s="667"/>
      <c r="Z883" s="667"/>
    </row>
    <row r="884" spans="1:26" x14ac:dyDescent="0.25">
      <c r="A884" s="666"/>
      <c r="B884" s="666"/>
      <c r="C884" s="666"/>
      <c r="D884" s="666"/>
      <c r="E884" s="666"/>
      <c r="F884" s="666"/>
      <c r="G884" s="666"/>
      <c r="H884" s="666"/>
      <c r="I884" s="666"/>
      <c r="J884" s="666"/>
      <c r="K884" s="666"/>
      <c r="L884" s="666"/>
      <c r="M884" s="666"/>
      <c r="N884" s="666"/>
      <c r="O884" s="666"/>
      <c r="P884" s="666"/>
      <c r="Q884" s="666"/>
      <c r="R884" s="666"/>
      <c r="S884" s="666"/>
      <c r="T884" s="666"/>
      <c r="U884" s="666"/>
      <c r="V884" s="666"/>
      <c r="W884" s="666"/>
      <c r="X884" s="667"/>
      <c r="Y884" s="667"/>
      <c r="Z884" s="667"/>
    </row>
    <row r="885" spans="1:26" x14ac:dyDescent="0.25">
      <c r="A885" s="666"/>
      <c r="B885" s="666"/>
      <c r="C885" s="666"/>
      <c r="D885" s="666"/>
      <c r="E885" s="666"/>
      <c r="F885" s="666"/>
      <c r="G885" s="666"/>
      <c r="H885" s="666"/>
      <c r="I885" s="666"/>
      <c r="J885" s="666"/>
      <c r="K885" s="666"/>
      <c r="L885" s="666"/>
      <c r="M885" s="666"/>
      <c r="N885" s="666"/>
      <c r="O885" s="666"/>
      <c r="P885" s="666"/>
      <c r="Q885" s="666"/>
      <c r="R885" s="666"/>
      <c r="S885" s="666"/>
      <c r="T885" s="666"/>
      <c r="U885" s="666"/>
      <c r="V885" s="666"/>
      <c r="W885" s="666"/>
      <c r="X885" s="667"/>
      <c r="Y885" s="667"/>
      <c r="Z885" s="667"/>
    </row>
    <row r="886" spans="1:26" x14ac:dyDescent="0.25">
      <c r="A886" s="666"/>
      <c r="B886" s="666"/>
      <c r="C886" s="666"/>
      <c r="D886" s="666"/>
      <c r="E886" s="666"/>
      <c r="F886" s="666"/>
      <c r="G886" s="666"/>
      <c r="H886" s="666"/>
      <c r="I886" s="666"/>
      <c r="J886" s="666"/>
      <c r="K886" s="666"/>
      <c r="L886" s="666"/>
      <c r="M886" s="666"/>
      <c r="N886" s="666"/>
      <c r="O886" s="666"/>
      <c r="P886" s="666"/>
      <c r="Q886" s="666"/>
      <c r="R886" s="666"/>
      <c r="S886" s="666"/>
      <c r="T886" s="666"/>
      <c r="U886" s="666"/>
      <c r="V886" s="666"/>
      <c r="W886" s="666"/>
      <c r="X886" s="667"/>
      <c r="Y886" s="667"/>
      <c r="Z886" s="667"/>
    </row>
    <row r="887" spans="1:26" x14ac:dyDescent="0.25">
      <c r="A887" s="666"/>
      <c r="B887" s="666"/>
      <c r="C887" s="666"/>
      <c r="D887" s="666"/>
      <c r="E887" s="666"/>
      <c r="F887" s="666"/>
      <c r="G887" s="666"/>
      <c r="H887" s="666"/>
      <c r="I887" s="666"/>
      <c r="J887" s="666"/>
      <c r="K887" s="666"/>
      <c r="L887" s="666"/>
      <c r="M887" s="666"/>
      <c r="N887" s="666"/>
      <c r="O887" s="666"/>
      <c r="P887" s="666"/>
      <c r="Q887" s="666"/>
      <c r="R887" s="666"/>
      <c r="S887" s="666"/>
      <c r="T887" s="666"/>
      <c r="U887" s="666"/>
      <c r="V887" s="666"/>
      <c r="W887" s="666"/>
      <c r="X887" s="667"/>
      <c r="Y887" s="667"/>
      <c r="Z887" s="667"/>
    </row>
    <row r="888" spans="1:26" x14ac:dyDescent="0.25">
      <c r="A888" s="666"/>
      <c r="B888" s="666"/>
      <c r="C888" s="666"/>
      <c r="D888" s="666"/>
      <c r="E888" s="666"/>
      <c r="F888" s="666"/>
      <c r="G888" s="666"/>
      <c r="H888" s="666"/>
      <c r="I888" s="666"/>
      <c r="J888" s="666"/>
      <c r="K888" s="666"/>
      <c r="L888" s="666"/>
      <c r="M888" s="666"/>
      <c r="N888" s="666"/>
      <c r="O888" s="666"/>
      <c r="P888" s="666"/>
      <c r="Q888" s="666"/>
      <c r="R888" s="666"/>
      <c r="S888" s="666"/>
      <c r="T888" s="666"/>
      <c r="U888" s="666"/>
      <c r="V888" s="666"/>
      <c r="W888" s="666"/>
      <c r="X888" s="667"/>
      <c r="Y888" s="667"/>
      <c r="Z888" s="667"/>
    </row>
    <row r="889" spans="1:26" x14ac:dyDescent="0.25">
      <c r="A889" s="666"/>
      <c r="B889" s="666"/>
      <c r="C889" s="666"/>
      <c r="D889" s="666"/>
      <c r="E889" s="666"/>
      <c r="F889" s="666"/>
      <c r="G889" s="666"/>
      <c r="H889" s="666"/>
      <c r="I889" s="666"/>
      <c r="J889" s="666"/>
      <c r="K889" s="666"/>
      <c r="L889" s="666"/>
      <c r="M889" s="666"/>
      <c r="N889" s="666"/>
      <c r="O889" s="666"/>
      <c r="P889" s="666"/>
      <c r="Q889" s="666"/>
      <c r="R889" s="666"/>
      <c r="S889" s="666"/>
      <c r="T889" s="666"/>
      <c r="U889" s="666"/>
      <c r="V889" s="666"/>
      <c r="W889" s="666"/>
      <c r="X889" s="667"/>
      <c r="Y889" s="667"/>
      <c r="Z889" s="667"/>
    </row>
    <row r="890" spans="1:26" x14ac:dyDescent="0.25">
      <c r="A890" s="666"/>
      <c r="B890" s="666"/>
      <c r="C890" s="666"/>
      <c r="D890" s="666"/>
      <c r="E890" s="666"/>
      <c r="F890" s="666"/>
      <c r="G890" s="666"/>
      <c r="H890" s="666"/>
      <c r="I890" s="666"/>
      <c r="J890" s="666"/>
      <c r="K890" s="666"/>
      <c r="L890" s="666"/>
      <c r="M890" s="666"/>
      <c r="N890" s="666"/>
      <c r="O890" s="666"/>
      <c r="P890" s="666"/>
      <c r="Q890" s="666"/>
      <c r="R890" s="666"/>
      <c r="S890" s="666"/>
      <c r="T890" s="666"/>
      <c r="U890" s="666"/>
      <c r="V890" s="666"/>
      <c r="W890" s="666"/>
      <c r="X890" s="667"/>
      <c r="Y890" s="667"/>
      <c r="Z890" s="667"/>
    </row>
    <row r="891" spans="1:26" x14ac:dyDescent="0.25">
      <c r="A891" s="666"/>
      <c r="B891" s="666"/>
      <c r="C891" s="666"/>
      <c r="D891" s="666"/>
      <c r="E891" s="666"/>
      <c r="F891" s="666"/>
      <c r="G891" s="666"/>
      <c r="H891" s="666"/>
      <c r="I891" s="666"/>
      <c r="J891" s="666"/>
      <c r="K891" s="666"/>
      <c r="L891" s="666"/>
      <c r="M891" s="666"/>
      <c r="N891" s="666"/>
      <c r="O891" s="666"/>
      <c r="P891" s="666"/>
      <c r="Q891" s="666"/>
      <c r="R891" s="666"/>
      <c r="S891" s="666"/>
      <c r="T891" s="666"/>
      <c r="U891" s="666"/>
      <c r="V891" s="666"/>
      <c r="W891" s="666"/>
      <c r="X891" s="667"/>
      <c r="Y891" s="667"/>
      <c r="Z891" s="667"/>
    </row>
    <row r="892" spans="1:26" x14ac:dyDescent="0.25">
      <c r="A892" s="666"/>
      <c r="B892" s="666"/>
      <c r="C892" s="666"/>
      <c r="D892" s="666"/>
      <c r="E892" s="666"/>
      <c r="F892" s="666"/>
      <c r="G892" s="666"/>
      <c r="H892" s="666"/>
      <c r="I892" s="666"/>
      <c r="J892" s="666"/>
      <c r="K892" s="666"/>
      <c r="L892" s="666"/>
      <c r="M892" s="666"/>
      <c r="N892" s="666"/>
      <c r="O892" s="666"/>
      <c r="P892" s="666"/>
      <c r="Q892" s="666"/>
      <c r="R892" s="666"/>
      <c r="S892" s="666"/>
      <c r="T892" s="666"/>
      <c r="U892" s="666"/>
      <c r="V892" s="666"/>
      <c r="W892" s="666"/>
      <c r="X892" s="667"/>
      <c r="Y892" s="667"/>
      <c r="Z892" s="667"/>
    </row>
    <row r="893" spans="1:26" x14ac:dyDescent="0.25">
      <c r="A893" s="666"/>
      <c r="B893" s="666"/>
      <c r="C893" s="666"/>
      <c r="D893" s="666"/>
      <c r="E893" s="666"/>
      <c r="F893" s="666"/>
      <c r="G893" s="666"/>
      <c r="H893" s="666"/>
      <c r="I893" s="666"/>
      <c r="J893" s="666"/>
      <c r="K893" s="666"/>
      <c r="L893" s="666"/>
      <c r="M893" s="666"/>
      <c r="N893" s="666"/>
      <c r="O893" s="666"/>
      <c r="P893" s="666"/>
      <c r="Q893" s="666"/>
      <c r="R893" s="666"/>
      <c r="S893" s="666"/>
      <c r="T893" s="666"/>
      <c r="U893" s="666"/>
      <c r="V893" s="666"/>
      <c r="W893" s="666"/>
      <c r="X893" s="667"/>
      <c r="Y893" s="667"/>
      <c r="Z893" s="667"/>
    </row>
    <row r="894" spans="1:26" x14ac:dyDescent="0.25">
      <c r="A894" s="666"/>
      <c r="B894" s="666"/>
      <c r="C894" s="666"/>
      <c r="D894" s="666"/>
      <c r="E894" s="666"/>
      <c r="F894" s="666"/>
      <c r="G894" s="666"/>
      <c r="H894" s="666"/>
      <c r="I894" s="666"/>
      <c r="J894" s="666"/>
      <c r="K894" s="666"/>
      <c r="L894" s="666"/>
      <c r="M894" s="666"/>
      <c r="N894" s="666"/>
      <c r="O894" s="666"/>
      <c r="P894" s="666"/>
      <c r="Q894" s="666"/>
      <c r="R894" s="666"/>
      <c r="S894" s="666"/>
      <c r="T894" s="666"/>
      <c r="U894" s="666"/>
      <c r="V894" s="666"/>
      <c r="W894" s="666"/>
      <c r="X894" s="667"/>
      <c r="Y894" s="667"/>
      <c r="Z894" s="667"/>
    </row>
    <row r="895" spans="1:26" x14ac:dyDescent="0.25">
      <c r="A895" s="666"/>
      <c r="B895" s="666"/>
      <c r="C895" s="666"/>
      <c r="D895" s="666"/>
      <c r="E895" s="666"/>
      <c r="F895" s="666"/>
      <c r="G895" s="666"/>
      <c r="H895" s="666"/>
      <c r="I895" s="666"/>
      <c r="J895" s="666"/>
      <c r="K895" s="666"/>
      <c r="L895" s="666"/>
      <c r="M895" s="666"/>
      <c r="N895" s="666"/>
      <c r="O895" s="666"/>
      <c r="P895" s="666"/>
      <c r="Q895" s="666"/>
      <c r="R895" s="666"/>
      <c r="S895" s="666"/>
      <c r="T895" s="666"/>
      <c r="U895" s="666"/>
      <c r="V895" s="666"/>
      <c r="W895" s="666"/>
      <c r="X895" s="667"/>
      <c r="Y895" s="667"/>
      <c r="Z895" s="667"/>
    </row>
    <row r="896" spans="1:26" x14ac:dyDescent="0.25">
      <c r="A896" s="666"/>
      <c r="B896" s="666"/>
      <c r="C896" s="666"/>
      <c r="D896" s="666"/>
      <c r="E896" s="666"/>
      <c r="F896" s="666"/>
      <c r="G896" s="666"/>
      <c r="H896" s="666"/>
      <c r="I896" s="666"/>
      <c r="J896" s="666"/>
      <c r="K896" s="666"/>
      <c r="L896" s="666"/>
      <c r="M896" s="666"/>
      <c r="N896" s="666"/>
      <c r="O896" s="666"/>
      <c r="P896" s="666"/>
      <c r="Q896" s="666"/>
      <c r="R896" s="666"/>
      <c r="S896" s="666"/>
      <c r="T896" s="666"/>
      <c r="U896" s="666"/>
      <c r="V896" s="666"/>
      <c r="W896" s="666"/>
      <c r="X896" s="667"/>
      <c r="Y896" s="667"/>
      <c r="Z896" s="667"/>
    </row>
    <row r="897" spans="1:26" x14ac:dyDescent="0.25">
      <c r="A897" s="666"/>
      <c r="B897" s="666"/>
      <c r="C897" s="666"/>
      <c r="D897" s="666"/>
      <c r="E897" s="666"/>
      <c r="F897" s="666"/>
      <c r="G897" s="666"/>
      <c r="H897" s="666"/>
      <c r="I897" s="666"/>
      <c r="J897" s="666"/>
      <c r="K897" s="666"/>
      <c r="L897" s="666"/>
      <c r="M897" s="666"/>
      <c r="N897" s="666"/>
      <c r="O897" s="666"/>
      <c r="P897" s="666"/>
      <c r="Q897" s="666"/>
      <c r="R897" s="666"/>
      <c r="S897" s="666"/>
      <c r="T897" s="666"/>
      <c r="U897" s="666"/>
      <c r="V897" s="666"/>
      <c r="W897" s="666"/>
      <c r="X897" s="667"/>
      <c r="Y897" s="667"/>
      <c r="Z897" s="667"/>
    </row>
    <row r="898" spans="1:26" x14ac:dyDescent="0.25">
      <c r="A898" s="666"/>
      <c r="B898" s="666"/>
      <c r="C898" s="666"/>
      <c r="D898" s="666"/>
      <c r="E898" s="666"/>
      <c r="F898" s="666"/>
      <c r="G898" s="666"/>
      <c r="H898" s="666"/>
      <c r="I898" s="666"/>
      <c r="J898" s="666"/>
      <c r="K898" s="666"/>
      <c r="L898" s="666"/>
      <c r="M898" s="666"/>
      <c r="N898" s="666"/>
      <c r="O898" s="666"/>
      <c r="P898" s="666"/>
      <c r="Q898" s="666"/>
      <c r="R898" s="666"/>
      <c r="S898" s="666"/>
      <c r="T898" s="666"/>
      <c r="U898" s="666"/>
      <c r="V898" s="666"/>
      <c r="W898" s="666"/>
      <c r="X898" s="667"/>
      <c r="Y898" s="667"/>
      <c r="Z898" s="667"/>
    </row>
    <row r="899" spans="1:26" x14ac:dyDescent="0.25">
      <c r="A899" s="666"/>
      <c r="B899" s="666"/>
      <c r="C899" s="666"/>
      <c r="D899" s="666"/>
      <c r="E899" s="666"/>
      <c r="F899" s="666"/>
      <c r="G899" s="666"/>
      <c r="H899" s="666"/>
      <c r="I899" s="666"/>
      <c r="J899" s="666"/>
      <c r="K899" s="666"/>
      <c r="L899" s="666"/>
      <c r="M899" s="666"/>
      <c r="N899" s="666"/>
      <c r="O899" s="666"/>
      <c r="P899" s="666"/>
      <c r="Q899" s="666"/>
      <c r="R899" s="666"/>
      <c r="S899" s="666"/>
      <c r="T899" s="666"/>
      <c r="U899" s="666"/>
      <c r="V899" s="666"/>
      <c r="W899" s="666"/>
      <c r="X899" s="667"/>
      <c r="Y899" s="667"/>
      <c r="Z899" s="667"/>
    </row>
    <row r="900" spans="1:26" x14ac:dyDescent="0.25">
      <c r="A900" s="666"/>
      <c r="B900" s="666"/>
      <c r="C900" s="666"/>
      <c r="D900" s="666"/>
      <c r="E900" s="666"/>
      <c r="F900" s="666"/>
      <c r="G900" s="666"/>
      <c r="H900" s="666"/>
      <c r="I900" s="666"/>
      <c r="J900" s="666"/>
      <c r="K900" s="666"/>
      <c r="L900" s="666"/>
      <c r="M900" s="666"/>
      <c r="N900" s="666"/>
      <c r="O900" s="666"/>
      <c r="P900" s="666"/>
      <c r="Q900" s="666"/>
      <c r="R900" s="666"/>
      <c r="S900" s="666"/>
      <c r="T900" s="666"/>
      <c r="U900" s="666"/>
      <c r="V900" s="666"/>
      <c r="W900" s="666"/>
      <c r="X900" s="667"/>
      <c r="Y900" s="667"/>
      <c r="Z900" s="667"/>
    </row>
    <row r="901" spans="1:26" x14ac:dyDescent="0.25">
      <c r="A901" s="666"/>
      <c r="B901" s="666"/>
      <c r="C901" s="666"/>
      <c r="D901" s="666"/>
      <c r="E901" s="666"/>
      <c r="F901" s="666"/>
      <c r="G901" s="666"/>
      <c r="H901" s="666"/>
      <c r="I901" s="666"/>
      <c r="J901" s="666"/>
      <c r="K901" s="666"/>
      <c r="L901" s="666"/>
      <c r="M901" s="666"/>
      <c r="N901" s="666"/>
      <c r="O901" s="666"/>
      <c r="P901" s="666"/>
      <c r="Q901" s="666"/>
      <c r="R901" s="666"/>
      <c r="S901" s="666"/>
      <c r="T901" s="666"/>
      <c r="U901" s="666"/>
      <c r="V901" s="666"/>
      <c r="W901" s="666"/>
      <c r="X901" s="667"/>
      <c r="Y901" s="667"/>
      <c r="Z901" s="667"/>
    </row>
    <row r="902" spans="1:26" x14ac:dyDescent="0.25">
      <c r="A902" s="666"/>
      <c r="B902" s="666"/>
      <c r="C902" s="666"/>
      <c r="D902" s="666"/>
      <c r="E902" s="666"/>
      <c r="F902" s="666"/>
      <c r="G902" s="666"/>
      <c r="H902" s="666"/>
      <c r="I902" s="666"/>
      <c r="J902" s="666"/>
      <c r="K902" s="666"/>
      <c r="L902" s="666"/>
      <c r="M902" s="666"/>
      <c r="N902" s="666"/>
      <c r="O902" s="666"/>
      <c r="P902" s="666"/>
      <c r="Q902" s="666"/>
      <c r="R902" s="666"/>
      <c r="S902" s="666"/>
      <c r="T902" s="666"/>
      <c r="U902" s="666"/>
      <c r="V902" s="666"/>
      <c r="W902" s="666"/>
      <c r="X902" s="667"/>
      <c r="Y902" s="667"/>
      <c r="Z902" s="667"/>
    </row>
    <row r="903" spans="1:26" x14ac:dyDescent="0.25">
      <c r="A903" s="666"/>
      <c r="B903" s="666"/>
      <c r="C903" s="666"/>
      <c r="D903" s="666"/>
      <c r="E903" s="666"/>
      <c r="F903" s="666"/>
      <c r="G903" s="666"/>
      <c r="H903" s="666"/>
      <c r="I903" s="666"/>
      <c r="J903" s="666"/>
      <c r="K903" s="666"/>
      <c r="L903" s="666"/>
      <c r="M903" s="666"/>
      <c r="N903" s="666"/>
      <c r="O903" s="666"/>
      <c r="P903" s="666"/>
      <c r="Q903" s="666"/>
      <c r="R903" s="666"/>
      <c r="S903" s="666"/>
      <c r="T903" s="666"/>
      <c r="U903" s="666"/>
      <c r="V903" s="666"/>
      <c r="W903" s="666"/>
      <c r="X903" s="667"/>
      <c r="Y903" s="667"/>
      <c r="Z903" s="667"/>
    </row>
    <row r="904" spans="1:26" x14ac:dyDescent="0.25">
      <c r="A904" s="666"/>
      <c r="B904" s="666"/>
      <c r="C904" s="666"/>
      <c r="D904" s="666"/>
      <c r="E904" s="666"/>
      <c r="F904" s="666"/>
      <c r="G904" s="666"/>
      <c r="H904" s="666"/>
      <c r="I904" s="666"/>
      <c r="J904" s="666"/>
      <c r="K904" s="666"/>
      <c r="L904" s="666"/>
      <c r="M904" s="666"/>
      <c r="N904" s="666"/>
      <c r="O904" s="666"/>
      <c r="P904" s="666"/>
      <c r="Q904" s="666"/>
      <c r="R904" s="666"/>
      <c r="S904" s="666"/>
      <c r="T904" s="666"/>
      <c r="U904" s="666"/>
      <c r="V904" s="666"/>
      <c r="W904" s="666"/>
      <c r="X904" s="667"/>
      <c r="Y904" s="667"/>
      <c r="Z904" s="667"/>
    </row>
    <row r="905" spans="1:26" x14ac:dyDescent="0.25">
      <c r="A905" s="666"/>
      <c r="B905" s="666"/>
      <c r="C905" s="666"/>
      <c r="D905" s="666"/>
      <c r="E905" s="666"/>
      <c r="F905" s="666"/>
      <c r="G905" s="666"/>
      <c r="H905" s="666"/>
      <c r="I905" s="666"/>
      <c r="J905" s="666"/>
      <c r="K905" s="666"/>
      <c r="L905" s="666"/>
      <c r="M905" s="666"/>
      <c r="N905" s="666"/>
      <c r="O905" s="666"/>
      <c r="P905" s="666"/>
      <c r="Q905" s="666"/>
      <c r="R905" s="666"/>
      <c r="S905" s="666"/>
      <c r="T905" s="666"/>
      <c r="U905" s="666"/>
      <c r="V905" s="666"/>
      <c r="W905" s="666"/>
      <c r="X905" s="667"/>
      <c r="Y905" s="667"/>
      <c r="Z905" s="667"/>
    </row>
    <row r="906" spans="1:26" x14ac:dyDescent="0.25">
      <c r="A906" s="666"/>
      <c r="B906" s="666"/>
      <c r="C906" s="666"/>
      <c r="D906" s="666"/>
      <c r="E906" s="666"/>
      <c r="F906" s="666"/>
      <c r="G906" s="666"/>
      <c r="H906" s="666"/>
      <c r="I906" s="666"/>
      <c r="J906" s="666"/>
      <c r="K906" s="666"/>
      <c r="L906" s="666"/>
      <c r="M906" s="666"/>
      <c r="N906" s="666"/>
      <c r="O906" s="666"/>
      <c r="P906" s="666"/>
      <c r="Q906" s="666"/>
      <c r="R906" s="666"/>
      <c r="S906" s="666"/>
      <c r="T906" s="666"/>
      <c r="U906" s="666"/>
      <c r="V906" s="666"/>
      <c r="W906" s="666"/>
      <c r="X906" s="667"/>
      <c r="Y906" s="667"/>
      <c r="Z906" s="667"/>
    </row>
    <row r="907" spans="1:26" x14ac:dyDescent="0.25">
      <c r="A907" s="666"/>
      <c r="B907" s="666"/>
      <c r="C907" s="666"/>
      <c r="D907" s="666"/>
      <c r="E907" s="666"/>
      <c r="F907" s="666"/>
      <c r="G907" s="666"/>
      <c r="H907" s="666"/>
      <c r="I907" s="666"/>
      <c r="J907" s="666"/>
      <c r="K907" s="666"/>
      <c r="L907" s="666"/>
      <c r="M907" s="666"/>
      <c r="N907" s="666"/>
      <c r="O907" s="666"/>
      <c r="P907" s="666"/>
      <c r="Q907" s="666"/>
      <c r="R907" s="666"/>
      <c r="S907" s="666"/>
      <c r="T907" s="666"/>
      <c r="U907" s="666"/>
      <c r="V907" s="666"/>
      <c r="W907" s="666"/>
      <c r="X907" s="667"/>
      <c r="Y907" s="667"/>
      <c r="Z907" s="667"/>
    </row>
    <row r="908" spans="1:26" x14ac:dyDescent="0.25">
      <c r="A908" s="666"/>
      <c r="B908" s="666"/>
      <c r="C908" s="666"/>
      <c r="D908" s="666"/>
      <c r="E908" s="666"/>
      <c r="F908" s="666"/>
      <c r="G908" s="666"/>
      <c r="H908" s="666"/>
      <c r="I908" s="666"/>
      <c r="J908" s="666"/>
      <c r="K908" s="666"/>
      <c r="L908" s="666"/>
      <c r="M908" s="666"/>
      <c r="N908" s="666"/>
      <c r="O908" s="666"/>
      <c r="P908" s="666"/>
      <c r="Q908" s="666"/>
      <c r="R908" s="666"/>
      <c r="S908" s="666"/>
      <c r="T908" s="666"/>
      <c r="U908" s="666"/>
      <c r="V908" s="666"/>
      <c r="W908" s="666"/>
      <c r="X908" s="667"/>
      <c r="Y908" s="667"/>
      <c r="Z908" s="667"/>
    </row>
    <row r="909" spans="1:26" x14ac:dyDescent="0.25">
      <c r="A909" s="666"/>
      <c r="B909" s="666"/>
      <c r="C909" s="666"/>
      <c r="D909" s="666"/>
      <c r="E909" s="666"/>
      <c r="F909" s="666"/>
      <c r="G909" s="666"/>
      <c r="H909" s="666"/>
      <c r="I909" s="666"/>
      <c r="J909" s="666"/>
      <c r="K909" s="666"/>
      <c r="L909" s="666"/>
      <c r="M909" s="666"/>
      <c r="N909" s="666"/>
      <c r="O909" s="666"/>
      <c r="P909" s="666"/>
      <c r="Q909" s="666"/>
      <c r="R909" s="666"/>
      <c r="S909" s="666"/>
      <c r="T909" s="666"/>
      <c r="U909" s="666"/>
      <c r="V909" s="666"/>
      <c r="W909" s="666"/>
      <c r="X909" s="667"/>
      <c r="Y909" s="667"/>
      <c r="Z909" s="667"/>
    </row>
    <row r="910" spans="1:26" x14ac:dyDescent="0.25">
      <c r="A910" s="666"/>
      <c r="B910" s="666"/>
      <c r="C910" s="666"/>
      <c r="D910" s="666"/>
      <c r="E910" s="666"/>
      <c r="F910" s="666"/>
      <c r="G910" s="666"/>
      <c r="H910" s="666"/>
      <c r="I910" s="666"/>
      <c r="J910" s="666"/>
      <c r="K910" s="666"/>
      <c r="L910" s="666"/>
      <c r="M910" s="666"/>
      <c r="N910" s="666"/>
      <c r="O910" s="666"/>
      <c r="P910" s="666"/>
      <c r="Q910" s="666"/>
      <c r="R910" s="666"/>
      <c r="S910" s="666"/>
      <c r="T910" s="666"/>
      <c r="U910" s="666"/>
      <c r="V910" s="666"/>
      <c r="W910" s="666"/>
      <c r="X910" s="667"/>
      <c r="Y910" s="667"/>
      <c r="Z910" s="667"/>
    </row>
    <row r="911" spans="1:26" x14ac:dyDescent="0.25">
      <c r="A911" s="666"/>
      <c r="B911" s="666"/>
      <c r="C911" s="666"/>
      <c r="D911" s="666"/>
      <c r="E911" s="666"/>
      <c r="F911" s="666"/>
      <c r="G911" s="666"/>
      <c r="H911" s="666"/>
      <c r="I911" s="666"/>
      <c r="J911" s="666"/>
      <c r="K911" s="666"/>
      <c r="L911" s="666"/>
      <c r="M911" s="666"/>
      <c r="N911" s="666"/>
      <c r="O911" s="666"/>
      <c r="P911" s="666"/>
      <c r="Q911" s="666"/>
      <c r="R911" s="666"/>
      <c r="S911" s="666"/>
      <c r="T911" s="666"/>
      <c r="U911" s="666"/>
      <c r="V911" s="666"/>
      <c r="W911" s="666"/>
      <c r="X911" s="667"/>
      <c r="Y911" s="667"/>
      <c r="Z911" s="667"/>
    </row>
    <row r="912" spans="1:26" x14ac:dyDescent="0.25">
      <c r="A912" s="666"/>
      <c r="B912" s="666"/>
      <c r="C912" s="666"/>
      <c r="D912" s="666"/>
      <c r="E912" s="666"/>
      <c r="F912" s="666"/>
      <c r="G912" s="666"/>
      <c r="H912" s="666"/>
      <c r="I912" s="666"/>
      <c r="J912" s="666"/>
      <c r="K912" s="666"/>
      <c r="L912" s="666"/>
      <c r="M912" s="666"/>
      <c r="N912" s="666"/>
      <c r="O912" s="666"/>
      <c r="P912" s="666"/>
      <c r="Q912" s="666"/>
      <c r="R912" s="666"/>
      <c r="S912" s="666"/>
      <c r="T912" s="666"/>
      <c r="U912" s="666"/>
      <c r="V912" s="666"/>
      <c r="W912" s="666"/>
      <c r="X912" s="667"/>
      <c r="Y912" s="667"/>
      <c r="Z912" s="667"/>
    </row>
    <row r="913" spans="1:26" x14ac:dyDescent="0.25">
      <c r="A913" s="666"/>
      <c r="B913" s="666"/>
      <c r="C913" s="666"/>
      <c r="D913" s="666"/>
      <c r="E913" s="666"/>
      <c r="F913" s="666"/>
      <c r="G913" s="666"/>
      <c r="H913" s="666"/>
      <c r="I913" s="666"/>
      <c r="J913" s="666"/>
      <c r="K913" s="666"/>
      <c r="L913" s="666"/>
      <c r="M913" s="666"/>
      <c r="N913" s="666"/>
      <c r="O913" s="666"/>
      <c r="P913" s="666"/>
      <c r="Q913" s="666"/>
      <c r="R913" s="666"/>
      <c r="S913" s="666"/>
      <c r="T913" s="666"/>
      <c r="U913" s="666"/>
      <c r="V913" s="666"/>
      <c r="W913" s="666"/>
      <c r="X913" s="667"/>
      <c r="Y913" s="667"/>
      <c r="Z913" s="667"/>
    </row>
    <row r="914" spans="1:26" x14ac:dyDescent="0.25">
      <c r="A914" s="666"/>
      <c r="B914" s="666"/>
      <c r="C914" s="666"/>
      <c r="D914" s="666"/>
      <c r="E914" s="666"/>
      <c r="F914" s="666"/>
      <c r="G914" s="666"/>
      <c r="H914" s="666"/>
      <c r="I914" s="666"/>
      <c r="J914" s="666"/>
      <c r="K914" s="666"/>
      <c r="L914" s="666"/>
      <c r="M914" s="666"/>
      <c r="N914" s="666"/>
      <c r="O914" s="666"/>
      <c r="P914" s="666"/>
      <c r="Q914" s="666"/>
      <c r="R914" s="666"/>
      <c r="S914" s="666"/>
      <c r="T914" s="666"/>
      <c r="U914" s="666"/>
      <c r="V914" s="666"/>
      <c r="W914" s="666"/>
      <c r="X914" s="667"/>
      <c r="Y914" s="667"/>
      <c r="Z914" s="667"/>
    </row>
    <row r="915" spans="1:26" x14ac:dyDescent="0.25">
      <c r="A915" s="666"/>
      <c r="B915" s="666"/>
      <c r="C915" s="666"/>
      <c r="D915" s="666"/>
      <c r="E915" s="666"/>
      <c r="F915" s="666"/>
      <c r="G915" s="666"/>
      <c r="H915" s="666"/>
      <c r="I915" s="666"/>
      <c r="J915" s="666"/>
      <c r="K915" s="666"/>
      <c r="L915" s="666"/>
      <c r="M915" s="666"/>
      <c r="N915" s="666"/>
      <c r="O915" s="666"/>
      <c r="P915" s="666"/>
      <c r="Q915" s="666"/>
      <c r="R915" s="666"/>
      <c r="S915" s="666"/>
      <c r="T915" s="666"/>
      <c r="U915" s="666"/>
      <c r="V915" s="666"/>
      <c r="W915" s="666"/>
      <c r="X915" s="667"/>
      <c r="Y915" s="667"/>
      <c r="Z915" s="667"/>
    </row>
    <row r="916" spans="1:26" x14ac:dyDescent="0.25">
      <c r="A916" s="666"/>
      <c r="B916" s="666"/>
      <c r="C916" s="666"/>
      <c r="D916" s="666"/>
      <c r="E916" s="666"/>
      <c r="F916" s="666"/>
      <c r="G916" s="666"/>
      <c r="H916" s="666"/>
      <c r="I916" s="666"/>
      <c r="J916" s="666"/>
      <c r="K916" s="666"/>
      <c r="L916" s="666"/>
      <c r="M916" s="666"/>
      <c r="N916" s="666"/>
      <c r="O916" s="666"/>
      <c r="P916" s="666"/>
      <c r="Q916" s="666"/>
      <c r="R916" s="666"/>
      <c r="S916" s="666"/>
      <c r="T916" s="666"/>
      <c r="U916" s="666"/>
      <c r="V916" s="666"/>
      <c r="W916" s="666"/>
      <c r="X916" s="667"/>
      <c r="Y916" s="667"/>
      <c r="Z916" s="667"/>
    </row>
    <row r="917" spans="1:26" x14ac:dyDescent="0.25">
      <c r="A917" s="666"/>
      <c r="B917" s="666"/>
      <c r="C917" s="666"/>
      <c r="D917" s="666"/>
      <c r="E917" s="666"/>
      <c r="F917" s="666"/>
      <c r="G917" s="666"/>
      <c r="H917" s="666"/>
      <c r="I917" s="666"/>
      <c r="J917" s="666"/>
      <c r="K917" s="666"/>
      <c r="L917" s="666"/>
      <c r="M917" s="666"/>
      <c r="N917" s="666"/>
      <c r="O917" s="666"/>
      <c r="P917" s="666"/>
      <c r="Q917" s="666"/>
      <c r="R917" s="666"/>
      <c r="S917" s="666"/>
      <c r="T917" s="666"/>
      <c r="U917" s="666"/>
      <c r="V917" s="666"/>
      <c r="W917" s="666"/>
      <c r="X917" s="667"/>
      <c r="Y917" s="667"/>
      <c r="Z917" s="667"/>
    </row>
    <row r="918" spans="1:26" x14ac:dyDescent="0.25">
      <c r="A918" s="666"/>
      <c r="B918" s="666"/>
      <c r="C918" s="666"/>
      <c r="D918" s="666"/>
      <c r="E918" s="666"/>
      <c r="F918" s="666"/>
      <c r="G918" s="666"/>
      <c r="H918" s="666"/>
      <c r="I918" s="666"/>
      <c r="J918" s="666"/>
      <c r="K918" s="666"/>
      <c r="L918" s="666"/>
      <c r="M918" s="666"/>
      <c r="N918" s="666"/>
      <c r="O918" s="666"/>
      <c r="P918" s="666"/>
      <c r="Q918" s="666"/>
      <c r="R918" s="666"/>
      <c r="S918" s="666"/>
      <c r="T918" s="666"/>
      <c r="U918" s="666"/>
      <c r="V918" s="666"/>
      <c r="W918" s="666"/>
      <c r="X918" s="667"/>
      <c r="Y918" s="667"/>
      <c r="Z918" s="667"/>
    </row>
    <row r="919" spans="1:26" x14ac:dyDescent="0.25">
      <c r="A919" s="666"/>
      <c r="B919" s="666"/>
      <c r="C919" s="666"/>
      <c r="D919" s="666"/>
      <c r="E919" s="666"/>
      <c r="F919" s="666"/>
      <c r="G919" s="666"/>
      <c r="H919" s="666"/>
      <c r="I919" s="666"/>
      <c r="J919" s="666"/>
      <c r="K919" s="666"/>
      <c r="L919" s="666"/>
      <c r="M919" s="666"/>
      <c r="N919" s="666"/>
      <c r="O919" s="666"/>
      <c r="P919" s="666"/>
      <c r="Q919" s="666"/>
      <c r="R919" s="666"/>
      <c r="S919" s="666"/>
      <c r="T919" s="666"/>
      <c r="U919" s="666"/>
      <c r="V919" s="666"/>
      <c r="W919" s="666"/>
      <c r="X919" s="667"/>
      <c r="Y919" s="667"/>
      <c r="Z919" s="667"/>
    </row>
    <row r="920" spans="1:26" x14ac:dyDescent="0.25">
      <c r="A920" s="666"/>
      <c r="B920" s="666"/>
      <c r="C920" s="666"/>
      <c r="D920" s="666"/>
      <c r="E920" s="666"/>
      <c r="F920" s="666"/>
      <c r="G920" s="666"/>
      <c r="H920" s="666"/>
      <c r="I920" s="666"/>
      <c r="J920" s="666"/>
      <c r="K920" s="666"/>
      <c r="L920" s="666"/>
      <c r="M920" s="666"/>
      <c r="N920" s="666"/>
      <c r="O920" s="666"/>
      <c r="P920" s="666"/>
      <c r="Q920" s="666"/>
      <c r="R920" s="666"/>
      <c r="S920" s="666"/>
      <c r="T920" s="666"/>
      <c r="U920" s="666"/>
      <c r="V920" s="666"/>
      <c r="W920" s="666"/>
      <c r="X920" s="667"/>
      <c r="Y920" s="667"/>
      <c r="Z920" s="667"/>
    </row>
    <row r="921" spans="1:26" x14ac:dyDescent="0.25">
      <c r="A921" s="666"/>
      <c r="B921" s="666"/>
      <c r="C921" s="666"/>
      <c r="D921" s="666"/>
      <c r="E921" s="666"/>
      <c r="F921" s="666"/>
      <c r="G921" s="666"/>
      <c r="H921" s="666"/>
      <c r="I921" s="666"/>
      <c r="J921" s="666"/>
      <c r="K921" s="666"/>
      <c r="L921" s="666"/>
      <c r="M921" s="666"/>
      <c r="N921" s="666"/>
      <c r="O921" s="666"/>
      <c r="P921" s="666"/>
      <c r="Q921" s="666"/>
      <c r="R921" s="666"/>
      <c r="S921" s="666"/>
      <c r="T921" s="666"/>
      <c r="U921" s="666"/>
      <c r="V921" s="666"/>
      <c r="W921" s="666"/>
      <c r="X921" s="667"/>
      <c r="Y921" s="667"/>
      <c r="Z921" s="667"/>
    </row>
    <row r="922" spans="1:26" x14ac:dyDescent="0.25">
      <c r="A922" s="666"/>
      <c r="B922" s="666"/>
      <c r="C922" s="666"/>
      <c r="D922" s="666"/>
      <c r="E922" s="666"/>
      <c r="F922" s="666"/>
      <c r="G922" s="666"/>
      <c r="H922" s="666"/>
      <c r="I922" s="666"/>
      <c r="J922" s="666"/>
      <c r="K922" s="666"/>
      <c r="L922" s="666"/>
      <c r="M922" s="666"/>
      <c r="N922" s="666"/>
      <c r="O922" s="666"/>
      <c r="P922" s="666"/>
      <c r="Q922" s="666"/>
      <c r="R922" s="666"/>
      <c r="S922" s="666"/>
      <c r="T922" s="666"/>
      <c r="U922" s="666"/>
      <c r="V922" s="666"/>
      <c r="W922" s="666"/>
      <c r="X922" s="667"/>
      <c r="Y922" s="667"/>
      <c r="Z922" s="667"/>
    </row>
    <row r="923" spans="1:26" x14ac:dyDescent="0.25">
      <c r="A923" s="666"/>
      <c r="B923" s="666"/>
      <c r="C923" s="666"/>
      <c r="D923" s="666"/>
      <c r="E923" s="666"/>
      <c r="F923" s="666"/>
      <c r="G923" s="666"/>
      <c r="H923" s="666"/>
      <c r="I923" s="666"/>
      <c r="J923" s="666"/>
      <c r="K923" s="666"/>
      <c r="L923" s="666"/>
      <c r="M923" s="666"/>
      <c r="N923" s="666"/>
      <c r="O923" s="666"/>
      <c r="P923" s="666"/>
      <c r="Q923" s="666"/>
      <c r="R923" s="666"/>
      <c r="S923" s="666"/>
      <c r="T923" s="666"/>
      <c r="U923" s="666"/>
      <c r="V923" s="666"/>
      <c r="W923" s="666"/>
      <c r="X923" s="667"/>
      <c r="Y923" s="667"/>
      <c r="Z923" s="667"/>
    </row>
    <row r="924" spans="1:26" x14ac:dyDescent="0.25">
      <c r="A924" s="666"/>
      <c r="B924" s="666"/>
      <c r="C924" s="666"/>
      <c r="D924" s="666"/>
      <c r="E924" s="666"/>
      <c r="F924" s="666"/>
      <c r="G924" s="666"/>
      <c r="H924" s="666"/>
      <c r="I924" s="666"/>
      <c r="J924" s="666"/>
      <c r="K924" s="666"/>
      <c r="L924" s="666"/>
      <c r="M924" s="666"/>
      <c r="N924" s="666"/>
      <c r="O924" s="666"/>
      <c r="P924" s="666"/>
      <c r="Q924" s="666"/>
      <c r="R924" s="666"/>
      <c r="S924" s="666"/>
      <c r="T924" s="666"/>
      <c r="U924" s="666"/>
      <c r="V924" s="666"/>
      <c r="W924" s="666"/>
      <c r="X924" s="667"/>
      <c r="Y924" s="667"/>
      <c r="Z924" s="667"/>
    </row>
    <row r="925" spans="1:26" x14ac:dyDescent="0.25">
      <c r="A925" s="666"/>
      <c r="B925" s="666"/>
      <c r="C925" s="666"/>
      <c r="D925" s="666"/>
      <c r="E925" s="666"/>
      <c r="F925" s="666"/>
      <c r="G925" s="666"/>
      <c r="H925" s="666"/>
      <c r="I925" s="666"/>
      <c r="J925" s="666"/>
      <c r="K925" s="666"/>
      <c r="L925" s="666"/>
      <c r="M925" s="666"/>
      <c r="N925" s="666"/>
      <c r="O925" s="666"/>
      <c r="P925" s="666"/>
      <c r="Q925" s="666"/>
      <c r="R925" s="666"/>
      <c r="S925" s="666"/>
      <c r="T925" s="666"/>
      <c r="U925" s="666"/>
      <c r="V925" s="666"/>
      <c r="W925" s="666"/>
      <c r="X925" s="667"/>
      <c r="Y925" s="667"/>
      <c r="Z925" s="667"/>
    </row>
    <row r="926" spans="1:26" x14ac:dyDescent="0.25">
      <c r="A926" s="666"/>
      <c r="B926" s="666"/>
      <c r="C926" s="666"/>
      <c r="D926" s="666"/>
      <c r="E926" s="666"/>
      <c r="F926" s="666"/>
      <c r="G926" s="666"/>
      <c r="H926" s="666"/>
      <c r="I926" s="666"/>
      <c r="J926" s="666"/>
      <c r="K926" s="666"/>
      <c r="L926" s="666"/>
      <c r="M926" s="666"/>
      <c r="N926" s="666"/>
      <c r="O926" s="666"/>
      <c r="P926" s="666"/>
      <c r="Q926" s="666"/>
      <c r="R926" s="666"/>
      <c r="S926" s="666"/>
      <c r="T926" s="666"/>
      <c r="U926" s="666"/>
      <c r="V926" s="666"/>
      <c r="W926" s="666"/>
      <c r="X926" s="667"/>
      <c r="Y926" s="667"/>
      <c r="Z926" s="667"/>
    </row>
    <row r="927" spans="1:26" x14ac:dyDescent="0.25">
      <c r="A927" s="666"/>
      <c r="B927" s="666"/>
      <c r="C927" s="666"/>
      <c r="D927" s="666"/>
      <c r="E927" s="666"/>
      <c r="F927" s="666"/>
      <c r="G927" s="666"/>
      <c r="H927" s="666"/>
      <c r="I927" s="666"/>
      <c r="J927" s="666"/>
      <c r="K927" s="666"/>
      <c r="L927" s="666"/>
      <c r="M927" s="666"/>
      <c r="N927" s="666"/>
      <c r="O927" s="666"/>
      <c r="P927" s="666"/>
      <c r="Q927" s="666"/>
      <c r="R927" s="666"/>
      <c r="S927" s="666"/>
      <c r="T927" s="666"/>
      <c r="U927" s="666"/>
      <c r="V927" s="666"/>
      <c r="W927" s="666"/>
      <c r="X927" s="667"/>
      <c r="Y927" s="667"/>
      <c r="Z927" s="667"/>
    </row>
    <row r="928" spans="1:26" x14ac:dyDescent="0.25">
      <c r="A928" s="666"/>
      <c r="B928" s="666"/>
      <c r="C928" s="666"/>
      <c r="D928" s="666"/>
      <c r="E928" s="666"/>
      <c r="F928" s="666"/>
      <c r="G928" s="666"/>
      <c r="H928" s="666"/>
      <c r="I928" s="666"/>
      <c r="J928" s="666"/>
      <c r="K928" s="666"/>
      <c r="L928" s="666"/>
      <c r="M928" s="666"/>
      <c r="N928" s="666"/>
      <c r="O928" s="666"/>
      <c r="P928" s="666"/>
      <c r="Q928" s="666"/>
      <c r="R928" s="666"/>
      <c r="S928" s="666"/>
      <c r="T928" s="666"/>
      <c r="U928" s="666"/>
      <c r="V928" s="666"/>
      <c r="W928" s="666"/>
      <c r="X928" s="667"/>
      <c r="Y928" s="667"/>
      <c r="Z928" s="667"/>
    </row>
    <row r="929" spans="1:26" x14ac:dyDescent="0.25">
      <c r="A929" s="666"/>
      <c r="B929" s="666"/>
      <c r="C929" s="666"/>
      <c r="D929" s="666"/>
      <c r="E929" s="666"/>
      <c r="F929" s="666"/>
      <c r="G929" s="666"/>
      <c r="H929" s="666"/>
      <c r="I929" s="666"/>
      <c r="J929" s="666"/>
      <c r="K929" s="666"/>
      <c r="L929" s="666"/>
      <c r="M929" s="666"/>
      <c r="N929" s="666"/>
      <c r="O929" s="666"/>
      <c r="P929" s="666"/>
      <c r="Q929" s="666"/>
      <c r="R929" s="666"/>
      <c r="S929" s="666"/>
      <c r="T929" s="666"/>
      <c r="U929" s="666"/>
      <c r="V929" s="666"/>
      <c r="W929" s="666"/>
      <c r="X929" s="667"/>
      <c r="Y929" s="667"/>
      <c r="Z929" s="667"/>
    </row>
    <row r="930" spans="1:26" x14ac:dyDescent="0.25">
      <c r="A930" s="666"/>
      <c r="B930" s="666"/>
      <c r="C930" s="666"/>
      <c r="D930" s="666"/>
      <c r="E930" s="666"/>
      <c r="F930" s="666"/>
      <c r="G930" s="666"/>
      <c r="H930" s="666"/>
      <c r="I930" s="666"/>
      <c r="J930" s="666"/>
      <c r="K930" s="666"/>
      <c r="L930" s="666"/>
      <c r="M930" s="666"/>
      <c r="N930" s="666"/>
      <c r="O930" s="666"/>
      <c r="P930" s="666"/>
      <c r="Q930" s="666"/>
      <c r="R930" s="666"/>
      <c r="S930" s="666"/>
      <c r="T930" s="666"/>
      <c r="U930" s="666"/>
      <c r="V930" s="666"/>
      <c r="W930" s="666"/>
      <c r="X930" s="667"/>
      <c r="Y930" s="667"/>
      <c r="Z930" s="667"/>
    </row>
    <row r="931" spans="1:26" x14ac:dyDescent="0.25">
      <c r="A931" s="666"/>
      <c r="B931" s="666"/>
      <c r="C931" s="666"/>
      <c r="D931" s="666"/>
      <c r="E931" s="666"/>
      <c r="F931" s="666"/>
      <c r="G931" s="666"/>
      <c r="H931" s="666"/>
      <c r="I931" s="666"/>
      <c r="J931" s="666"/>
      <c r="K931" s="666"/>
      <c r="L931" s="666"/>
      <c r="M931" s="666"/>
      <c r="N931" s="666"/>
      <c r="O931" s="666"/>
      <c r="P931" s="666"/>
      <c r="Q931" s="666"/>
      <c r="R931" s="666"/>
      <c r="S931" s="666"/>
      <c r="T931" s="666"/>
      <c r="U931" s="666"/>
      <c r="V931" s="666"/>
      <c r="W931" s="666"/>
      <c r="X931" s="667"/>
      <c r="Y931" s="667"/>
      <c r="Z931" s="667"/>
    </row>
    <row r="932" spans="1:26" x14ac:dyDescent="0.25">
      <c r="A932" s="666"/>
      <c r="B932" s="666"/>
      <c r="C932" s="666"/>
      <c r="D932" s="666"/>
      <c r="E932" s="666"/>
      <c r="F932" s="666"/>
      <c r="G932" s="666"/>
      <c r="H932" s="666"/>
      <c r="I932" s="666"/>
      <c r="J932" s="666"/>
      <c r="K932" s="666"/>
      <c r="L932" s="666"/>
      <c r="M932" s="666"/>
      <c r="N932" s="666"/>
      <c r="O932" s="666"/>
      <c r="P932" s="666"/>
      <c r="Q932" s="666"/>
      <c r="R932" s="666"/>
      <c r="S932" s="666"/>
      <c r="T932" s="666"/>
      <c r="U932" s="666"/>
      <c r="V932" s="666"/>
      <c r="W932" s="666"/>
      <c r="X932" s="667"/>
      <c r="Y932" s="667"/>
      <c r="Z932" s="667"/>
    </row>
    <row r="933" spans="1:26" x14ac:dyDescent="0.25">
      <c r="A933" s="666"/>
      <c r="B933" s="666"/>
      <c r="C933" s="666"/>
      <c r="D933" s="666"/>
      <c r="E933" s="666"/>
      <c r="F933" s="666"/>
      <c r="G933" s="666"/>
      <c r="H933" s="666"/>
      <c r="I933" s="666"/>
      <c r="J933" s="666"/>
      <c r="K933" s="666"/>
      <c r="L933" s="666"/>
      <c r="M933" s="666"/>
      <c r="N933" s="666"/>
      <c r="O933" s="666"/>
      <c r="P933" s="666"/>
      <c r="Q933" s="666"/>
      <c r="R933" s="666"/>
      <c r="S933" s="666"/>
      <c r="T933" s="666"/>
      <c r="U933" s="666"/>
      <c r="V933" s="666"/>
      <c r="W933" s="666"/>
      <c r="X933" s="667"/>
      <c r="Y933" s="667"/>
      <c r="Z933" s="667"/>
    </row>
    <row r="934" spans="1:26" x14ac:dyDescent="0.25">
      <c r="A934" s="666"/>
      <c r="B934" s="666"/>
      <c r="C934" s="666"/>
      <c r="D934" s="666"/>
      <c r="E934" s="666"/>
      <c r="F934" s="666"/>
      <c r="G934" s="666"/>
      <c r="H934" s="666"/>
      <c r="I934" s="666"/>
      <c r="J934" s="666"/>
      <c r="K934" s="666"/>
      <c r="L934" s="666"/>
      <c r="M934" s="666"/>
      <c r="N934" s="666"/>
      <c r="O934" s="666"/>
      <c r="P934" s="666"/>
      <c r="Q934" s="666"/>
      <c r="R934" s="666"/>
      <c r="S934" s="666"/>
      <c r="T934" s="666"/>
      <c r="U934" s="666"/>
      <c r="V934" s="666"/>
      <c r="W934" s="666"/>
      <c r="X934" s="667"/>
      <c r="Y934" s="667"/>
      <c r="Z934" s="667"/>
    </row>
    <row r="935" spans="1:26" x14ac:dyDescent="0.25">
      <c r="A935" s="666"/>
      <c r="B935" s="666"/>
      <c r="C935" s="666"/>
      <c r="D935" s="666"/>
      <c r="E935" s="666"/>
      <c r="F935" s="666"/>
      <c r="G935" s="666"/>
      <c r="H935" s="666"/>
      <c r="I935" s="666"/>
      <c r="J935" s="666"/>
      <c r="K935" s="666"/>
      <c r="L935" s="666"/>
      <c r="M935" s="666"/>
      <c r="N935" s="666"/>
      <c r="O935" s="666"/>
      <c r="P935" s="666"/>
      <c r="Q935" s="666"/>
      <c r="R935" s="666"/>
      <c r="S935" s="666"/>
      <c r="T935" s="666"/>
      <c r="U935" s="666"/>
      <c r="V935" s="666"/>
      <c r="W935" s="666"/>
      <c r="X935" s="667"/>
      <c r="Y935" s="667"/>
      <c r="Z935" s="667"/>
    </row>
    <row r="936" spans="1:26" x14ac:dyDescent="0.25">
      <c r="A936" s="666"/>
      <c r="B936" s="666"/>
      <c r="C936" s="666"/>
      <c r="D936" s="666"/>
      <c r="E936" s="666"/>
      <c r="F936" s="666"/>
      <c r="G936" s="666"/>
      <c r="H936" s="666"/>
      <c r="I936" s="666"/>
      <c r="J936" s="666"/>
      <c r="K936" s="666"/>
      <c r="L936" s="666"/>
      <c r="M936" s="666"/>
      <c r="N936" s="666"/>
      <c r="O936" s="666"/>
      <c r="P936" s="666"/>
      <c r="Q936" s="666"/>
      <c r="R936" s="666"/>
      <c r="S936" s="666"/>
      <c r="T936" s="666"/>
      <c r="U936" s="666"/>
      <c r="V936" s="666"/>
      <c r="W936" s="666"/>
      <c r="X936" s="667"/>
      <c r="Y936" s="667"/>
      <c r="Z936" s="667"/>
    </row>
    <row r="937" spans="1:26" x14ac:dyDescent="0.25">
      <c r="A937" s="666"/>
      <c r="B937" s="666"/>
      <c r="C937" s="666"/>
      <c r="D937" s="666"/>
      <c r="E937" s="666"/>
      <c r="F937" s="666"/>
      <c r="G937" s="666"/>
      <c r="H937" s="666"/>
      <c r="I937" s="666"/>
      <c r="J937" s="666"/>
      <c r="K937" s="666"/>
      <c r="L937" s="666"/>
      <c r="M937" s="666"/>
      <c r="N937" s="666"/>
      <c r="O937" s="666"/>
      <c r="P937" s="666"/>
      <c r="Q937" s="666"/>
      <c r="R937" s="666"/>
      <c r="S937" s="666"/>
      <c r="T937" s="666"/>
      <c r="U937" s="666"/>
      <c r="V937" s="666"/>
      <c r="W937" s="666"/>
      <c r="X937" s="667"/>
      <c r="Y937" s="667"/>
      <c r="Z937" s="667"/>
    </row>
    <row r="938" spans="1:26" x14ac:dyDescent="0.25">
      <c r="A938" s="666"/>
      <c r="B938" s="666"/>
      <c r="C938" s="666"/>
      <c r="D938" s="666"/>
      <c r="E938" s="666"/>
      <c r="F938" s="666"/>
      <c r="G938" s="666"/>
      <c r="H938" s="666"/>
      <c r="I938" s="666"/>
      <c r="J938" s="666"/>
      <c r="K938" s="666"/>
      <c r="L938" s="666"/>
      <c r="M938" s="666"/>
      <c r="N938" s="666"/>
      <c r="O938" s="666"/>
      <c r="P938" s="666"/>
      <c r="Q938" s="666"/>
      <c r="R938" s="666"/>
      <c r="S938" s="666"/>
      <c r="T938" s="666"/>
      <c r="U938" s="666"/>
      <c r="V938" s="666"/>
      <c r="W938" s="666"/>
      <c r="X938" s="667"/>
      <c r="Y938" s="667"/>
      <c r="Z938" s="667"/>
    </row>
    <row r="939" spans="1:26" x14ac:dyDescent="0.25">
      <c r="A939" s="666"/>
      <c r="B939" s="666"/>
      <c r="C939" s="666"/>
      <c r="D939" s="666"/>
      <c r="E939" s="666"/>
      <c r="F939" s="666"/>
      <c r="G939" s="666"/>
      <c r="H939" s="666"/>
      <c r="I939" s="666"/>
      <c r="J939" s="666"/>
      <c r="K939" s="666"/>
      <c r="L939" s="666"/>
      <c r="M939" s="666"/>
      <c r="N939" s="666"/>
      <c r="O939" s="666"/>
      <c r="P939" s="666"/>
      <c r="Q939" s="666"/>
      <c r="R939" s="666"/>
      <c r="S939" s="666"/>
      <c r="T939" s="666"/>
      <c r="U939" s="666"/>
      <c r="V939" s="666"/>
      <c r="W939" s="666"/>
      <c r="X939" s="667"/>
      <c r="Y939" s="667"/>
      <c r="Z939" s="667"/>
    </row>
    <row r="940" spans="1:26" x14ac:dyDescent="0.25">
      <c r="A940" s="666"/>
      <c r="B940" s="666"/>
      <c r="C940" s="666"/>
      <c r="D940" s="666"/>
      <c r="E940" s="666"/>
      <c r="F940" s="666"/>
      <c r="G940" s="666"/>
      <c r="H940" s="666"/>
      <c r="I940" s="666"/>
      <c r="J940" s="666"/>
      <c r="K940" s="666"/>
      <c r="L940" s="666"/>
      <c r="M940" s="666"/>
      <c r="N940" s="666"/>
      <c r="O940" s="666"/>
      <c r="P940" s="666"/>
      <c r="Q940" s="666"/>
      <c r="R940" s="666"/>
      <c r="S940" s="666"/>
      <c r="T940" s="666"/>
      <c r="U940" s="666"/>
      <c r="V940" s="666"/>
      <c r="W940" s="666"/>
      <c r="X940" s="667"/>
      <c r="Y940" s="667"/>
      <c r="Z940" s="667"/>
    </row>
    <row r="941" spans="1:26" x14ac:dyDescent="0.25">
      <c r="A941" s="666"/>
      <c r="B941" s="666"/>
      <c r="C941" s="666"/>
      <c r="D941" s="666"/>
      <c r="E941" s="666"/>
      <c r="F941" s="666"/>
      <c r="G941" s="666"/>
      <c r="H941" s="666"/>
      <c r="I941" s="666"/>
      <c r="J941" s="666"/>
      <c r="K941" s="666"/>
      <c r="L941" s="666"/>
      <c r="M941" s="666"/>
      <c r="N941" s="666"/>
      <c r="O941" s="666"/>
      <c r="P941" s="666"/>
      <c r="Q941" s="666"/>
      <c r="R941" s="666"/>
      <c r="S941" s="666"/>
      <c r="T941" s="666"/>
      <c r="U941" s="666"/>
      <c r="V941" s="666"/>
      <c r="W941" s="666"/>
      <c r="X941" s="667"/>
      <c r="Y941" s="667"/>
      <c r="Z941" s="667"/>
    </row>
    <row r="942" spans="1:26" x14ac:dyDescent="0.25">
      <c r="A942" s="666"/>
      <c r="B942" s="666"/>
      <c r="C942" s="666"/>
      <c r="D942" s="666"/>
      <c r="E942" s="666"/>
      <c r="F942" s="666"/>
      <c r="G942" s="666"/>
      <c r="H942" s="666"/>
      <c r="I942" s="666"/>
      <c r="J942" s="666"/>
      <c r="K942" s="666"/>
      <c r="L942" s="666"/>
      <c r="M942" s="666"/>
      <c r="N942" s="666"/>
      <c r="O942" s="666"/>
      <c r="P942" s="666"/>
      <c r="Q942" s="666"/>
      <c r="R942" s="666"/>
      <c r="S942" s="666"/>
      <c r="T942" s="666"/>
      <c r="U942" s="666"/>
      <c r="V942" s="666"/>
      <c r="W942" s="666"/>
      <c r="X942" s="667"/>
      <c r="Y942" s="667"/>
      <c r="Z942" s="667"/>
    </row>
    <row r="943" spans="1:26" x14ac:dyDescent="0.25">
      <c r="A943" s="666"/>
      <c r="B943" s="666"/>
      <c r="C943" s="666"/>
      <c r="D943" s="666"/>
      <c r="E943" s="666"/>
      <c r="F943" s="666"/>
      <c r="G943" s="666"/>
      <c r="H943" s="666"/>
      <c r="I943" s="666"/>
      <c r="J943" s="666"/>
      <c r="K943" s="666"/>
      <c r="L943" s="666"/>
      <c r="M943" s="666"/>
      <c r="N943" s="666"/>
      <c r="O943" s="666"/>
      <c r="P943" s="666"/>
      <c r="Q943" s="666"/>
      <c r="R943" s="666"/>
      <c r="S943" s="666"/>
      <c r="T943" s="666"/>
      <c r="U943" s="666"/>
      <c r="V943" s="666"/>
      <c r="W943" s="666"/>
      <c r="X943" s="667"/>
      <c r="Y943" s="667"/>
      <c r="Z943" s="667"/>
    </row>
    <row r="944" spans="1:26" x14ac:dyDescent="0.25">
      <c r="A944" s="666"/>
      <c r="B944" s="666"/>
      <c r="C944" s="666"/>
      <c r="D944" s="666"/>
      <c r="E944" s="666"/>
      <c r="F944" s="666"/>
      <c r="G944" s="666"/>
      <c r="H944" s="666"/>
      <c r="I944" s="666"/>
      <c r="J944" s="666"/>
      <c r="K944" s="666"/>
      <c r="L944" s="666"/>
      <c r="M944" s="666"/>
      <c r="N944" s="666"/>
      <c r="O944" s="666"/>
      <c r="P944" s="666"/>
      <c r="Q944" s="666"/>
      <c r="R944" s="666"/>
      <c r="S944" s="666"/>
      <c r="T944" s="666"/>
      <c r="U944" s="666"/>
      <c r="V944" s="666"/>
      <c r="W944" s="666"/>
      <c r="X944" s="667"/>
      <c r="Y944" s="667"/>
      <c r="Z944" s="667"/>
    </row>
    <row r="945" spans="1:26" x14ac:dyDescent="0.25">
      <c r="A945" s="666"/>
      <c r="B945" s="666"/>
      <c r="C945" s="666"/>
      <c r="D945" s="666"/>
      <c r="E945" s="666"/>
      <c r="F945" s="666"/>
      <c r="G945" s="666"/>
      <c r="H945" s="666"/>
      <c r="I945" s="666"/>
      <c r="J945" s="666"/>
      <c r="K945" s="666"/>
      <c r="L945" s="666"/>
      <c r="M945" s="666"/>
      <c r="N945" s="666"/>
      <c r="O945" s="666"/>
      <c r="P945" s="666"/>
      <c r="Q945" s="666"/>
      <c r="R945" s="666"/>
      <c r="S945" s="666"/>
      <c r="T945" s="666"/>
      <c r="U945" s="666"/>
      <c r="V945" s="666"/>
      <c r="W945" s="666"/>
      <c r="X945" s="667"/>
      <c r="Y945" s="667"/>
      <c r="Z945" s="667"/>
    </row>
    <row r="946" spans="1:26" x14ac:dyDescent="0.25">
      <c r="A946" s="666"/>
      <c r="B946" s="666"/>
      <c r="C946" s="666"/>
      <c r="D946" s="666"/>
      <c r="E946" s="666"/>
      <c r="F946" s="666"/>
      <c r="G946" s="666"/>
      <c r="H946" s="666"/>
      <c r="I946" s="666"/>
      <c r="J946" s="666"/>
      <c r="K946" s="666"/>
      <c r="L946" s="666"/>
      <c r="M946" s="666"/>
      <c r="N946" s="666"/>
      <c r="O946" s="666"/>
      <c r="P946" s="666"/>
      <c r="Q946" s="666"/>
      <c r="R946" s="666"/>
      <c r="S946" s="666"/>
      <c r="T946" s="666"/>
      <c r="U946" s="666"/>
      <c r="V946" s="666"/>
      <c r="W946" s="666"/>
      <c r="X946" s="667"/>
      <c r="Y946" s="667"/>
      <c r="Z946" s="667"/>
    </row>
    <row r="947" spans="1:26" x14ac:dyDescent="0.25">
      <c r="A947" s="666"/>
      <c r="B947" s="666"/>
      <c r="C947" s="666"/>
      <c r="D947" s="666"/>
      <c r="E947" s="666"/>
      <c r="F947" s="666"/>
      <c r="G947" s="666"/>
      <c r="H947" s="666"/>
      <c r="I947" s="666"/>
      <c r="J947" s="666"/>
      <c r="K947" s="666"/>
      <c r="L947" s="666"/>
      <c r="M947" s="666"/>
      <c r="N947" s="666"/>
      <c r="O947" s="666"/>
      <c r="P947" s="666"/>
      <c r="Q947" s="666"/>
      <c r="R947" s="666"/>
      <c r="S947" s="666"/>
      <c r="T947" s="666"/>
      <c r="U947" s="666"/>
      <c r="V947" s="666"/>
      <c r="W947" s="666"/>
      <c r="X947" s="667"/>
      <c r="Y947" s="667"/>
      <c r="Z947" s="667"/>
    </row>
    <row r="948" spans="1:26" x14ac:dyDescent="0.25">
      <c r="A948" s="666"/>
      <c r="B948" s="666"/>
      <c r="C948" s="666"/>
      <c r="D948" s="666"/>
      <c r="E948" s="666"/>
      <c r="F948" s="666"/>
      <c r="G948" s="666"/>
      <c r="H948" s="666"/>
      <c r="I948" s="666"/>
      <c r="J948" s="666"/>
      <c r="K948" s="666"/>
      <c r="L948" s="666"/>
      <c r="M948" s="666"/>
      <c r="N948" s="666"/>
      <c r="O948" s="666"/>
      <c r="P948" s="666"/>
      <c r="Q948" s="666"/>
      <c r="R948" s="666"/>
      <c r="S948" s="666"/>
      <c r="T948" s="666"/>
      <c r="U948" s="666"/>
      <c r="V948" s="666"/>
      <c r="W948" s="666"/>
      <c r="X948" s="667"/>
      <c r="Y948" s="667"/>
      <c r="Z948" s="667"/>
    </row>
    <row r="949" spans="1:26" x14ac:dyDescent="0.25">
      <c r="A949" s="666"/>
      <c r="B949" s="666"/>
      <c r="C949" s="666"/>
      <c r="D949" s="666"/>
      <c r="E949" s="666"/>
      <c r="F949" s="666"/>
      <c r="G949" s="666"/>
      <c r="H949" s="666"/>
      <c r="I949" s="666"/>
      <c r="J949" s="666"/>
      <c r="K949" s="666"/>
      <c r="L949" s="666"/>
      <c r="M949" s="666"/>
      <c r="N949" s="666"/>
      <c r="O949" s="666"/>
      <c r="P949" s="666"/>
      <c r="Q949" s="666"/>
      <c r="R949" s="666"/>
      <c r="S949" s="666"/>
      <c r="T949" s="666"/>
      <c r="U949" s="666"/>
      <c r="V949" s="666"/>
      <c r="W949" s="666"/>
      <c r="X949" s="667"/>
      <c r="Y949" s="667"/>
      <c r="Z949" s="667"/>
    </row>
    <row r="950" spans="1:26" x14ac:dyDescent="0.25">
      <c r="A950" s="666"/>
      <c r="B950" s="666"/>
      <c r="C950" s="666"/>
      <c r="D950" s="666"/>
      <c r="E950" s="666"/>
      <c r="F950" s="666"/>
      <c r="G950" s="666"/>
      <c r="H950" s="666"/>
      <c r="I950" s="666"/>
      <c r="J950" s="666"/>
      <c r="K950" s="666"/>
      <c r="L950" s="666"/>
      <c r="M950" s="666"/>
      <c r="N950" s="666"/>
      <c r="O950" s="666"/>
      <c r="P950" s="666"/>
      <c r="Q950" s="666"/>
      <c r="R950" s="666"/>
      <c r="S950" s="666"/>
      <c r="T950" s="666"/>
      <c r="U950" s="666"/>
      <c r="V950" s="666"/>
      <c r="W950" s="666"/>
      <c r="X950" s="667"/>
      <c r="Y950" s="667"/>
      <c r="Z950" s="667"/>
    </row>
    <row r="951" spans="1:26" x14ac:dyDescent="0.25">
      <c r="A951" s="666"/>
      <c r="B951" s="666"/>
      <c r="C951" s="666"/>
      <c r="D951" s="666"/>
      <c r="E951" s="666"/>
      <c r="F951" s="666"/>
      <c r="G951" s="666"/>
      <c r="H951" s="666"/>
      <c r="I951" s="666"/>
      <c r="J951" s="666"/>
      <c r="K951" s="666"/>
      <c r="L951" s="666"/>
      <c r="M951" s="666"/>
      <c r="N951" s="666"/>
      <c r="O951" s="666"/>
      <c r="P951" s="666"/>
      <c r="Q951" s="666"/>
      <c r="R951" s="666"/>
      <c r="S951" s="666"/>
      <c r="T951" s="666"/>
      <c r="U951" s="666"/>
      <c r="V951" s="666"/>
      <c r="W951" s="666"/>
      <c r="X951" s="667"/>
      <c r="Y951" s="667"/>
      <c r="Z951" s="667"/>
    </row>
    <row r="952" spans="1:26" x14ac:dyDescent="0.25">
      <c r="A952" s="666"/>
      <c r="B952" s="666"/>
      <c r="C952" s="666"/>
      <c r="D952" s="666"/>
      <c r="E952" s="666"/>
      <c r="F952" s="666"/>
      <c r="G952" s="666"/>
      <c r="H952" s="666"/>
      <c r="I952" s="666"/>
      <c r="J952" s="666"/>
      <c r="K952" s="666"/>
      <c r="L952" s="666"/>
      <c r="M952" s="666"/>
      <c r="N952" s="666"/>
      <c r="O952" s="666"/>
      <c r="P952" s="666"/>
      <c r="Q952" s="666"/>
      <c r="R952" s="666"/>
      <c r="S952" s="666"/>
      <c r="T952" s="666"/>
      <c r="U952" s="666"/>
      <c r="V952" s="666"/>
      <c r="W952" s="666"/>
      <c r="X952" s="667"/>
      <c r="Y952" s="667"/>
      <c r="Z952" s="667"/>
    </row>
    <row r="953" spans="1:26" x14ac:dyDescent="0.25">
      <c r="A953" s="666"/>
      <c r="B953" s="666"/>
      <c r="C953" s="666"/>
      <c r="D953" s="666"/>
      <c r="E953" s="666"/>
      <c r="F953" s="666"/>
      <c r="G953" s="666"/>
      <c r="H953" s="666"/>
      <c r="I953" s="666"/>
      <c r="J953" s="666"/>
      <c r="K953" s="666"/>
      <c r="L953" s="666"/>
      <c r="M953" s="666"/>
      <c r="N953" s="666"/>
      <c r="O953" s="666"/>
      <c r="P953" s="666"/>
      <c r="Q953" s="666"/>
      <c r="R953" s="666"/>
      <c r="S953" s="666"/>
      <c r="T953" s="666"/>
      <c r="U953" s="666"/>
      <c r="V953" s="666"/>
      <c r="W953" s="666"/>
      <c r="X953" s="667"/>
      <c r="Y953" s="667"/>
      <c r="Z953" s="667"/>
    </row>
    <row r="954" spans="1:26" x14ac:dyDescent="0.25">
      <c r="A954" s="666"/>
      <c r="B954" s="666"/>
      <c r="C954" s="666"/>
      <c r="D954" s="666"/>
      <c r="E954" s="666"/>
      <c r="F954" s="666"/>
      <c r="G954" s="666"/>
      <c r="H954" s="666"/>
      <c r="I954" s="666"/>
      <c r="J954" s="666"/>
      <c r="K954" s="666"/>
      <c r="L954" s="666"/>
      <c r="M954" s="666"/>
      <c r="N954" s="666"/>
      <c r="O954" s="666"/>
      <c r="P954" s="666"/>
      <c r="Q954" s="666"/>
      <c r="R954" s="666"/>
      <c r="S954" s="666"/>
      <c r="T954" s="666"/>
      <c r="U954" s="666"/>
      <c r="V954" s="666"/>
      <c r="W954" s="666"/>
      <c r="X954" s="667"/>
      <c r="Y954" s="667"/>
      <c r="Z954" s="667"/>
    </row>
    <row r="955" spans="1:26" x14ac:dyDescent="0.25">
      <c r="A955" s="666"/>
      <c r="B955" s="666"/>
      <c r="C955" s="666"/>
      <c r="D955" s="666"/>
      <c r="E955" s="666"/>
      <c r="F955" s="666"/>
      <c r="G955" s="666"/>
      <c r="H955" s="666"/>
      <c r="I955" s="666"/>
      <c r="J955" s="666"/>
      <c r="K955" s="666"/>
      <c r="L955" s="666"/>
      <c r="M955" s="666"/>
      <c r="N955" s="666"/>
      <c r="O955" s="666"/>
      <c r="P955" s="666"/>
      <c r="Q955" s="666"/>
      <c r="R955" s="666"/>
      <c r="S955" s="666"/>
      <c r="T955" s="666"/>
      <c r="U955" s="666"/>
      <c r="V955" s="666"/>
      <c r="W955" s="666"/>
      <c r="X955" s="667"/>
      <c r="Y955" s="667"/>
      <c r="Z955" s="667"/>
    </row>
    <row r="956" spans="1:26" x14ac:dyDescent="0.25">
      <c r="A956" s="666"/>
      <c r="B956" s="666"/>
      <c r="C956" s="666"/>
      <c r="D956" s="666"/>
      <c r="E956" s="666"/>
      <c r="F956" s="666"/>
      <c r="G956" s="666"/>
      <c r="H956" s="666"/>
      <c r="I956" s="666"/>
      <c r="J956" s="666"/>
      <c r="K956" s="666"/>
      <c r="L956" s="666"/>
      <c r="M956" s="666"/>
      <c r="N956" s="666"/>
      <c r="O956" s="666"/>
      <c r="P956" s="666"/>
      <c r="Q956" s="666"/>
      <c r="R956" s="666"/>
      <c r="S956" s="666"/>
      <c r="T956" s="666"/>
      <c r="U956" s="666"/>
      <c r="V956" s="666"/>
      <c r="W956" s="666"/>
      <c r="X956" s="667"/>
      <c r="Y956" s="667"/>
      <c r="Z956" s="667"/>
    </row>
    <row r="957" spans="1:26" x14ac:dyDescent="0.25">
      <c r="A957" s="666"/>
      <c r="B957" s="666"/>
      <c r="C957" s="666"/>
      <c r="D957" s="666"/>
      <c r="E957" s="666"/>
      <c r="F957" s="666"/>
      <c r="G957" s="666"/>
      <c r="H957" s="666"/>
      <c r="I957" s="666"/>
      <c r="J957" s="666"/>
      <c r="K957" s="666"/>
      <c r="L957" s="666"/>
      <c r="M957" s="666"/>
      <c r="N957" s="666"/>
      <c r="O957" s="666"/>
      <c r="P957" s="666"/>
      <c r="Q957" s="666"/>
      <c r="R957" s="666"/>
      <c r="S957" s="666"/>
      <c r="T957" s="666"/>
      <c r="U957" s="666"/>
      <c r="V957" s="666"/>
      <c r="W957" s="666"/>
      <c r="X957" s="667"/>
      <c r="Y957" s="667"/>
      <c r="Z957" s="667"/>
    </row>
    <row r="958" spans="1:26" x14ac:dyDescent="0.25">
      <c r="A958" s="666"/>
      <c r="B958" s="666"/>
      <c r="C958" s="666"/>
      <c r="D958" s="666"/>
      <c r="E958" s="666"/>
      <c r="F958" s="666"/>
      <c r="G958" s="666"/>
      <c r="H958" s="666"/>
      <c r="I958" s="666"/>
      <c r="J958" s="666"/>
      <c r="K958" s="666"/>
      <c r="L958" s="666"/>
      <c r="M958" s="666"/>
      <c r="N958" s="666"/>
      <c r="O958" s="666"/>
      <c r="P958" s="666"/>
      <c r="Q958" s="666"/>
      <c r="R958" s="666"/>
      <c r="S958" s="666"/>
      <c r="T958" s="666"/>
      <c r="U958" s="666"/>
      <c r="V958" s="666"/>
      <c r="W958" s="666"/>
      <c r="X958" s="667"/>
      <c r="Y958" s="667"/>
      <c r="Z958" s="667"/>
    </row>
    <row r="959" spans="1:26" x14ac:dyDescent="0.25">
      <c r="A959" s="666"/>
      <c r="B959" s="666"/>
      <c r="C959" s="666"/>
      <c r="D959" s="666"/>
      <c r="E959" s="666"/>
      <c r="F959" s="666"/>
      <c r="G959" s="666"/>
      <c r="H959" s="666"/>
      <c r="I959" s="666"/>
      <c r="J959" s="666"/>
      <c r="K959" s="666"/>
      <c r="L959" s="666"/>
      <c r="M959" s="666"/>
      <c r="N959" s="666"/>
      <c r="O959" s="666"/>
      <c r="P959" s="666"/>
      <c r="Q959" s="666"/>
      <c r="R959" s="666"/>
      <c r="S959" s="666"/>
      <c r="T959" s="666"/>
      <c r="U959" s="666"/>
      <c r="V959" s="666"/>
      <c r="W959" s="666"/>
      <c r="X959" s="667"/>
      <c r="Y959" s="667"/>
      <c r="Z959" s="667"/>
    </row>
    <row r="960" spans="1:26" x14ac:dyDescent="0.25">
      <c r="A960" s="666"/>
      <c r="B960" s="666"/>
      <c r="C960" s="666"/>
      <c r="D960" s="666"/>
      <c r="E960" s="666"/>
      <c r="F960" s="666"/>
      <c r="G960" s="666"/>
      <c r="H960" s="666"/>
      <c r="I960" s="666"/>
      <c r="J960" s="666"/>
      <c r="K960" s="666"/>
      <c r="L960" s="666"/>
      <c r="M960" s="666"/>
      <c r="N960" s="666"/>
      <c r="O960" s="666"/>
      <c r="P960" s="666"/>
      <c r="Q960" s="666"/>
      <c r="R960" s="666"/>
      <c r="S960" s="666"/>
      <c r="T960" s="666"/>
      <c r="U960" s="666"/>
      <c r="V960" s="666"/>
      <c r="W960" s="666"/>
      <c r="X960" s="667"/>
      <c r="Y960" s="667"/>
      <c r="Z960" s="667"/>
    </row>
    <row r="961" spans="1:26" x14ac:dyDescent="0.25">
      <c r="A961" s="666"/>
      <c r="B961" s="666"/>
      <c r="C961" s="666"/>
      <c r="D961" s="666"/>
      <c r="E961" s="666"/>
      <c r="F961" s="666"/>
      <c r="G961" s="666"/>
      <c r="H961" s="666"/>
      <c r="I961" s="666"/>
      <c r="J961" s="666"/>
      <c r="K961" s="666"/>
      <c r="L961" s="666"/>
      <c r="M961" s="666"/>
      <c r="N961" s="666"/>
      <c r="O961" s="666"/>
      <c r="P961" s="666"/>
      <c r="Q961" s="666"/>
      <c r="R961" s="666"/>
      <c r="S961" s="666"/>
      <c r="T961" s="666"/>
      <c r="U961" s="666"/>
      <c r="V961" s="666"/>
      <c r="W961" s="666"/>
      <c r="X961" s="667"/>
      <c r="Y961" s="667"/>
      <c r="Z961" s="667"/>
    </row>
    <row r="962" spans="1:26" x14ac:dyDescent="0.25">
      <c r="A962" s="666"/>
      <c r="B962" s="666"/>
      <c r="C962" s="666"/>
      <c r="D962" s="666"/>
      <c r="E962" s="666"/>
      <c r="F962" s="666"/>
      <c r="G962" s="666"/>
      <c r="H962" s="666"/>
      <c r="I962" s="666"/>
      <c r="J962" s="666"/>
      <c r="K962" s="666"/>
      <c r="L962" s="666"/>
      <c r="M962" s="666"/>
      <c r="N962" s="666"/>
      <c r="O962" s="666"/>
      <c r="P962" s="666"/>
      <c r="Q962" s="666"/>
      <c r="R962" s="666"/>
      <c r="S962" s="666"/>
      <c r="T962" s="666"/>
      <c r="U962" s="666"/>
      <c r="V962" s="666"/>
      <c r="W962" s="666"/>
      <c r="X962" s="667"/>
      <c r="Y962" s="667"/>
      <c r="Z962" s="667"/>
    </row>
    <row r="963" spans="1:26" x14ac:dyDescent="0.25">
      <c r="A963" s="666"/>
      <c r="B963" s="666"/>
      <c r="C963" s="666"/>
      <c r="D963" s="666"/>
      <c r="E963" s="666"/>
      <c r="F963" s="666"/>
      <c r="G963" s="666"/>
      <c r="H963" s="666"/>
      <c r="I963" s="666"/>
      <c r="J963" s="666"/>
      <c r="K963" s="666"/>
      <c r="L963" s="666"/>
      <c r="M963" s="666"/>
      <c r="N963" s="666"/>
      <c r="O963" s="666"/>
      <c r="P963" s="666"/>
      <c r="Q963" s="666"/>
      <c r="R963" s="666"/>
      <c r="S963" s="666"/>
      <c r="T963" s="666"/>
      <c r="U963" s="666"/>
      <c r="V963" s="666"/>
      <c r="W963" s="666"/>
      <c r="X963" s="667"/>
      <c r="Y963" s="667"/>
      <c r="Z963" s="667"/>
    </row>
    <row r="964" spans="1:26" x14ac:dyDescent="0.25">
      <c r="A964" s="666"/>
      <c r="B964" s="666"/>
      <c r="C964" s="666"/>
      <c r="D964" s="666"/>
      <c r="E964" s="666"/>
      <c r="F964" s="666"/>
      <c r="G964" s="666"/>
      <c r="H964" s="666"/>
      <c r="I964" s="666"/>
      <c r="J964" s="666"/>
      <c r="K964" s="666"/>
      <c r="L964" s="666"/>
      <c r="M964" s="666"/>
      <c r="N964" s="666"/>
      <c r="O964" s="666"/>
      <c r="P964" s="666"/>
      <c r="Q964" s="666"/>
      <c r="R964" s="666"/>
      <c r="S964" s="666"/>
      <c r="T964" s="666"/>
      <c r="U964" s="666"/>
      <c r="V964" s="666"/>
      <c r="W964" s="666"/>
      <c r="X964" s="667"/>
      <c r="Y964" s="667"/>
      <c r="Z964" s="667"/>
    </row>
    <row r="965" spans="1:26" x14ac:dyDescent="0.25">
      <c r="A965" s="666"/>
      <c r="B965" s="666"/>
      <c r="C965" s="666"/>
      <c r="D965" s="666"/>
      <c r="E965" s="666"/>
      <c r="F965" s="666"/>
      <c r="G965" s="666"/>
      <c r="H965" s="666"/>
      <c r="I965" s="666"/>
      <c r="J965" s="666"/>
      <c r="K965" s="666"/>
      <c r="L965" s="666"/>
      <c r="M965" s="666"/>
      <c r="N965" s="666"/>
      <c r="O965" s="666"/>
      <c r="P965" s="666"/>
      <c r="Q965" s="666"/>
      <c r="R965" s="666"/>
      <c r="S965" s="666"/>
      <c r="T965" s="666"/>
      <c r="U965" s="666"/>
      <c r="V965" s="666"/>
      <c r="W965" s="666"/>
      <c r="X965" s="667"/>
      <c r="Y965" s="667"/>
      <c r="Z965" s="667"/>
    </row>
    <row r="966" spans="1:26" x14ac:dyDescent="0.25">
      <c r="A966" s="666"/>
      <c r="B966" s="666"/>
      <c r="C966" s="666"/>
      <c r="D966" s="666"/>
      <c r="E966" s="666"/>
      <c r="F966" s="666"/>
      <c r="G966" s="666"/>
      <c r="H966" s="666"/>
      <c r="I966" s="666"/>
      <c r="J966" s="666"/>
      <c r="K966" s="666"/>
      <c r="L966" s="666"/>
      <c r="M966" s="666"/>
      <c r="N966" s="666"/>
      <c r="O966" s="666"/>
      <c r="P966" s="666"/>
      <c r="Q966" s="666"/>
      <c r="R966" s="666"/>
      <c r="S966" s="666"/>
      <c r="T966" s="666"/>
      <c r="U966" s="666"/>
      <c r="V966" s="666"/>
      <c r="W966" s="666"/>
      <c r="X966" s="667"/>
      <c r="Y966" s="667"/>
      <c r="Z966" s="667"/>
    </row>
    <row r="967" spans="1:26" x14ac:dyDescent="0.25">
      <c r="A967" s="666"/>
      <c r="B967" s="666"/>
      <c r="C967" s="666"/>
      <c r="D967" s="666"/>
      <c r="E967" s="666"/>
      <c r="F967" s="666"/>
      <c r="G967" s="666"/>
      <c r="H967" s="666"/>
      <c r="I967" s="666"/>
      <c r="J967" s="666"/>
      <c r="K967" s="666"/>
      <c r="L967" s="666"/>
      <c r="M967" s="666"/>
      <c r="N967" s="666"/>
      <c r="O967" s="666"/>
      <c r="P967" s="666"/>
      <c r="Q967" s="666"/>
      <c r="R967" s="666"/>
      <c r="S967" s="666"/>
      <c r="T967" s="666"/>
      <c r="U967" s="666"/>
      <c r="V967" s="666"/>
      <c r="W967" s="666"/>
      <c r="X967" s="667"/>
      <c r="Y967" s="667"/>
      <c r="Z967" s="667"/>
    </row>
    <row r="968" spans="1:26" x14ac:dyDescent="0.25">
      <c r="A968" s="666"/>
      <c r="B968" s="666"/>
      <c r="C968" s="666"/>
      <c r="D968" s="666"/>
      <c r="E968" s="666"/>
      <c r="F968" s="666"/>
      <c r="G968" s="666"/>
      <c r="H968" s="666"/>
      <c r="I968" s="666"/>
      <c r="J968" s="666"/>
      <c r="K968" s="666"/>
      <c r="L968" s="666"/>
      <c r="M968" s="666"/>
      <c r="N968" s="666"/>
      <c r="O968" s="666"/>
      <c r="P968" s="666"/>
      <c r="Q968" s="666"/>
      <c r="R968" s="666"/>
      <c r="S968" s="666"/>
      <c r="T968" s="666"/>
      <c r="U968" s="666"/>
      <c r="V968" s="666"/>
      <c r="W968" s="666"/>
      <c r="X968" s="667"/>
      <c r="Y968" s="667"/>
      <c r="Z968" s="667"/>
    </row>
    <row r="969" spans="1:26" x14ac:dyDescent="0.25">
      <c r="A969" s="666"/>
      <c r="B969" s="666"/>
      <c r="C969" s="666"/>
      <c r="D969" s="666"/>
      <c r="E969" s="666"/>
      <c r="F969" s="666"/>
      <c r="G969" s="666"/>
      <c r="H969" s="666"/>
      <c r="I969" s="666"/>
      <c r="J969" s="666"/>
      <c r="K969" s="666"/>
      <c r="L969" s="666"/>
      <c r="M969" s="666"/>
      <c r="N969" s="666"/>
      <c r="O969" s="666"/>
      <c r="P969" s="666"/>
      <c r="Q969" s="666"/>
      <c r="R969" s="666"/>
      <c r="S969" s="666"/>
      <c r="T969" s="666"/>
      <c r="U969" s="666"/>
      <c r="V969" s="666"/>
      <c r="W969" s="666"/>
      <c r="X969" s="667"/>
      <c r="Y969" s="667"/>
      <c r="Z969" s="667"/>
    </row>
    <row r="970" spans="1:26" x14ac:dyDescent="0.25">
      <c r="A970" s="666"/>
      <c r="B970" s="666"/>
      <c r="C970" s="666"/>
      <c r="D970" s="666"/>
      <c r="E970" s="666"/>
      <c r="F970" s="666"/>
      <c r="G970" s="666"/>
      <c r="H970" s="666"/>
      <c r="I970" s="666"/>
      <c r="J970" s="666"/>
      <c r="K970" s="666"/>
      <c r="L970" s="666"/>
      <c r="M970" s="666"/>
      <c r="N970" s="666"/>
      <c r="O970" s="666"/>
      <c r="P970" s="666"/>
      <c r="Q970" s="666"/>
      <c r="R970" s="666"/>
      <c r="S970" s="666"/>
      <c r="T970" s="666"/>
      <c r="U970" s="666"/>
      <c r="V970" s="666"/>
      <c r="W970" s="666"/>
      <c r="X970" s="667"/>
      <c r="Y970" s="667"/>
      <c r="Z970" s="667"/>
    </row>
    <row r="971" spans="1:26" x14ac:dyDescent="0.25">
      <c r="A971" s="666"/>
      <c r="B971" s="666"/>
      <c r="C971" s="666"/>
      <c r="D971" s="666"/>
      <c r="E971" s="666"/>
      <c r="F971" s="666"/>
      <c r="G971" s="666"/>
      <c r="H971" s="666"/>
      <c r="I971" s="666"/>
      <c r="J971" s="666"/>
      <c r="K971" s="666"/>
      <c r="L971" s="666"/>
      <c r="M971" s="666"/>
      <c r="N971" s="666"/>
      <c r="O971" s="666"/>
      <c r="P971" s="666"/>
      <c r="Q971" s="666"/>
      <c r="R971" s="666"/>
      <c r="S971" s="666"/>
      <c r="T971" s="666"/>
      <c r="U971" s="666"/>
      <c r="V971" s="666"/>
      <c r="W971" s="666"/>
      <c r="X971" s="667"/>
      <c r="Y971" s="667"/>
      <c r="Z971" s="667"/>
    </row>
    <row r="972" spans="1:26" x14ac:dyDescent="0.25">
      <c r="A972" s="666"/>
      <c r="B972" s="666"/>
      <c r="C972" s="666"/>
      <c r="D972" s="666"/>
      <c r="E972" s="666"/>
      <c r="F972" s="666"/>
      <c r="G972" s="666"/>
      <c r="H972" s="666"/>
      <c r="I972" s="666"/>
      <c r="J972" s="666"/>
      <c r="K972" s="666"/>
      <c r="L972" s="666"/>
      <c r="M972" s="666"/>
      <c r="N972" s="666"/>
      <c r="O972" s="666"/>
      <c r="P972" s="666"/>
      <c r="Q972" s="666"/>
      <c r="R972" s="666"/>
      <c r="S972" s="666"/>
      <c r="T972" s="666"/>
      <c r="U972" s="666"/>
      <c r="V972" s="666"/>
      <c r="W972" s="666"/>
      <c r="X972" s="667"/>
      <c r="Y972" s="667"/>
      <c r="Z972" s="667"/>
    </row>
    <row r="973" spans="1:26" x14ac:dyDescent="0.25">
      <c r="A973" s="666"/>
      <c r="B973" s="666"/>
      <c r="C973" s="666"/>
      <c r="D973" s="666"/>
      <c r="E973" s="666"/>
      <c r="F973" s="666"/>
      <c r="G973" s="666"/>
      <c r="H973" s="666"/>
      <c r="I973" s="666"/>
      <c r="J973" s="666"/>
      <c r="K973" s="666"/>
      <c r="L973" s="666"/>
      <c r="M973" s="666"/>
      <c r="N973" s="666"/>
      <c r="O973" s="666"/>
      <c r="P973" s="666"/>
      <c r="Q973" s="666"/>
      <c r="R973" s="666"/>
      <c r="S973" s="666"/>
      <c r="T973" s="666"/>
      <c r="U973" s="666"/>
      <c r="V973" s="666"/>
      <c r="W973" s="666"/>
      <c r="X973" s="667"/>
      <c r="Y973" s="667"/>
      <c r="Z973" s="667"/>
    </row>
    <row r="974" spans="1:26" x14ac:dyDescent="0.25">
      <c r="A974" s="666"/>
      <c r="B974" s="666"/>
      <c r="C974" s="666"/>
      <c r="D974" s="666"/>
      <c r="E974" s="666"/>
      <c r="F974" s="666"/>
      <c r="G974" s="666"/>
      <c r="H974" s="666"/>
      <c r="I974" s="666"/>
      <c r="J974" s="666"/>
      <c r="K974" s="666"/>
      <c r="L974" s="666"/>
      <c r="M974" s="666"/>
      <c r="N974" s="666"/>
      <c r="O974" s="666"/>
      <c r="P974" s="666"/>
      <c r="Q974" s="666"/>
      <c r="R974" s="666"/>
      <c r="S974" s="666"/>
      <c r="T974" s="666"/>
      <c r="U974" s="666"/>
      <c r="V974" s="666"/>
      <c r="W974" s="666"/>
      <c r="X974" s="667"/>
      <c r="Y974" s="667"/>
      <c r="Z974" s="667"/>
    </row>
    <row r="975" spans="1:26" x14ac:dyDescent="0.25">
      <c r="A975" s="666"/>
      <c r="B975" s="666"/>
      <c r="C975" s="666"/>
      <c r="D975" s="666"/>
      <c r="E975" s="666"/>
      <c r="F975" s="666"/>
      <c r="G975" s="666"/>
      <c r="H975" s="666"/>
      <c r="I975" s="666"/>
      <c r="J975" s="666"/>
      <c r="K975" s="666"/>
      <c r="L975" s="666"/>
      <c r="M975" s="666"/>
      <c r="N975" s="666"/>
      <c r="O975" s="666"/>
      <c r="P975" s="666"/>
      <c r="Q975" s="666"/>
      <c r="R975" s="666"/>
      <c r="S975" s="666"/>
      <c r="T975" s="666"/>
      <c r="U975" s="666"/>
      <c r="V975" s="666"/>
      <c r="W975" s="666"/>
      <c r="X975" s="667"/>
      <c r="Y975" s="667"/>
      <c r="Z975" s="667"/>
    </row>
    <row r="976" spans="1:26" x14ac:dyDescent="0.25">
      <c r="A976" s="666"/>
      <c r="B976" s="666"/>
      <c r="C976" s="666"/>
      <c r="D976" s="666"/>
      <c r="E976" s="666"/>
      <c r="F976" s="666"/>
      <c r="G976" s="666"/>
      <c r="H976" s="666"/>
      <c r="I976" s="666"/>
      <c r="J976" s="666"/>
      <c r="K976" s="666"/>
      <c r="L976" s="666"/>
      <c r="M976" s="666"/>
      <c r="N976" s="666"/>
      <c r="O976" s="666"/>
      <c r="P976" s="666"/>
      <c r="Q976" s="666"/>
      <c r="R976" s="666"/>
      <c r="S976" s="666"/>
      <c r="T976" s="666"/>
      <c r="U976" s="666"/>
      <c r="V976" s="666"/>
      <c r="W976" s="666"/>
      <c r="X976" s="667"/>
      <c r="Y976" s="667"/>
      <c r="Z976" s="667"/>
    </row>
    <row r="977" spans="1:26" x14ac:dyDescent="0.25">
      <c r="A977" s="666"/>
      <c r="B977" s="666"/>
      <c r="C977" s="666"/>
      <c r="D977" s="666"/>
      <c r="E977" s="666"/>
      <c r="F977" s="666"/>
      <c r="G977" s="666"/>
      <c r="H977" s="666"/>
      <c r="I977" s="666"/>
      <c r="J977" s="666"/>
      <c r="K977" s="666"/>
      <c r="L977" s="666"/>
      <c r="M977" s="666"/>
      <c r="N977" s="666"/>
      <c r="O977" s="666"/>
      <c r="P977" s="666"/>
      <c r="Q977" s="666"/>
      <c r="R977" s="666"/>
      <c r="S977" s="666"/>
      <c r="T977" s="666"/>
      <c r="U977" s="666"/>
      <c r="V977" s="666"/>
      <c r="W977" s="666"/>
      <c r="X977" s="667"/>
      <c r="Y977" s="667"/>
      <c r="Z977" s="667"/>
    </row>
    <row r="978" spans="1:26" x14ac:dyDescent="0.25">
      <c r="A978" s="666"/>
      <c r="B978" s="666"/>
      <c r="C978" s="666"/>
      <c r="D978" s="666"/>
      <c r="E978" s="666"/>
      <c r="F978" s="666"/>
      <c r="G978" s="666"/>
      <c r="H978" s="666"/>
      <c r="I978" s="666"/>
      <c r="J978" s="666"/>
      <c r="K978" s="666"/>
      <c r="L978" s="666"/>
      <c r="M978" s="666"/>
      <c r="N978" s="666"/>
      <c r="O978" s="666"/>
      <c r="P978" s="666"/>
      <c r="Q978" s="666"/>
      <c r="R978" s="666"/>
      <c r="S978" s="666"/>
      <c r="T978" s="666"/>
      <c r="U978" s="666"/>
      <c r="V978" s="666"/>
      <c r="W978" s="666"/>
      <c r="X978" s="667"/>
      <c r="Y978" s="667"/>
      <c r="Z978" s="667"/>
    </row>
    <row r="979" spans="1:26" x14ac:dyDescent="0.25">
      <c r="A979" s="666"/>
      <c r="B979" s="666"/>
      <c r="C979" s="666"/>
      <c r="D979" s="666"/>
      <c r="E979" s="666"/>
      <c r="F979" s="666"/>
      <c r="G979" s="666"/>
      <c r="H979" s="666"/>
      <c r="I979" s="666"/>
      <c r="J979" s="666"/>
      <c r="K979" s="666"/>
      <c r="L979" s="666"/>
      <c r="M979" s="666"/>
      <c r="N979" s="666"/>
      <c r="O979" s="666"/>
      <c r="P979" s="666"/>
      <c r="Q979" s="666"/>
      <c r="R979" s="666"/>
      <c r="S979" s="666"/>
      <c r="T979" s="666"/>
      <c r="U979" s="666"/>
      <c r="V979" s="666"/>
      <c r="W979" s="666"/>
      <c r="X979" s="667"/>
      <c r="Y979" s="667"/>
      <c r="Z979" s="667"/>
    </row>
    <row r="980" spans="1:26" x14ac:dyDescent="0.25">
      <c r="A980" s="666"/>
      <c r="B980" s="666"/>
      <c r="C980" s="666"/>
      <c r="D980" s="666"/>
      <c r="E980" s="666"/>
      <c r="F980" s="666"/>
      <c r="G980" s="666"/>
      <c r="H980" s="666"/>
      <c r="I980" s="666"/>
      <c r="J980" s="666"/>
      <c r="K980" s="666"/>
      <c r="L980" s="666"/>
      <c r="M980" s="666"/>
      <c r="N980" s="666"/>
      <c r="O980" s="666"/>
      <c r="P980" s="666"/>
      <c r="Q980" s="666"/>
      <c r="R980" s="666"/>
      <c r="S980" s="666"/>
      <c r="T980" s="666"/>
      <c r="U980" s="666"/>
      <c r="V980" s="666"/>
      <c r="W980" s="666"/>
      <c r="X980" s="667"/>
      <c r="Y980" s="667"/>
      <c r="Z980" s="667"/>
    </row>
    <row r="981" spans="1:26" x14ac:dyDescent="0.25">
      <c r="A981" s="666"/>
      <c r="B981" s="666"/>
      <c r="C981" s="666"/>
      <c r="D981" s="666"/>
      <c r="E981" s="666"/>
      <c r="F981" s="666"/>
      <c r="G981" s="666"/>
      <c r="H981" s="666"/>
      <c r="I981" s="666"/>
      <c r="J981" s="666"/>
      <c r="K981" s="666"/>
      <c r="L981" s="666"/>
      <c r="M981" s="666"/>
      <c r="N981" s="666"/>
      <c r="O981" s="666"/>
      <c r="P981" s="666"/>
      <c r="Q981" s="666"/>
      <c r="R981" s="666"/>
      <c r="S981" s="666"/>
      <c r="T981" s="666"/>
      <c r="U981" s="666"/>
      <c r="V981" s="666"/>
      <c r="W981" s="666"/>
      <c r="X981" s="667"/>
      <c r="Y981" s="667"/>
      <c r="Z981" s="667"/>
    </row>
    <row r="982" spans="1:26" x14ac:dyDescent="0.25">
      <c r="A982" s="666"/>
      <c r="B982" s="666"/>
      <c r="C982" s="666"/>
      <c r="D982" s="666"/>
      <c r="E982" s="666"/>
      <c r="F982" s="666"/>
      <c r="G982" s="666"/>
      <c r="H982" s="666"/>
      <c r="I982" s="666"/>
      <c r="J982" s="666"/>
      <c r="K982" s="666"/>
      <c r="L982" s="666"/>
      <c r="M982" s="666"/>
      <c r="N982" s="666"/>
      <c r="O982" s="666"/>
      <c r="P982" s="666"/>
      <c r="Q982" s="666"/>
      <c r="R982" s="666"/>
      <c r="S982" s="666"/>
      <c r="T982" s="666"/>
      <c r="U982" s="666"/>
      <c r="V982" s="666"/>
      <c r="W982" s="666"/>
      <c r="X982" s="667"/>
      <c r="Y982" s="667"/>
      <c r="Z982" s="667"/>
    </row>
    <row r="983" spans="1:26" x14ac:dyDescent="0.25">
      <c r="A983" s="666"/>
      <c r="B983" s="666"/>
      <c r="C983" s="666"/>
      <c r="D983" s="666"/>
      <c r="E983" s="666"/>
      <c r="F983" s="666"/>
      <c r="G983" s="666"/>
      <c r="H983" s="666"/>
      <c r="I983" s="666"/>
      <c r="J983" s="666"/>
      <c r="K983" s="666"/>
      <c r="L983" s="666"/>
      <c r="M983" s="666"/>
      <c r="N983" s="666"/>
      <c r="O983" s="666"/>
      <c r="P983" s="666"/>
      <c r="Q983" s="666"/>
      <c r="R983" s="666"/>
      <c r="S983" s="666"/>
      <c r="T983" s="666"/>
      <c r="U983" s="666"/>
      <c r="V983" s="666"/>
      <c r="W983" s="666"/>
      <c r="X983" s="667"/>
      <c r="Y983" s="667"/>
      <c r="Z983" s="667"/>
    </row>
    <row r="984" spans="1:26" x14ac:dyDescent="0.25">
      <c r="A984" s="666"/>
      <c r="B984" s="666"/>
      <c r="C984" s="666"/>
      <c r="D984" s="666"/>
      <c r="E984" s="666"/>
      <c r="F984" s="666"/>
      <c r="G984" s="666"/>
      <c r="H984" s="666"/>
      <c r="I984" s="666"/>
      <c r="J984" s="666"/>
      <c r="K984" s="666"/>
      <c r="L984" s="666"/>
      <c r="M984" s="666"/>
      <c r="N984" s="666"/>
      <c r="O984" s="666"/>
      <c r="P984" s="666"/>
      <c r="Q984" s="666"/>
      <c r="R984" s="666"/>
      <c r="S984" s="666"/>
      <c r="T984" s="666"/>
      <c r="U984" s="666"/>
      <c r="V984" s="666"/>
      <c r="W984" s="666"/>
      <c r="X984" s="667"/>
      <c r="Y984" s="667"/>
      <c r="Z984" s="667"/>
    </row>
    <row r="985" spans="1:26" x14ac:dyDescent="0.25">
      <c r="A985" s="666"/>
      <c r="B985" s="666"/>
      <c r="C985" s="666"/>
      <c r="D985" s="666"/>
      <c r="E985" s="666"/>
      <c r="F985" s="666"/>
      <c r="G985" s="666"/>
      <c r="H985" s="666"/>
      <c r="I985" s="666"/>
      <c r="J985" s="666"/>
      <c r="K985" s="666"/>
      <c r="L985" s="666"/>
      <c r="M985" s="666"/>
      <c r="N985" s="666"/>
      <c r="O985" s="666"/>
      <c r="P985" s="666"/>
      <c r="Q985" s="666"/>
      <c r="R985" s="666"/>
      <c r="S985" s="666"/>
      <c r="T985" s="666"/>
      <c r="U985" s="666"/>
      <c r="V985" s="666"/>
      <c r="W985" s="666"/>
      <c r="X985" s="667"/>
      <c r="Y985" s="667"/>
      <c r="Z985" s="667"/>
    </row>
    <row r="986" spans="1:26" x14ac:dyDescent="0.25">
      <c r="A986" s="666"/>
      <c r="B986" s="666"/>
      <c r="C986" s="666"/>
      <c r="D986" s="666"/>
      <c r="E986" s="666"/>
      <c r="F986" s="666"/>
      <c r="G986" s="666"/>
      <c r="H986" s="666"/>
      <c r="I986" s="666"/>
      <c r="J986" s="666"/>
      <c r="K986" s="666"/>
      <c r="L986" s="666"/>
      <c r="M986" s="666"/>
      <c r="N986" s="666"/>
      <c r="O986" s="666"/>
      <c r="P986" s="666"/>
      <c r="Q986" s="666"/>
      <c r="R986" s="666"/>
      <c r="S986" s="666"/>
      <c r="T986" s="666"/>
      <c r="U986" s="666"/>
      <c r="V986" s="666"/>
      <c r="W986" s="666"/>
      <c r="X986" s="667"/>
      <c r="Y986" s="667"/>
      <c r="Z986" s="667"/>
    </row>
    <row r="987" spans="1:26" x14ac:dyDescent="0.25">
      <c r="A987" s="666"/>
      <c r="B987" s="666"/>
      <c r="C987" s="666"/>
      <c r="D987" s="666"/>
      <c r="E987" s="666"/>
      <c r="F987" s="666"/>
      <c r="G987" s="666"/>
      <c r="H987" s="666"/>
      <c r="I987" s="666"/>
      <c r="J987" s="666"/>
      <c r="K987" s="666"/>
      <c r="L987" s="666"/>
      <c r="M987" s="666"/>
      <c r="N987" s="666"/>
      <c r="O987" s="666"/>
      <c r="P987" s="666"/>
      <c r="Q987" s="666"/>
      <c r="R987" s="666"/>
      <c r="S987" s="666"/>
      <c r="T987" s="666"/>
      <c r="U987" s="666"/>
      <c r="V987" s="666"/>
      <c r="W987" s="666"/>
      <c r="X987" s="667"/>
      <c r="Y987" s="667"/>
      <c r="Z987" s="667"/>
    </row>
    <row r="988" spans="1:26" x14ac:dyDescent="0.25">
      <c r="A988" s="666"/>
      <c r="B988" s="666"/>
      <c r="C988" s="666"/>
      <c r="D988" s="666"/>
      <c r="E988" s="666"/>
      <c r="F988" s="666"/>
      <c r="G988" s="666"/>
      <c r="H988" s="666"/>
      <c r="I988" s="666"/>
      <c r="J988" s="666"/>
      <c r="K988" s="666"/>
      <c r="L988" s="666"/>
      <c r="M988" s="666"/>
      <c r="N988" s="666"/>
      <c r="O988" s="666"/>
      <c r="P988" s="666"/>
      <c r="Q988" s="666"/>
      <c r="R988" s="666"/>
      <c r="S988" s="666"/>
      <c r="T988" s="666"/>
      <c r="U988" s="666"/>
      <c r="V988" s="666"/>
      <c r="W988" s="666"/>
      <c r="X988" s="667"/>
      <c r="Y988" s="667"/>
      <c r="Z988" s="667"/>
    </row>
    <row r="989" spans="1:26" x14ac:dyDescent="0.25">
      <c r="A989" s="666"/>
      <c r="B989" s="666"/>
      <c r="C989" s="666"/>
      <c r="D989" s="666"/>
      <c r="E989" s="666"/>
      <c r="F989" s="666"/>
      <c r="G989" s="666"/>
      <c r="H989" s="666"/>
      <c r="I989" s="666"/>
      <c r="J989" s="666"/>
      <c r="K989" s="666"/>
      <c r="L989" s="666"/>
      <c r="M989" s="666"/>
      <c r="N989" s="666"/>
      <c r="O989" s="666"/>
      <c r="P989" s="666"/>
      <c r="Q989" s="666"/>
      <c r="R989" s="666"/>
      <c r="S989" s="666"/>
      <c r="T989" s="666"/>
      <c r="U989" s="666"/>
      <c r="V989" s="666"/>
      <c r="W989" s="666"/>
      <c r="X989" s="667"/>
      <c r="Y989" s="667"/>
      <c r="Z989" s="667"/>
    </row>
    <row r="990" spans="1:26" x14ac:dyDescent="0.25">
      <c r="A990" s="666"/>
      <c r="B990" s="666"/>
      <c r="C990" s="666"/>
      <c r="D990" s="666"/>
      <c r="E990" s="666"/>
      <c r="F990" s="666"/>
      <c r="G990" s="666"/>
      <c r="H990" s="666"/>
      <c r="I990" s="666"/>
      <c r="J990" s="666"/>
      <c r="K990" s="666"/>
      <c r="L990" s="666"/>
      <c r="M990" s="666"/>
      <c r="N990" s="666"/>
      <c r="O990" s="666"/>
      <c r="P990" s="666"/>
      <c r="Q990" s="666"/>
      <c r="R990" s="666"/>
      <c r="S990" s="666"/>
      <c r="T990" s="666"/>
      <c r="U990" s="666"/>
      <c r="V990" s="666"/>
      <c r="W990" s="666"/>
      <c r="X990" s="667"/>
      <c r="Y990" s="667"/>
      <c r="Z990" s="667"/>
    </row>
    <row r="991" spans="1:26" x14ac:dyDescent="0.25">
      <c r="A991" s="666"/>
      <c r="B991" s="666"/>
      <c r="C991" s="666"/>
      <c r="D991" s="666"/>
      <c r="E991" s="666"/>
      <c r="F991" s="666"/>
      <c r="G991" s="666"/>
      <c r="H991" s="666"/>
      <c r="I991" s="666"/>
      <c r="J991" s="666"/>
      <c r="K991" s="666"/>
      <c r="L991" s="666"/>
      <c r="M991" s="666"/>
      <c r="N991" s="666"/>
      <c r="O991" s="666"/>
      <c r="P991" s="666"/>
      <c r="Q991" s="666"/>
      <c r="R991" s="666"/>
      <c r="S991" s="666"/>
      <c r="T991" s="666"/>
      <c r="U991" s="666"/>
      <c r="V991" s="666"/>
      <c r="W991" s="666"/>
      <c r="X991" s="667"/>
      <c r="Y991" s="667"/>
      <c r="Z991" s="667"/>
    </row>
    <row r="992" spans="1:26" x14ac:dyDescent="0.25">
      <c r="A992" s="666"/>
      <c r="B992" s="666"/>
      <c r="C992" s="666"/>
      <c r="D992" s="666"/>
      <c r="E992" s="666"/>
      <c r="F992" s="666"/>
      <c r="G992" s="666"/>
      <c r="H992" s="666"/>
      <c r="I992" s="666"/>
      <c r="J992" s="666"/>
      <c r="K992" s="666"/>
      <c r="L992" s="666"/>
      <c r="M992" s="666"/>
      <c r="N992" s="666"/>
      <c r="O992" s="666"/>
      <c r="P992" s="666"/>
      <c r="Q992" s="666"/>
      <c r="R992" s="666"/>
      <c r="S992" s="666"/>
      <c r="T992" s="666"/>
      <c r="U992" s="666"/>
      <c r="V992" s="666"/>
      <c r="W992" s="666"/>
      <c r="X992" s="667"/>
      <c r="Y992" s="667"/>
      <c r="Z992" s="667"/>
    </row>
    <row r="993" spans="1:26" x14ac:dyDescent="0.25">
      <c r="A993" s="666"/>
      <c r="B993" s="666"/>
      <c r="C993" s="666"/>
      <c r="D993" s="666"/>
      <c r="E993" s="666"/>
      <c r="F993" s="666"/>
      <c r="G993" s="666"/>
      <c r="H993" s="666"/>
      <c r="I993" s="666"/>
      <c r="J993" s="666"/>
      <c r="K993" s="666"/>
      <c r="L993" s="666"/>
      <c r="M993" s="666"/>
      <c r="N993" s="666"/>
      <c r="O993" s="666"/>
      <c r="P993" s="666"/>
      <c r="Q993" s="666"/>
      <c r="R993" s="666"/>
      <c r="S993" s="666"/>
      <c r="T993" s="666"/>
      <c r="U993" s="666"/>
      <c r="V993" s="666"/>
      <c r="W993" s="666"/>
      <c r="X993" s="667"/>
      <c r="Y993" s="667"/>
      <c r="Z993" s="667"/>
    </row>
    <row r="994" spans="1:26" x14ac:dyDescent="0.25">
      <c r="A994" s="666"/>
      <c r="B994" s="666"/>
      <c r="C994" s="666"/>
      <c r="D994" s="666"/>
      <c r="E994" s="666"/>
      <c r="F994" s="666"/>
      <c r="G994" s="666"/>
      <c r="H994" s="666"/>
      <c r="I994" s="666"/>
      <c r="J994" s="666"/>
      <c r="K994" s="666"/>
      <c r="L994" s="666"/>
      <c r="M994" s="666"/>
      <c r="N994" s="666"/>
      <c r="O994" s="666"/>
      <c r="P994" s="666"/>
      <c r="Q994" s="666"/>
      <c r="R994" s="666"/>
      <c r="S994" s="666"/>
      <c r="T994" s="666"/>
      <c r="U994" s="666"/>
      <c r="V994" s="666"/>
      <c r="W994" s="666"/>
      <c r="X994" s="667"/>
      <c r="Y994" s="667"/>
      <c r="Z994" s="667"/>
    </row>
    <row r="995" spans="1:26" x14ac:dyDescent="0.25">
      <c r="A995" s="666"/>
      <c r="B995" s="666"/>
      <c r="C995" s="666"/>
      <c r="D995" s="666"/>
      <c r="E995" s="666"/>
      <c r="F995" s="666"/>
      <c r="G995" s="666"/>
      <c r="H995" s="666"/>
      <c r="I995" s="666"/>
      <c r="J995" s="666"/>
      <c r="K995" s="666"/>
      <c r="L995" s="666"/>
      <c r="M995" s="666"/>
      <c r="N995" s="666"/>
      <c r="O995" s="666"/>
      <c r="P995" s="666"/>
      <c r="Q995" s="666"/>
      <c r="R995" s="666"/>
      <c r="S995" s="666"/>
      <c r="T995" s="666"/>
      <c r="U995" s="666"/>
      <c r="V995" s="666"/>
      <c r="W995" s="666"/>
      <c r="X995" s="667"/>
      <c r="Y995" s="667"/>
      <c r="Z995" s="667"/>
    </row>
    <row r="996" spans="1:26" x14ac:dyDescent="0.25">
      <c r="A996" s="666"/>
      <c r="B996" s="666"/>
      <c r="C996" s="666"/>
      <c r="D996" s="666"/>
      <c r="E996" s="666"/>
      <c r="F996" s="666"/>
      <c r="G996" s="666"/>
      <c r="H996" s="666"/>
      <c r="I996" s="666"/>
      <c r="J996" s="666"/>
      <c r="K996" s="666"/>
      <c r="L996" s="666"/>
      <c r="M996" s="666"/>
      <c r="N996" s="666"/>
      <c r="O996" s="666"/>
      <c r="P996" s="666"/>
      <c r="Q996" s="666"/>
      <c r="R996" s="666"/>
      <c r="S996" s="666"/>
      <c r="T996" s="666"/>
      <c r="U996" s="666"/>
      <c r="V996" s="666"/>
      <c r="W996" s="666"/>
      <c r="X996" s="667"/>
      <c r="Y996" s="667"/>
      <c r="Z996" s="667"/>
    </row>
    <row r="997" spans="1:26" x14ac:dyDescent="0.25">
      <c r="A997" s="666"/>
      <c r="B997" s="666"/>
      <c r="C997" s="666"/>
      <c r="D997" s="666"/>
      <c r="E997" s="666"/>
      <c r="F997" s="666"/>
      <c r="G997" s="666"/>
      <c r="H997" s="666"/>
      <c r="I997" s="666"/>
      <c r="J997" s="666"/>
      <c r="K997" s="666"/>
      <c r="L997" s="666"/>
      <c r="M997" s="666"/>
      <c r="N997" s="666"/>
      <c r="O997" s="666"/>
      <c r="P997" s="666"/>
      <c r="Q997" s="666"/>
      <c r="R997" s="666"/>
      <c r="S997" s="666"/>
      <c r="T997" s="666"/>
      <c r="U997" s="666"/>
      <c r="V997" s="666"/>
      <c r="W997" s="666"/>
      <c r="X997" s="667"/>
      <c r="Y997" s="667"/>
      <c r="Z997" s="667"/>
    </row>
    <row r="998" spans="1:26" x14ac:dyDescent="0.25">
      <c r="A998" s="666"/>
      <c r="B998" s="666"/>
      <c r="C998" s="666"/>
      <c r="D998" s="666"/>
      <c r="E998" s="666"/>
      <c r="F998" s="666"/>
      <c r="G998" s="666"/>
      <c r="H998" s="666"/>
      <c r="I998" s="666"/>
      <c r="J998" s="666"/>
      <c r="K998" s="666"/>
      <c r="L998" s="666"/>
      <c r="M998" s="666"/>
      <c r="N998" s="666"/>
      <c r="O998" s="666"/>
      <c r="P998" s="666"/>
      <c r="Q998" s="666"/>
      <c r="R998" s="666"/>
      <c r="S998" s="666"/>
      <c r="T998" s="666"/>
      <c r="U998" s="666"/>
      <c r="V998" s="666"/>
      <c r="W998" s="666"/>
      <c r="X998" s="667"/>
      <c r="Y998" s="667"/>
      <c r="Z998" s="667"/>
    </row>
    <row r="999" spans="1:26" x14ac:dyDescent="0.25">
      <c r="A999" s="666"/>
      <c r="B999" s="666"/>
      <c r="C999" s="666"/>
      <c r="D999" s="666"/>
      <c r="E999" s="666"/>
      <c r="F999" s="666"/>
      <c r="G999" s="666"/>
      <c r="H999" s="666"/>
      <c r="I999" s="666"/>
      <c r="J999" s="666"/>
      <c r="K999" s="666"/>
      <c r="L999" s="666"/>
      <c r="M999" s="666"/>
      <c r="N999" s="666"/>
      <c r="O999" s="666"/>
      <c r="P999" s="666"/>
      <c r="Q999" s="666"/>
      <c r="R999" s="666"/>
      <c r="S999" s="666"/>
      <c r="T999" s="666"/>
      <c r="U999" s="666"/>
      <c r="V999" s="666"/>
      <c r="W999" s="666"/>
      <c r="X999" s="667"/>
      <c r="Y999" s="667"/>
      <c r="Z999" s="667"/>
    </row>
    <row r="1000" spans="1:26" x14ac:dyDescent="0.25">
      <c r="A1000" s="666"/>
      <c r="B1000" s="666"/>
      <c r="C1000" s="666"/>
      <c r="D1000" s="666"/>
      <c r="E1000" s="666"/>
      <c r="F1000" s="666"/>
      <c r="G1000" s="666"/>
      <c r="H1000" s="666"/>
      <c r="I1000" s="666"/>
      <c r="J1000" s="666"/>
      <c r="K1000" s="666"/>
      <c r="L1000" s="666"/>
      <c r="M1000" s="666"/>
      <c r="N1000" s="666"/>
      <c r="O1000" s="666"/>
      <c r="P1000" s="666"/>
      <c r="Q1000" s="666"/>
      <c r="R1000" s="666"/>
      <c r="S1000" s="666"/>
      <c r="T1000" s="666"/>
      <c r="U1000" s="666"/>
      <c r="V1000" s="666"/>
      <c r="W1000" s="666"/>
      <c r="X1000" s="667"/>
      <c r="Y1000" s="667"/>
      <c r="Z1000" s="667"/>
    </row>
  </sheetData>
  <mergeCells count="14">
    <mergeCell ref="U1:V1"/>
    <mergeCell ref="W1:W2"/>
    <mergeCell ref="A1:A2"/>
    <mergeCell ref="B1:B2"/>
    <mergeCell ref="C1:C2"/>
    <mergeCell ref="D1:D2"/>
    <mergeCell ref="E1:E2"/>
    <mergeCell ref="F1:G1"/>
    <mergeCell ref="H1:I1"/>
    <mergeCell ref="J1:K1"/>
    <mergeCell ref="L1:L2"/>
    <mergeCell ref="M1:P1"/>
    <mergeCell ref="Q1:R1"/>
    <mergeCell ref="S1:T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F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14.42578125" defaultRowHeight="15" customHeight="1" x14ac:dyDescent="0.25"/>
  <cols>
    <col min="1" max="1" width="6.7109375" customWidth="1"/>
    <col min="2" max="2" width="46.5703125" customWidth="1"/>
    <col min="3" max="3" width="6.28515625" customWidth="1"/>
    <col min="4" max="5" width="7.140625" customWidth="1"/>
    <col min="6" max="6" width="13.85546875" customWidth="1"/>
    <col min="7" max="7" width="7.140625" customWidth="1"/>
    <col min="8" max="8" width="13.85546875" customWidth="1"/>
    <col min="9" max="9" width="7.140625" customWidth="1"/>
    <col min="10" max="10" width="13.85546875" customWidth="1"/>
    <col min="11" max="11" width="7.140625" customWidth="1"/>
    <col min="12" max="12" width="13.85546875" customWidth="1"/>
    <col min="13" max="13" width="7.140625" customWidth="1"/>
    <col min="14" max="14" width="13.85546875" customWidth="1"/>
    <col min="15" max="15" width="7.140625" customWidth="1"/>
    <col min="16" max="16" width="13.85546875" customWidth="1"/>
  </cols>
  <sheetData>
    <row r="1" spans="1:32" x14ac:dyDescent="0.25">
      <c r="A1" s="734" t="s">
        <v>1605</v>
      </c>
      <c r="B1" s="735" t="s">
        <v>4425</v>
      </c>
      <c r="C1" s="734" t="s">
        <v>4426</v>
      </c>
      <c r="D1" s="736" t="s">
        <v>4427</v>
      </c>
      <c r="E1" s="733">
        <v>2016</v>
      </c>
      <c r="F1" s="693"/>
      <c r="G1" s="733">
        <v>2017</v>
      </c>
      <c r="H1" s="693"/>
      <c r="I1" s="733">
        <v>2018</v>
      </c>
      <c r="J1" s="693"/>
      <c r="K1" s="733">
        <v>2019</v>
      </c>
      <c r="L1" s="693"/>
      <c r="M1" s="733">
        <v>2020</v>
      </c>
      <c r="N1" s="693"/>
      <c r="O1" s="733">
        <v>2021</v>
      </c>
      <c r="P1" s="693"/>
      <c r="Q1" s="669"/>
      <c r="R1" s="669"/>
      <c r="S1" s="669"/>
      <c r="T1" s="669"/>
      <c r="U1" s="669"/>
      <c r="V1" s="669"/>
      <c r="W1" s="669"/>
      <c r="X1" s="669"/>
      <c r="Y1" s="669"/>
      <c r="Z1" s="669"/>
      <c r="AA1" s="669"/>
      <c r="AB1" s="669"/>
      <c r="AC1" s="669"/>
      <c r="AD1" s="669"/>
      <c r="AE1" s="669"/>
      <c r="AF1" s="669"/>
    </row>
    <row r="2" spans="1:32" x14ac:dyDescent="0.25">
      <c r="A2" s="696"/>
      <c r="B2" s="696"/>
      <c r="C2" s="696"/>
      <c r="D2" s="696"/>
      <c r="E2" s="670" t="s">
        <v>1618</v>
      </c>
      <c r="F2" s="671" t="s">
        <v>1620</v>
      </c>
      <c r="G2" s="670" t="s">
        <v>1618</v>
      </c>
      <c r="H2" s="671" t="s">
        <v>1620</v>
      </c>
      <c r="I2" s="670" t="s">
        <v>1618</v>
      </c>
      <c r="J2" s="671" t="s">
        <v>1620</v>
      </c>
      <c r="K2" s="670" t="s">
        <v>1618</v>
      </c>
      <c r="L2" s="671" t="s">
        <v>1620</v>
      </c>
      <c r="M2" s="670" t="s">
        <v>1618</v>
      </c>
      <c r="N2" s="671" t="s">
        <v>1620</v>
      </c>
      <c r="O2" s="670" t="s">
        <v>1618</v>
      </c>
      <c r="P2" s="671" t="s">
        <v>1620</v>
      </c>
      <c r="Q2" s="669"/>
      <c r="R2" s="669"/>
      <c r="S2" s="669"/>
      <c r="T2" s="669"/>
      <c r="U2" s="669"/>
      <c r="V2" s="669"/>
      <c r="W2" s="669"/>
      <c r="X2" s="669"/>
      <c r="Y2" s="669"/>
      <c r="Z2" s="669"/>
      <c r="AA2" s="669"/>
      <c r="AB2" s="669"/>
      <c r="AC2" s="669"/>
      <c r="AD2" s="669"/>
      <c r="AE2" s="669"/>
      <c r="AF2" s="669"/>
    </row>
    <row r="3" spans="1:32" x14ac:dyDescent="0.25">
      <c r="A3" s="672">
        <v>1</v>
      </c>
      <c r="B3" s="673" t="s">
        <v>1625</v>
      </c>
      <c r="C3" s="674"/>
      <c r="D3" s="675"/>
      <c r="E3" s="675"/>
      <c r="F3" s="676"/>
      <c r="G3" s="675"/>
      <c r="H3" s="676"/>
      <c r="I3" s="675"/>
      <c r="J3" s="676"/>
      <c r="K3" s="675"/>
      <c r="L3" s="676"/>
      <c r="M3" s="675"/>
      <c r="N3" s="676"/>
      <c r="O3" s="675"/>
      <c r="P3" s="676"/>
      <c r="Q3" s="669"/>
      <c r="R3" s="669"/>
      <c r="S3" s="669"/>
      <c r="T3" s="669"/>
      <c r="U3" s="669"/>
      <c r="V3" s="669"/>
      <c r="W3" s="669"/>
      <c r="X3" s="669"/>
      <c r="Y3" s="669"/>
      <c r="Z3" s="669"/>
      <c r="AA3" s="669"/>
      <c r="AB3" s="669"/>
      <c r="AC3" s="669"/>
      <c r="AD3" s="669"/>
      <c r="AE3" s="669"/>
      <c r="AF3" s="669"/>
    </row>
    <row r="4" spans="1:32" x14ac:dyDescent="0.25">
      <c r="A4" s="677" t="s">
        <v>10</v>
      </c>
      <c r="B4" s="678" t="s">
        <v>1626</v>
      </c>
      <c r="C4" s="674"/>
      <c r="D4" s="679"/>
      <c r="E4" s="679"/>
      <c r="F4" s="680"/>
      <c r="G4" s="679"/>
      <c r="H4" s="680"/>
      <c r="I4" s="679"/>
      <c r="J4" s="680"/>
      <c r="K4" s="679"/>
      <c r="L4" s="680"/>
      <c r="M4" s="679"/>
      <c r="N4" s="680"/>
      <c r="O4" s="679"/>
      <c r="P4" s="680"/>
      <c r="Q4" s="681"/>
      <c r="R4" s="681"/>
      <c r="S4" s="681"/>
      <c r="T4" s="681"/>
      <c r="U4" s="681"/>
      <c r="V4" s="681"/>
      <c r="W4" s="681"/>
      <c r="X4" s="681"/>
      <c r="Y4" s="681"/>
      <c r="Z4" s="681"/>
      <c r="AA4" s="681"/>
      <c r="AB4" s="681"/>
      <c r="AC4" s="681"/>
      <c r="AD4" s="681"/>
      <c r="AE4" s="681"/>
      <c r="AF4" s="681"/>
    </row>
    <row r="5" spans="1:32" x14ac:dyDescent="0.25">
      <c r="A5" s="682" t="s">
        <v>1627</v>
      </c>
      <c r="B5" s="683" t="s">
        <v>1628</v>
      </c>
      <c r="C5" s="684"/>
      <c r="D5" s="685"/>
      <c r="E5" s="685"/>
      <c r="F5" s="686">
        <v>495113000</v>
      </c>
      <c r="G5" s="685"/>
      <c r="H5" s="686">
        <v>495113000</v>
      </c>
      <c r="I5" s="685"/>
      <c r="J5" s="686">
        <v>527289000</v>
      </c>
      <c r="K5" s="685"/>
      <c r="L5" s="686">
        <v>495113000</v>
      </c>
      <c r="M5" s="685"/>
      <c r="N5" s="686">
        <v>495113000</v>
      </c>
      <c r="O5" s="685"/>
      <c r="P5" s="686">
        <v>495113000</v>
      </c>
      <c r="Q5" s="687"/>
      <c r="R5" s="687"/>
      <c r="S5" s="687"/>
      <c r="T5" s="687"/>
      <c r="U5" s="687"/>
      <c r="V5" s="687"/>
      <c r="W5" s="687"/>
      <c r="X5" s="687"/>
      <c r="Y5" s="687"/>
      <c r="Z5" s="687"/>
      <c r="AA5" s="687"/>
      <c r="AB5" s="687"/>
      <c r="AC5" s="687"/>
      <c r="AD5" s="687"/>
      <c r="AE5" s="687"/>
      <c r="AF5" s="687"/>
    </row>
    <row r="6" spans="1:32" x14ac:dyDescent="0.25">
      <c r="A6" s="682" t="s">
        <v>1629</v>
      </c>
      <c r="B6" s="683" t="s">
        <v>1630</v>
      </c>
      <c r="C6" s="664" t="s">
        <v>3357</v>
      </c>
      <c r="D6" s="685">
        <v>0.63500000000000001</v>
      </c>
      <c r="E6" s="685">
        <v>0.64</v>
      </c>
      <c r="F6" s="688"/>
      <c r="G6" s="689">
        <v>0.65</v>
      </c>
      <c r="H6" s="686"/>
      <c r="I6" s="689">
        <v>0.66</v>
      </c>
      <c r="J6" s="686"/>
      <c r="K6" s="689">
        <v>0.67</v>
      </c>
      <c r="L6" s="686"/>
      <c r="M6" s="689">
        <v>0.68</v>
      </c>
      <c r="N6" s="686"/>
      <c r="O6" s="689">
        <v>0.69</v>
      </c>
      <c r="P6" s="686"/>
      <c r="Q6" s="687"/>
      <c r="R6" s="687"/>
      <c r="S6" s="687"/>
      <c r="T6" s="687"/>
      <c r="U6" s="687"/>
      <c r="V6" s="687"/>
      <c r="W6" s="687"/>
      <c r="X6" s="687"/>
      <c r="Y6" s="687"/>
      <c r="Z6" s="687"/>
      <c r="AA6" s="687"/>
      <c r="AB6" s="687"/>
      <c r="AC6" s="687"/>
      <c r="AD6" s="687"/>
      <c r="AE6" s="687"/>
      <c r="AF6" s="687"/>
    </row>
    <row r="7" spans="1:32" x14ac:dyDescent="0.25">
      <c r="A7" s="682" t="s">
        <v>1634</v>
      </c>
      <c r="B7" s="683" t="s">
        <v>1635</v>
      </c>
      <c r="C7" s="664" t="s">
        <v>3357</v>
      </c>
      <c r="D7" s="685">
        <v>0.48701298701298701</v>
      </c>
      <c r="E7" s="685">
        <v>0.5</v>
      </c>
      <c r="F7" s="688"/>
      <c r="G7" s="689">
        <v>0.51298701298701299</v>
      </c>
      <c r="H7" s="688"/>
      <c r="I7" s="689">
        <v>0.52597402597402598</v>
      </c>
      <c r="J7" s="688"/>
      <c r="K7" s="689">
        <v>0.53896103896103897</v>
      </c>
      <c r="L7" s="688"/>
      <c r="M7" s="689">
        <v>0.55194805194805197</v>
      </c>
      <c r="N7" s="688"/>
      <c r="O7" s="689">
        <v>0.56493506493506496</v>
      </c>
      <c r="P7" s="688"/>
      <c r="Q7" s="687"/>
      <c r="R7" s="687"/>
      <c r="S7" s="687"/>
      <c r="T7" s="687"/>
      <c r="U7" s="687"/>
      <c r="V7" s="687"/>
      <c r="W7" s="687"/>
      <c r="X7" s="687"/>
      <c r="Y7" s="687"/>
      <c r="Z7" s="687"/>
      <c r="AA7" s="687"/>
      <c r="AB7" s="687"/>
      <c r="AC7" s="687"/>
      <c r="AD7" s="687"/>
      <c r="AE7" s="687"/>
      <c r="AF7" s="687"/>
    </row>
    <row r="8" spans="1:32" x14ac:dyDescent="0.25">
      <c r="A8" s="682" t="s">
        <v>1639</v>
      </c>
      <c r="B8" s="683" t="s">
        <v>1640</v>
      </c>
      <c r="C8" s="684"/>
      <c r="D8" s="685"/>
      <c r="E8" s="685"/>
      <c r="F8" s="686">
        <v>27170167000</v>
      </c>
      <c r="G8" s="685"/>
      <c r="H8" s="686">
        <v>26820167000</v>
      </c>
      <c r="I8" s="685"/>
      <c r="J8" s="686">
        <v>26820167000</v>
      </c>
      <c r="K8" s="685"/>
      <c r="L8" s="686">
        <v>26820167000</v>
      </c>
      <c r="M8" s="685"/>
      <c r="N8" s="686">
        <v>31820167000</v>
      </c>
      <c r="O8" s="685"/>
      <c r="P8" s="686">
        <v>31820167000</v>
      </c>
      <c r="Q8" s="687"/>
      <c r="R8" s="687"/>
      <c r="S8" s="687"/>
      <c r="T8" s="687"/>
      <c r="U8" s="687"/>
      <c r="V8" s="687"/>
      <c r="W8" s="687"/>
      <c r="X8" s="687"/>
      <c r="Y8" s="687"/>
      <c r="Z8" s="687"/>
      <c r="AA8" s="687"/>
      <c r="AB8" s="687"/>
      <c r="AC8" s="687"/>
      <c r="AD8" s="687"/>
      <c r="AE8" s="687"/>
      <c r="AF8" s="687"/>
    </row>
    <row r="9" spans="1:32" x14ac:dyDescent="0.25">
      <c r="A9" s="682" t="s">
        <v>1641</v>
      </c>
      <c r="B9" s="683" t="s">
        <v>1642</v>
      </c>
      <c r="C9" s="664" t="s">
        <v>3357</v>
      </c>
      <c r="D9" s="685">
        <v>0.96609999999999996</v>
      </c>
      <c r="E9" s="685">
        <v>0.97609999999999997</v>
      </c>
      <c r="F9" s="688"/>
      <c r="G9" s="689">
        <v>0.98609999999999998</v>
      </c>
      <c r="H9" s="688"/>
      <c r="I9" s="689">
        <v>0.99609999999999999</v>
      </c>
      <c r="J9" s="688"/>
      <c r="K9" s="689">
        <v>1</v>
      </c>
      <c r="L9" s="688"/>
      <c r="M9" s="689">
        <v>1</v>
      </c>
      <c r="N9" s="688"/>
      <c r="O9" s="689">
        <v>1</v>
      </c>
      <c r="P9" s="688"/>
      <c r="Q9" s="687"/>
      <c r="R9" s="687"/>
      <c r="S9" s="687"/>
      <c r="T9" s="687"/>
      <c r="U9" s="687"/>
      <c r="V9" s="687"/>
      <c r="W9" s="687"/>
      <c r="X9" s="687"/>
      <c r="Y9" s="687"/>
      <c r="Z9" s="687"/>
      <c r="AA9" s="687"/>
      <c r="AB9" s="687"/>
      <c r="AC9" s="687"/>
      <c r="AD9" s="687"/>
      <c r="AE9" s="687"/>
      <c r="AF9" s="687"/>
    </row>
    <row r="10" spans="1:32" x14ac:dyDescent="0.25">
      <c r="A10" s="682" t="s">
        <v>1645</v>
      </c>
      <c r="B10" s="690" t="s">
        <v>1646</v>
      </c>
      <c r="C10" s="664" t="s">
        <v>3357</v>
      </c>
      <c r="D10" s="685">
        <v>1.0814999999999999</v>
      </c>
      <c r="E10" s="685">
        <v>1.1000000000000001</v>
      </c>
      <c r="F10" s="688"/>
      <c r="G10" s="689">
        <v>1.1200000000000001</v>
      </c>
      <c r="H10" s="688"/>
      <c r="I10" s="689">
        <v>1.1399999999999999</v>
      </c>
      <c r="J10" s="688"/>
      <c r="K10" s="689">
        <v>1.1599999999999999</v>
      </c>
      <c r="L10" s="688"/>
      <c r="M10" s="689">
        <v>1.18</v>
      </c>
      <c r="N10" s="688"/>
      <c r="O10" s="689">
        <v>1.2</v>
      </c>
      <c r="P10" s="688"/>
      <c r="Q10" s="687"/>
      <c r="R10" s="687"/>
      <c r="S10" s="687"/>
      <c r="T10" s="687"/>
      <c r="U10" s="687"/>
      <c r="V10" s="687"/>
      <c r="W10" s="687"/>
      <c r="X10" s="687"/>
      <c r="Y10" s="687"/>
      <c r="Z10" s="687"/>
      <c r="AA10" s="687"/>
      <c r="AB10" s="687"/>
      <c r="AC10" s="687"/>
      <c r="AD10" s="687"/>
      <c r="AE10" s="687"/>
      <c r="AF10" s="687"/>
    </row>
    <row r="11" spans="1:32" x14ac:dyDescent="0.25">
      <c r="A11" s="682" t="s">
        <v>1649</v>
      </c>
      <c r="B11" s="683" t="s">
        <v>1650</v>
      </c>
      <c r="C11" s="664" t="s">
        <v>3357</v>
      </c>
      <c r="D11" s="685">
        <v>0.74619999999999997</v>
      </c>
      <c r="E11" s="685">
        <v>0.75</v>
      </c>
      <c r="F11" s="688"/>
      <c r="G11" s="689">
        <v>0.76</v>
      </c>
      <c r="H11" s="688"/>
      <c r="I11" s="689">
        <v>0.78</v>
      </c>
      <c r="J11" s="688"/>
      <c r="K11" s="689">
        <v>0.8</v>
      </c>
      <c r="L11" s="688"/>
      <c r="M11" s="689">
        <v>0.82</v>
      </c>
      <c r="N11" s="688"/>
      <c r="O11" s="689">
        <v>0.84</v>
      </c>
      <c r="P11" s="688"/>
      <c r="Q11" s="687"/>
      <c r="R11" s="687"/>
      <c r="S11" s="687"/>
      <c r="T11" s="687"/>
      <c r="U11" s="687"/>
      <c r="V11" s="687"/>
      <c r="W11" s="687"/>
      <c r="X11" s="687"/>
      <c r="Y11" s="687"/>
      <c r="Z11" s="687"/>
      <c r="AA11" s="687"/>
      <c r="AB11" s="687"/>
      <c r="AC11" s="687"/>
      <c r="AD11" s="687"/>
      <c r="AE11" s="687"/>
      <c r="AF11" s="687"/>
    </row>
    <row r="12" spans="1:32" x14ac:dyDescent="0.25">
      <c r="A12" s="682" t="s">
        <v>1653</v>
      </c>
      <c r="B12" s="683" t="s">
        <v>1654</v>
      </c>
      <c r="C12" s="664" t="s">
        <v>3357</v>
      </c>
      <c r="D12" s="685">
        <v>0.81920000000000004</v>
      </c>
      <c r="E12" s="685">
        <v>0.82</v>
      </c>
      <c r="F12" s="688"/>
      <c r="G12" s="689">
        <v>0.85</v>
      </c>
      <c r="H12" s="688"/>
      <c r="I12" s="689">
        <v>0.88</v>
      </c>
      <c r="J12" s="688"/>
      <c r="K12" s="689">
        <v>0.9</v>
      </c>
      <c r="L12" s="688"/>
      <c r="M12" s="689">
        <v>0.96</v>
      </c>
      <c r="N12" s="688"/>
      <c r="O12" s="689">
        <v>1</v>
      </c>
      <c r="P12" s="688"/>
      <c r="Q12" s="687"/>
      <c r="R12" s="687"/>
      <c r="S12" s="687"/>
      <c r="T12" s="687"/>
      <c r="U12" s="687"/>
      <c r="V12" s="687"/>
      <c r="W12" s="687"/>
      <c r="X12" s="687"/>
      <c r="Y12" s="687"/>
      <c r="Z12" s="687"/>
      <c r="AA12" s="687"/>
      <c r="AB12" s="687"/>
      <c r="AC12" s="687"/>
      <c r="AD12" s="687"/>
      <c r="AE12" s="687"/>
      <c r="AF12" s="687"/>
    </row>
    <row r="13" spans="1:32" x14ac:dyDescent="0.25">
      <c r="A13" s="682" t="s">
        <v>1657</v>
      </c>
      <c r="B13" s="683" t="s">
        <v>1658</v>
      </c>
      <c r="C13" s="664" t="s">
        <v>4428</v>
      </c>
      <c r="D13" s="688">
        <v>136</v>
      </c>
      <c r="E13" s="688">
        <v>136</v>
      </c>
      <c r="F13" s="688"/>
      <c r="G13" s="688">
        <v>136</v>
      </c>
      <c r="H13" s="688"/>
      <c r="I13" s="688">
        <v>136</v>
      </c>
      <c r="J13" s="688"/>
      <c r="K13" s="688">
        <v>136</v>
      </c>
      <c r="L13" s="688"/>
      <c r="M13" s="688">
        <v>136</v>
      </c>
      <c r="N13" s="688"/>
      <c r="O13" s="688">
        <v>136</v>
      </c>
      <c r="P13" s="688"/>
      <c r="Q13" s="687"/>
      <c r="R13" s="687"/>
      <c r="S13" s="687"/>
      <c r="T13" s="687"/>
      <c r="U13" s="687"/>
      <c r="V13" s="687"/>
      <c r="W13" s="687"/>
      <c r="X13" s="687"/>
      <c r="Y13" s="687"/>
      <c r="Z13" s="687"/>
      <c r="AA13" s="687"/>
      <c r="AB13" s="687"/>
      <c r="AC13" s="687"/>
      <c r="AD13" s="687"/>
      <c r="AE13" s="687"/>
      <c r="AF13" s="687"/>
    </row>
    <row r="14" spans="1:32" x14ac:dyDescent="0.25">
      <c r="A14" s="682" t="s">
        <v>1662</v>
      </c>
      <c r="B14" s="683" t="s">
        <v>1663</v>
      </c>
      <c r="C14" s="664" t="s">
        <v>4428</v>
      </c>
      <c r="D14" s="688">
        <v>290</v>
      </c>
      <c r="E14" s="688">
        <v>290</v>
      </c>
      <c r="F14" s="688"/>
      <c r="G14" s="688">
        <v>290</v>
      </c>
      <c r="H14" s="688"/>
      <c r="I14" s="688">
        <v>290</v>
      </c>
      <c r="J14" s="688"/>
      <c r="K14" s="688">
        <v>290</v>
      </c>
      <c r="L14" s="688"/>
      <c r="M14" s="688">
        <v>290</v>
      </c>
      <c r="N14" s="688"/>
      <c r="O14" s="688">
        <v>290</v>
      </c>
      <c r="P14" s="688"/>
      <c r="Q14" s="687"/>
      <c r="R14" s="687"/>
      <c r="S14" s="687"/>
      <c r="T14" s="687"/>
      <c r="U14" s="687"/>
      <c r="V14" s="687"/>
      <c r="W14" s="687"/>
      <c r="X14" s="687"/>
      <c r="Y14" s="687"/>
      <c r="Z14" s="687"/>
      <c r="AA14" s="687"/>
      <c r="AB14" s="687"/>
      <c r="AC14" s="687"/>
      <c r="AD14" s="687"/>
      <c r="AE14" s="687"/>
      <c r="AF14" s="687"/>
    </row>
    <row r="15" spans="1:32" x14ac:dyDescent="0.25">
      <c r="A15" s="682" t="s">
        <v>1666</v>
      </c>
      <c r="B15" s="683" t="s">
        <v>1667</v>
      </c>
      <c r="C15" s="664" t="s">
        <v>4428</v>
      </c>
      <c r="D15" s="688">
        <v>16</v>
      </c>
      <c r="E15" s="688">
        <v>16</v>
      </c>
      <c r="F15" s="688"/>
      <c r="G15" s="688">
        <v>16</v>
      </c>
      <c r="H15" s="688"/>
      <c r="I15" s="688">
        <v>16</v>
      </c>
      <c r="J15" s="688"/>
      <c r="K15" s="688">
        <v>16</v>
      </c>
      <c r="L15" s="688"/>
      <c r="M15" s="688">
        <v>16</v>
      </c>
      <c r="N15" s="688"/>
      <c r="O15" s="688">
        <v>16</v>
      </c>
      <c r="P15" s="688"/>
      <c r="Q15" s="687"/>
      <c r="R15" s="687"/>
      <c r="S15" s="687"/>
      <c r="T15" s="687"/>
      <c r="U15" s="687"/>
      <c r="V15" s="687"/>
      <c r="W15" s="687"/>
      <c r="X15" s="687"/>
      <c r="Y15" s="687"/>
      <c r="Z15" s="687"/>
      <c r="AA15" s="687"/>
      <c r="AB15" s="687"/>
      <c r="AC15" s="687"/>
      <c r="AD15" s="687"/>
      <c r="AE15" s="687"/>
      <c r="AF15" s="687"/>
    </row>
    <row r="16" spans="1:32" x14ac:dyDescent="0.25">
      <c r="A16" s="682" t="s">
        <v>1670</v>
      </c>
      <c r="B16" s="683" t="s">
        <v>1671</v>
      </c>
      <c r="C16" s="664" t="s">
        <v>4428</v>
      </c>
      <c r="D16" s="688">
        <v>14</v>
      </c>
      <c r="E16" s="688">
        <v>14</v>
      </c>
      <c r="F16" s="688"/>
      <c r="G16" s="688">
        <v>14</v>
      </c>
      <c r="H16" s="688"/>
      <c r="I16" s="688">
        <v>14</v>
      </c>
      <c r="J16" s="688"/>
      <c r="K16" s="688">
        <v>14</v>
      </c>
      <c r="L16" s="688"/>
      <c r="M16" s="688">
        <v>14</v>
      </c>
      <c r="N16" s="688"/>
      <c r="O16" s="688">
        <v>14</v>
      </c>
      <c r="P16" s="688"/>
      <c r="Q16" s="687"/>
      <c r="R16" s="687"/>
      <c r="S16" s="687"/>
      <c r="T16" s="687"/>
      <c r="U16" s="687"/>
      <c r="V16" s="687"/>
      <c r="W16" s="687"/>
      <c r="X16" s="687"/>
      <c r="Y16" s="687"/>
      <c r="Z16" s="687"/>
      <c r="AA16" s="687"/>
      <c r="AB16" s="687"/>
      <c r="AC16" s="687"/>
      <c r="AD16" s="687"/>
      <c r="AE16" s="687"/>
      <c r="AF16" s="687"/>
    </row>
    <row r="17" spans="1:32" x14ac:dyDescent="0.25">
      <c r="A17" s="682" t="s">
        <v>1674</v>
      </c>
      <c r="B17" s="683" t="s">
        <v>1675</v>
      </c>
      <c r="C17" s="664" t="s">
        <v>3357</v>
      </c>
      <c r="D17" s="685">
        <v>1.3363624214887078E-2</v>
      </c>
      <c r="E17" s="685">
        <v>0.01</v>
      </c>
      <c r="F17" s="688"/>
      <c r="G17" s="685">
        <v>0.01</v>
      </c>
      <c r="H17" s="688"/>
      <c r="I17" s="685">
        <v>0.01</v>
      </c>
      <c r="J17" s="688"/>
      <c r="K17" s="685">
        <v>0.01</v>
      </c>
      <c r="L17" s="688"/>
      <c r="M17" s="685">
        <v>0.01</v>
      </c>
      <c r="N17" s="688"/>
      <c r="O17" s="685">
        <v>0.01</v>
      </c>
      <c r="P17" s="688"/>
      <c r="Q17" s="687"/>
      <c r="R17" s="687"/>
      <c r="S17" s="687"/>
      <c r="T17" s="687"/>
      <c r="U17" s="687"/>
      <c r="V17" s="687"/>
      <c r="W17" s="687"/>
      <c r="X17" s="687"/>
      <c r="Y17" s="687"/>
      <c r="Z17" s="687"/>
      <c r="AA17" s="687"/>
      <c r="AB17" s="687"/>
      <c r="AC17" s="687"/>
      <c r="AD17" s="687"/>
      <c r="AE17" s="687"/>
      <c r="AF17" s="687"/>
    </row>
    <row r="18" spans="1:32" x14ac:dyDescent="0.25">
      <c r="A18" s="682" t="s">
        <v>1678</v>
      </c>
      <c r="B18" s="683" t="s">
        <v>1679</v>
      </c>
      <c r="C18" s="664" t="s">
        <v>3357</v>
      </c>
      <c r="D18" s="685">
        <v>0.37786774628879888</v>
      </c>
      <c r="E18" s="685">
        <f>(30/11115)*100</f>
        <v>0.26990553306342779</v>
      </c>
      <c r="F18" s="688"/>
      <c r="G18" s="685">
        <f>(20/11115)*100</f>
        <v>0.17993702204228521</v>
      </c>
      <c r="H18" s="688"/>
      <c r="I18" s="685">
        <f>(15/11115)*100</f>
        <v>0.1349527665317139</v>
      </c>
      <c r="J18" s="688"/>
      <c r="K18" s="685">
        <f>(5/11115)*100</f>
        <v>4.4984255510571301E-2</v>
      </c>
      <c r="L18" s="688"/>
      <c r="M18" s="685">
        <f>(5/11115)*100</f>
        <v>4.4984255510571301E-2</v>
      </c>
      <c r="N18" s="688"/>
      <c r="O18" s="685">
        <f>(5/11115)*100</f>
        <v>4.4984255510571301E-2</v>
      </c>
      <c r="P18" s="688"/>
      <c r="Q18" s="687"/>
      <c r="R18" s="687"/>
      <c r="S18" s="687"/>
      <c r="T18" s="687"/>
      <c r="U18" s="687"/>
      <c r="V18" s="687"/>
      <c r="W18" s="687"/>
      <c r="X18" s="687"/>
      <c r="Y18" s="687"/>
      <c r="Z18" s="687"/>
      <c r="AA18" s="687"/>
      <c r="AB18" s="687"/>
      <c r="AC18" s="687"/>
      <c r="AD18" s="687"/>
      <c r="AE18" s="687"/>
      <c r="AF18" s="687"/>
    </row>
    <row r="19" spans="1:32" x14ac:dyDescent="0.25">
      <c r="A19" s="682" t="s">
        <v>1682</v>
      </c>
      <c r="B19" s="683" t="s">
        <v>1683</v>
      </c>
      <c r="C19" s="664" t="s">
        <v>3357</v>
      </c>
      <c r="D19" s="685">
        <v>2E-3</v>
      </c>
      <c r="E19" s="685">
        <v>0.02</v>
      </c>
      <c r="F19" s="688"/>
      <c r="G19" s="685">
        <v>0.02</v>
      </c>
      <c r="H19" s="688"/>
      <c r="I19" s="685">
        <v>0.02</v>
      </c>
      <c r="J19" s="688"/>
      <c r="K19" s="689">
        <v>0.01</v>
      </c>
      <c r="L19" s="688"/>
      <c r="M19" s="689">
        <v>0.01</v>
      </c>
      <c r="N19" s="688"/>
      <c r="O19" s="689">
        <v>0.01</v>
      </c>
      <c r="P19" s="688"/>
      <c r="Q19" s="687"/>
      <c r="R19" s="687"/>
      <c r="S19" s="687"/>
      <c r="T19" s="687"/>
      <c r="U19" s="687"/>
      <c r="V19" s="687"/>
      <c r="W19" s="687"/>
      <c r="X19" s="687"/>
      <c r="Y19" s="687"/>
      <c r="Z19" s="687"/>
      <c r="AA19" s="687"/>
      <c r="AB19" s="687"/>
      <c r="AC19" s="687"/>
      <c r="AD19" s="687"/>
      <c r="AE19" s="687"/>
      <c r="AF19" s="687"/>
    </row>
    <row r="20" spans="1:32" x14ac:dyDescent="0.25">
      <c r="A20" s="682" t="s">
        <v>1686</v>
      </c>
      <c r="B20" s="683" t="s">
        <v>1687</v>
      </c>
      <c r="C20" s="664" t="s">
        <v>3357</v>
      </c>
      <c r="D20" s="685">
        <v>1.4934000000000001</v>
      </c>
      <c r="E20" s="685">
        <v>1.4950000000000001</v>
      </c>
      <c r="F20" s="688"/>
      <c r="G20" s="689">
        <v>1.5</v>
      </c>
      <c r="H20" s="688"/>
      <c r="I20" s="689">
        <v>1.5</v>
      </c>
      <c r="J20" s="688"/>
      <c r="K20" s="689">
        <v>1.5</v>
      </c>
      <c r="L20" s="688"/>
      <c r="M20" s="689">
        <v>1.5</v>
      </c>
      <c r="N20" s="688"/>
      <c r="O20" s="689">
        <v>1.5</v>
      </c>
      <c r="P20" s="688"/>
      <c r="Q20" s="687"/>
      <c r="R20" s="687"/>
      <c r="S20" s="687"/>
      <c r="T20" s="687"/>
      <c r="U20" s="687"/>
      <c r="V20" s="687"/>
      <c r="W20" s="687"/>
      <c r="X20" s="687"/>
      <c r="Y20" s="687"/>
      <c r="Z20" s="687"/>
      <c r="AA20" s="687"/>
      <c r="AB20" s="687"/>
      <c r="AC20" s="687"/>
      <c r="AD20" s="687"/>
      <c r="AE20" s="687"/>
      <c r="AF20" s="687"/>
    </row>
    <row r="21" spans="1:32" x14ac:dyDescent="0.25">
      <c r="A21" s="682" t="s">
        <v>1690</v>
      </c>
      <c r="B21" s="683" t="s">
        <v>1691</v>
      </c>
      <c r="C21" s="664" t="s">
        <v>3357</v>
      </c>
      <c r="D21" s="685">
        <v>1.5130999999999999</v>
      </c>
      <c r="E21" s="685">
        <v>1.53</v>
      </c>
      <c r="F21" s="688"/>
      <c r="G21" s="689">
        <v>1.55</v>
      </c>
      <c r="H21" s="688"/>
      <c r="I21" s="689">
        <v>1.57</v>
      </c>
      <c r="J21" s="688"/>
      <c r="K21" s="689">
        <v>1.6</v>
      </c>
      <c r="L21" s="688"/>
      <c r="M21" s="689">
        <v>1.63</v>
      </c>
      <c r="N21" s="688"/>
      <c r="O21" s="689">
        <v>1.65</v>
      </c>
      <c r="P21" s="688"/>
      <c r="Q21" s="687"/>
      <c r="R21" s="687"/>
      <c r="S21" s="687"/>
      <c r="T21" s="687"/>
      <c r="U21" s="687"/>
      <c r="V21" s="687"/>
      <c r="W21" s="687"/>
      <c r="X21" s="687"/>
      <c r="Y21" s="687"/>
      <c r="Z21" s="687"/>
      <c r="AA21" s="687"/>
      <c r="AB21" s="687"/>
      <c r="AC21" s="687"/>
      <c r="AD21" s="687"/>
      <c r="AE21" s="687"/>
      <c r="AF21" s="687"/>
    </row>
    <row r="22" spans="1:32" x14ac:dyDescent="0.25">
      <c r="A22" s="682" t="s">
        <v>1694</v>
      </c>
      <c r="B22" s="683" t="s">
        <v>1695</v>
      </c>
      <c r="C22" s="664" t="s">
        <v>3357</v>
      </c>
      <c r="D22" s="685">
        <v>0.5</v>
      </c>
      <c r="E22" s="685">
        <v>0.55000000000000004</v>
      </c>
      <c r="F22" s="688"/>
      <c r="G22" s="689">
        <v>0.6</v>
      </c>
      <c r="H22" s="688"/>
      <c r="I22" s="689">
        <v>0.65</v>
      </c>
      <c r="J22" s="688"/>
      <c r="K22" s="689">
        <v>0.7</v>
      </c>
      <c r="L22" s="686"/>
      <c r="M22" s="689">
        <v>0.75</v>
      </c>
      <c r="N22" s="688"/>
      <c r="O22" s="689">
        <v>0.8</v>
      </c>
      <c r="P22" s="688"/>
      <c r="Q22" s="687"/>
      <c r="R22" s="687"/>
      <c r="S22" s="687"/>
      <c r="T22" s="687"/>
      <c r="U22" s="687"/>
      <c r="V22" s="687"/>
      <c r="W22" s="687"/>
      <c r="X22" s="687"/>
      <c r="Y22" s="687"/>
      <c r="Z22" s="687"/>
      <c r="AA22" s="687"/>
      <c r="AB22" s="687"/>
      <c r="AC22" s="687"/>
      <c r="AD22" s="687"/>
      <c r="AE22" s="687"/>
      <c r="AF22" s="687"/>
    </row>
    <row r="23" spans="1:32" x14ac:dyDescent="0.25">
      <c r="A23" s="682" t="s">
        <v>1699</v>
      </c>
      <c r="B23" s="683" t="s">
        <v>1700</v>
      </c>
      <c r="C23" s="664" t="s">
        <v>1632</v>
      </c>
      <c r="D23" s="688">
        <v>54</v>
      </c>
      <c r="E23" s="688">
        <v>50</v>
      </c>
      <c r="F23" s="688"/>
      <c r="G23" s="686">
        <v>46</v>
      </c>
      <c r="H23" s="688"/>
      <c r="I23" s="686">
        <v>42</v>
      </c>
      <c r="J23" s="688"/>
      <c r="K23" s="686">
        <v>36</v>
      </c>
      <c r="L23" s="688"/>
      <c r="M23" s="686">
        <v>30</v>
      </c>
      <c r="N23" s="688"/>
      <c r="O23" s="686">
        <v>24</v>
      </c>
      <c r="P23" s="688"/>
      <c r="Q23" s="687"/>
      <c r="R23" s="687"/>
      <c r="S23" s="687"/>
      <c r="T23" s="687"/>
      <c r="U23" s="687"/>
      <c r="V23" s="687"/>
      <c r="W23" s="687"/>
      <c r="X23" s="687"/>
      <c r="Y23" s="687"/>
      <c r="Z23" s="687"/>
      <c r="AA23" s="687"/>
      <c r="AB23" s="687"/>
      <c r="AC23" s="687"/>
      <c r="AD23" s="687"/>
      <c r="AE23" s="687"/>
      <c r="AF23" s="687"/>
    </row>
    <row r="24" spans="1:32" x14ac:dyDescent="0.25">
      <c r="A24" s="682" t="s">
        <v>1703</v>
      </c>
      <c r="B24" s="683" t="s">
        <v>1704</v>
      </c>
      <c r="C24" s="664" t="s">
        <v>649</v>
      </c>
      <c r="D24" s="688">
        <v>1</v>
      </c>
      <c r="E24" s="686">
        <v>0</v>
      </c>
      <c r="F24" s="688"/>
      <c r="G24" s="686">
        <v>0</v>
      </c>
      <c r="H24" s="688"/>
      <c r="I24" s="686">
        <v>0</v>
      </c>
      <c r="J24" s="688"/>
      <c r="K24" s="686">
        <v>0.5</v>
      </c>
      <c r="L24" s="688"/>
      <c r="M24" s="686">
        <v>0</v>
      </c>
      <c r="N24" s="688"/>
      <c r="O24" s="686">
        <v>0.5</v>
      </c>
      <c r="P24" s="688"/>
      <c r="Q24" s="687"/>
      <c r="R24" s="687"/>
      <c r="S24" s="687"/>
      <c r="T24" s="687"/>
      <c r="U24" s="687"/>
      <c r="V24" s="687"/>
      <c r="W24" s="687"/>
      <c r="X24" s="687"/>
      <c r="Y24" s="687"/>
      <c r="Z24" s="687"/>
      <c r="AA24" s="687"/>
      <c r="AB24" s="687"/>
      <c r="AC24" s="687"/>
      <c r="AD24" s="687"/>
      <c r="AE24" s="687"/>
      <c r="AF24" s="687"/>
    </row>
    <row r="25" spans="1:32" x14ac:dyDescent="0.25">
      <c r="A25" s="682" t="s">
        <v>1707</v>
      </c>
      <c r="B25" s="683" t="s">
        <v>1708</v>
      </c>
      <c r="C25" s="664" t="s">
        <v>3357</v>
      </c>
      <c r="D25" s="685">
        <v>0</v>
      </c>
      <c r="E25" s="685">
        <v>0</v>
      </c>
      <c r="F25" s="688"/>
      <c r="G25" s="689">
        <v>0.8</v>
      </c>
      <c r="H25" s="688"/>
      <c r="I25" s="689">
        <v>0.85</v>
      </c>
      <c r="J25" s="688"/>
      <c r="K25" s="689">
        <v>0.9</v>
      </c>
      <c r="L25" s="688"/>
      <c r="M25" s="689">
        <v>0.95</v>
      </c>
      <c r="N25" s="688"/>
      <c r="O25" s="689">
        <v>1</v>
      </c>
      <c r="P25" s="688"/>
      <c r="Q25" s="687"/>
      <c r="R25" s="687"/>
      <c r="S25" s="687"/>
      <c r="T25" s="687"/>
      <c r="U25" s="687"/>
      <c r="V25" s="687"/>
      <c r="W25" s="687"/>
      <c r="X25" s="687"/>
      <c r="Y25" s="687"/>
      <c r="Z25" s="687"/>
      <c r="AA25" s="687"/>
      <c r="AB25" s="687"/>
      <c r="AC25" s="687"/>
      <c r="AD25" s="687"/>
      <c r="AE25" s="687"/>
      <c r="AF25" s="687"/>
    </row>
    <row r="26" spans="1:32" x14ac:dyDescent="0.25">
      <c r="A26" s="682" t="s">
        <v>1711</v>
      </c>
      <c r="B26" s="683" t="s">
        <v>1712</v>
      </c>
      <c r="C26" s="684"/>
      <c r="D26" s="685">
        <v>0.81</v>
      </c>
      <c r="E26" s="685">
        <v>0.83</v>
      </c>
      <c r="F26" s="688"/>
      <c r="G26" s="689">
        <v>0.85</v>
      </c>
      <c r="H26" s="688"/>
      <c r="I26" s="689">
        <v>0.87</v>
      </c>
      <c r="J26" s="688"/>
      <c r="K26" s="689">
        <v>0.9</v>
      </c>
      <c r="L26" s="688"/>
      <c r="M26" s="689">
        <v>0.93</v>
      </c>
      <c r="N26" s="688"/>
      <c r="O26" s="689">
        <v>0.95</v>
      </c>
      <c r="P26" s="688"/>
      <c r="Q26" s="687"/>
      <c r="R26" s="687"/>
      <c r="S26" s="687"/>
      <c r="T26" s="687"/>
      <c r="U26" s="687"/>
      <c r="V26" s="687"/>
      <c r="W26" s="687"/>
      <c r="X26" s="687"/>
      <c r="Y26" s="687"/>
      <c r="Z26" s="687"/>
      <c r="AA26" s="687"/>
      <c r="AB26" s="687"/>
      <c r="AC26" s="687"/>
      <c r="AD26" s="687"/>
      <c r="AE26" s="687"/>
      <c r="AF26" s="687"/>
    </row>
    <row r="27" spans="1:32" x14ac:dyDescent="0.25">
      <c r="A27" s="682"/>
      <c r="B27" s="683"/>
      <c r="C27" s="684"/>
      <c r="D27" s="685"/>
      <c r="E27" s="685"/>
      <c r="F27" s="688"/>
      <c r="G27" s="685"/>
      <c r="H27" s="688"/>
      <c r="I27" s="685"/>
      <c r="J27" s="688"/>
      <c r="K27" s="685"/>
      <c r="L27" s="688"/>
      <c r="M27" s="685"/>
      <c r="N27" s="688"/>
      <c r="O27" s="685"/>
      <c r="P27" s="688"/>
      <c r="Q27" s="687"/>
      <c r="R27" s="687"/>
      <c r="S27" s="687"/>
      <c r="T27" s="687"/>
      <c r="U27" s="687"/>
      <c r="V27" s="687"/>
      <c r="W27" s="687"/>
      <c r="X27" s="687"/>
      <c r="Y27" s="687"/>
      <c r="Z27" s="687"/>
      <c r="AA27" s="687"/>
      <c r="AB27" s="687"/>
      <c r="AC27" s="687"/>
      <c r="AD27" s="687"/>
      <c r="AE27" s="687"/>
      <c r="AF27" s="687"/>
    </row>
    <row r="28" spans="1:32" x14ac:dyDescent="0.25">
      <c r="A28" s="682"/>
      <c r="B28" s="683"/>
      <c r="C28" s="684"/>
      <c r="D28" s="685"/>
      <c r="E28" s="685"/>
      <c r="F28" s="688"/>
      <c r="G28" s="685"/>
      <c r="H28" s="688"/>
      <c r="I28" s="685"/>
      <c r="J28" s="688"/>
      <c r="K28" s="685"/>
      <c r="L28" s="688"/>
      <c r="M28" s="685"/>
      <c r="N28" s="688"/>
      <c r="O28" s="685"/>
      <c r="P28" s="688"/>
      <c r="Q28" s="687"/>
      <c r="R28" s="687"/>
      <c r="S28" s="687"/>
      <c r="T28" s="687"/>
      <c r="U28" s="687"/>
      <c r="V28" s="687"/>
      <c r="W28" s="687"/>
      <c r="X28" s="687"/>
      <c r="Y28" s="687"/>
      <c r="Z28" s="687"/>
      <c r="AA28" s="687"/>
      <c r="AB28" s="687"/>
      <c r="AC28" s="687"/>
      <c r="AD28" s="687"/>
      <c r="AE28" s="687"/>
      <c r="AF28" s="687"/>
    </row>
    <row r="29" spans="1:32" x14ac:dyDescent="0.25">
      <c r="A29" s="682"/>
      <c r="B29" s="683"/>
      <c r="C29" s="684"/>
      <c r="D29" s="685"/>
      <c r="E29" s="685"/>
      <c r="F29" s="688"/>
      <c r="G29" s="685"/>
      <c r="H29" s="688"/>
      <c r="I29" s="685"/>
      <c r="J29" s="688"/>
      <c r="K29" s="685"/>
      <c r="L29" s="688"/>
      <c r="M29" s="685"/>
      <c r="N29" s="688"/>
      <c r="O29" s="685"/>
      <c r="P29" s="688"/>
      <c r="Q29" s="687"/>
      <c r="R29" s="687"/>
      <c r="S29" s="687"/>
      <c r="T29" s="687"/>
      <c r="U29" s="687"/>
      <c r="V29" s="687"/>
      <c r="W29" s="687"/>
      <c r="X29" s="687"/>
      <c r="Y29" s="687"/>
      <c r="Z29" s="687"/>
      <c r="AA29" s="687"/>
      <c r="AB29" s="687"/>
      <c r="AC29" s="687"/>
      <c r="AD29" s="687"/>
      <c r="AE29" s="687"/>
      <c r="AF29" s="687"/>
    </row>
    <row r="30" spans="1:32" x14ac:dyDescent="0.25">
      <c r="A30" s="682"/>
      <c r="B30" s="683"/>
      <c r="C30" s="684"/>
      <c r="D30" s="685"/>
      <c r="E30" s="685"/>
      <c r="F30" s="688"/>
      <c r="G30" s="685"/>
      <c r="H30" s="688"/>
      <c r="I30" s="685"/>
      <c r="J30" s="688"/>
      <c r="K30" s="685"/>
      <c r="L30" s="688"/>
      <c r="M30" s="685"/>
      <c r="N30" s="688"/>
      <c r="O30" s="685"/>
      <c r="P30" s="688"/>
      <c r="Q30" s="687"/>
      <c r="R30" s="687"/>
      <c r="S30" s="687"/>
      <c r="T30" s="687"/>
      <c r="U30" s="687"/>
      <c r="V30" s="687"/>
      <c r="W30" s="687"/>
      <c r="X30" s="687"/>
      <c r="Y30" s="687"/>
      <c r="Z30" s="687"/>
      <c r="AA30" s="687"/>
      <c r="AB30" s="687"/>
      <c r="AC30" s="687"/>
      <c r="AD30" s="687"/>
      <c r="AE30" s="687"/>
      <c r="AF30" s="687"/>
    </row>
    <row r="31" spans="1:32" x14ac:dyDescent="0.25">
      <c r="A31" s="682"/>
      <c r="B31" s="683"/>
      <c r="C31" s="684"/>
      <c r="D31" s="685"/>
      <c r="E31" s="685"/>
      <c r="F31" s="688"/>
      <c r="G31" s="685"/>
      <c r="H31" s="688"/>
      <c r="I31" s="685"/>
      <c r="J31" s="688"/>
      <c r="K31" s="685"/>
      <c r="L31" s="688"/>
      <c r="M31" s="685"/>
      <c r="N31" s="688"/>
      <c r="O31" s="685"/>
      <c r="P31" s="688"/>
      <c r="Q31" s="687"/>
      <c r="R31" s="687"/>
      <c r="S31" s="687"/>
      <c r="T31" s="687"/>
      <c r="U31" s="687"/>
      <c r="V31" s="687"/>
      <c r="W31" s="687"/>
      <c r="X31" s="687"/>
      <c r="Y31" s="687"/>
      <c r="Z31" s="687"/>
      <c r="AA31" s="687"/>
      <c r="AB31" s="687"/>
      <c r="AC31" s="687"/>
      <c r="AD31" s="687"/>
      <c r="AE31" s="687"/>
      <c r="AF31" s="687"/>
    </row>
    <row r="32" spans="1:32" x14ac:dyDescent="0.25">
      <c r="A32" s="682"/>
      <c r="B32" s="683"/>
      <c r="C32" s="684"/>
      <c r="D32" s="685"/>
      <c r="E32" s="685"/>
      <c r="F32" s="688"/>
      <c r="G32" s="685"/>
      <c r="H32" s="688"/>
      <c r="I32" s="685"/>
      <c r="J32" s="688"/>
      <c r="K32" s="685"/>
      <c r="L32" s="688"/>
      <c r="M32" s="685"/>
      <c r="N32" s="688"/>
      <c r="O32" s="685"/>
      <c r="P32" s="688"/>
      <c r="Q32" s="687"/>
      <c r="R32" s="687"/>
      <c r="S32" s="687"/>
      <c r="T32" s="687"/>
      <c r="U32" s="687"/>
      <c r="V32" s="687"/>
      <c r="W32" s="687"/>
      <c r="X32" s="687"/>
      <c r="Y32" s="687"/>
      <c r="Z32" s="687"/>
      <c r="AA32" s="687"/>
      <c r="AB32" s="687"/>
      <c r="AC32" s="687"/>
      <c r="AD32" s="687"/>
      <c r="AE32" s="687"/>
      <c r="AF32" s="687"/>
    </row>
    <row r="33" spans="1:32" x14ac:dyDescent="0.25">
      <c r="A33" s="682"/>
      <c r="B33" s="683"/>
      <c r="C33" s="684"/>
      <c r="D33" s="685"/>
      <c r="E33" s="685"/>
      <c r="F33" s="688"/>
      <c r="G33" s="685"/>
      <c r="H33" s="688"/>
      <c r="I33" s="685"/>
      <c r="J33" s="688"/>
      <c r="K33" s="685"/>
      <c r="L33" s="688"/>
      <c r="M33" s="685"/>
      <c r="N33" s="688"/>
      <c r="O33" s="685"/>
      <c r="P33" s="688"/>
      <c r="Q33" s="687"/>
      <c r="R33" s="687"/>
      <c r="S33" s="687"/>
      <c r="T33" s="687"/>
      <c r="U33" s="687"/>
      <c r="V33" s="687"/>
      <c r="W33" s="687"/>
      <c r="X33" s="687"/>
      <c r="Y33" s="687"/>
      <c r="Z33" s="687"/>
      <c r="AA33" s="687"/>
      <c r="AB33" s="687"/>
      <c r="AC33" s="687"/>
      <c r="AD33" s="687"/>
      <c r="AE33" s="687"/>
      <c r="AF33" s="687"/>
    </row>
    <row r="34" spans="1:32" x14ac:dyDescent="0.25">
      <c r="A34" s="682"/>
      <c r="B34" s="683"/>
      <c r="C34" s="684"/>
      <c r="D34" s="685"/>
      <c r="E34" s="685"/>
      <c r="F34" s="688"/>
      <c r="G34" s="685"/>
      <c r="H34" s="688"/>
      <c r="I34" s="685"/>
      <c r="J34" s="688"/>
      <c r="K34" s="685"/>
      <c r="L34" s="688"/>
      <c r="M34" s="685"/>
      <c r="N34" s="688"/>
      <c r="O34" s="685"/>
      <c r="P34" s="688"/>
      <c r="Q34" s="687"/>
      <c r="R34" s="687"/>
      <c r="S34" s="687"/>
      <c r="T34" s="687"/>
      <c r="U34" s="687"/>
      <c r="V34" s="687"/>
      <c r="W34" s="687"/>
      <c r="X34" s="687"/>
      <c r="Y34" s="687"/>
      <c r="Z34" s="687"/>
      <c r="AA34" s="687"/>
      <c r="AB34" s="687"/>
      <c r="AC34" s="687"/>
      <c r="AD34" s="687"/>
      <c r="AE34" s="687"/>
      <c r="AF34" s="687"/>
    </row>
    <row r="35" spans="1:32" x14ac:dyDescent="0.25">
      <c r="A35" s="682"/>
      <c r="B35" s="683"/>
      <c r="C35" s="684"/>
      <c r="D35" s="685"/>
      <c r="E35" s="685"/>
      <c r="F35" s="688"/>
      <c r="G35" s="685"/>
      <c r="H35" s="688"/>
      <c r="I35" s="685"/>
      <c r="J35" s="688"/>
      <c r="K35" s="685"/>
      <c r="L35" s="688"/>
      <c r="M35" s="685"/>
      <c r="N35" s="688"/>
      <c r="O35" s="685"/>
      <c r="P35" s="688"/>
      <c r="Q35" s="687"/>
      <c r="R35" s="687"/>
      <c r="S35" s="687"/>
      <c r="T35" s="687"/>
      <c r="U35" s="687"/>
      <c r="V35" s="687"/>
      <c r="W35" s="687"/>
      <c r="X35" s="687"/>
      <c r="Y35" s="687"/>
      <c r="Z35" s="687"/>
      <c r="AA35" s="687"/>
      <c r="AB35" s="687"/>
      <c r="AC35" s="687"/>
      <c r="AD35" s="687"/>
      <c r="AE35" s="687"/>
      <c r="AF35" s="687"/>
    </row>
    <row r="36" spans="1:32" x14ac:dyDescent="0.25">
      <c r="A36" s="682"/>
      <c r="B36" s="683"/>
      <c r="C36" s="684"/>
      <c r="D36" s="685"/>
      <c r="E36" s="685"/>
      <c r="F36" s="688"/>
      <c r="G36" s="685"/>
      <c r="H36" s="688"/>
      <c r="I36" s="685"/>
      <c r="J36" s="688"/>
      <c r="K36" s="685"/>
      <c r="L36" s="688"/>
      <c r="M36" s="685"/>
      <c r="N36" s="688"/>
      <c r="O36" s="685"/>
      <c r="P36" s="688"/>
      <c r="Q36" s="687"/>
      <c r="R36" s="687"/>
      <c r="S36" s="687"/>
      <c r="T36" s="687"/>
      <c r="U36" s="687"/>
      <c r="V36" s="687"/>
      <c r="W36" s="687"/>
      <c r="X36" s="687"/>
      <c r="Y36" s="687"/>
      <c r="Z36" s="687"/>
      <c r="AA36" s="687"/>
      <c r="AB36" s="687"/>
      <c r="AC36" s="687"/>
      <c r="AD36" s="687"/>
      <c r="AE36" s="687"/>
      <c r="AF36" s="687"/>
    </row>
    <row r="37" spans="1:32" x14ac:dyDescent="0.25">
      <c r="A37" s="682"/>
      <c r="B37" s="683"/>
      <c r="C37" s="684"/>
      <c r="D37" s="685"/>
      <c r="E37" s="685"/>
      <c r="F37" s="688"/>
      <c r="G37" s="685"/>
      <c r="H37" s="688"/>
      <c r="I37" s="685"/>
      <c r="J37" s="688"/>
      <c r="K37" s="685"/>
      <c r="L37" s="688"/>
      <c r="M37" s="685"/>
      <c r="N37" s="688"/>
      <c r="O37" s="685"/>
      <c r="P37" s="688"/>
      <c r="Q37" s="687"/>
      <c r="R37" s="687"/>
      <c r="S37" s="687"/>
      <c r="T37" s="687"/>
      <c r="U37" s="687"/>
      <c r="V37" s="687"/>
      <c r="W37" s="687"/>
      <c r="X37" s="687"/>
      <c r="Y37" s="687"/>
      <c r="Z37" s="687"/>
      <c r="AA37" s="687"/>
      <c r="AB37" s="687"/>
      <c r="AC37" s="687"/>
      <c r="AD37" s="687"/>
      <c r="AE37" s="687"/>
      <c r="AF37" s="687"/>
    </row>
    <row r="38" spans="1:32" x14ac:dyDescent="0.25">
      <c r="A38" s="682"/>
      <c r="B38" s="683"/>
      <c r="C38" s="684"/>
      <c r="D38" s="685"/>
      <c r="E38" s="685"/>
      <c r="F38" s="688"/>
      <c r="G38" s="685"/>
      <c r="H38" s="688"/>
      <c r="I38" s="685"/>
      <c r="J38" s="688"/>
      <c r="K38" s="685"/>
      <c r="L38" s="688"/>
      <c r="M38" s="685"/>
      <c r="N38" s="688"/>
      <c r="O38" s="685"/>
      <c r="P38" s="688"/>
      <c r="Q38" s="687"/>
      <c r="R38" s="687"/>
      <c r="S38" s="687"/>
      <c r="T38" s="687"/>
      <c r="U38" s="687"/>
      <c r="V38" s="687"/>
      <c r="W38" s="687"/>
      <c r="X38" s="687"/>
      <c r="Y38" s="687"/>
      <c r="Z38" s="687"/>
      <c r="AA38" s="687"/>
      <c r="AB38" s="687"/>
      <c r="AC38" s="687"/>
      <c r="AD38" s="687"/>
      <c r="AE38" s="687"/>
      <c r="AF38" s="687"/>
    </row>
    <row r="39" spans="1:32" x14ac:dyDescent="0.25">
      <c r="A39" s="682"/>
      <c r="B39" s="683"/>
      <c r="C39" s="684"/>
      <c r="D39" s="685"/>
      <c r="E39" s="685"/>
      <c r="F39" s="688"/>
      <c r="G39" s="685"/>
      <c r="H39" s="688"/>
      <c r="I39" s="685"/>
      <c r="J39" s="688"/>
      <c r="K39" s="685"/>
      <c r="L39" s="688"/>
      <c r="M39" s="685"/>
      <c r="N39" s="688"/>
      <c r="O39" s="685"/>
      <c r="P39" s="688"/>
      <c r="Q39" s="687"/>
      <c r="R39" s="687"/>
      <c r="S39" s="687"/>
      <c r="T39" s="687"/>
      <c r="U39" s="687"/>
      <c r="V39" s="687"/>
      <c r="W39" s="687"/>
      <c r="X39" s="687"/>
      <c r="Y39" s="687"/>
      <c r="Z39" s="687"/>
      <c r="AA39" s="687"/>
      <c r="AB39" s="687"/>
      <c r="AC39" s="687"/>
      <c r="AD39" s="687"/>
      <c r="AE39" s="687"/>
      <c r="AF39" s="687"/>
    </row>
    <row r="40" spans="1:32" x14ac:dyDescent="0.25">
      <c r="A40" s="682"/>
      <c r="B40" s="683"/>
      <c r="C40" s="684"/>
      <c r="D40" s="685"/>
      <c r="E40" s="685"/>
      <c r="F40" s="688"/>
      <c r="G40" s="685"/>
      <c r="H40" s="688"/>
      <c r="I40" s="685"/>
      <c r="J40" s="688"/>
      <c r="K40" s="685"/>
      <c r="L40" s="688"/>
      <c r="M40" s="685"/>
      <c r="N40" s="688"/>
      <c r="O40" s="685"/>
      <c r="P40" s="688"/>
      <c r="Q40" s="687"/>
      <c r="R40" s="687"/>
      <c r="S40" s="687"/>
      <c r="T40" s="687"/>
      <c r="U40" s="687"/>
      <c r="V40" s="687"/>
      <c r="W40" s="687"/>
      <c r="X40" s="687"/>
      <c r="Y40" s="687"/>
      <c r="Z40" s="687"/>
      <c r="AA40" s="687"/>
      <c r="AB40" s="687"/>
      <c r="AC40" s="687"/>
      <c r="AD40" s="687"/>
      <c r="AE40" s="687"/>
      <c r="AF40" s="687"/>
    </row>
    <row r="41" spans="1:32" x14ac:dyDescent="0.25">
      <c r="A41" s="682"/>
      <c r="B41" s="683"/>
      <c r="C41" s="684"/>
      <c r="D41" s="685"/>
      <c r="E41" s="685"/>
      <c r="F41" s="688"/>
      <c r="G41" s="685"/>
      <c r="H41" s="688"/>
      <c r="I41" s="685"/>
      <c r="J41" s="688"/>
      <c r="K41" s="685"/>
      <c r="L41" s="688"/>
      <c r="M41" s="685"/>
      <c r="N41" s="688"/>
      <c r="O41" s="685"/>
      <c r="P41" s="688"/>
      <c r="Q41" s="687"/>
      <c r="R41" s="687"/>
      <c r="S41" s="687"/>
      <c r="T41" s="687"/>
      <c r="U41" s="687"/>
      <c r="V41" s="687"/>
      <c r="W41" s="687"/>
      <c r="X41" s="687"/>
      <c r="Y41" s="687"/>
      <c r="Z41" s="687"/>
      <c r="AA41" s="687"/>
      <c r="AB41" s="687"/>
      <c r="AC41" s="687"/>
      <c r="AD41" s="687"/>
      <c r="AE41" s="687"/>
      <c r="AF41" s="687"/>
    </row>
    <row r="42" spans="1:32" x14ac:dyDescent="0.25">
      <c r="A42" s="682"/>
      <c r="B42" s="683"/>
      <c r="C42" s="684"/>
      <c r="D42" s="685"/>
      <c r="E42" s="685"/>
      <c r="F42" s="688"/>
      <c r="G42" s="685"/>
      <c r="H42" s="688"/>
      <c r="I42" s="685"/>
      <c r="J42" s="688"/>
      <c r="K42" s="685"/>
      <c r="L42" s="688"/>
      <c r="M42" s="685"/>
      <c r="N42" s="688"/>
      <c r="O42" s="685"/>
      <c r="P42" s="688"/>
      <c r="Q42" s="687"/>
      <c r="R42" s="687"/>
      <c r="S42" s="687"/>
      <c r="T42" s="687"/>
      <c r="U42" s="687"/>
      <c r="V42" s="687"/>
      <c r="W42" s="687"/>
      <c r="X42" s="687"/>
      <c r="Y42" s="687"/>
      <c r="Z42" s="687"/>
      <c r="AA42" s="687"/>
      <c r="AB42" s="687"/>
      <c r="AC42" s="687"/>
      <c r="AD42" s="687"/>
      <c r="AE42" s="687"/>
      <c r="AF42" s="687"/>
    </row>
    <row r="43" spans="1:32" x14ac:dyDescent="0.25">
      <c r="A43" s="682"/>
      <c r="B43" s="683"/>
      <c r="C43" s="684"/>
      <c r="D43" s="685"/>
      <c r="E43" s="685"/>
      <c r="F43" s="688"/>
      <c r="G43" s="685"/>
      <c r="H43" s="688"/>
      <c r="I43" s="685"/>
      <c r="J43" s="688"/>
      <c r="K43" s="685"/>
      <c r="L43" s="688"/>
      <c r="M43" s="685"/>
      <c r="N43" s="688"/>
      <c r="O43" s="685"/>
      <c r="P43" s="688"/>
      <c r="Q43" s="687"/>
      <c r="R43" s="687"/>
      <c r="S43" s="687"/>
      <c r="T43" s="687"/>
      <c r="U43" s="687"/>
      <c r="V43" s="687"/>
      <c r="W43" s="687"/>
      <c r="X43" s="687"/>
      <c r="Y43" s="687"/>
      <c r="Z43" s="687"/>
      <c r="AA43" s="687"/>
      <c r="AB43" s="687"/>
      <c r="AC43" s="687"/>
      <c r="AD43" s="687"/>
      <c r="AE43" s="687"/>
      <c r="AF43" s="687"/>
    </row>
    <row r="44" spans="1:32" x14ac:dyDescent="0.25">
      <c r="A44" s="682"/>
      <c r="B44" s="683"/>
      <c r="C44" s="684"/>
      <c r="D44" s="685"/>
      <c r="E44" s="685"/>
      <c r="F44" s="688"/>
      <c r="G44" s="685"/>
      <c r="H44" s="688"/>
      <c r="I44" s="685"/>
      <c r="J44" s="688"/>
      <c r="K44" s="685"/>
      <c r="L44" s="688"/>
      <c r="M44" s="685"/>
      <c r="N44" s="688"/>
      <c r="O44" s="685"/>
      <c r="P44" s="688"/>
      <c r="Q44" s="687"/>
      <c r="R44" s="687"/>
      <c r="S44" s="687"/>
      <c r="T44" s="687"/>
      <c r="U44" s="687"/>
      <c r="V44" s="687"/>
      <c r="W44" s="687"/>
      <c r="X44" s="687"/>
      <c r="Y44" s="687"/>
      <c r="Z44" s="687"/>
      <c r="AA44" s="687"/>
      <c r="AB44" s="687"/>
      <c r="AC44" s="687"/>
      <c r="AD44" s="687"/>
      <c r="AE44" s="687"/>
      <c r="AF44" s="687"/>
    </row>
    <row r="45" spans="1:32" x14ac:dyDescent="0.25">
      <c r="A45" s="682"/>
      <c r="B45" s="683"/>
      <c r="C45" s="684"/>
      <c r="D45" s="685"/>
      <c r="E45" s="685"/>
      <c r="F45" s="688"/>
      <c r="G45" s="685"/>
      <c r="H45" s="688"/>
      <c r="I45" s="685"/>
      <c r="J45" s="688"/>
      <c r="K45" s="685"/>
      <c r="L45" s="688"/>
      <c r="M45" s="685"/>
      <c r="N45" s="688"/>
      <c r="O45" s="685"/>
      <c r="P45" s="688"/>
      <c r="Q45" s="687"/>
      <c r="R45" s="687"/>
      <c r="S45" s="687"/>
      <c r="T45" s="687"/>
      <c r="U45" s="687"/>
      <c r="V45" s="687"/>
      <c r="W45" s="687"/>
      <c r="X45" s="687"/>
      <c r="Y45" s="687"/>
      <c r="Z45" s="687"/>
      <c r="AA45" s="687"/>
      <c r="AB45" s="687"/>
      <c r="AC45" s="687"/>
      <c r="AD45" s="687"/>
      <c r="AE45" s="687"/>
      <c r="AF45" s="687"/>
    </row>
    <row r="46" spans="1:32" x14ac:dyDescent="0.25">
      <c r="A46" s="682"/>
      <c r="B46" s="683"/>
      <c r="C46" s="684"/>
      <c r="D46" s="685"/>
      <c r="E46" s="685"/>
      <c r="F46" s="688"/>
      <c r="G46" s="685"/>
      <c r="H46" s="688"/>
      <c r="I46" s="685"/>
      <c r="J46" s="688"/>
      <c r="K46" s="685"/>
      <c r="L46" s="688"/>
      <c r="M46" s="685"/>
      <c r="N46" s="688"/>
      <c r="O46" s="685"/>
      <c r="P46" s="688"/>
      <c r="Q46" s="687"/>
      <c r="R46" s="687"/>
      <c r="S46" s="687"/>
      <c r="T46" s="687"/>
      <c r="U46" s="687"/>
      <c r="V46" s="687"/>
      <c r="W46" s="687"/>
      <c r="X46" s="687"/>
      <c r="Y46" s="687"/>
      <c r="Z46" s="687"/>
      <c r="AA46" s="687"/>
      <c r="AB46" s="687"/>
      <c r="AC46" s="687"/>
      <c r="AD46" s="687"/>
      <c r="AE46" s="687"/>
      <c r="AF46" s="687"/>
    </row>
    <row r="47" spans="1:32" x14ac:dyDescent="0.25">
      <c r="A47" s="682"/>
      <c r="B47" s="683"/>
      <c r="C47" s="684"/>
      <c r="D47" s="685"/>
      <c r="E47" s="685"/>
      <c r="F47" s="688"/>
      <c r="G47" s="685"/>
      <c r="H47" s="688"/>
      <c r="I47" s="685"/>
      <c r="J47" s="688"/>
      <c r="K47" s="685"/>
      <c r="L47" s="688"/>
      <c r="M47" s="685"/>
      <c r="N47" s="688"/>
      <c r="O47" s="685"/>
      <c r="P47" s="688"/>
      <c r="Q47" s="687"/>
      <c r="R47" s="687"/>
      <c r="S47" s="687"/>
      <c r="T47" s="687"/>
      <c r="U47" s="687"/>
      <c r="V47" s="687"/>
      <c r="W47" s="687"/>
      <c r="X47" s="687"/>
      <c r="Y47" s="687"/>
      <c r="Z47" s="687"/>
      <c r="AA47" s="687"/>
      <c r="AB47" s="687"/>
      <c r="AC47" s="687"/>
      <c r="AD47" s="687"/>
      <c r="AE47" s="687"/>
      <c r="AF47" s="687"/>
    </row>
    <row r="48" spans="1:32" x14ac:dyDescent="0.25">
      <c r="A48" s="682"/>
      <c r="B48" s="683"/>
      <c r="C48" s="684"/>
      <c r="D48" s="685"/>
      <c r="E48" s="685"/>
      <c r="F48" s="688"/>
      <c r="G48" s="685"/>
      <c r="H48" s="688"/>
      <c r="I48" s="685"/>
      <c r="J48" s="688"/>
      <c r="K48" s="685"/>
      <c r="L48" s="688"/>
      <c r="M48" s="685"/>
      <c r="N48" s="688"/>
      <c r="O48" s="685"/>
      <c r="P48" s="688"/>
      <c r="Q48" s="687"/>
      <c r="R48" s="687"/>
      <c r="S48" s="687"/>
      <c r="T48" s="687"/>
      <c r="U48" s="687"/>
      <c r="V48" s="687"/>
      <c r="W48" s="687"/>
      <c r="X48" s="687"/>
      <c r="Y48" s="687"/>
      <c r="Z48" s="687"/>
      <c r="AA48" s="687"/>
      <c r="AB48" s="687"/>
      <c r="AC48" s="687"/>
      <c r="AD48" s="687"/>
      <c r="AE48" s="687"/>
      <c r="AF48" s="687"/>
    </row>
    <row r="49" spans="1:32" x14ac:dyDescent="0.25">
      <c r="A49" s="682"/>
      <c r="B49" s="683"/>
      <c r="C49" s="684"/>
      <c r="D49" s="685"/>
      <c r="E49" s="685"/>
      <c r="F49" s="688"/>
      <c r="G49" s="685"/>
      <c r="H49" s="688"/>
      <c r="I49" s="685"/>
      <c r="J49" s="688"/>
      <c r="K49" s="685"/>
      <c r="L49" s="688"/>
      <c r="M49" s="685"/>
      <c r="N49" s="688"/>
      <c r="O49" s="685"/>
      <c r="P49" s="688"/>
      <c r="Q49" s="687"/>
      <c r="R49" s="687"/>
      <c r="S49" s="687"/>
      <c r="T49" s="687"/>
      <c r="U49" s="687"/>
      <c r="V49" s="687"/>
      <c r="W49" s="687"/>
      <c r="X49" s="687"/>
      <c r="Y49" s="687"/>
      <c r="Z49" s="687"/>
      <c r="AA49" s="687"/>
      <c r="AB49" s="687"/>
      <c r="AC49" s="687"/>
      <c r="AD49" s="687"/>
      <c r="AE49" s="687"/>
      <c r="AF49" s="687"/>
    </row>
    <row r="50" spans="1:32" x14ac:dyDescent="0.25">
      <c r="A50" s="682"/>
      <c r="B50" s="683"/>
      <c r="C50" s="684"/>
      <c r="D50" s="685"/>
      <c r="E50" s="685"/>
      <c r="F50" s="688"/>
      <c r="G50" s="685"/>
      <c r="H50" s="688"/>
      <c r="I50" s="685"/>
      <c r="J50" s="688"/>
      <c r="K50" s="685"/>
      <c r="L50" s="688"/>
      <c r="M50" s="685"/>
      <c r="N50" s="688"/>
      <c r="O50" s="685"/>
      <c r="P50" s="688"/>
      <c r="Q50" s="687"/>
      <c r="R50" s="687"/>
      <c r="S50" s="687"/>
      <c r="T50" s="687"/>
      <c r="U50" s="687"/>
      <c r="V50" s="687"/>
      <c r="W50" s="687"/>
      <c r="X50" s="687"/>
      <c r="Y50" s="687"/>
      <c r="Z50" s="687"/>
      <c r="AA50" s="687"/>
      <c r="AB50" s="687"/>
      <c r="AC50" s="687"/>
      <c r="AD50" s="687"/>
      <c r="AE50" s="687"/>
      <c r="AF50" s="687"/>
    </row>
    <row r="51" spans="1:32" x14ac:dyDescent="0.25">
      <c r="A51" s="682"/>
      <c r="B51" s="683"/>
      <c r="C51" s="684"/>
      <c r="D51" s="685"/>
      <c r="E51" s="685"/>
      <c r="F51" s="688"/>
      <c r="G51" s="685"/>
      <c r="H51" s="688"/>
      <c r="I51" s="685"/>
      <c r="J51" s="688"/>
      <c r="K51" s="685"/>
      <c r="L51" s="688"/>
      <c r="M51" s="685"/>
      <c r="N51" s="688"/>
      <c r="O51" s="685"/>
      <c r="P51" s="688"/>
      <c r="Q51" s="687"/>
      <c r="R51" s="687"/>
      <c r="S51" s="687"/>
      <c r="T51" s="687"/>
      <c r="U51" s="687"/>
      <c r="V51" s="687"/>
      <c r="W51" s="687"/>
      <c r="X51" s="687"/>
      <c r="Y51" s="687"/>
      <c r="Z51" s="687"/>
      <c r="AA51" s="687"/>
      <c r="AB51" s="687"/>
      <c r="AC51" s="687"/>
      <c r="AD51" s="687"/>
      <c r="AE51" s="687"/>
      <c r="AF51" s="687"/>
    </row>
    <row r="52" spans="1:32" x14ac:dyDescent="0.25">
      <c r="A52" s="682"/>
      <c r="B52" s="683"/>
      <c r="C52" s="684"/>
      <c r="D52" s="685"/>
      <c r="E52" s="685"/>
      <c r="F52" s="688"/>
      <c r="G52" s="685"/>
      <c r="H52" s="688"/>
      <c r="I52" s="685"/>
      <c r="J52" s="688"/>
      <c r="K52" s="685"/>
      <c r="L52" s="688"/>
      <c r="M52" s="685"/>
      <c r="N52" s="688"/>
      <c r="O52" s="685"/>
      <c r="P52" s="688"/>
      <c r="Q52" s="687"/>
      <c r="R52" s="687"/>
      <c r="S52" s="687"/>
      <c r="T52" s="687"/>
      <c r="U52" s="687"/>
      <c r="V52" s="687"/>
      <c r="W52" s="687"/>
      <c r="X52" s="687"/>
      <c r="Y52" s="687"/>
      <c r="Z52" s="687"/>
      <c r="AA52" s="687"/>
      <c r="AB52" s="687"/>
      <c r="AC52" s="687"/>
      <c r="AD52" s="687"/>
      <c r="AE52" s="687"/>
      <c r="AF52" s="687"/>
    </row>
    <row r="53" spans="1:32" x14ac:dyDescent="0.25">
      <c r="A53" s="682"/>
      <c r="B53" s="683"/>
      <c r="C53" s="684"/>
      <c r="D53" s="685"/>
      <c r="E53" s="685"/>
      <c r="F53" s="688"/>
      <c r="G53" s="685"/>
      <c r="H53" s="688"/>
      <c r="I53" s="685"/>
      <c r="J53" s="688"/>
      <c r="K53" s="685"/>
      <c r="L53" s="688"/>
      <c r="M53" s="685"/>
      <c r="N53" s="688"/>
      <c r="O53" s="685"/>
      <c r="P53" s="688"/>
      <c r="Q53" s="687"/>
      <c r="R53" s="687"/>
      <c r="S53" s="687"/>
      <c r="T53" s="687"/>
      <c r="U53" s="687"/>
      <c r="V53" s="687"/>
      <c r="W53" s="687"/>
      <c r="X53" s="687"/>
      <c r="Y53" s="687"/>
      <c r="Z53" s="687"/>
      <c r="AA53" s="687"/>
      <c r="AB53" s="687"/>
      <c r="AC53" s="687"/>
      <c r="AD53" s="687"/>
      <c r="AE53" s="687"/>
      <c r="AF53" s="687"/>
    </row>
    <row r="54" spans="1:32" x14ac:dyDescent="0.25">
      <c r="A54" s="682"/>
      <c r="B54" s="683"/>
      <c r="C54" s="684"/>
      <c r="D54" s="685"/>
      <c r="E54" s="685"/>
      <c r="F54" s="688"/>
      <c r="G54" s="685"/>
      <c r="H54" s="688"/>
      <c r="I54" s="685"/>
      <c r="J54" s="688"/>
      <c r="K54" s="685"/>
      <c r="L54" s="688"/>
      <c r="M54" s="685"/>
      <c r="N54" s="688"/>
      <c r="O54" s="685"/>
      <c r="P54" s="688"/>
      <c r="Q54" s="687"/>
      <c r="R54" s="687"/>
      <c r="S54" s="687"/>
      <c r="T54" s="687"/>
      <c r="U54" s="687"/>
      <c r="V54" s="687"/>
      <c r="W54" s="687"/>
      <c r="X54" s="687"/>
      <c r="Y54" s="687"/>
      <c r="Z54" s="687"/>
      <c r="AA54" s="687"/>
      <c r="AB54" s="687"/>
      <c r="AC54" s="687"/>
      <c r="AD54" s="687"/>
      <c r="AE54" s="687"/>
      <c r="AF54" s="687"/>
    </row>
    <row r="55" spans="1:32" x14ac:dyDescent="0.25">
      <c r="A55" s="682"/>
      <c r="B55" s="683"/>
      <c r="C55" s="684"/>
      <c r="D55" s="685"/>
      <c r="E55" s="685"/>
      <c r="F55" s="688"/>
      <c r="G55" s="685"/>
      <c r="H55" s="688"/>
      <c r="I55" s="685"/>
      <c r="J55" s="688"/>
      <c r="K55" s="685"/>
      <c r="L55" s="688"/>
      <c r="M55" s="685"/>
      <c r="N55" s="688"/>
      <c r="O55" s="685"/>
      <c r="P55" s="688"/>
      <c r="Q55" s="687"/>
      <c r="R55" s="687"/>
      <c r="S55" s="687"/>
      <c r="T55" s="687"/>
      <c r="U55" s="687"/>
      <c r="V55" s="687"/>
      <c r="W55" s="687"/>
      <c r="X55" s="687"/>
      <c r="Y55" s="687"/>
      <c r="Z55" s="687"/>
      <c r="AA55" s="687"/>
      <c r="AB55" s="687"/>
      <c r="AC55" s="687"/>
      <c r="AD55" s="687"/>
      <c r="AE55" s="687"/>
      <c r="AF55" s="687"/>
    </row>
    <row r="56" spans="1:32" x14ac:dyDescent="0.25">
      <c r="A56" s="682"/>
      <c r="B56" s="683"/>
      <c r="C56" s="684"/>
      <c r="D56" s="685"/>
      <c r="E56" s="685"/>
      <c r="F56" s="688"/>
      <c r="G56" s="685"/>
      <c r="H56" s="688"/>
      <c r="I56" s="685"/>
      <c r="J56" s="688"/>
      <c r="K56" s="685"/>
      <c r="L56" s="688"/>
      <c r="M56" s="685"/>
      <c r="N56" s="688"/>
      <c r="O56" s="685"/>
      <c r="P56" s="688"/>
      <c r="Q56" s="687"/>
      <c r="R56" s="687"/>
      <c r="S56" s="687"/>
      <c r="T56" s="687"/>
      <c r="U56" s="687"/>
      <c r="V56" s="687"/>
      <c r="W56" s="687"/>
      <c r="X56" s="687"/>
      <c r="Y56" s="687"/>
      <c r="Z56" s="687"/>
      <c r="AA56" s="687"/>
      <c r="AB56" s="687"/>
      <c r="AC56" s="687"/>
      <c r="AD56" s="687"/>
      <c r="AE56" s="687"/>
      <c r="AF56" s="687"/>
    </row>
    <row r="57" spans="1:32" x14ac:dyDescent="0.25">
      <c r="A57" s="682"/>
      <c r="B57" s="683"/>
      <c r="C57" s="684"/>
      <c r="D57" s="685"/>
      <c r="E57" s="685"/>
      <c r="F57" s="688"/>
      <c r="G57" s="685"/>
      <c r="H57" s="688"/>
      <c r="I57" s="685"/>
      <c r="J57" s="688"/>
      <c r="K57" s="685"/>
      <c r="L57" s="688"/>
      <c r="M57" s="685"/>
      <c r="N57" s="688"/>
      <c r="O57" s="685"/>
      <c r="P57" s="688"/>
      <c r="Q57" s="687"/>
      <c r="R57" s="687"/>
      <c r="S57" s="687"/>
      <c r="T57" s="687"/>
      <c r="U57" s="687"/>
      <c r="V57" s="687"/>
      <c r="W57" s="687"/>
      <c r="X57" s="687"/>
      <c r="Y57" s="687"/>
      <c r="Z57" s="687"/>
      <c r="AA57" s="687"/>
      <c r="AB57" s="687"/>
      <c r="AC57" s="687"/>
      <c r="AD57" s="687"/>
      <c r="AE57" s="687"/>
      <c r="AF57" s="687"/>
    </row>
    <row r="58" spans="1:32" x14ac:dyDescent="0.25">
      <c r="A58" s="682"/>
      <c r="B58" s="683"/>
      <c r="C58" s="684"/>
      <c r="D58" s="685"/>
      <c r="E58" s="685"/>
      <c r="F58" s="688"/>
      <c r="G58" s="685"/>
      <c r="H58" s="688"/>
      <c r="I58" s="685"/>
      <c r="J58" s="688"/>
      <c r="K58" s="685"/>
      <c r="L58" s="688"/>
      <c r="M58" s="685"/>
      <c r="N58" s="688"/>
      <c r="O58" s="685"/>
      <c r="P58" s="688"/>
      <c r="Q58" s="687"/>
      <c r="R58" s="687"/>
      <c r="S58" s="687"/>
      <c r="T58" s="687"/>
      <c r="U58" s="687"/>
      <c r="V58" s="687"/>
      <c r="W58" s="687"/>
      <c r="X58" s="687"/>
      <c r="Y58" s="687"/>
      <c r="Z58" s="687"/>
      <c r="AA58" s="687"/>
      <c r="AB58" s="687"/>
      <c r="AC58" s="687"/>
      <c r="AD58" s="687"/>
      <c r="AE58" s="687"/>
      <c r="AF58" s="687"/>
    </row>
    <row r="59" spans="1:32" x14ac:dyDescent="0.25">
      <c r="A59" s="682"/>
      <c r="B59" s="683"/>
      <c r="C59" s="684"/>
      <c r="D59" s="685"/>
      <c r="E59" s="685"/>
      <c r="F59" s="688"/>
      <c r="G59" s="685"/>
      <c r="H59" s="688"/>
      <c r="I59" s="685"/>
      <c r="J59" s="688"/>
      <c r="K59" s="685"/>
      <c r="L59" s="688"/>
      <c r="M59" s="685"/>
      <c r="N59" s="688"/>
      <c r="O59" s="685"/>
      <c r="P59" s="688"/>
      <c r="Q59" s="687"/>
      <c r="R59" s="687"/>
      <c r="S59" s="687"/>
      <c r="T59" s="687"/>
      <c r="U59" s="687"/>
      <c r="V59" s="687"/>
      <c r="W59" s="687"/>
      <c r="X59" s="687"/>
      <c r="Y59" s="687"/>
      <c r="Z59" s="687"/>
      <c r="AA59" s="687"/>
      <c r="AB59" s="687"/>
      <c r="AC59" s="687"/>
      <c r="AD59" s="687"/>
      <c r="AE59" s="687"/>
      <c r="AF59" s="687"/>
    </row>
    <row r="60" spans="1:32" x14ac:dyDescent="0.25">
      <c r="A60" s="682"/>
      <c r="B60" s="683"/>
      <c r="C60" s="684"/>
      <c r="D60" s="685"/>
      <c r="E60" s="685"/>
      <c r="F60" s="688"/>
      <c r="G60" s="685"/>
      <c r="H60" s="688"/>
      <c r="I60" s="685"/>
      <c r="J60" s="688"/>
      <c r="K60" s="685"/>
      <c r="L60" s="688"/>
      <c r="M60" s="685"/>
      <c r="N60" s="688"/>
      <c r="O60" s="685"/>
      <c r="P60" s="688"/>
      <c r="Q60" s="687"/>
      <c r="R60" s="687"/>
      <c r="S60" s="687"/>
      <c r="T60" s="687"/>
      <c r="U60" s="687"/>
      <c r="V60" s="687"/>
      <c r="W60" s="687"/>
      <c r="X60" s="687"/>
      <c r="Y60" s="687"/>
      <c r="Z60" s="687"/>
      <c r="AA60" s="687"/>
      <c r="AB60" s="687"/>
      <c r="AC60" s="687"/>
      <c r="AD60" s="687"/>
      <c r="AE60" s="687"/>
      <c r="AF60" s="687"/>
    </row>
    <row r="61" spans="1:32" x14ac:dyDescent="0.25">
      <c r="A61" s="682"/>
      <c r="B61" s="683"/>
      <c r="C61" s="684"/>
      <c r="D61" s="685"/>
      <c r="E61" s="685"/>
      <c r="F61" s="688"/>
      <c r="G61" s="685"/>
      <c r="H61" s="688"/>
      <c r="I61" s="685"/>
      <c r="J61" s="688"/>
      <c r="K61" s="685"/>
      <c r="L61" s="688"/>
      <c r="M61" s="685"/>
      <c r="N61" s="688"/>
      <c r="O61" s="685"/>
      <c r="P61" s="688"/>
      <c r="Q61" s="687"/>
      <c r="R61" s="687"/>
      <c r="S61" s="687"/>
      <c r="T61" s="687"/>
      <c r="U61" s="687"/>
      <c r="V61" s="687"/>
      <c r="W61" s="687"/>
      <c r="X61" s="687"/>
      <c r="Y61" s="687"/>
      <c r="Z61" s="687"/>
      <c r="AA61" s="687"/>
      <c r="AB61" s="687"/>
      <c r="AC61" s="687"/>
      <c r="AD61" s="687"/>
      <c r="AE61" s="687"/>
      <c r="AF61" s="687"/>
    </row>
    <row r="62" spans="1:32" x14ac:dyDescent="0.25">
      <c r="A62" s="682"/>
      <c r="B62" s="683"/>
      <c r="C62" s="684"/>
      <c r="D62" s="685"/>
      <c r="E62" s="685"/>
      <c r="F62" s="688"/>
      <c r="G62" s="685"/>
      <c r="H62" s="688"/>
      <c r="I62" s="685"/>
      <c r="J62" s="688"/>
      <c r="K62" s="685"/>
      <c r="L62" s="688"/>
      <c r="M62" s="685"/>
      <c r="N62" s="688"/>
      <c r="O62" s="685"/>
      <c r="P62" s="688"/>
      <c r="Q62" s="687"/>
      <c r="R62" s="687"/>
      <c r="S62" s="687"/>
      <c r="T62" s="687"/>
      <c r="U62" s="687"/>
      <c r="V62" s="687"/>
      <c r="W62" s="687"/>
      <c r="X62" s="687"/>
      <c r="Y62" s="687"/>
      <c r="Z62" s="687"/>
      <c r="AA62" s="687"/>
      <c r="AB62" s="687"/>
      <c r="AC62" s="687"/>
      <c r="AD62" s="687"/>
      <c r="AE62" s="687"/>
      <c r="AF62" s="687"/>
    </row>
    <row r="63" spans="1:32" x14ac:dyDescent="0.25">
      <c r="A63" s="682"/>
      <c r="B63" s="683"/>
      <c r="C63" s="684"/>
      <c r="D63" s="685"/>
      <c r="E63" s="685"/>
      <c r="F63" s="688"/>
      <c r="G63" s="685"/>
      <c r="H63" s="688"/>
      <c r="I63" s="685"/>
      <c r="J63" s="688"/>
      <c r="K63" s="685"/>
      <c r="L63" s="688"/>
      <c r="M63" s="685"/>
      <c r="N63" s="688"/>
      <c r="O63" s="685"/>
      <c r="P63" s="688"/>
      <c r="Q63" s="687"/>
      <c r="R63" s="687"/>
      <c r="S63" s="687"/>
      <c r="T63" s="687"/>
      <c r="U63" s="687"/>
      <c r="V63" s="687"/>
      <c r="W63" s="687"/>
      <c r="X63" s="687"/>
      <c r="Y63" s="687"/>
      <c r="Z63" s="687"/>
      <c r="AA63" s="687"/>
      <c r="AB63" s="687"/>
      <c r="AC63" s="687"/>
      <c r="AD63" s="687"/>
      <c r="AE63" s="687"/>
      <c r="AF63" s="687"/>
    </row>
    <row r="64" spans="1:32" x14ac:dyDescent="0.25">
      <c r="A64" s="682"/>
      <c r="B64" s="683"/>
      <c r="C64" s="684"/>
      <c r="D64" s="685"/>
      <c r="E64" s="685"/>
      <c r="F64" s="688"/>
      <c r="G64" s="685"/>
      <c r="H64" s="688"/>
      <c r="I64" s="685"/>
      <c r="J64" s="688"/>
      <c r="K64" s="685"/>
      <c r="L64" s="688"/>
      <c r="M64" s="685"/>
      <c r="N64" s="688"/>
      <c r="O64" s="685"/>
      <c r="P64" s="688"/>
      <c r="Q64" s="687"/>
      <c r="R64" s="687"/>
      <c r="S64" s="687"/>
      <c r="T64" s="687"/>
      <c r="U64" s="687"/>
      <c r="V64" s="687"/>
      <c r="W64" s="687"/>
      <c r="X64" s="687"/>
      <c r="Y64" s="687"/>
      <c r="Z64" s="687"/>
      <c r="AA64" s="687"/>
      <c r="AB64" s="687"/>
      <c r="AC64" s="687"/>
      <c r="AD64" s="687"/>
      <c r="AE64" s="687"/>
      <c r="AF64" s="687"/>
    </row>
    <row r="65" spans="1:32" x14ac:dyDescent="0.25">
      <c r="A65" s="682"/>
      <c r="B65" s="683"/>
      <c r="C65" s="684"/>
      <c r="D65" s="685"/>
      <c r="E65" s="685"/>
      <c r="F65" s="688"/>
      <c r="G65" s="685"/>
      <c r="H65" s="688"/>
      <c r="I65" s="685"/>
      <c r="J65" s="688"/>
      <c r="K65" s="685"/>
      <c r="L65" s="688"/>
      <c r="M65" s="685"/>
      <c r="N65" s="688"/>
      <c r="O65" s="685"/>
      <c r="P65" s="688"/>
      <c r="Q65" s="687"/>
      <c r="R65" s="687"/>
      <c r="S65" s="687"/>
      <c r="T65" s="687"/>
      <c r="U65" s="687"/>
      <c r="V65" s="687"/>
      <c r="W65" s="687"/>
      <c r="X65" s="687"/>
      <c r="Y65" s="687"/>
      <c r="Z65" s="687"/>
      <c r="AA65" s="687"/>
      <c r="AB65" s="687"/>
      <c r="AC65" s="687"/>
      <c r="AD65" s="687"/>
      <c r="AE65" s="687"/>
      <c r="AF65" s="687"/>
    </row>
    <row r="66" spans="1:32" x14ac:dyDescent="0.25">
      <c r="A66" s="682"/>
      <c r="B66" s="683"/>
      <c r="C66" s="684"/>
      <c r="D66" s="685"/>
      <c r="E66" s="685"/>
      <c r="F66" s="688"/>
      <c r="G66" s="685"/>
      <c r="H66" s="688"/>
      <c r="I66" s="685"/>
      <c r="J66" s="688"/>
      <c r="K66" s="685"/>
      <c r="L66" s="688"/>
      <c r="M66" s="685"/>
      <c r="N66" s="688"/>
      <c r="O66" s="685"/>
      <c r="P66" s="688"/>
      <c r="Q66" s="687"/>
      <c r="R66" s="687"/>
      <c r="S66" s="687"/>
      <c r="T66" s="687"/>
      <c r="U66" s="687"/>
      <c r="V66" s="687"/>
      <c r="W66" s="687"/>
      <c r="X66" s="687"/>
      <c r="Y66" s="687"/>
      <c r="Z66" s="687"/>
      <c r="AA66" s="687"/>
      <c r="AB66" s="687"/>
      <c r="AC66" s="687"/>
      <c r="AD66" s="687"/>
      <c r="AE66" s="687"/>
      <c r="AF66" s="687"/>
    </row>
    <row r="67" spans="1:32" x14ac:dyDescent="0.25">
      <c r="A67" s="682"/>
      <c r="B67" s="683"/>
      <c r="C67" s="684"/>
      <c r="D67" s="685"/>
      <c r="E67" s="685"/>
      <c r="F67" s="688"/>
      <c r="G67" s="685"/>
      <c r="H67" s="688"/>
      <c r="I67" s="685"/>
      <c r="J67" s="688"/>
      <c r="K67" s="685"/>
      <c r="L67" s="688"/>
      <c r="M67" s="685"/>
      <c r="N67" s="688"/>
      <c r="O67" s="685"/>
      <c r="P67" s="688"/>
      <c r="Q67" s="687"/>
      <c r="R67" s="687"/>
      <c r="S67" s="687"/>
      <c r="T67" s="687"/>
      <c r="U67" s="687"/>
      <c r="V67" s="687"/>
      <c r="W67" s="687"/>
      <c r="X67" s="687"/>
      <c r="Y67" s="687"/>
      <c r="Z67" s="687"/>
      <c r="AA67" s="687"/>
      <c r="AB67" s="687"/>
      <c r="AC67" s="687"/>
      <c r="AD67" s="687"/>
      <c r="AE67" s="687"/>
      <c r="AF67" s="687"/>
    </row>
    <row r="68" spans="1:32" x14ac:dyDescent="0.25">
      <c r="A68" s="682"/>
      <c r="B68" s="683"/>
      <c r="C68" s="684"/>
      <c r="D68" s="685"/>
      <c r="E68" s="685"/>
      <c r="F68" s="688"/>
      <c r="G68" s="685"/>
      <c r="H68" s="688"/>
      <c r="I68" s="685"/>
      <c r="J68" s="688"/>
      <c r="K68" s="685"/>
      <c r="L68" s="688"/>
      <c r="M68" s="685"/>
      <c r="N68" s="688"/>
      <c r="O68" s="685"/>
      <c r="P68" s="688"/>
      <c r="Q68" s="687"/>
      <c r="R68" s="687"/>
      <c r="S68" s="687"/>
      <c r="T68" s="687"/>
      <c r="U68" s="687"/>
      <c r="V68" s="687"/>
      <c r="W68" s="687"/>
      <c r="X68" s="687"/>
      <c r="Y68" s="687"/>
      <c r="Z68" s="687"/>
      <c r="AA68" s="687"/>
      <c r="AB68" s="687"/>
      <c r="AC68" s="687"/>
      <c r="AD68" s="687"/>
      <c r="AE68" s="687"/>
      <c r="AF68" s="687"/>
    </row>
    <row r="69" spans="1:32" x14ac:dyDescent="0.25">
      <c r="A69" s="682"/>
      <c r="B69" s="683"/>
      <c r="C69" s="684"/>
      <c r="D69" s="685"/>
      <c r="E69" s="685"/>
      <c r="F69" s="688"/>
      <c r="G69" s="685"/>
      <c r="H69" s="688"/>
      <c r="I69" s="685"/>
      <c r="J69" s="688"/>
      <c r="K69" s="685"/>
      <c r="L69" s="688"/>
      <c r="M69" s="685"/>
      <c r="N69" s="688"/>
      <c r="O69" s="685"/>
      <c r="P69" s="688"/>
      <c r="Q69" s="687"/>
      <c r="R69" s="687"/>
      <c r="S69" s="687"/>
      <c r="T69" s="687"/>
      <c r="U69" s="687"/>
      <c r="V69" s="687"/>
      <c r="W69" s="687"/>
      <c r="X69" s="687"/>
      <c r="Y69" s="687"/>
      <c r="Z69" s="687"/>
      <c r="AA69" s="687"/>
      <c r="AB69" s="687"/>
      <c r="AC69" s="687"/>
      <c r="AD69" s="687"/>
      <c r="AE69" s="687"/>
      <c r="AF69" s="687"/>
    </row>
    <row r="70" spans="1:32" x14ac:dyDescent="0.25">
      <c r="A70" s="682"/>
      <c r="B70" s="683"/>
      <c r="C70" s="684"/>
      <c r="D70" s="685"/>
      <c r="E70" s="685"/>
      <c r="F70" s="688"/>
      <c r="G70" s="685"/>
      <c r="H70" s="688"/>
      <c r="I70" s="685"/>
      <c r="J70" s="688"/>
      <c r="K70" s="685"/>
      <c r="L70" s="688"/>
      <c r="M70" s="685"/>
      <c r="N70" s="688"/>
      <c r="O70" s="685"/>
      <c r="P70" s="688"/>
      <c r="Q70" s="687"/>
      <c r="R70" s="687"/>
      <c r="S70" s="687"/>
      <c r="T70" s="687"/>
      <c r="U70" s="687"/>
      <c r="V70" s="687"/>
      <c r="W70" s="687"/>
      <c r="X70" s="687"/>
      <c r="Y70" s="687"/>
      <c r="Z70" s="687"/>
      <c r="AA70" s="687"/>
      <c r="AB70" s="687"/>
      <c r="AC70" s="687"/>
      <c r="AD70" s="687"/>
      <c r="AE70" s="687"/>
      <c r="AF70" s="687"/>
    </row>
    <row r="71" spans="1:32" x14ac:dyDescent="0.25">
      <c r="A71" s="682"/>
      <c r="B71" s="683"/>
      <c r="C71" s="684"/>
      <c r="D71" s="685"/>
      <c r="E71" s="685"/>
      <c r="F71" s="688"/>
      <c r="G71" s="685"/>
      <c r="H71" s="688"/>
      <c r="I71" s="685"/>
      <c r="J71" s="688"/>
      <c r="K71" s="685"/>
      <c r="L71" s="688"/>
      <c r="M71" s="685"/>
      <c r="N71" s="688"/>
      <c r="O71" s="685"/>
      <c r="P71" s="688"/>
      <c r="Q71" s="687"/>
      <c r="R71" s="687"/>
      <c r="S71" s="687"/>
      <c r="T71" s="687"/>
      <c r="U71" s="687"/>
      <c r="V71" s="687"/>
      <c r="W71" s="687"/>
      <c r="X71" s="687"/>
      <c r="Y71" s="687"/>
      <c r="Z71" s="687"/>
      <c r="AA71" s="687"/>
      <c r="AB71" s="687"/>
      <c r="AC71" s="687"/>
      <c r="AD71" s="687"/>
      <c r="AE71" s="687"/>
      <c r="AF71" s="687"/>
    </row>
    <row r="72" spans="1:32" x14ac:dyDescent="0.25">
      <c r="A72" s="682"/>
      <c r="B72" s="683"/>
      <c r="C72" s="684"/>
      <c r="D72" s="685"/>
      <c r="E72" s="685"/>
      <c r="F72" s="688"/>
      <c r="G72" s="685"/>
      <c r="H72" s="688"/>
      <c r="I72" s="685"/>
      <c r="J72" s="688"/>
      <c r="K72" s="685"/>
      <c r="L72" s="688"/>
      <c r="M72" s="685"/>
      <c r="N72" s="688"/>
      <c r="O72" s="685"/>
      <c r="P72" s="688"/>
      <c r="Q72" s="687"/>
      <c r="R72" s="687"/>
      <c r="S72" s="687"/>
      <c r="T72" s="687"/>
      <c r="U72" s="687"/>
      <c r="V72" s="687"/>
      <c r="W72" s="687"/>
      <c r="X72" s="687"/>
      <c r="Y72" s="687"/>
      <c r="Z72" s="687"/>
      <c r="AA72" s="687"/>
      <c r="AB72" s="687"/>
      <c r="AC72" s="687"/>
      <c r="AD72" s="687"/>
      <c r="AE72" s="687"/>
      <c r="AF72" s="687"/>
    </row>
    <row r="73" spans="1:32" x14ac:dyDescent="0.25">
      <c r="A73" s="682"/>
      <c r="B73" s="683"/>
      <c r="C73" s="684"/>
      <c r="D73" s="685"/>
      <c r="E73" s="685"/>
      <c r="F73" s="688"/>
      <c r="G73" s="685"/>
      <c r="H73" s="688"/>
      <c r="I73" s="685"/>
      <c r="J73" s="688"/>
      <c r="K73" s="685"/>
      <c r="L73" s="688"/>
      <c r="M73" s="685"/>
      <c r="N73" s="688"/>
      <c r="O73" s="685"/>
      <c r="P73" s="688"/>
      <c r="Q73" s="687"/>
      <c r="R73" s="687"/>
      <c r="S73" s="687"/>
      <c r="T73" s="687"/>
      <c r="U73" s="687"/>
      <c r="V73" s="687"/>
      <c r="W73" s="687"/>
      <c r="X73" s="687"/>
      <c r="Y73" s="687"/>
      <c r="Z73" s="687"/>
      <c r="AA73" s="687"/>
      <c r="AB73" s="687"/>
      <c r="AC73" s="687"/>
      <c r="AD73" s="687"/>
      <c r="AE73" s="687"/>
      <c r="AF73" s="687"/>
    </row>
    <row r="74" spans="1:32" x14ac:dyDescent="0.25">
      <c r="A74" s="682"/>
      <c r="B74" s="683"/>
      <c r="C74" s="684"/>
      <c r="D74" s="685"/>
      <c r="E74" s="685"/>
      <c r="F74" s="688"/>
      <c r="G74" s="685"/>
      <c r="H74" s="688"/>
      <c r="I74" s="685"/>
      <c r="J74" s="688"/>
      <c r="K74" s="685"/>
      <c r="L74" s="688"/>
      <c r="M74" s="685"/>
      <c r="N74" s="688"/>
      <c r="O74" s="685"/>
      <c r="P74" s="688"/>
      <c r="Q74" s="687"/>
      <c r="R74" s="687"/>
      <c r="S74" s="687"/>
      <c r="T74" s="687"/>
      <c r="U74" s="687"/>
      <c r="V74" s="687"/>
      <c r="W74" s="687"/>
      <c r="X74" s="687"/>
      <c r="Y74" s="687"/>
      <c r="Z74" s="687"/>
      <c r="AA74" s="687"/>
      <c r="AB74" s="687"/>
      <c r="AC74" s="687"/>
      <c r="AD74" s="687"/>
      <c r="AE74" s="687"/>
      <c r="AF74" s="687"/>
    </row>
    <row r="75" spans="1:32" x14ac:dyDescent="0.25">
      <c r="A75" s="682"/>
      <c r="B75" s="683"/>
      <c r="C75" s="684"/>
      <c r="D75" s="685"/>
      <c r="E75" s="685"/>
      <c r="F75" s="688"/>
      <c r="G75" s="685"/>
      <c r="H75" s="688"/>
      <c r="I75" s="685"/>
      <c r="J75" s="688"/>
      <c r="K75" s="685"/>
      <c r="L75" s="688"/>
      <c r="M75" s="685"/>
      <c r="N75" s="688"/>
      <c r="O75" s="685"/>
      <c r="P75" s="688"/>
      <c r="Q75" s="687"/>
      <c r="R75" s="687"/>
      <c r="S75" s="687"/>
      <c r="T75" s="687"/>
      <c r="U75" s="687"/>
      <c r="V75" s="687"/>
      <c r="W75" s="687"/>
      <c r="X75" s="687"/>
      <c r="Y75" s="687"/>
      <c r="Z75" s="687"/>
      <c r="AA75" s="687"/>
      <c r="AB75" s="687"/>
      <c r="AC75" s="687"/>
      <c r="AD75" s="687"/>
      <c r="AE75" s="687"/>
      <c r="AF75" s="687"/>
    </row>
    <row r="76" spans="1:32" x14ac:dyDescent="0.25">
      <c r="A76" s="682"/>
      <c r="B76" s="683"/>
      <c r="C76" s="684"/>
      <c r="D76" s="685"/>
      <c r="E76" s="685"/>
      <c r="F76" s="688"/>
      <c r="G76" s="685"/>
      <c r="H76" s="688"/>
      <c r="I76" s="685"/>
      <c r="J76" s="688"/>
      <c r="K76" s="685"/>
      <c r="L76" s="688"/>
      <c r="M76" s="685"/>
      <c r="N76" s="688"/>
      <c r="O76" s="685"/>
      <c r="P76" s="688"/>
      <c r="Q76" s="687"/>
      <c r="R76" s="687"/>
      <c r="S76" s="687"/>
      <c r="T76" s="687"/>
      <c r="U76" s="687"/>
      <c r="V76" s="687"/>
      <c r="W76" s="687"/>
      <c r="X76" s="687"/>
      <c r="Y76" s="687"/>
      <c r="Z76" s="687"/>
      <c r="AA76" s="687"/>
      <c r="AB76" s="687"/>
      <c r="AC76" s="687"/>
      <c r="AD76" s="687"/>
      <c r="AE76" s="687"/>
      <c r="AF76" s="687"/>
    </row>
    <row r="77" spans="1:32" x14ac:dyDescent="0.25">
      <c r="A77" s="682"/>
      <c r="B77" s="683"/>
      <c r="C77" s="684"/>
      <c r="D77" s="685"/>
      <c r="E77" s="685"/>
      <c r="F77" s="688"/>
      <c r="G77" s="685"/>
      <c r="H77" s="688"/>
      <c r="I77" s="685"/>
      <c r="J77" s="688"/>
      <c r="K77" s="685"/>
      <c r="L77" s="688"/>
      <c r="M77" s="685"/>
      <c r="N77" s="688"/>
      <c r="O77" s="685"/>
      <c r="P77" s="688"/>
      <c r="Q77" s="687"/>
      <c r="R77" s="687"/>
      <c r="S77" s="687"/>
      <c r="T77" s="687"/>
      <c r="U77" s="687"/>
      <c r="V77" s="687"/>
      <c r="W77" s="687"/>
      <c r="X77" s="687"/>
      <c r="Y77" s="687"/>
      <c r="Z77" s="687"/>
      <c r="AA77" s="687"/>
      <c r="AB77" s="687"/>
      <c r="AC77" s="687"/>
      <c r="AD77" s="687"/>
      <c r="AE77" s="687"/>
      <c r="AF77" s="687"/>
    </row>
    <row r="78" spans="1:32" x14ac:dyDescent="0.25">
      <c r="A78" s="682"/>
      <c r="B78" s="683"/>
      <c r="C78" s="684"/>
      <c r="D78" s="685"/>
      <c r="E78" s="685"/>
      <c r="F78" s="688"/>
      <c r="G78" s="685"/>
      <c r="H78" s="688"/>
      <c r="I78" s="685"/>
      <c r="J78" s="688"/>
      <c r="K78" s="685"/>
      <c r="L78" s="688"/>
      <c r="M78" s="685"/>
      <c r="N78" s="688"/>
      <c r="O78" s="685"/>
      <c r="P78" s="688"/>
      <c r="Q78" s="687"/>
      <c r="R78" s="687"/>
      <c r="S78" s="687"/>
      <c r="T78" s="687"/>
      <c r="U78" s="687"/>
      <c r="V78" s="687"/>
      <c r="W78" s="687"/>
      <c r="X78" s="687"/>
      <c r="Y78" s="687"/>
      <c r="Z78" s="687"/>
      <c r="AA78" s="687"/>
      <c r="AB78" s="687"/>
      <c r="AC78" s="687"/>
      <c r="AD78" s="687"/>
      <c r="AE78" s="687"/>
      <c r="AF78" s="687"/>
    </row>
    <row r="79" spans="1:32" x14ac:dyDescent="0.25">
      <c r="A79" s="682"/>
      <c r="B79" s="683"/>
      <c r="C79" s="684"/>
      <c r="D79" s="685"/>
      <c r="E79" s="685"/>
      <c r="F79" s="688"/>
      <c r="G79" s="685"/>
      <c r="H79" s="688"/>
      <c r="I79" s="685"/>
      <c r="J79" s="688"/>
      <c r="K79" s="685"/>
      <c r="L79" s="688"/>
      <c r="M79" s="685"/>
      <c r="N79" s="688"/>
      <c r="O79" s="685"/>
      <c r="P79" s="688"/>
      <c r="Q79" s="687"/>
      <c r="R79" s="687"/>
      <c r="S79" s="687"/>
      <c r="T79" s="687"/>
      <c r="U79" s="687"/>
      <c r="V79" s="687"/>
      <c r="W79" s="687"/>
      <c r="X79" s="687"/>
      <c r="Y79" s="687"/>
      <c r="Z79" s="687"/>
      <c r="AA79" s="687"/>
      <c r="AB79" s="687"/>
      <c r="AC79" s="687"/>
      <c r="AD79" s="687"/>
      <c r="AE79" s="687"/>
      <c r="AF79" s="687"/>
    </row>
    <row r="80" spans="1:32" x14ac:dyDescent="0.25">
      <c r="A80" s="682"/>
      <c r="B80" s="683"/>
      <c r="C80" s="684"/>
      <c r="D80" s="685"/>
      <c r="E80" s="685"/>
      <c r="F80" s="688"/>
      <c r="G80" s="685"/>
      <c r="H80" s="688"/>
      <c r="I80" s="685"/>
      <c r="J80" s="688"/>
      <c r="K80" s="685"/>
      <c r="L80" s="688"/>
      <c r="M80" s="685"/>
      <c r="N80" s="688"/>
      <c r="O80" s="685"/>
      <c r="P80" s="688"/>
      <c r="Q80" s="687"/>
      <c r="R80" s="687"/>
      <c r="S80" s="687"/>
      <c r="T80" s="687"/>
      <c r="U80" s="687"/>
      <c r="V80" s="687"/>
      <c r="W80" s="687"/>
      <c r="X80" s="687"/>
      <c r="Y80" s="687"/>
      <c r="Z80" s="687"/>
      <c r="AA80" s="687"/>
      <c r="AB80" s="687"/>
      <c r="AC80" s="687"/>
      <c r="AD80" s="687"/>
      <c r="AE80" s="687"/>
      <c r="AF80" s="687"/>
    </row>
    <row r="81" spans="1:32" x14ac:dyDescent="0.25">
      <c r="A81" s="682"/>
      <c r="B81" s="683"/>
      <c r="C81" s="684"/>
      <c r="D81" s="685"/>
      <c r="E81" s="685"/>
      <c r="F81" s="688"/>
      <c r="G81" s="685"/>
      <c r="H81" s="688"/>
      <c r="I81" s="685"/>
      <c r="J81" s="688"/>
      <c r="K81" s="685"/>
      <c r="L81" s="688"/>
      <c r="M81" s="685"/>
      <c r="N81" s="688"/>
      <c r="O81" s="685"/>
      <c r="P81" s="688"/>
      <c r="Q81" s="687"/>
      <c r="R81" s="687"/>
      <c r="S81" s="687"/>
      <c r="T81" s="687"/>
      <c r="U81" s="687"/>
      <c r="V81" s="687"/>
      <c r="W81" s="687"/>
      <c r="X81" s="687"/>
      <c r="Y81" s="687"/>
      <c r="Z81" s="687"/>
      <c r="AA81" s="687"/>
      <c r="AB81" s="687"/>
      <c r="AC81" s="687"/>
      <c r="AD81" s="687"/>
      <c r="AE81" s="687"/>
      <c r="AF81" s="687"/>
    </row>
    <row r="82" spans="1:32" x14ac:dyDescent="0.25">
      <c r="A82" s="682"/>
      <c r="B82" s="683"/>
      <c r="C82" s="684"/>
      <c r="D82" s="685"/>
      <c r="E82" s="685"/>
      <c r="F82" s="688"/>
      <c r="G82" s="685"/>
      <c r="H82" s="688"/>
      <c r="I82" s="685"/>
      <c r="J82" s="688"/>
      <c r="K82" s="685"/>
      <c r="L82" s="688"/>
      <c r="M82" s="685"/>
      <c r="N82" s="688"/>
      <c r="O82" s="685"/>
      <c r="P82" s="688"/>
      <c r="Q82" s="687"/>
      <c r="R82" s="687"/>
      <c r="S82" s="687"/>
      <c r="T82" s="687"/>
      <c r="U82" s="687"/>
      <c r="V82" s="687"/>
      <c r="W82" s="687"/>
      <c r="X82" s="687"/>
      <c r="Y82" s="687"/>
      <c r="Z82" s="687"/>
      <c r="AA82" s="687"/>
      <c r="AB82" s="687"/>
      <c r="AC82" s="687"/>
      <c r="AD82" s="687"/>
      <c r="AE82" s="687"/>
      <c r="AF82" s="687"/>
    </row>
    <row r="83" spans="1:32" x14ac:dyDescent="0.25">
      <c r="A83" s="682"/>
      <c r="B83" s="683"/>
      <c r="C83" s="684"/>
      <c r="D83" s="685"/>
      <c r="E83" s="685"/>
      <c r="F83" s="688"/>
      <c r="G83" s="685"/>
      <c r="H83" s="688"/>
      <c r="I83" s="685"/>
      <c r="J83" s="688"/>
      <c r="K83" s="685"/>
      <c r="L83" s="688"/>
      <c r="M83" s="685"/>
      <c r="N83" s="688"/>
      <c r="O83" s="685"/>
      <c r="P83" s="688"/>
      <c r="Q83" s="687"/>
      <c r="R83" s="687"/>
      <c r="S83" s="687"/>
      <c r="T83" s="687"/>
      <c r="U83" s="687"/>
      <c r="V83" s="687"/>
      <c r="W83" s="687"/>
      <c r="X83" s="687"/>
      <c r="Y83" s="687"/>
      <c r="Z83" s="687"/>
      <c r="AA83" s="687"/>
      <c r="AB83" s="687"/>
      <c r="AC83" s="687"/>
      <c r="AD83" s="687"/>
      <c r="AE83" s="687"/>
      <c r="AF83" s="687"/>
    </row>
    <row r="84" spans="1:32" x14ac:dyDescent="0.25">
      <c r="A84" s="682"/>
      <c r="B84" s="683"/>
      <c r="C84" s="684"/>
      <c r="D84" s="685"/>
      <c r="E84" s="685"/>
      <c r="F84" s="688"/>
      <c r="G84" s="685"/>
      <c r="H84" s="688"/>
      <c r="I84" s="685"/>
      <c r="J84" s="688"/>
      <c r="K84" s="685"/>
      <c r="L84" s="688"/>
      <c r="M84" s="685"/>
      <c r="N84" s="688"/>
      <c r="O84" s="685"/>
      <c r="P84" s="688"/>
      <c r="Q84" s="687"/>
      <c r="R84" s="687"/>
      <c r="S84" s="687"/>
      <c r="T84" s="687"/>
      <c r="U84" s="687"/>
      <c r="V84" s="687"/>
      <c r="W84" s="687"/>
      <c r="X84" s="687"/>
      <c r="Y84" s="687"/>
      <c r="Z84" s="687"/>
      <c r="AA84" s="687"/>
      <c r="AB84" s="687"/>
      <c r="AC84" s="687"/>
      <c r="AD84" s="687"/>
      <c r="AE84" s="687"/>
      <c r="AF84" s="687"/>
    </row>
    <row r="85" spans="1:32" x14ac:dyDescent="0.25">
      <c r="A85" s="682"/>
      <c r="B85" s="683"/>
      <c r="C85" s="684"/>
      <c r="D85" s="685"/>
      <c r="E85" s="685"/>
      <c r="F85" s="688"/>
      <c r="G85" s="685"/>
      <c r="H85" s="688"/>
      <c r="I85" s="685"/>
      <c r="J85" s="688"/>
      <c r="K85" s="685"/>
      <c r="L85" s="688"/>
      <c r="M85" s="685"/>
      <c r="N85" s="688"/>
      <c r="O85" s="685"/>
      <c r="P85" s="688"/>
      <c r="Q85" s="687"/>
      <c r="R85" s="687"/>
      <c r="S85" s="687"/>
      <c r="T85" s="687"/>
      <c r="U85" s="687"/>
      <c r="V85" s="687"/>
      <c r="W85" s="687"/>
      <c r="X85" s="687"/>
      <c r="Y85" s="687"/>
      <c r="Z85" s="687"/>
      <c r="AA85" s="687"/>
      <c r="AB85" s="687"/>
      <c r="AC85" s="687"/>
      <c r="AD85" s="687"/>
      <c r="AE85" s="687"/>
      <c r="AF85" s="687"/>
    </row>
    <row r="86" spans="1:32" x14ac:dyDescent="0.25">
      <c r="A86" s="682"/>
      <c r="B86" s="683"/>
      <c r="C86" s="684"/>
      <c r="D86" s="685"/>
      <c r="E86" s="685"/>
      <c r="F86" s="688"/>
      <c r="G86" s="685"/>
      <c r="H86" s="688"/>
      <c r="I86" s="685"/>
      <c r="J86" s="688"/>
      <c r="K86" s="685"/>
      <c r="L86" s="688"/>
      <c r="M86" s="685"/>
      <c r="N86" s="688"/>
      <c r="O86" s="685"/>
      <c r="P86" s="688"/>
      <c r="Q86" s="687"/>
      <c r="R86" s="687"/>
      <c r="S86" s="687"/>
      <c r="T86" s="687"/>
      <c r="U86" s="687"/>
      <c r="V86" s="687"/>
      <c r="W86" s="687"/>
      <c r="X86" s="687"/>
      <c r="Y86" s="687"/>
      <c r="Z86" s="687"/>
      <c r="AA86" s="687"/>
      <c r="AB86" s="687"/>
      <c r="AC86" s="687"/>
      <c r="AD86" s="687"/>
      <c r="AE86" s="687"/>
      <c r="AF86" s="687"/>
    </row>
    <row r="87" spans="1:32" x14ac:dyDescent="0.25">
      <c r="A87" s="682"/>
      <c r="B87" s="683"/>
      <c r="C87" s="684"/>
      <c r="D87" s="685"/>
      <c r="E87" s="685"/>
      <c r="F87" s="688"/>
      <c r="G87" s="685"/>
      <c r="H87" s="688"/>
      <c r="I87" s="685"/>
      <c r="J87" s="688"/>
      <c r="K87" s="685"/>
      <c r="L87" s="688"/>
      <c r="M87" s="685"/>
      <c r="N87" s="688"/>
      <c r="O87" s="685"/>
      <c r="P87" s="688"/>
      <c r="Q87" s="687"/>
      <c r="R87" s="687"/>
      <c r="S87" s="687"/>
      <c r="T87" s="687"/>
      <c r="U87" s="687"/>
      <c r="V87" s="687"/>
      <c r="W87" s="687"/>
      <c r="X87" s="687"/>
      <c r="Y87" s="687"/>
      <c r="Z87" s="687"/>
      <c r="AA87" s="687"/>
      <c r="AB87" s="687"/>
      <c r="AC87" s="687"/>
      <c r="AD87" s="687"/>
      <c r="AE87" s="687"/>
      <c r="AF87" s="687"/>
    </row>
    <row r="88" spans="1:32" x14ac:dyDescent="0.25">
      <c r="A88" s="682"/>
      <c r="B88" s="683"/>
      <c r="C88" s="684"/>
      <c r="D88" s="685"/>
      <c r="E88" s="685"/>
      <c r="F88" s="688"/>
      <c r="G88" s="685"/>
      <c r="H88" s="688"/>
      <c r="I88" s="685"/>
      <c r="J88" s="688"/>
      <c r="K88" s="685"/>
      <c r="L88" s="688"/>
      <c r="M88" s="685"/>
      <c r="N88" s="688"/>
      <c r="O88" s="685"/>
      <c r="P88" s="688"/>
      <c r="Q88" s="687"/>
      <c r="R88" s="687"/>
      <c r="S88" s="687"/>
      <c r="T88" s="687"/>
      <c r="U88" s="687"/>
      <c r="V88" s="687"/>
      <c r="W88" s="687"/>
      <c r="X88" s="687"/>
      <c r="Y88" s="687"/>
      <c r="Z88" s="687"/>
      <c r="AA88" s="687"/>
      <c r="AB88" s="687"/>
      <c r="AC88" s="687"/>
      <c r="AD88" s="687"/>
      <c r="AE88" s="687"/>
      <c r="AF88" s="687"/>
    </row>
    <row r="89" spans="1:32" x14ac:dyDescent="0.25">
      <c r="A89" s="682"/>
      <c r="B89" s="683"/>
      <c r="C89" s="684"/>
      <c r="D89" s="685"/>
      <c r="E89" s="685"/>
      <c r="F89" s="688"/>
      <c r="G89" s="685"/>
      <c r="H89" s="688"/>
      <c r="I89" s="685"/>
      <c r="J89" s="688"/>
      <c r="K89" s="685"/>
      <c r="L89" s="688"/>
      <c r="M89" s="685"/>
      <c r="N89" s="688"/>
      <c r="O89" s="685"/>
      <c r="P89" s="688"/>
      <c r="Q89" s="687"/>
      <c r="R89" s="687"/>
      <c r="S89" s="687"/>
      <c r="T89" s="687"/>
      <c r="U89" s="687"/>
      <c r="V89" s="687"/>
      <c r="W89" s="687"/>
      <c r="X89" s="687"/>
      <c r="Y89" s="687"/>
      <c r="Z89" s="687"/>
      <c r="AA89" s="687"/>
      <c r="AB89" s="687"/>
      <c r="AC89" s="687"/>
      <c r="AD89" s="687"/>
      <c r="AE89" s="687"/>
      <c r="AF89" s="687"/>
    </row>
    <row r="90" spans="1:32" x14ac:dyDescent="0.25">
      <c r="A90" s="682"/>
      <c r="B90" s="683"/>
      <c r="C90" s="684"/>
      <c r="D90" s="685"/>
      <c r="E90" s="685"/>
      <c r="F90" s="688"/>
      <c r="G90" s="685"/>
      <c r="H90" s="688"/>
      <c r="I90" s="685"/>
      <c r="J90" s="688"/>
      <c r="K90" s="685"/>
      <c r="L90" s="688"/>
      <c r="M90" s="685"/>
      <c r="N90" s="688"/>
      <c r="O90" s="685"/>
      <c r="P90" s="688"/>
      <c r="Q90" s="687"/>
      <c r="R90" s="687"/>
      <c r="S90" s="687"/>
      <c r="T90" s="687"/>
      <c r="U90" s="687"/>
      <c r="V90" s="687"/>
      <c r="W90" s="687"/>
      <c r="X90" s="687"/>
      <c r="Y90" s="687"/>
      <c r="Z90" s="687"/>
      <c r="AA90" s="687"/>
      <c r="AB90" s="687"/>
      <c r="AC90" s="687"/>
      <c r="AD90" s="687"/>
      <c r="AE90" s="687"/>
      <c r="AF90" s="687"/>
    </row>
    <row r="91" spans="1:32" x14ac:dyDescent="0.25">
      <c r="A91" s="682"/>
      <c r="B91" s="683"/>
      <c r="C91" s="684"/>
      <c r="D91" s="685"/>
      <c r="E91" s="685"/>
      <c r="F91" s="688"/>
      <c r="G91" s="685"/>
      <c r="H91" s="688"/>
      <c r="I91" s="685"/>
      <c r="J91" s="688"/>
      <c r="K91" s="685"/>
      <c r="L91" s="688"/>
      <c r="M91" s="685"/>
      <c r="N91" s="688"/>
      <c r="O91" s="685"/>
      <c r="P91" s="688"/>
      <c r="Q91" s="687"/>
      <c r="R91" s="687"/>
      <c r="S91" s="687"/>
      <c r="T91" s="687"/>
      <c r="U91" s="687"/>
      <c r="V91" s="687"/>
      <c r="W91" s="687"/>
      <c r="X91" s="687"/>
      <c r="Y91" s="687"/>
      <c r="Z91" s="687"/>
      <c r="AA91" s="687"/>
      <c r="AB91" s="687"/>
      <c r="AC91" s="687"/>
      <c r="AD91" s="687"/>
      <c r="AE91" s="687"/>
      <c r="AF91" s="687"/>
    </row>
    <row r="92" spans="1:32" x14ac:dyDescent="0.25">
      <c r="A92" s="682"/>
      <c r="B92" s="683"/>
      <c r="C92" s="684"/>
      <c r="D92" s="685"/>
      <c r="E92" s="685"/>
      <c r="F92" s="688"/>
      <c r="G92" s="685"/>
      <c r="H92" s="688"/>
      <c r="I92" s="685"/>
      <c r="J92" s="688"/>
      <c r="K92" s="685"/>
      <c r="L92" s="688"/>
      <c r="M92" s="685"/>
      <c r="N92" s="688"/>
      <c r="O92" s="685"/>
      <c r="P92" s="688"/>
      <c r="Q92" s="687"/>
      <c r="R92" s="687"/>
      <c r="S92" s="687"/>
      <c r="T92" s="687"/>
      <c r="U92" s="687"/>
      <c r="V92" s="687"/>
      <c r="W92" s="687"/>
      <c r="X92" s="687"/>
      <c r="Y92" s="687"/>
      <c r="Z92" s="687"/>
      <c r="AA92" s="687"/>
      <c r="AB92" s="687"/>
      <c r="AC92" s="687"/>
      <c r="AD92" s="687"/>
      <c r="AE92" s="687"/>
      <c r="AF92" s="687"/>
    </row>
    <row r="93" spans="1:32" x14ac:dyDescent="0.25">
      <c r="A93" s="682"/>
      <c r="B93" s="683"/>
      <c r="C93" s="684"/>
      <c r="D93" s="685"/>
      <c r="E93" s="685"/>
      <c r="F93" s="688"/>
      <c r="G93" s="685"/>
      <c r="H93" s="688"/>
      <c r="I93" s="685"/>
      <c r="J93" s="688"/>
      <c r="K93" s="685"/>
      <c r="L93" s="688"/>
      <c r="M93" s="685"/>
      <c r="N93" s="688"/>
      <c r="O93" s="685"/>
      <c r="P93" s="688"/>
      <c r="Q93" s="687"/>
      <c r="R93" s="687"/>
      <c r="S93" s="687"/>
      <c r="T93" s="687"/>
      <c r="U93" s="687"/>
      <c r="V93" s="687"/>
      <c r="W93" s="687"/>
      <c r="X93" s="687"/>
      <c r="Y93" s="687"/>
      <c r="Z93" s="687"/>
      <c r="AA93" s="687"/>
      <c r="AB93" s="687"/>
      <c r="AC93" s="687"/>
      <c r="AD93" s="687"/>
      <c r="AE93" s="687"/>
      <c r="AF93" s="687"/>
    </row>
    <row r="94" spans="1:32" x14ac:dyDescent="0.25">
      <c r="A94" s="682"/>
      <c r="B94" s="683"/>
      <c r="C94" s="684"/>
      <c r="D94" s="685"/>
      <c r="E94" s="685"/>
      <c r="F94" s="688"/>
      <c r="G94" s="685"/>
      <c r="H94" s="688"/>
      <c r="I94" s="685"/>
      <c r="J94" s="688"/>
      <c r="K94" s="685"/>
      <c r="L94" s="688"/>
      <c r="M94" s="685"/>
      <c r="N94" s="688"/>
      <c r="O94" s="685"/>
      <c r="P94" s="688"/>
      <c r="Q94" s="687"/>
      <c r="R94" s="687"/>
      <c r="S94" s="687"/>
      <c r="T94" s="687"/>
      <c r="U94" s="687"/>
      <c r="V94" s="687"/>
      <c r="W94" s="687"/>
      <c r="X94" s="687"/>
      <c r="Y94" s="687"/>
      <c r="Z94" s="687"/>
      <c r="AA94" s="687"/>
      <c r="AB94" s="687"/>
      <c r="AC94" s="687"/>
      <c r="AD94" s="687"/>
      <c r="AE94" s="687"/>
      <c r="AF94" s="687"/>
    </row>
    <row r="95" spans="1:32" x14ac:dyDescent="0.25">
      <c r="A95" s="682"/>
      <c r="B95" s="683"/>
      <c r="C95" s="684"/>
      <c r="D95" s="685"/>
      <c r="E95" s="685"/>
      <c r="F95" s="688"/>
      <c r="G95" s="685"/>
      <c r="H95" s="688"/>
      <c r="I95" s="685"/>
      <c r="J95" s="688"/>
      <c r="K95" s="685"/>
      <c r="L95" s="688"/>
      <c r="M95" s="685"/>
      <c r="N95" s="688"/>
      <c r="O95" s="685"/>
      <c r="P95" s="688"/>
      <c r="Q95" s="687"/>
      <c r="R95" s="687"/>
      <c r="S95" s="687"/>
      <c r="T95" s="687"/>
      <c r="U95" s="687"/>
      <c r="V95" s="687"/>
      <c r="W95" s="687"/>
      <c r="X95" s="687"/>
      <c r="Y95" s="687"/>
      <c r="Z95" s="687"/>
      <c r="AA95" s="687"/>
      <c r="AB95" s="687"/>
      <c r="AC95" s="687"/>
      <c r="AD95" s="687"/>
      <c r="AE95" s="687"/>
      <c r="AF95" s="687"/>
    </row>
    <row r="96" spans="1:32" x14ac:dyDescent="0.25">
      <c r="A96" s="682"/>
      <c r="B96" s="683"/>
      <c r="C96" s="684"/>
      <c r="D96" s="685"/>
      <c r="E96" s="685"/>
      <c r="F96" s="688"/>
      <c r="G96" s="685"/>
      <c r="H96" s="688"/>
      <c r="I96" s="685"/>
      <c r="J96" s="688"/>
      <c r="K96" s="685"/>
      <c r="L96" s="688"/>
      <c r="M96" s="685"/>
      <c r="N96" s="688"/>
      <c r="O96" s="685"/>
      <c r="P96" s="688"/>
      <c r="Q96" s="687"/>
      <c r="R96" s="687"/>
      <c r="S96" s="687"/>
      <c r="T96" s="687"/>
      <c r="U96" s="687"/>
      <c r="V96" s="687"/>
      <c r="W96" s="687"/>
      <c r="X96" s="687"/>
      <c r="Y96" s="687"/>
      <c r="Z96" s="687"/>
      <c r="AA96" s="687"/>
      <c r="AB96" s="687"/>
      <c r="AC96" s="687"/>
      <c r="AD96" s="687"/>
      <c r="AE96" s="687"/>
      <c r="AF96" s="687"/>
    </row>
    <row r="97" spans="1:32" x14ac:dyDescent="0.25">
      <c r="A97" s="682"/>
      <c r="B97" s="683"/>
      <c r="C97" s="684"/>
      <c r="D97" s="685"/>
      <c r="E97" s="685"/>
      <c r="F97" s="688"/>
      <c r="G97" s="685"/>
      <c r="H97" s="688"/>
      <c r="I97" s="685"/>
      <c r="J97" s="688"/>
      <c r="K97" s="685"/>
      <c r="L97" s="688"/>
      <c r="M97" s="685"/>
      <c r="N97" s="688"/>
      <c r="O97" s="685"/>
      <c r="P97" s="688"/>
      <c r="Q97" s="687"/>
      <c r="R97" s="687"/>
      <c r="S97" s="687"/>
      <c r="T97" s="687"/>
      <c r="U97" s="687"/>
      <c r="V97" s="687"/>
      <c r="W97" s="687"/>
      <c r="X97" s="687"/>
      <c r="Y97" s="687"/>
      <c r="Z97" s="687"/>
      <c r="AA97" s="687"/>
      <c r="AB97" s="687"/>
      <c r="AC97" s="687"/>
      <c r="AD97" s="687"/>
      <c r="AE97" s="687"/>
      <c r="AF97" s="687"/>
    </row>
    <row r="98" spans="1:32" x14ac:dyDescent="0.25">
      <c r="A98" s="682"/>
      <c r="B98" s="683"/>
      <c r="C98" s="684"/>
      <c r="D98" s="685"/>
      <c r="E98" s="685"/>
      <c r="F98" s="688"/>
      <c r="G98" s="685"/>
      <c r="H98" s="688"/>
      <c r="I98" s="685"/>
      <c r="J98" s="688"/>
      <c r="K98" s="685"/>
      <c r="L98" s="688"/>
      <c r="M98" s="685"/>
      <c r="N98" s="688"/>
      <c r="O98" s="685"/>
      <c r="P98" s="688"/>
      <c r="Q98" s="687"/>
      <c r="R98" s="687"/>
      <c r="S98" s="687"/>
      <c r="T98" s="687"/>
      <c r="U98" s="687"/>
      <c r="V98" s="687"/>
      <c r="W98" s="687"/>
      <c r="X98" s="687"/>
      <c r="Y98" s="687"/>
      <c r="Z98" s="687"/>
      <c r="AA98" s="687"/>
      <c r="AB98" s="687"/>
      <c r="AC98" s="687"/>
      <c r="AD98" s="687"/>
      <c r="AE98" s="687"/>
      <c r="AF98" s="687"/>
    </row>
    <row r="99" spans="1:32" x14ac:dyDescent="0.25">
      <c r="A99" s="682"/>
      <c r="B99" s="683"/>
      <c r="C99" s="684"/>
      <c r="D99" s="685"/>
      <c r="E99" s="685"/>
      <c r="F99" s="688"/>
      <c r="G99" s="685"/>
      <c r="H99" s="688"/>
      <c r="I99" s="685"/>
      <c r="J99" s="688"/>
      <c r="K99" s="685"/>
      <c r="L99" s="688"/>
      <c r="M99" s="685"/>
      <c r="N99" s="688"/>
      <c r="O99" s="685"/>
      <c r="P99" s="688"/>
      <c r="Q99" s="687"/>
      <c r="R99" s="687"/>
      <c r="S99" s="687"/>
      <c r="T99" s="687"/>
      <c r="U99" s="687"/>
      <c r="V99" s="687"/>
      <c r="W99" s="687"/>
      <c r="X99" s="687"/>
      <c r="Y99" s="687"/>
      <c r="Z99" s="687"/>
      <c r="AA99" s="687"/>
      <c r="AB99" s="687"/>
      <c r="AC99" s="687"/>
      <c r="AD99" s="687"/>
      <c r="AE99" s="687"/>
      <c r="AF99" s="687"/>
    </row>
    <row r="100" spans="1:32" x14ac:dyDescent="0.25">
      <c r="A100" s="682"/>
      <c r="B100" s="683"/>
      <c r="C100" s="684"/>
      <c r="D100" s="685"/>
      <c r="E100" s="685"/>
      <c r="F100" s="688"/>
      <c r="G100" s="685"/>
      <c r="H100" s="688"/>
      <c r="I100" s="685"/>
      <c r="J100" s="688"/>
      <c r="K100" s="685"/>
      <c r="L100" s="688"/>
      <c r="M100" s="685"/>
      <c r="N100" s="688"/>
      <c r="O100" s="685"/>
      <c r="P100" s="688"/>
      <c r="Q100" s="687"/>
      <c r="R100" s="687"/>
      <c r="S100" s="687"/>
      <c r="T100" s="687"/>
      <c r="U100" s="687"/>
      <c r="V100" s="687"/>
      <c r="W100" s="687"/>
      <c r="X100" s="687"/>
      <c r="Y100" s="687"/>
      <c r="Z100" s="687"/>
      <c r="AA100" s="687"/>
      <c r="AB100" s="687"/>
      <c r="AC100" s="687"/>
      <c r="AD100" s="687"/>
      <c r="AE100" s="687"/>
      <c r="AF100" s="687"/>
    </row>
    <row r="101" spans="1:32" x14ac:dyDescent="0.25">
      <c r="A101" s="682"/>
      <c r="B101" s="683"/>
      <c r="C101" s="684"/>
      <c r="D101" s="685"/>
      <c r="E101" s="685"/>
      <c r="F101" s="688"/>
      <c r="G101" s="685"/>
      <c r="H101" s="688"/>
      <c r="I101" s="685"/>
      <c r="J101" s="688"/>
      <c r="K101" s="685"/>
      <c r="L101" s="688"/>
      <c r="M101" s="685"/>
      <c r="N101" s="688"/>
      <c r="O101" s="685"/>
      <c r="P101" s="688"/>
      <c r="Q101" s="687"/>
      <c r="R101" s="687"/>
      <c r="S101" s="687"/>
      <c r="T101" s="687"/>
      <c r="U101" s="687"/>
      <c r="V101" s="687"/>
      <c r="W101" s="687"/>
      <c r="X101" s="687"/>
      <c r="Y101" s="687"/>
      <c r="Z101" s="687"/>
      <c r="AA101" s="687"/>
      <c r="AB101" s="687"/>
      <c r="AC101" s="687"/>
      <c r="AD101" s="687"/>
      <c r="AE101" s="687"/>
      <c r="AF101" s="687"/>
    </row>
    <row r="102" spans="1:32" x14ac:dyDescent="0.25">
      <c r="A102" s="682"/>
      <c r="B102" s="683"/>
      <c r="C102" s="684"/>
      <c r="D102" s="685"/>
      <c r="E102" s="685"/>
      <c r="F102" s="688"/>
      <c r="G102" s="685"/>
      <c r="H102" s="688"/>
      <c r="I102" s="685"/>
      <c r="J102" s="688"/>
      <c r="K102" s="685"/>
      <c r="L102" s="688"/>
      <c r="M102" s="685"/>
      <c r="N102" s="688"/>
      <c r="O102" s="685"/>
      <c r="P102" s="688"/>
      <c r="Q102" s="687"/>
      <c r="R102" s="687"/>
      <c r="S102" s="687"/>
      <c r="T102" s="687"/>
      <c r="U102" s="687"/>
      <c r="V102" s="687"/>
      <c r="W102" s="687"/>
      <c r="X102" s="687"/>
      <c r="Y102" s="687"/>
      <c r="Z102" s="687"/>
      <c r="AA102" s="687"/>
      <c r="AB102" s="687"/>
      <c r="AC102" s="687"/>
      <c r="AD102" s="687"/>
      <c r="AE102" s="687"/>
      <c r="AF102" s="687"/>
    </row>
    <row r="103" spans="1:32" x14ac:dyDescent="0.25">
      <c r="A103" s="682"/>
      <c r="B103" s="683"/>
      <c r="C103" s="684"/>
      <c r="D103" s="685"/>
      <c r="E103" s="685"/>
      <c r="F103" s="688"/>
      <c r="G103" s="685"/>
      <c r="H103" s="688"/>
      <c r="I103" s="685"/>
      <c r="J103" s="688"/>
      <c r="K103" s="685"/>
      <c r="L103" s="688"/>
      <c r="M103" s="685"/>
      <c r="N103" s="688"/>
      <c r="O103" s="685"/>
      <c r="P103" s="688"/>
      <c r="Q103" s="687"/>
      <c r="R103" s="687"/>
      <c r="S103" s="687"/>
      <c r="T103" s="687"/>
      <c r="U103" s="687"/>
      <c r="V103" s="687"/>
      <c r="W103" s="687"/>
      <c r="X103" s="687"/>
      <c r="Y103" s="687"/>
      <c r="Z103" s="687"/>
      <c r="AA103" s="687"/>
      <c r="AB103" s="687"/>
      <c r="AC103" s="687"/>
      <c r="AD103" s="687"/>
      <c r="AE103" s="687"/>
      <c r="AF103" s="687"/>
    </row>
    <row r="104" spans="1:32" x14ac:dyDescent="0.25">
      <c r="A104" s="682"/>
      <c r="B104" s="683"/>
      <c r="C104" s="684"/>
      <c r="D104" s="685"/>
      <c r="E104" s="685"/>
      <c r="F104" s="688"/>
      <c r="G104" s="685"/>
      <c r="H104" s="688"/>
      <c r="I104" s="685"/>
      <c r="J104" s="688"/>
      <c r="K104" s="685"/>
      <c r="L104" s="688"/>
      <c r="M104" s="685"/>
      <c r="N104" s="688"/>
      <c r="O104" s="685"/>
      <c r="P104" s="688"/>
      <c r="Q104" s="687"/>
      <c r="R104" s="687"/>
      <c r="S104" s="687"/>
      <c r="T104" s="687"/>
      <c r="U104" s="687"/>
      <c r="V104" s="687"/>
      <c r="W104" s="687"/>
      <c r="X104" s="687"/>
      <c r="Y104" s="687"/>
      <c r="Z104" s="687"/>
      <c r="AA104" s="687"/>
      <c r="AB104" s="687"/>
      <c r="AC104" s="687"/>
      <c r="AD104" s="687"/>
      <c r="AE104" s="687"/>
      <c r="AF104" s="687"/>
    </row>
    <row r="105" spans="1:32" x14ac:dyDescent="0.25">
      <c r="A105" s="682"/>
      <c r="B105" s="683"/>
      <c r="C105" s="684"/>
      <c r="D105" s="685"/>
      <c r="E105" s="685"/>
      <c r="F105" s="688"/>
      <c r="G105" s="685"/>
      <c r="H105" s="688"/>
      <c r="I105" s="685"/>
      <c r="J105" s="688"/>
      <c r="K105" s="685"/>
      <c r="L105" s="688"/>
      <c r="M105" s="685"/>
      <c r="N105" s="688"/>
      <c r="O105" s="685"/>
      <c r="P105" s="688"/>
      <c r="Q105" s="687"/>
      <c r="R105" s="687"/>
      <c r="S105" s="687"/>
      <c r="T105" s="687"/>
      <c r="U105" s="687"/>
      <c r="V105" s="687"/>
      <c r="W105" s="687"/>
      <c r="X105" s="687"/>
      <c r="Y105" s="687"/>
      <c r="Z105" s="687"/>
      <c r="AA105" s="687"/>
      <c r="AB105" s="687"/>
      <c r="AC105" s="687"/>
      <c r="AD105" s="687"/>
      <c r="AE105" s="687"/>
      <c r="AF105" s="687"/>
    </row>
    <row r="106" spans="1:32" x14ac:dyDescent="0.25">
      <c r="A106" s="682"/>
      <c r="B106" s="683"/>
      <c r="C106" s="684"/>
      <c r="D106" s="685"/>
      <c r="E106" s="685"/>
      <c r="F106" s="688"/>
      <c r="G106" s="685"/>
      <c r="H106" s="688"/>
      <c r="I106" s="685"/>
      <c r="J106" s="688"/>
      <c r="K106" s="685"/>
      <c r="L106" s="688"/>
      <c r="M106" s="685"/>
      <c r="N106" s="688"/>
      <c r="O106" s="685"/>
      <c r="P106" s="688"/>
      <c r="Q106" s="687"/>
      <c r="R106" s="687"/>
      <c r="S106" s="687"/>
      <c r="T106" s="687"/>
      <c r="U106" s="687"/>
      <c r="V106" s="687"/>
      <c r="W106" s="687"/>
      <c r="X106" s="687"/>
      <c r="Y106" s="687"/>
      <c r="Z106" s="687"/>
      <c r="AA106" s="687"/>
      <c r="AB106" s="687"/>
      <c r="AC106" s="687"/>
      <c r="AD106" s="687"/>
      <c r="AE106" s="687"/>
      <c r="AF106" s="687"/>
    </row>
    <row r="107" spans="1:32" x14ac:dyDescent="0.25">
      <c r="A107" s="682"/>
      <c r="B107" s="683"/>
      <c r="C107" s="684"/>
      <c r="D107" s="685"/>
      <c r="E107" s="685"/>
      <c r="F107" s="688"/>
      <c r="G107" s="685"/>
      <c r="H107" s="688"/>
      <c r="I107" s="685"/>
      <c r="J107" s="688"/>
      <c r="K107" s="685"/>
      <c r="L107" s="688"/>
      <c r="M107" s="685"/>
      <c r="N107" s="688"/>
      <c r="O107" s="685"/>
      <c r="P107" s="688"/>
      <c r="Q107" s="687"/>
      <c r="R107" s="687"/>
      <c r="S107" s="687"/>
      <c r="T107" s="687"/>
      <c r="U107" s="687"/>
      <c r="V107" s="687"/>
      <c r="W107" s="687"/>
      <c r="X107" s="687"/>
      <c r="Y107" s="687"/>
      <c r="Z107" s="687"/>
      <c r="AA107" s="687"/>
      <c r="AB107" s="687"/>
      <c r="AC107" s="687"/>
      <c r="AD107" s="687"/>
      <c r="AE107" s="687"/>
      <c r="AF107" s="687"/>
    </row>
    <row r="108" spans="1:32" x14ac:dyDescent="0.25">
      <c r="A108" s="682"/>
      <c r="B108" s="683"/>
      <c r="C108" s="684"/>
      <c r="D108" s="685"/>
      <c r="E108" s="685"/>
      <c r="F108" s="688"/>
      <c r="G108" s="685"/>
      <c r="H108" s="688"/>
      <c r="I108" s="685"/>
      <c r="J108" s="688"/>
      <c r="K108" s="685"/>
      <c r="L108" s="688"/>
      <c r="M108" s="685"/>
      <c r="N108" s="688"/>
      <c r="O108" s="685"/>
      <c r="P108" s="688"/>
      <c r="Q108" s="687"/>
      <c r="R108" s="687"/>
      <c r="S108" s="687"/>
      <c r="T108" s="687"/>
      <c r="U108" s="687"/>
      <c r="V108" s="687"/>
      <c r="W108" s="687"/>
      <c r="X108" s="687"/>
      <c r="Y108" s="687"/>
      <c r="Z108" s="687"/>
      <c r="AA108" s="687"/>
      <c r="AB108" s="687"/>
      <c r="AC108" s="687"/>
      <c r="AD108" s="687"/>
      <c r="AE108" s="687"/>
      <c r="AF108" s="687"/>
    </row>
    <row r="109" spans="1:32" x14ac:dyDescent="0.25">
      <c r="A109" s="682"/>
      <c r="B109" s="683"/>
      <c r="C109" s="684"/>
      <c r="D109" s="685"/>
      <c r="E109" s="685"/>
      <c r="F109" s="688"/>
      <c r="G109" s="685"/>
      <c r="H109" s="688"/>
      <c r="I109" s="685"/>
      <c r="J109" s="688"/>
      <c r="K109" s="685"/>
      <c r="L109" s="688"/>
      <c r="M109" s="685"/>
      <c r="N109" s="688"/>
      <c r="O109" s="685"/>
      <c r="P109" s="688"/>
      <c r="Q109" s="687"/>
      <c r="R109" s="687"/>
      <c r="S109" s="687"/>
      <c r="T109" s="687"/>
      <c r="U109" s="687"/>
      <c r="V109" s="687"/>
      <c r="W109" s="687"/>
      <c r="X109" s="687"/>
      <c r="Y109" s="687"/>
      <c r="Z109" s="687"/>
      <c r="AA109" s="687"/>
      <c r="AB109" s="687"/>
      <c r="AC109" s="687"/>
      <c r="AD109" s="687"/>
      <c r="AE109" s="687"/>
      <c r="AF109" s="687"/>
    </row>
    <row r="110" spans="1:32" x14ac:dyDescent="0.25">
      <c r="A110" s="682"/>
      <c r="B110" s="683"/>
      <c r="C110" s="684"/>
      <c r="D110" s="685"/>
      <c r="E110" s="685"/>
      <c r="F110" s="688"/>
      <c r="G110" s="685"/>
      <c r="H110" s="688"/>
      <c r="I110" s="685"/>
      <c r="J110" s="688"/>
      <c r="K110" s="685"/>
      <c r="L110" s="688"/>
      <c r="M110" s="685"/>
      <c r="N110" s="688"/>
      <c r="O110" s="685"/>
      <c r="P110" s="688"/>
      <c r="Q110" s="687"/>
      <c r="R110" s="687"/>
      <c r="S110" s="687"/>
      <c r="T110" s="687"/>
      <c r="U110" s="687"/>
      <c r="V110" s="687"/>
      <c r="W110" s="687"/>
      <c r="X110" s="687"/>
      <c r="Y110" s="687"/>
      <c r="Z110" s="687"/>
      <c r="AA110" s="687"/>
      <c r="AB110" s="687"/>
      <c r="AC110" s="687"/>
      <c r="AD110" s="687"/>
      <c r="AE110" s="687"/>
      <c r="AF110" s="687"/>
    </row>
    <row r="111" spans="1:32" x14ac:dyDescent="0.25">
      <c r="A111" s="682"/>
      <c r="B111" s="683"/>
      <c r="C111" s="684"/>
      <c r="D111" s="685"/>
      <c r="E111" s="685"/>
      <c r="F111" s="688"/>
      <c r="G111" s="685"/>
      <c r="H111" s="688"/>
      <c r="I111" s="685"/>
      <c r="J111" s="688"/>
      <c r="K111" s="685"/>
      <c r="L111" s="688"/>
      <c r="M111" s="685"/>
      <c r="N111" s="688"/>
      <c r="O111" s="685"/>
      <c r="P111" s="688"/>
      <c r="Q111" s="687"/>
      <c r="R111" s="687"/>
      <c r="S111" s="687"/>
      <c r="T111" s="687"/>
      <c r="U111" s="687"/>
      <c r="V111" s="687"/>
      <c r="W111" s="687"/>
      <c r="X111" s="687"/>
      <c r="Y111" s="687"/>
      <c r="Z111" s="687"/>
      <c r="AA111" s="687"/>
      <c r="AB111" s="687"/>
      <c r="AC111" s="687"/>
      <c r="AD111" s="687"/>
      <c r="AE111" s="687"/>
      <c r="AF111" s="687"/>
    </row>
    <row r="112" spans="1:32" x14ac:dyDescent="0.25">
      <c r="A112" s="682"/>
      <c r="B112" s="683"/>
      <c r="C112" s="684"/>
      <c r="D112" s="685"/>
      <c r="E112" s="685"/>
      <c r="F112" s="688"/>
      <c r="G112" s="685"/>
      <c r="H112" s="688"/>
      <c r="I112" s="685"/>
      <c r="J112" s="688"/>
      <c r="K112" s="685"/>
      <c r="L112" s="688"/>
      <c r="M112" s="685"/>
      <c r="N112" s="688"/>
      <c r="O112" s="685"/>
      <c r="P112" s="688"/>
      <c r="Q112" s="687"/>
      <c r="R112" s="687"/>
      <c r="S112" s="687"/>
      <c r="T112" s="687"/>
      <c r="U112" s="687"/>
      <c r="V112" s="687"/>
      <c r="W112" s="687"/>
      <c r="X112" s="687"/>
      <c r="Y112" s="687"/>
      <c r="Z112" s="687"/>
      <c r="AA112" s="687"/>
      <c r="AB112" s="687"/>
      <c r="AC112" s="687"/>
      <c r="AD112" s="687"/>
      <c r="AE112" s="687"/>
      <c r="AF112" s="687"/>
    </row>
    <row r="113" spans="1:32" x14ac:dyDescent="0.25">
      <c r="A113" s="682"/>
      <c r="B113" s="683"/>
      <c r="C113" s="684"/>
      <c r="D113" s="685"/>
      <c r="E113" s="685"/>
      <c r="F113" s="688"/>
      <c r="G113" s="685"/>
      <c r="H113" s="688"/>
      <c r="I113" s="685"/>
      <c r="J113" s="688"/>
      <c r="K113" s="685"/>
      <c r="L113" s="688"/>
      <c r="M113" s="685"/>
      <c r="N113" s="688"/>
      <c r="O113" s="685"/>
      <c r="P113" s="688"/>
      <c r="Q113" s="687"/>
      <c r="R113" s="687"/>
      <c r="S113" s="687"/>
      <c r="T113" s="687"/>
      <c r="U113" s="687"/>
      <c r="V113" s="687"/>
      <c r="W113" s="687"/>
      <c r="X113" s="687"/>
      <c r="Y113" s="687"/>
      <c r="Z113" s="687"/>
      <c r="AA113" s="687"/>
      <c r="AB113" s="687"/>
      <c r="AC113" s="687"/>
      <c r="AD113" s="687"/>
      <c r="AE113" s="687"/>
      <c r="AF113" s="687"/>
    </row>
    <row r="114" spans="1:32" x14ac:dyDescent="0.25">
      <c r="A114" s="682"/>
      <c r="B114" s="683"/>
      <c r="C114" s="684"/>
      <c r="D114" s="685"/>
      <c r="E114" s="685"/>
      <c r="F114" s="688"/>
      <c r="G114" s="685"/>
      <c r="H114" s="688"/>
      <c r="I114" s="685"/>
      <c r="J114" s="688"/>
      <c r="K114" s="685"/>
      <c r="L114" s="688"/>
      <c r="M114" s="685"/>
      <c r="N114" s="688"/>
      <c r="O114" s="685"/>
      <c r="P114" s="688"/>
      <c r="Q114" s="687"/>
      <c r="R114" s="687"/>
      <c r="S114" s="687"/>
      <c r="T114" s="687"/>
      <c r="U114" s="687"/>
      <c r="V114" s="687"/>
      <c r="W114" s="687"/>
      <c r="X114" s="687"/>
      <c r="Y114" s="687"/>
      <c r="Z114" s="687"/>
      <c r="AA114" s="687"/>
      <c r="AB114" s="687"/>
      <c r="AC114" s="687"/>
      <c r="AD114" s="687"/>
      <c r="AE114" s="687"/>
      <c r="AF114" s="687"/>
    </row>
    <row r="115" spans="1:32" x14ac:dyDescent="0.25">
      <c r="A115" s="682"/>
      <c r="B115" s="683"/>
      <c r="C115" s="684"/>
      <c r="D115" s="685"/>
      <c r="E115" s="685"/>
      <c r="F115" s="688"/>
      <c r="G115" s="685"/>
      <c r="H115" s="688"/>
      <c r="I115" s="685"/>
      <c r="J115" s="688"/>
      <c r="K115" s="685"/>
      <c r="L115" s="688"/>
      <c r="M115" s="685"/>
      <c r="N115" s="688"/>
      <c r="O115" s="685"/>
      <c r="P115" s="688"/>
      <c r="Q115" s="687"/>
      <c r="R115" s="687"/>
      <c r="S115" s="687"/>
      <c r="T115" s="687"/>
      <c r="U115" s="687"/>
      <c r="V115" s="687"/>
      <c r="W115" s="687"/>
      <c r="X115" s="687"/>
      <c r="Y115" s="687"/>
      <c r="Z115" s="687"/>
      <c r="AA115" s="687"/>
      <c r="AB115" s="687"/>
      <c r="AC115" s="687"/>
      <c r="AD115" s="687"/>
      <c r="AE115" s="687"/>
      <c r="AF115" s="687"/>
    </row>
    <row r="116" spans="1:32" x14ac:dyDescent="0.25">
      <c r="A116" s="682"/>
      <c r="B116" s="683"/>
      <c r="C116" s="684"/>
      <c r="D116" s="685"/>
      <c r="E116" s="685"/>
      <c r="F116" s="688"/>
      <c r="G116" s="685"/>
      <c r="H116" s="688"/>
      <c r="I116" s="685"/>
      <c r="J116" s="688"/>
      <c r="K116" s="685"/>
      <c r="L116" s="688"/>
      <c r="M116" s="685"/>
      <c r="N116" s="688"/>
      <c r="O116" s="685"/>
      <c r="P116" s="688"/>
      <c r="Q116" s="687"/>
      <c r="R116" s="687"/>
      <c r="S116" s="687"/>
      <c r="T116" s="687"/>
      <c r="U116" s="687"/>
      <c r="V116" s="687"/>
      <c r="W116" s="687"/>
      <c r="X116" s="687"/>
      <c r="Y116" s="687"/>
      <c r="Z116" s="687"/>
      <c r="AA116" s="687"/>
      <c r="AB116" s="687"/>
      <c r="AC116" s="687"/>
      <c r="AD116" s="687"/>
      <c r="AE116" s="687"/>
      <c r="AF116" s="687"/>
    </row>
    <row r="117" spans="1:32" x14ac:dyDescent="0.25">
      <c r="A117" s="682"/>
      <c r="B117" s="683"/>
      <c r="C117" s="684"/>
      <c r="D117" s="685"/>
      <c r="E117" s="685"/>
      <c r="F117" s="688"/>
      <c r="G117" s="685"/>
      <c r="H117" s="688"/>
      <c r="I117" s="685"/>
      <c r="J117" s="688"/>
      <c r="K117" s="685"/>
      <c r="L117" s="688"/>
      <c r="M117" s="685"/>
      <c r="N117" s="688"/>
      <c r="O117" s="685"/>
      <c r="P117" s="688"/>
      <c r="Q117" s="687"/>
      <c r="R117" s="687"/>
      <c r="S117" s="687"/>
      <c r="T117" s="687"/>
      <c r="U117" s="687"/>
      <c r="V117" s="687"/>
      <c r="W117" s="687"/>
      <c r="X117" s="687"/>
      <c r="Y117" s="687"/>
      <c r="Z117" s="687"/>
      <c r="AA117" s="687"/>
      <c r="AB117" s="687"/>
      <c r="AC117" s="687"/>
      <c r="AD117" s="687"/>
      <c r="AE117" s="687"/>
      <c r="AF117" s="687"/>
    </row>
    <row r="118" spans="1:32" x14ac:dyDescent="0.25">
      <c r="A118" s="682"/>
      <c r="B118" s="683"/>
      <c r="C118" s="684"/>
      <c r="D118" s="685"/>
      <c r="E118" s="685"/>
      <c r="F118" s="688"/>
      <c r="G118" s="685"/>
      <c r="H118" s="688"/>
      <c r="I118" s="685"/>
      <c r="J118" s="688"/>
      <c r="K118" s="685"/>
      <c r="L118" s="688"/>
      <c r="M118" s="685"/>
      <c r="N118" s="688"/>
      <c r="O118" s="685"/>
      <c r="P118" s="688"/>
      <c r="Q118" s="687"/>
      <c r="R118" s="687"/>
      <c r="S118" s="687"/>
      <c r="T118" s="687"/>
      <c r="U118" s="687"/>
      <c r="V118" s="687"/>
      <c r="W118" s="687"/>
      <c r="X118" s="687"/>
      <c r="Y118" s="687"/>
      <c r="Z118" s="687"/>
      <c r="AA118" s="687"/>
      <c r="AB118" s="687"/>
      <c r="AC118" s="687"/>
      <c r="AD118" s="687"/>
      <c r="AE118" s="687"/>
      <c r="AF118" s="687"/>
    </row>
    <row r="119" spans="1:32" x14ac:dyDescent="0.25">
      <c r="A119" s="682"/>
      <c r="B119" s="683"/>
      <c r="C119" s="684"/>
      <c r="D119" s="685"/>
      <c r="E119" s="685"/>
      <c r="F119" s="688"/>
      <c r="G119" s="685"/>
      <c r="H119" s="688"/>
      <c r="I119" s="685"/>
      <c r="J119" s="688"/>
      <c r="K119" s="685"/>
      <c r="L119" s="688"/>
      <c r="M119" s="685"/>
      <c r="N119" s="688"/>
      <c r="O119" s="685"/>
      <c r="P119" s="688"/>
      <c r="Q119" s="687"/>
      <c r="R119" s="687"/>
      <c r="S119" s="687"/>
      <c r="T119" s="687"/>
      <c r="U119" s="687"/>
      <c r="V119" s="687"/>
      <c r="W119" s="687"/>
      <c r="X119" s="687"/>
      <c r="Y119" s="687"/>
      <c r="Z119" s="687"/>
      <c r="AA119" s="687"/>
      <c r="AB119" s="687"/>
      <c r="AC119" s="687"/>
      <c r="AD119" s="687"/>
      <c r="AE119" s="687"/>
      <c r="AF119" s="687"/>
    </row>
    <row r="120" spans="1:32" x14ac:dyDescent="0.25">
      <c r="A120" s="682"/>
      <c r="B120" s="683"/>
      <c r="C120" s="684"/>
      <c r="D120" s="685"/>
      <c r="E120" s="685"/>
      <c r="F120" s="688"/>
      <c r="G120" s="685"/>
      <c r="H120" s="688"/>
      <c r="I120" s="685"/>
      <c r="J120" s="688"/>
      <c r="K120" s="685"/>
      <c r="L120" s="688"/>
      <c r="M120" s="685"/>
      <c r="N120" s="688"/>
      <c r="O120" s="685"/>
      <c r="P120" s="688"/>
      <c r="Q120" s="687"/>
      <c r="R120" s="687"/>
      <c r="S120" s="687"/>
      <c r="T120" s="687"/>
      <c r="U120" s="687"/>
      <c r="V120" s="687"/>
      <c r="W120" s="687"/>
      <c r="X120" s="687"/>
      <c r="Y120" s="687"/>
      <c r="Z120" s="687"/>
      <c r="AA120" s="687"/>
      <c r="AB120" s="687"/>
      <c r="AC120" s="687"/>
      <c r="AD120" s="687"/>
      <c r="AE120" s="687"/>
      <c r="AF120" s="687"/>
    </row>
    <row r="121" spans="1:32" x14ac:dyDescent="0.25">
      <c r="A121" s="682"/>
      <c r="B121" s="683"/>
      <c r="C121" s="684"/>
      <c r="D121" s="685"/>
      <c r="E121" s="685"/>
      <c r="F121" s="688"/>
      <c r="G121" s="685"/>
      <c r="H121" s="688"/>
      <c r="I121" s="685"/>
      <c r="J121" s="688"/>
      <c r="K121" s="685"/>
      <c r="L121" s="688"/>
      <c r="M121" s="685"/>
      <c r="N121" s="688"/>
      <c r="O121" s="685"/>
      <c r="P121" s="688"/>
      <c r="Q121" s="687"/>
      <c r="R121" s="687"/>
      <c r="S121" s="687"/>
      <c r="T121" s="687"/>
      <c r="U121" s="687"/>
      <c r="V121" s="687"/>
      <c r="W121" s="687"/>
      <c r="X121" s="687"/>
      <c r="Y121" s="687"/>
      <c r="Z121" s="687"/>
      <c r="AA121" s="687"/>
      <c r="AB121" s="687"/>
      <c r="AC121" s="687"/>
      <c r="AD121" s="687"/>
      <c r="AE121" s="687"/>
      <c r="AF121" s="687"/>
    </row>
    <row r="122" spans="1:32" x14ac:dyDescent="0.25">
      <c r="A122" s="682"/>
      <c r="B122" s="683"/>
      <c r="C122" s="684"/>
      <c r="D122" s="685"/>
      <c r="E122" s="685"/>
      <c r="F122" s="688"/>
      <c r="G122" s="685"/>
      <c r="H122" s="688"/>
      <c r="I122" s="685"/>
      <c r="J122" s="688"/>
      <c r="K122" s="685"/>
      <c r="L122" s="688"/>
      <c r="M122" s="685"/>
      <c r="N122" s="688"/>
      <c r="O122" s="685"/>
      <c r="P122" s="688"/>
      <c r="Q122" s="687"/>
      <c r="R122" s="687"/>
      <c r="S122" s="687"/>
      <c r="T122" s="687"/>
      <c r="U122" s="687"/>
      <c r="V122" s="687"/>
      <c r="W122" s="687"/>
      <c r="X122" s="687"/>
      <c r="Y122" s="687"/>
      <c r="Z122" s="687"/>
      <c r="AA122" s="687"/>
      <c r="AB122" s="687"/>
      <c r="AC122" s="687"/>
      <c r="AD122" s="687"/>
      <c r="AE122" s="687"/>
      <c r="AF122" s="687"/>
    </row>
    <row r="123" spans="1:32" x14ac:dyDescent="0.25">
      <c r="A123" s="682"/>
      <c r="B123" s="683"/>
      <c r="C123" s="684"/>
      <c r="D123" s="685"/>
      <c r="E123" s="685"/>
      <c r="F123" s="688"/>
      <c r="G123" s="685"/>
      <c r="H123" s="688"/>
      <c r="I123" s="685"/>
      <c r="J123" s="688"/>
      <c r="K123" s="685"/>
      <c r="L123" s="688"/>
      <c r="M123" s="685"/>
      <c r="N123" s="688"/>
      <c r="O123" s="685"/>
      <c r="P123" s="688"/>
      <c r="Q123" s="687"/>
      <c r="R123" s="687"/>
      <c r="S123" s="687"/>
      <c r="T123" s="687"/>
      <c r="U123" s="687"/>
      <c r="V123" s="687"/>
      <c r="W123" s="687"/>
      <c r="X123" s="687"/>
      <c r="Y123" s="687"/>
      <c r="Z123" s="687"/>
      <c r="AA123" s="687"/>
      <c r="AB123" s="687"/>
      <c r="AC123" s="687"/>
      <c r="AD123" s="687"/>
      <c r="AE123" s="687"/>
      <c r="AF123" s="687"/>
    </row>
    <row r="124" spans="1:32" x14ac:dyDescent="0.25">
      <c r="A124" s="682"/>
      <c r="B124" s="683"/>
      <c r="C124" s="684"/>
      <c r="D124" s="685"/>
      <c r="E124" s="685"/>
      <c r="F124" s="688"/>
      <c r="G124" s="685"/>
      <c r="H124" s="688"/>
      <c r="I124" s="685"/>
      <c r="J124" s="688"/>
      <c r="K124" s="685"/>
      <c r="L124" s="688"/>
      <c r="M124" s="685"/>
      <c r="N124" s="688"/>
      <c r="O124" s="685"/>
      <c r="P124" s="688"/>
      <c r="Q124" s="687"/>
      <c r="R124" s="687"/>
      <c r="S124" s="687"/>
      <c r="T124" s="687"/>
      <c r="U124" s="687"/>
      <c r="V124" s="687"/>
      <c r="W124" s="687"/>
      <c r="X124" s="687"/>
      <c r="Y124" s="687"/>
      <c r="Z124" s="687"/>
      <c r="AA124" s="687"/>
      <c r="AB124" s="687"/>
      <c r="AC124" s="687"/>
      <c r="AD124" s="687"/>
      <c r="AE124" s="687"/>
      <c r="AF124" s="687"/>
    </row>
    <row r="125" spans="1:32" x14ac:dyDescent="0.25">
      <c r="A125" s="682"/>
      <c r="B125" s="683"/>
      <c r="C125" s="684"/>
      <c r="D125" s="685"/>
      <c r="E125" s="685"/>
      <c r="F125" s="688"/>
      <c r="G125" s="685"/>
      <c r="H125" s="688"/>
      <c r="I125" s="685"/>
      <c r="J125" s="688"/>
      <c r="K125" s="685"/>
      <c r="L125" s="688"/>
      <c r="M125" s="685"/>
      <c r="N125" s="688"/>
      <c r="O125" s="685"/>
      <c r="P125" s="688"/>
      <c r="Q125" s="687"/>
      <c r="R125" s="687"/>
      <c r="S125" s="687"/>
      <c r="T125" s="687"/>
      <c r="U125" s="687"/>
      <c r="V125" s="687"/>
      <c r="W125" s="687"/>
      <c r="X125" s="687"/>
      <c r="Y125" s="687"/>
      <c r="Z125" s="687"/>
      <c r="AA125" s="687"/>
      <c r="AB125" s="687"/>
      <c r="AC125" s="687"/>
      <c r="AD125" s="687"/>
      <c r="AE125" s="687"/>
      <c r="AF125" s="687"/>
    </row>
    <row r="126" spans="1:32" x14ac:dyDescent="0.25">
      <c r="A126" s="682"/>
      <c r="B126" s="683"/>
      <c r="C126" s="684"/>
      <c r="D126" s="685"/>
      <c r="E126" s="685"/>
      <c r="F126" s="688"/>
      <c r="G126" s="685"/>
      <c r="H126" s="688"/>
      <c r="I126" s="685"/>
      <c r="J126" s="688"/>
      <c r="K126" s="685"/>
      <c r="L126" s="688"/>
      <c r="M126" s="685"/>
      <c r="N126" s="688"/>
      <c r="O126" s="685"/>
      <c r="P126" s="688"/>
      <c r="Q126" s="687"/>
      <c r="R126" s="687"/>
      <c r="S126" s="687"/>
      <c r="T126" s="687"/>
      <c r="U126" s="687"/>
      <c r="V126" s="687"/>
      <c r="W126" s="687"/>
      <c r="X126" s="687"/>
      <c r="Y126" s="687"/>
      <c r="Z126" s="687"/>
      <c r="AA126" s="687"/>
      <c r="AB126" s="687"/>
      <c r="AC126" s="687"/>
      <c r="AD126" s="687"/>
      <c r="AE126" s="687"/>
      <c r="AF126" s="687"/>
    </row>
    <row r="127" spans="1:32" x14ac:dyDescent="0.25">
      <c r="A127" s="682"/>
      <c r="B127" s="683"/>
      <c r="C127" s="684"/>
      <c r="D127" s="685"/>
      <c r="E127" s="685"/>
      <c r="F127" s="688"/>
      <c r="G127" s="685"/>
      <c r="H127" s="688"/>
      <c r="I127" s="685"/>
      <c r="J127" s="688"/>
      <c r="K127" s="685"/>
      <c r="L127" s="688"/>
      <c r="M127" s="685"/>
      <c r="N127" s="688"/>
      <c r="O127" s="685"/>
      <c r="P127" s="688"/>
      <c r="Q127" s="687"/>
      <c r="R127" s="687"/>
      <c r="S127" s="687"/>
      <c r="T127" s="687"/>
      <c r="U127" s="687"/>
      <c r="V127" s="687"/>
      <c r="W127" s="687"/>
      <c r="X127" s="687"/>
      <c r="Y127" s="687"/>
      <c r="Z127" s="687"/>
      <c r="AA127" s="687"/>
      <c r="AB127" s="687"/>
      <c r="AC127" s="687"/>
      <c r="AD127" s="687"/>
      <c r="AE127" s="687"/>
      <c r="AF127" s="687"/>
    </row>
    <row r="128" spans="1:32" x14ac:dyDescent="0.25">
      <c r="A128" s="682"/>
      <c r="B128" s="683"/>
      <c r="C128" s="684"/>
      <c r="D128" s="685"/>
      <c r="E128" s="685"/>
      <c r="F128" s="688"/>
      <c r="G128" s="685"/>
      <c r="H128" s="688"/>
      <c r="I128" s="685"/>
      <c r="J128" s="688"/>
      <c r="K128" s="685"/>
      <c r="L128" s="688"/>
      <c r="M128" s="685"/>
      <c r="N128" s="688"/>
      <c r="O128" s="685"/>
      <c r="P128" s="688"/>
      <c r="Q128" s="687"/>
      <c r="R128" s="687"/>
      <c r="S128" s="687"/>
      <c r="T128" s="687"/>
      <c r="U128" s="687"/>
      <c r="V128" s="687"/>
      <c r="W128" s="687"/>
      <c r="X128" s="687"/>
      <c r="Y128" s="687"/>
      <c r="Z128" s="687"/>
      <c r="AA128" s="687"/>
      <c r="AB128" s="687"/>
      <c r="AC128" s="687"/>
      <c r="AD128" s="687"/>
      <c r="AE128" s="687"/>
      <c r="AF128" s="687"/>
    </row>
    <row r="129" spans="1:32" x14ac:dyDescent="0.25">
      <c r="A129" s="682"/>
      <c r="B129" s="683"/>
      <c r="C129" s="684"/>
      <c r="D129" s="685"/>
      <c r="E129" s="685"/>
      <c r="F129" s="688"/>
      <c r="G129" s="685"/>
      <c r="H129" s="688"/>
      <c r="I129" s="685"/>
      <c r="J129" s="688"/>
      <c r="K129" s="685"/>
      <c r="L129" s="688"/>
      <c r="M129" s="685"/>
      <c r="N129" s="688"/>
      <c r="O129" s="685"/>
      <c r="P129" s="688"/>
      <c r="Q129" s="687"/>
      <c r="R129" s="687"/>
      <c r="S129" s="687"/>
      <c r="T129" s="687"/>
      <c r="U129" s="687"/>
      <c r="V129" s="687"/>
      <c r="W129" s="687"/>
      <c r="X129" s="687"/>
      <c r="Y129" s="687"/>
      <c r="Z129" s="687"/>
      <c r="AA129" s="687"/>
      <c r="AB129" s="687"/>
      <c r="AC129" s="687"/>
      <c r="AD129" s="687"/>
      <c r="AE129" s="687"/>
      <c r="AF129" s="687"/>
    </row>
    <row r="130" spans="1:32" x14ac:dyDescent="0.25">
      <c r="A130" s="682"/>
      <c r="B130" s="683"/>
      <c r="C130" s="684"/>
      <c r="D130" s="685"/>
      <c r="E130" s="685"/>
      <c r="F130" s="688"/>
      <c r="G130" s="685"/>
      <c r="H130" s="688"/>
      <c r="I130" s="685"/>
      <c r="J130" s="688"/>
      <c r="K130" s="685"/>
      <c r="L130" s="688"/>
      <c r="M130" s="685"/>
      <c r="N130" s="688"/>
      <c r="O130" s="685"/>
      <c r="P130" s="688"/>
      <c r="Q130" s="687"/>
      <c r="R130" s="687"/>
      <c r="S130" s="687"/>
      <c r="T130" s="687"/>
      <c r="U130" s="687"/>
      <c r="V130" s="687"/>
      <c r="W130" s="687"/>
      <c r="X130" s="687"/>
      <c r="Y130" s="687"/>
      <c r="Z130" s="687"/>
      <c r="AA130" s="687"/>
      <c r="AB130" s="687"/>
      <c r="AC130" s="687"/>
      <c r="AD130" s="687"/>
      <c r="AE130" s="687"/>
      <c r="AF130" s="687"/>
    </row>
    <row r="131" spans="1:32" x14ac:dyDescent="0.25">
      <c r="A131" s="682"/>
      <c r="B131" s="683"/>
      <c r="C131" s="684"/>
      <c r="D131" s="685"/>
      <c r="E131" s="685"/>
      <c r="F131" s="688"/>
      <c r="G131" s="685"/>
      <c r="H131" s="688"/>
      <c r="I131" s="685"/>
      <c r="J131" s="688"/>
      <c r="K131" s="685"/>
      <c r="L131" s="688"/>
      <c r="M131" s="685"/>
      <c r="N131" s="688"/>
      <c r="O131" s="685"/>
      <c r="P131" s="688"/>
      <c r="Q131" s="687"/>
      <c r="R131" s="687"/>
      <c r="S131" s="687"/>
      <c r="T131" s="687"/>
      <c r="U131" s="687"/>
      <c r="V131" s="687"/>
      <c r="W131" s="687"/>
      <c r="X131" s="687"/>
      <c r="Y131" s="687"/>
      <c r="Z131" s="687"/>
      <c r="AA131" s="687"/>
      <c r="AB131" s="687"/>
      <c r="AC131" s="687"/>
      <c r="AD131" s="687"/>
      <c r="AE131" s="687"/>
      <c r="AF131" s="687"/>
    </row>
    <row r="132" spans="1:32" x14ac:dyDescent="0.25">
      <c r="A132" s="682"/>
      <c r="B132" s="683"/>
      <c r="C132" s="684"/>
      <c r="D132" s="685"/>
      <c r="E132" s="685"/>
      <c r="F132" s="688"/>
      <c r="G132" s="685"/>
      <c r="H132" s="688"/>
      <c r="I132" s="685"/>
      <c r="J132" s="688"/>
      <c r="K132" s="685"/>
      <c r="L132" s="688"/>
      <c r="M132" s="685"/>
      <c r="N132" s="688"/>
      <c r="O132" s="685"/>
      <c r="P132" s="688"/>
      <c r="Q132" s="687"/>
      <c r="R132" s="687"/>
      <c r="S132" s="687"/>
      <c r="T132" s="687"/>
      <c r="U132" s="687"/>
      <c r="V132" s="687"/>
      <c r="W132" s="687"/>
      <c r="X132" s="687"/>
      <c r="Y132" s="687"/>
      <c r="Z132" s="687"/>
      <c r="AA132" s="687"/>
      <c r="AB132" s="687"/>
      <c r="AC132" s="687"/>
      <c r="AD132" s="687"/>
      <c r="AE132" s="687"/>
      <c r="AF132" s="687"/>
    </row>
    <row r="133" spans="1:32" x14ac:dyDescent="0.25">
      <c r="A133" s="682"/>
      <c r="B133" s="683"/>
      <c r="C133" s="684"/>
      <c r="D133" s="685"/>
      <c r="E133" s="685"/>
      <c r="F133" s="688"/>
      <c r="G133" s="685"/>
      <c r="H133" s="688"/>
      <c r="I133" s="685"/>
      <c r="J133" s="688"/>
      <c r="K133" s="685"/>
      <c r="L133" s="688"/>
      <c r="M133" s="685"/>
      <c r="N133" s="688"/>
      <c r="O133" s="685"/>
      <c r="P133" s="688"/>
      <c r="Q133" s="687"/>
      <c r="R133" s="687"/>
      <c r="S133" s="687"/>
      <c r="T133" s="687"/>
      <c r="U133" s="687"/>
      <c r="V133" s="687"/>
      <c r="W133" s="687"/>
      <c r="X133" s="687"/>
      <c r="Y133" s="687"/>
      <c r="Z133" s="687"/>
      <c r="AA133" s="687"/>
      <c r="AB133" s="687"/>
      <c r="AC133" s="687"/>
      <c r="AD133" s="687"/>
      <c r="AE133" s="687"/>
      <c r="AF133" s="687"/>
    </row>
    <row r="134" spans="1:32" x14ac:dyDescent="0.25">
      <c r="A134" s="682"/>
      <c r="B134" s="683"/>
      <c r="C134" s="684"/>
      <c r="D134" s="685"/>
      <c r="E134" s="685"/>
      <c r="F134" s="688"/>
      <c r="G134" s="685"/>
      <c r="H134" s="688"/>
      <c r="I134" s="685"/>
      <c r="J134" s="688"/>
      <c r="K134" s="685"/>
      <c r="L134" s="688"/>
      <c r="M134" s="685"/>
      <c r="N134" s="688"/>
      <c r="O134" s="685"/>
      <c r="P134" s="688"/>
      <c r="Q134" s="687"/>
      <c r="R134" s="687"/>
      <c r="S134" s="687"/>
      <c r="T134" s="687"/>
      <c r="U134" s="687"/>
      <c r="V134" s="687"/>
      <c r="W134" s="687"/>
      <c r="X134" s="687"/>
      <c r="Y134" s="687"/>
      <c r="Z134" s="687"/>
      <c r="AA134" s="687"/>
      <c r="AB134" s="687"/>
      <c r="AC134" s="687"/>
      <c r="AD134" s="687"/>
      <c r="AE134" s="687"/>
      <c r="AF134" s="687"/>
    </row>
    <row r="135" spans="1:32" x14ac:dyDescent="0.25">
      <c r="A135" s="682"/>
      <c r="B135" s="683"/>
      <c r="C135" s="684"/>
      <c r="D135" s="685"/>
      <c r="E135" s="685"/>
      <c r="F135" s="688"/>
      <c r="G135" s="685"/>
      <c r="H135" s="688"/>
      <c r="I135" s="685"/>
      <c r="J135" s="688"/>
      <c r="K135" s="685"/>
      <c r="L135" s="688"/>
      <c r="M135" s="685"/>
      <c r="N135" s="688"/>
      <c r="O135" s="685"/>
      <c r="P135" s="688"/>
      <c r="Q135" s="687"/>
      <c r="R135" s="687"/>
      <c r="S135" s="687"/>
      <c r="T135" s="687"/>
      <c r="U135" s="687"/>
      <c r="V135" s="687"/>
      <c r="W135" s="687"/>
      <c r="X135" s="687"/>
      <c r="Y135" s="687"/>
      <c r="Z135" s="687"/>
      <c r="AA135" s="687"/>
      <c r="AB135" s="687"/>
      <c r="AC135" s="687"/>
      <c r="AD135" s="687"/>
      <c r="AE135" s="687"/>
      <c r="AF135" s="687"/>
    </row>
    <row r="136" spans="1:32" x14ac:dyDescent="0.25">
      <c r="A136" s="682"/>
      <c r="B136" s="683"/>
      <c r="C136" s="684"/>
      <c r="D136" s="685"/>
      <c r="E136" s="685"/>
      <c r="F136" s="688"/>
      <c r="G136" s="685"/>
      <c r="H136" s="688"/>
      <c r="I136" s="685"/>
      <c r="J136" s="688"/>
      <c r="K136" s="685"/>
      <c r="L136" s="688"/>
      <c r="M136" s="685"/>
      <c r="N136" s="688"/>
      <c r="O136" s="685"/>
      <c r="P136" s="688"/>
      <c r="Q136" s="687"/>
      <c r="R136" s="687"/>
      <c r="S136" s="687"/>
      <c r="T136" s="687"/>
      <c r="U136" s="687"/>
      <c r="V136" s="687"/>
      <c r="W136" s="687"/>
      <c r="X136" s="687"/>
      <c r="Y136" s="687"/>
      <c r="Z136" s="687"/>
      <c r="AA136" s="687"/>
      <c r="AB136" s="687"/>
      <c r="AC136" s="687"/>
      <c r="AD136" s="687"/>
      <c r="AE136" s="687"/>
      <c r="AF136" s="687"/>
    </row>
    <row r="137" spans="1:32" x14ac:dyDescent="0.25">
      <c r="A137" s="682"/>
      <c r="B137" s="683"/>
      <c r="C137" s="684"/>
      <c r="D137" s="685"/>
      <c r="E137" s="685"/>
      <c r="F137" s="688"/>
      <c r="G137" s="685"/>
      <c r="H137" s="688"/>
      <c r="I137" s="685"/>
      <c r="J137" s="688"/>
      <c r="K137" s="685"/>
      <c r="L137" s="688"/>
      <c r="M137" s="685"/>
      <c r="N137" s="688"/>
      <c r="O137" s="685"/>
      <c r="P137" s="688"/>
      <c r="Q137" s="687"/>
      <c r="R137" s="687"/>
      <c r="S137" s="687"/>
      <c r="T137" s="687"/>
      <c r="U137" s="687"/>
      <c r="V137" s="687"/>
      <c r="W137" s="687"/>
      <c r="X137" s="687"/>
      <c r="Y137" s="687"/>
      <c r="Z137" s="687"/>
      <c r="AA137" s="687"/>
      <c r="AB137" s="687"/>
      <c r="AC137" s="687"/>
      <c r="AD137" s="687"/>
      <c r="AE137" s="687"/>
      <c r="AF137" s="687"/>
    </row>
    <row r="138" spans="1:32" x14ac:dyDescent="0.25">
      <c r="A138" s="682"/>
      <c r="B138" s="683"/>
      <c r="C138" s="684"/>
      <c r="D138" s="685"/>
      <c r="E138" s="685"/>
      <c r="F138" s="688"/>
      <c r="G138" s="685"/>
      <c r="H138" s="688"/>
      <c r="I138" s="685"/>
      <c r="J138" s="688"/>
      <c r="K138" s="685"/>
      <c r="L138" s="688"/>
      <c r="M138" s="685"/>
      <c r="N138" s="688"/>
      <c r="O138" s="685"/>
      <c r="P138" s="688"/>
      <c r="Q138" s="687"/>
      <c r="R138" s="687"/>
      <c r="S138" s="687"/>
      <c r="T138" s="687"/>
      <c r="U138" s="687"/>
      <c r="V138" s="687"/>
      <c r="W138" s="687"/>
      <c r="X138" s="687"/>
      <c r="Y138" s="687"/>
      <c r="Z138" s="687"/>
      <c r="AA138" s="687"/>
      <c r="AB138" s="687"/>
      <c r="AC138" s="687"/>
      <c r="AD138" s="687"/>
      <c r="AE138" s="687"/>
      <c r="AF138" s="687"/>
    </row>
    <row r="139" spans="1:32" x14ac:dyDescent="0.25">
      <c r="A139" s="682"/>
      <c r="B139" s="683"/>
      <c r="C139" s="684"/>
      <c r="D139" s="685"/>
      <c r="E139" s="685"/>
      <c r="F139" s="688"/>
      <c r="G139" s="685"/>
      <c r="H139" s="688"/>
      <c r="I139" s="685"/>
      <c r="J139" s="688"/>
      <c r="K139" s="685"/>
      <c r="L139" s="688"/>
      <c r="M139" s="685"/>
      <c r="N139" s="688"/>
      <c r="O139" s="685"/>
      <c r="P139" s="688"/>
      <c r="Q139" s="687"/>
      <c r="R139" s="687"/>
      <c r="S139" s="687"/>
      <c r="T139" s="687"/>
      <c r="U139" s="687"/>
      <c r="V139" s="687"/>
      <c r="W139" s="687"/>
      <c r="X139" s="687"/>
      <c r="Y139" s="687"/>
      <c r="Z139" s="687"/>
      <c r="AA139" s="687"/>
      <c r="AB139" s="687"/>
      <c r="AC139" s="687"/>
      <c r="AD139" s="687"/>
      <c r="AE139" s="687"/>
      <c r="AF139" s="687"/>
    </row>
    <row r="140" spans="1:32" x14ac:dyDescent="0.25">
      <c r="A140" s="682"/>
      <c r="B140" s="683"/>
      <c r="C140" s="684"/>
      <c r="D140" s="685"/>
      <c r="E140" s="685"/>
      <c r="F140" s="688"/>
      <c r="G140" s="685"/>
      <c r="H140" s="688"/>
      <c r="I140" s="685"/>
      <c r="J140" s="688"/>
      <c r="K140" s="685"/>
      <c r="L140" s="688"/>
      <c r="M140" s="685"/>
      <c r="N140" s="688"/>
      <c r="O140" s="685"/>
      <c r="P140" s="688"/>
      <c r="Q140" s="687"/>
      <c r="R140" s="687"/>
      <c r="S140" s="687"/>
      <c r="T140" s="687"/>
      <c r="U140" s="687"/>
      <c r="V140" s="687"/>
      <c r="W140" s="687"/>
      <c r="X140" s="687"/>
      <c r="Y140" s="687"/>
      <c r="Z140" s="687"/>
      <c r="AA140" s="687"/>
      <c r="AB140" s="687"/>
      <c r="AC140" s="687"/>
      <c r="AD140" s="687"/>
      <c r="AE140" s="687"/>
      <c r="AF140" s="687"/>
    </row>
    <row r="141" spans="1:32" x14ac:dyDescent="0.25">
      <c r="A141" s="682"/>
      <c r="B141" s="683"/>
      <c r="C141" s="684"/>
      <c r="D141" s="685"/>
      <c r="E141" s="685"/>
      <c r="F141" s="688"/>
      <c r="G141" s="685"/>
      <c r="H141" s="688"/>
      <c r="I141" s="685"/>
      <c r="J141" s="688"/>
      <c r="K141" s="685"/>
      <c r="L141" s="688"/>
      <c r="M141" s="685"/>
      <c r="N141" s="688"/>
      <c r="O141" s="685"/>
      <c r="P141" s="688"/>
      <c r="Q141" s="687"/>
      <c r="R141" s="687"/>
      <c r="S141" s="687"/>
      <c r="T141" s="687"/>
      <c r="U141" s="687"/>
      <c r="V141" s="687"/>
      <c r="W141" s="687"/>
      <c r="X141" s="687"/>
      <c r="Y141" s="687"/>
      <c r="Z141" s="687"/>
      <c r="AA141" s="687"/>
      <c r="AB141" s="687"/>
      <c r="AC141" s="687"/>
      <c r="AD141" s="687"/>
      <c r="AE141" s="687"/>
      <c r="AF141" s="687"/>
    </row>
    <row r="142" spans="1:32" x14ac:dyDescent="0.25">
      <c r="A142" s="682"/>
      <c r="B142" s="683"/>
      <c r="C142" s="684"/>
      <c r="D142" s="685"/>
      <c r="E142" s="685"/>
      <c r="F142" s="688"/>
      <c r="G142" s="685"/>
      <c r="H142" s="688"/>
      <c r="I142" s="685"/>
      <c r="J142" s="688"/>
      <c r="K142" s="685"/>
      <c r="L142" s="688"/>
      <c r="M142" s="685"/>
      <c r="N142" s="688"/>
      <c r="O142" s="685"/>
      <c r="P142" s="688"/>
      <c r="Q142" s="687"/>
      <c r="R142" s="687"/>
      <c r="S142" s="687"/>
      <c r="T142" s="687"/>
      <c r="U142" s="687"/>
      <c r="V142" s="687"/>
      <c r="W142" s="687"/>
      <c r="X142" s="687"/>
      <c r="Y142" s="687"/>
      <c r="Z142" s="687"/>
      <c r="AA142" s="687"/>
      <c r="AB142" s="687"/>
      <c r="AC142" s="687"/>
      <c r="AD142" s="687"/>
      <c r="AE142" s="687"/>
      <c r="AF142" s="687"/>
    </row>
    <row r="143" spans="1:32" x14ac:dyDescent="0.25">
      <c r="A143" s="682"/>
      <c r="B143" s="683"/>
      <c r="C143" s="684"/>
      <c r="D143" s="685"/>
      <c r="E143" s="685"/>
      <c r="F143" s="688"/>
      <c r="G143" s="685"/>
      <c r="H143" s="688"/>
      <c r="I143" s="685"/>
      <c r="J143" s="688"/>
      <c r="K143" s="685"/>
      <c r="L143" s="688"/>
      <c r="M143" s="685"/>
      <c r="N143" s="688"/>
      <c r="O143" s="685"/>
      <c r="P143" s="688"/>
      <c r="Q143" s="687"/>
      <c r="R143" s="687"/>
      <c r="S143" s="687"/>
      <c r="T143" s="687"/>
      <c r="U143" s="687"/>
      <c r="V143" s="687"/>
      <c r="W143" s="687"/>
      <c r="X143" s="687"/>
      <c r="Y143" s="687"/>
      <c r="Z143" s="687"/>
      <c r="AA143" s="687"/>
      <c r="AB143" s="687"/>
      <c r="AC143" s="687"/>
      <c r="AD143" s="687"/>
      <c r="AE143" s="687"/>
      <c r="AF143" s="687"/>
    </row>
    <row r="144" spans="1:32" x14ac:dyDescent="0.25">
      <c r="A144" s="682"/>
      <c r="B144" s="683"/>
      <c r="C144" s="684"/>
      <c r="D144" s="685"/>
      <c r="E144" s="685"/>
      <c r="F144" s="688"/>
      <c r="G144" s="685"/>
      <c r="H144" s="688"/>
      <c r="I144" s="685"/>
      <c r="J144" s="688"/>
      <c r="K144" s="685"/>
      <c r="L144" s="688"/>
      <c r="M144" s="685"/>
      <c r="N144" s="688"/>
      <c r="O144" s="685"/>
      <c r="P144" s="688"/>
      <c r="Q144" s="687"/>
      <c r="R144" s="687"/>
      <c r="S144" s="687"/>
      <c r="T144" s="687"/>
      <c r="U144" s="687"/>
      <c r="V144" s="687"/>
      <c r="W144" s="687"/>
      <c r="X144" s="687"/>
      <c r="Y144" s="687"/>
      <c r="Z144" s="687"/>
      <c r="AA144" s="687"/>
      <c r="AB144" s="687"/>
      <c r="AC144" s="687"/>
      <c r="AD144" s="687"/>
      <c r="AE144" s="687"/>
      <c r="AF144" s="687"/>
    </row>
    <row r="145" spans="1:32" x14ac:dyDescent="0.25">
      <c r="A145" s="682"/>
      <c r="B145" s="683"/>
      <c r="C145" s="684"/>
      <c r="D145" s="685"/>
      <c r="E145" s="685"/>
      <c r="F145" s="688"/>
      <c r="G145" s="685"/>
      <c r="H145" s="688"/>
      <c r="I145" s="685"/>
      <c r="J145" s="688"/>
      <c r="K145" s="685"/>
      <c r="L145" s="688"/>
      <c r="M145" s="685"/>
      <c r="N145" s="688"/>
      <c r="O145" s="685"/>
      <c r="P145" s="688"/>
      <c r="Q145" s="687"/>
      <c r="R145" s="687"/>
      <c r="S145" s="687"/>
      <c r="T145" s="687"/>
      <c r="U145" s="687"/>
      <c r="V145" s="687"/>
      <c r="W145" s="687"/>
      <c r="X145" s="687"/>
      <c r="Y145" s="687"/>
      <c r="Z145" s="687"/>
      <c r="AA145" s="687"/>
      <c r="AB145" s="687"/>
      <c r="AC145" s="687"/>
      <c r="AD145" s="687"/>
      <c r="AE145" s="687"/>
      <c r="AF145" s="687"/>
    </row>
    <row r="146" spans="1:32" x14ac:dyDescent="0.25">
      <c r="A146" s="682"/>
      <c r="B146" s="683"/>
      <c r="C146" s="684"/>
      <c r="D146" s="685"/>
      <c r="E146" s="685"/>
      <c r="F146" s="688"/>
      <c r="G146" s="685"/>
      <c r="H146" s="688"/>
      <c r="I146" s="685"/>
      <c r="J146" s="688"/>
      <c r="K146" s="685"/>
      <c r="L146" s="688"/>
      <c r="M146" s="685"/>
      <c r="N146" s="688"/>
      <c r="O146" s="685"/>
      <c r="P146" s="688"/>
      <c r="Q146" s="687"/>
      <c r="R146" s="687"/>
      <c r="S146" s="687"/>
      <c r="T146" s="687"/>
      <c r="U146" s="687"/>
      <c r="V146" s="687"/>
      <c r="W146" s="687"/>
      <c r="X146" s="687"/>
      <c r="Y146" s="687"/>
      <c r="Z146" s="687"/>
      <c r="AA146" s="687"/>
      <c r="AB146" s="687"/>
      <c r="AC146" s="687"/>
      <c r="AD146" s="687"/>
      <c r="AE146" s="687"/>
      <c r="AF146" s="687"/>
    </row>
    <row r="147" spans="1:32" x14ac:dyDescent="0.25">
      <c r="A147" s="682"/>
      <c r="B147" s="683"/>
      <c r="C147" s="684"/>
      <c r="D147" s="685"/>
      <c r="E147" s="685"/>
      <c r="F147" s="688"/>
      <c r="G147" s="685"/>
      <c r="H147" s="688"/>
      <c r="I147" s="685"/>
      <c r="J147" s="688"/>
      <c r="K147" s="685"/>
      <c r="L147" s="688"/>
      <c r="M147" s="685"/>
      <c r="N147" s="688"/>
      <c r="O147" s="685"/>
      <c r="P147" s="688"/>
      <c r="Q147" s="687"/>
      <c r="R147" s="687"/>
      <c r="S147" s="687"/>
      <c r="T147" s="687"/>
      <c r="U147" s="687"/>
      <c r="V147" s="687"/>
      <c r="W147" s="687"/>
      <c r="X147" s="687"/>
      <c r="Y147" s="687"/>
      <c r="Z147" s="687"/>
      <c r="AA147" s="687"/>
      <c r="AB147" s="687"/>
      <c r="AC147" s="687"/>
      <c r="AD147" s="687"/>
      <c r="AE147" s="687"/>
      <c r="AF147" s="687"/>
    </row>
    <row r="148" spans="1:32" x14ac:dyDescent="0.25">
      <c r="A148" s="682"/>
      <c r="B148" s="683"/>
      <c r="C148" s="684"/>
      <c r="D148" s="685"/>
      <c r="E148" s="685"/>
      <c r="F148" s="688"/>
      <c r="G148" s="685"/>
      <c r="H148" s="688"/>
      <c r="I148" s="685"/>
      <c r="J148" s="688"/>
      <c r="K148" s="685"/>
      <c r="L148" s="688"/>
      <c r="M148" s="685"/>
      <c r="N148" s="688"/>
      <c r="O148" s="685"/>
      <c r="P148" s="688"/>
      <c r="Q148" s="687"/>
      <c r="R148" s="687"/>
      <c r="S148" s="687"/>
      <c r="T148" s="687"/>
      <c r="U148" s="687"/>
      <c r="V148" s="687"/>
      <c r="W148" s="687"/>
      <c r="X148" s="687"/>
      <c r="Y148" s="687"/>
      <c r="Z148" s="687"/>
      <c r="AA148" s="687"/>
      <c r="AB148" s="687"/>
      <c r="AC148" s="687"/>
      <c r="AD148" s="687"/>
      <c r="AE148" s="687"/>
      <c r="AF148" s="687"/>
    </row>
    <row r="149" spans="1:32" x14ac:dyDescent="0.25">
      <c r="A149" s="682"/>
      <c r="B149" s="683"/>
      <c r="C149" s="684"/>
      <c r="D149" s="685"/>
      <c r="E149" s="685"/>
      <c r="F149" s="688"/>
      <c r="G149" s="685"/>
      <c r="H149" s="688"/>
      <c r="I149" s="685"/>
      <c r="J149" s="688"/>
      <c r="K149" s="685"/>
      <c r="L149" s="688"/>
      <c r="M149" s="685"/>
      <c r="N149" s="688"/>
      <c r="O149" s="685"/>
      <c r="P149" s="688"/>
      <c r="Q149" s="687"/>
      <c r="R149" s="687"/>
      <c r="S149" s="687"/>
      <c r="T149" s="687"/>
      <c r="U149" s="687"/>
      <c r="V149" s="687"/>
      <c r="W149" s="687"/>
      <c r="X149" s="687"/>
      <c r="Y149" s="687"/>
      <c r="Z149" s="687"/>
      <c r="AA149" s="687"/>
      <c r="AB149" s="687"/>
      <c r="AC149" s="687"/>
      <c r="AD149" s="687"/>
      <c r="AE149" s="687"/>
      <c r="AF149" s="687"/>
    </row>
    <row r="150" spans="1:32" x14ac:dyDescent="0.25">
      <c r="A150" s="682"/>
      <c r="B150" s="683"/>
      <c r="C150" s="684"/>
      <c r="D150" s="685"/>
      <c r="E150" s="685"/>
      <c r="F150" s="688"/>
      <c r="G150" s="685"/>
      <c r="H150" s="688"/>
      <c r="I150" s="685"/>
      <c r="J150" s="688"/>
      <c r="K150" s="685"/>
      <c r="L150" s="688"/>
      <c r="M150" s="685"/>
      <c r="N150" s="688"/>
      <c r="O150" s="685"/>
      <c r="P150" s="688"/>
      <c r="Q150" s="687"/>
      <c r="R150" s="687"/>
      <c r="S150" s="687"/>
      <c r="T150" s="687"/>
      <c r="U150" s="687"/>
      <c r="V150" s="687"/>
      <c r="W150" s="687"/>
      <c r="X150" s="687"/>
      <c r="Y150" s="687"/>
      <c r="Z150" s="687"/>
      <c r="AA150" s="687"/>
      <c r="AB150" s="687"/>
      <c r="AC150" s="687"/>
      <c r="AD150" s="687"/>
      <c r="AE150" s="687"/>
      <c r="AF150" s="687"/>
    </row>
    <row r="151" spans="1:32" x14ac:dyDescent="0.25">
      <c r="A151" s="682"/>
      <c r="B151" s="683"/>
      <c r="C151" s="684"/>
      <c r="D151" s="685"/>
      <c r="E151" s="685"/>
      <c r="F151" s="688"/>
      <c r="G151" s="685"/>
      <c r="H151" s="688"/>
      <c r="I151" s="685"/>
      <c r="J151" s="688"/>
      <c r="K151" s="685"/>
      <c r="L151" s="688"/>
      <c r="M151" s="685"/>
      <c r="N151" s="688"/>
      <c r="O151" s="685"/>
      <c r="P151" s="688"/>
      <c r="Q151" s="687"/>
      <c r="R151" s="687"/>
      <c r="S151" s="687"/>
      <c r="T151" s="687"/>
      <c r="U151" s="687"/>
      <c r="V151" s="687"/>
      <c r="W151" s="687"/>
      <c r="X151" s="687"/>
      <c r="Y151" s="687"/>
      <c r="Z151" s="687"/>
      <c r="AA151" s="687"/>
      <c r="AB151" s="687"/>
      <c r="AC151" s="687"/>
      <c r="AD151" s="687"/>
      <c r="AE151" s="687"/>
      <c r="AF151" s="687"/>
    </row>
    <row r="152" spans="1:32" x14ac:dyDescent="0.25">
      <c r="A152" s="682"/>
      <c r="B152" s="683"/>
      <c r="C152" s="684"/>
      <c r="D152" s="685"/>
      <c r="E152" s="685"/>
      <c r="F152" s="688"/>
      <c r="G152" s="685"/>
      <c r="H152" s="688"/>
      <c r="I152" s="685"/>
      <c r="J152" s="688"/>
      <c r="K152" s="685"/>
      <c r="L152" s="688"/>
      <c r="M152" s="685"/>
      <c r="N152" s="688"/>
      <c r="O152" s="685"/>
      <c r="P152" s="688"/>
      <c r="Q152" s="687"/>
      <c r="R152" s="687"/>
      <c r="S152" s="687"/>
      <c r="T152" s="687"/>
      <c r="U152" s="687"/>
      <c r="V152" s="687"/>
      <c r="W152" s="687"/>
      <c r="X152" s="687"/>
      <c r="Y152" s="687"/>
      <c r="Z152" s="687"/>
      <c r="AA152" s="687"/>
      <c r="AB152" s="687"/>
      <c r="AC152" s="687"/>
      <c r="AD152" s="687"/>
      <c r="AE152" s="687"/>
      <c r="AF152" s="687"/>
    </row>
    <row r="153" spans="1:32" x14ac:dyDescent="0.25">
      <c r="A153" s="682"/>
      <c r="B153" s="683"/>
      <c r="C153" s="684"/>
      <c r="D153" s="685"/>
      <c r="E153" s="685"/>
      <c r="F153" s="688"/>
      <c r="G153" s="685"/>
      <c r="H153" s="688"/>
      <c r="I153" s="685"/>
      <c r="J153" s="688"/>
      <c r="K153" s="685"/>
      <c r="L153" s="688"/>
      <c r="M153" s="685"/>
      <c r="N153" s="688"/>
      <c r="O153" s="685"/>
      <c r="P153" s="688"/>
      <c r="Q153" s="687"/>
      <c r="R153" s="687"/>
      <c r="S153" s="687"/>
      <c r="T153" s="687"/>
      <c r="U153" s="687"/>
      <c r="V153" s="687"/>
      <c r="W153" s="687"/>
      <c r="X153" s="687"/>
      <c r="Y153" s="687"/>
      <c r="Z153" s="687"/>
      <c r="AA153" s="687"/>
      <c r="AB153" s="687"/>
      <c r="AC153" s="687"/>
      <c r="AD153" s="687"/>
      <c r="AE153" s="687"/>
      <c r="AF153" s="687"/>
    </row>
    <row r="154" spans="1:32" x14ac:dyDescent="0.25">
      <c r="A154" s="682"/>
      <c r="B154" s="683"/>
      <c r="C154" s="684"/>
      <c r="D154" s="685"/>
      <c r="E154" s="685"/>
      <c r="F154" s="688"/>
      <c r="G154" s="685"/>
      <c r="H154" s="688"/>
      <c r="I154" s="685"/>
      <c r="J154" s="688"/>
      <c r="K154" s="685"/>
      <c r="L154" s="688"/>
      <c r="M154" s="685"/>
      <c r="N154" s="688"/>
      <c r="O154" s="685"/>
      <c r="P154" s="688"/>
      <c r="Q154" s="687"/>
      <c r="R154" s="687"/>
      <c r="S154" s="687"/>
      <c r="T154" s="687"/>
      <c r="U154" s="687"/>
      <c r="V154" s="687"/>
      <c r="W154" s="687"/>
      <c r="X154" s="687"/>
      <c r="Y154" s="687"/>
      <c r="Z154" s="687"/>
      <c r="AA154" s="687"/>
      <c r="AB154" s="687"/>
      <c r="AC154" s="687"/>
      <c r="AD154" s="687"/>
      <c r="AE154" s="687"/>
      <c r="AF154" s="687"/>
    </row>
    <row r="155" spans="1:32" x14ac:dyDescent="0.25">
      <c r="A155" s="682"/>
      <c r="B155" s="683"/>
      <c r="C155" s="684"/>
      <c r="D155" s="685"/>
      <c r="E155" s="685"/>
      <c r="F155" s="688"/>
      <c r="G155" s="685"/>
      <c r="H155" s="688"/>
      <c r="I155" s="685"/>
      <c r="J155" s="688"/>
      <c r="K155" s="685"/>
      <c r="L155" s="688"/>
      <c r="M155" s="685"/>
      <c r="N155" s="688"/>
      <c r="O155" s="685"/>
      <c r="P155" s="688"/>
      <c r="Q155" s="687"/>
      <c r="R155" s="687"/>
      <c r="S155" s="687"/>
      <c r="T155" s="687"/>
      <c r="U155" s="687"/>
      <c r="V155" s="687"/>
      <c r="W155" s="687"/>
      <c r="X155" s="687"/>
      <c r="Y155" s="687"/>
      <c r="Z155" s="687"/>
      <c r="AA155" s="687"/>
      <c r="AB155" s="687"/>
      <c r="AC155" s="687"/>
      <c r="AD155" s="687"/>
      <c r="AE155" s="687"/>
      <c r="AF155" s="687"/>
    </row>
    <row r="156" spans="1:32" x14ac:dyDescent="0.25">
      <c r="A156" s="682"/>
      <c r="B156" s="683"/>
      <c r="C156" s="684"/>
      <c r="D156" s="685"/>
      <c r="E156" s="685"/>
      <c r="F156" s="688"/>
      <c r="G156" s="685"/>
      <c r="H156" s="688"/>
      <c r="I156" s="685"/>
      <c r="J156" s="688"/>
      <c r="K156" s="685"/>
      <c r="L156" s="688"/>
      <c r="M156" s="685"/>
      <c r="N156" s="688"/>
      <c r="O156" s="685"/>
      <c r="P156" s="688"/>
      <c r="Q156" s="687"/>
      <c r="R156" s="687"/>
      <c r="S156" s="687"/>
      <c r="T156" s="687"/>
      <c r="U156" s="687"/>
      <c r="V156" s="687"/>
      <c r="W156" s="687"/>
      <c r="X156" s="687"/>
      <c r="Y156" s="687"/>
      <c r="Z156" s="687"/>
      <c r="AA156" s="687"/>
      <c r="AB156" s="687"/>
      <c r="AC156" s="687"/>
      <c r="AD156" s="687"/>
      <c r="AE156" s="687"/>
      <c r="AF156" s="687"/>
    </row>
    <row r="157" spans="1:32" x14ac:dyDescent="0.25">
      <c r="A157" s="682"/>
      <c r="B157" s="683"/>
      <c r="C157" s="684"/>
      <c r="D157" s="685"/>
      <c r="E157" s="685"/>
      <c r="F157" s="688"/>
      <c r="G157" s="685"/>
      <c r="H157" s="688"/>
      <c r="I157" s="685"/>
      <c r="J157" s="688"/>
      <c r="K157" s="685"/>
      <c r="L157" s="688"/>
      <c r="M157" s="685"/>
      <c r="N157" s="688"/>
      <c r="O157" s="685"/>
      <c r="P157" s="688"/>
      <c r="Q157" s="687"/>
      <c r="R157" s="687"/>
      <c r="S157" s="687"/>
      <c r="T157" s="687"/>
      <c r="U157" s="687"/>
      <c r="V157" s="687"/>
      <c r="W157" s="687"/>
      <c r="X157" s="687"/>
      <c r="Y157" s="687"/>
      <c r="Z157" s="687"/>
      <c r="AA157" s="687"/>
      <c r="AB157" s="687"/>
      <c r="AC157" s="687"/>
      <c r="AD157" s="687"/>
      <c r="AE157" s="687"/>
      <c r="AF157" s="687"/>
    </row>
    <row r="158" spans="1:32" x14ac:dyDescent="0.25">
      <c r="A158" s="682"/>
      <c r="B158" s="683"/>
      <c r="C158" s="684"/>
      <c r="D158" s="685"/>
      <c r="E158" s="685"/>
      <c r="F158" s="688"/>
      <c r="G158" s="685"/>
      <c r="H158" s="688"/>
      <c r="I158" s="685"/>
      <c r="J158" s="688"/>
      <c r="K158" s="685"/>
      <c r="L158" s="688"/>
      <c r="M158" s="685"/>
      <c r="N158" s="688"/>
      <c r="O158" s="685"/>
      <c r="P158" s="688"/>
      <c r="Q158" s="687"/>
      <c r="R158" s="687"/>
      <c r="S158" s="687"/>
      <c r="T158" s="687"/>
      <c r="U158" s="687"/>
      <c r="V158" s="687"/>
      <c r="W158" s="687"/>
      <c r="X158" s="687"/>
      <c r="Y158" s="687"/>
      <c r="Z158" s="687"/>
      <c r="AA158" s="687"/>
      <c r="AB158" s="687"/>
      <c r="AC158" s="687"/>
      <c r="AD158" s="687"/>
      <c r="AE158" s="687"/>
      <c r="AF158" s="687"/>
    </row>
    <row r="159" spans="1:32" x14ac:dyDescent="0.25">
      <c r="A159" s="682"/>
      <c r="B159" s="683"/>
      <c r="C159" s="684"/>
      <c r="D159" s="685"/>
      <c r="E159" s="685"/>
      <c r="F159" s="688"/>
      <c r="G159" s="685"/>
      <c r="H159" s="688"/>
      <c r="I159" s="685"/>
      <c r="J159" s="688"/>
      <c r="K159" s="685"/>
      <c r="L159" s="688"/>
      <c r="M159" s="685"/>
      <c r="N159" s="688"/>
      <c r="O159" s="685"/>
      <c r="P159" s="688"/>
      <c r="Q159" s="687"/>
      <c r="R159" s="687"/>
      <c r="S159" s="687"/>
      <c r="T159" s="687"/>
      <c r="U159" s="687"/>
      <c r="V159" s="687"/>
      <c r="W159" s="687"/>
      <c r="X159" s="687"/>
      <c r="Y159" s="687"/>
      <c r="Z159" s="687"/>
      <c r="AA159" s="687"/>
      <c r="AB159" s="687"/>
      <c r="AC159" s="687"/>
      <c r="AD159" s="687"/>
      <c r="AE159" s="687"/>
      <c r="AF159" s="687"/>
    </row>
    <row r="160" spans="1:32" x14ac:dyDescent="0.25">
      <c r="A160" s="682"/>
      <c r="B160" s="683"/>
      <c r="C160" s="684"/>
      <c r="D160" s="685"/>
      <c r="E160" s="685"/>
      <c r="F160" s="688"/>
      <c r="G160" s="685"/>
      <c r="H160" s="688"/>
      <c r="I160" s="685"/>
      <c r="J160" s="688"/>
      <c r="K160" s="685"/>
      <c r="L160" s="688"/>
      <c r="M160" s="685"/>
      <c r="N160" s="688"/>
      <c r="O160" s="685"/>
      <c r="P160" s="688"/>
      <c r="Q160" s="687"/>
      <c r="R160" s="687"/>
      <c r="S160" s="687"/>
      <c r="T160" s="687"/>
      <c r="U160" s="687"/>
      <c r="V160" s="687"/>
      <c r="W160" s="687"/>
      <c r="X160" s="687"/>
      <c r="Y160" s="687"/>
      <c r="Z160" s="687"/>
      <c r="AA160" s="687"/>
      <c r="AB160" s="687"/>
      <c r="AC160" s="687"/>
      <c r="AD160" s="687"/>
      <c r="AE160" s="687"/>
      <c r="AF160" s="687"/>
    </row>
    <row r="161" spans="1:32" x14ac:dyDescent="0.25">
      <c r="A161" s="682"/>
      <c r="B161" s="683"/>
      <c r="C161" s="684"/>
      <c r="D161" s="685"/>
      <c r="E161" s="685"/>
      <c r="F161" s="688"/>
      <c r="G161" s="685"/>
      <c r="H161" s="688"/>
      <c r="I161" s="685"/>
      <c r="J161" s="688"/>
      <c r="K161" s="685"/>
      <c r="L161" s="688"/>
      <c r="M161" s="685"/>
      <c r="N161" s="688"/>
      <c r="O161" s="685"/>
      <c r="P161" s="688"/>
      <c r="Q161" s="687"/>
      <c r="R161" s="687"/>
      <c r="S161" s="687"/>
      <c r="T161" s="687"/>
      <c r="U161" s="687"/>
      <c r="V161" s="687"/>
      <c r="W161" s="687"/>
      <c r="X161" s="687"/>
      <c r="Y161" s="687"/>
      <c r="Z161" s="687"/>
      <c r="AA161" s="687"/>
      <c r="AB161" s="687"/>
      <c r="AC161" s="687"/>
      <c r="AD161" s="687"/>
      <c r="AE161" s="687"/>
      <c r="AF161" s="687"/>
    </row>
    <row r="162" spans="1:32" x14ac:dyDescent="0.25">
      <c r="A162" s="682"/>
      <c r="B162" s="683"/>
      <c r="C162" s="684"/>
      <c r="D162" s="685"/>
      <c r="E162" s="685"/>
      <c r="F162" s="688"/>
      <c r="G162" s="685"/>
      <c r="H162" s="688"/>
      <c r="I162" s="685"/>
      <c r="J162" s="688"/>
      <c r="K162" s="685"/>
      <c r="L162" s="688"/>
      <c r="M162" s="685"/>
      <c r="N162" s="688"/>
      <c r="O162" s="685"/>
      <c r="P162" s="688"/>
      <c r="Q162" s="687"/>
      <c r="R162" s="687"/>
      <c r="S162" s="687"/>
      <c r="T162" s="687"/>
      <c r="U162" s="687"/>
      <c r="V162" s="687"/>
      <c r="W162" s="687"/>
      <c r="X162" s="687"/>
      <c r="Y162" s="687"/>
      <c r="Z162" s="687"/>
      <c r="AA162" s="687"/>
      <c r="AB162" s="687"/>
      <c r="AC162" s="687"/>
      <c r="AD162" s="687"/>
      <c r="AE162" s="687"/>
      <c r="AF162" s="687"/>
    </row>
    <row r="163" spans="1:32" x14ac:dyDescent="0.25">
      <c r="A163" s="682"/>
      <c r="B163" s="683"/>
      <c r="C163" s="684"/>
      <c r="D163" s="685"/>
      <c r="E163" s="685"/>
      <c r="F163" s="688"/>
      <c r="G163" s="685"/>
      <c r="H163" s="688"/>
      <c r="I163" s="685"/>
      <c r="J163" s="688"/>
      <c r="K163" s="685"/>
      <c r="L163" s="688"/>
      <c r="M163" s="685"/>
      <c r="N163" s="688"/>
      <c r="O163" s="685"/>
      <c r="P163" s="688"/>
      <c r="Q163" s="687"/>
      <c r="R163" s="687"/>
      <c r="S163" s="687"/>
      <c r="T163" s="687"/>
      <c r="U163" s="687"/>
      <c r="V163" s="687"/>
      <c r="W163" s="687"/>
      <c r="X163" s="687"/>
      <c r="Y163" s="687"/>
      <c r="Z163" s="687"/>
      <c r="AA163" s="687"/>
      <c r="AB163" s="687"/>
      <c r="AC163" s="687"/>
      <c r="AD163" s="687"/>
      <c r="AE163" s="687"/>
      <c r="AF163" s="687"/>
    </row>
    <row r="164" spans="1:32" x14ac:dyDescent="0.25">
      <c r="A164" s="682"/>
      <c r="B164" s="683"/>
      <c r="C164" s="684"/>
      <c r="D164" s="685"/>
      <c r="E164" s="685"/>
      <c r="F164" s="688"/>
      <c r="G164" s="685"/>
      <c r="H164" s="688"/>
      <c r="I164" s="685"/>
      <c r="J164" s="688"/>
      <c r="K164" s="685"/>
      <c r="L164" s="688"/>
      <c r="M164" s="685"/>
      <c r="N164" s="688"/>
      <c r="O164" s="685"/>
      <c r="P164" s="688"/>
      <c r="Q164" s="687"/>
      <c r="R164" s="687"/>
      <c r="S164" s="687"/>
      <c r="T164" s="687"/>
      <c r="U164" s="687"/>
      <c r="V164" s="687"/>
      <c r="W164" s="687"/>
      <c r="X164" s="687"/>
      <c r="Y164" s="687"/>
      <c r="Z164" s="687"/>
      <c r="AA164" s="687"/>
      <c r="AB164" s="687"/>
      <c r="AC164" s="687"/>
      <c r="AD164" s="687"/>
      <c r="AE164" s="687"/>
      <c r="AF164" s="687"/>
    </row>
    <row r="165" spans="1:32" x14ac:dyDescent="0.25">
      <c r="A165" s="682"/>
      <c r="B165" s="683"/>
      <c r="C165" s="684"/>
      <c r="D165" s="685"/>
      <c r="E165" s="685"/>
      <c r="F165" s="688"/>
      <c r="G165" s="685"/>
      <c r="H165" s="688"/>
      <c r="I165" s="685"/>
      <c r="J165" s="688"/>
      <c r="K165" s="685"/>
      <c r="L165" s="688"/>
      <c r="M165" s="685"/>
      <c r="N165" s="688"/>
      <c r="O165" s="685"/>
      <c r="P165" s="688"/>
      <c r="Q165" s="687"/>
      <c r="R165" s="687"/>
      <c r="S165" s="687"/>
      <c r="T165" s="687"/>
      <c r="U165" s="687"/>
      <c r="V165" s="687"/>
      <c r="W165" s="687"/>
      <c r="X165" s="687"/>
      <c r="Y165" s="687"/>
      <c r="Z165" s="687"/>
      <c r="AA165" s="687"/>
      <c r="AB165" s="687"/>
      <c r="AC165" s="687"/>
      <c r="AD165" s="687"/>
      <c r="AE165" s="687"/>
      <c r="AF165" s="687"/>
    </row>
    <row r="166" spans="1:32" x14ac:dyDescent="0.25">
      <c r="A166" s="682"/>
      <c r="B166" s="683"/>
      <c r="C166" s="684"/>
      <c r="D166" s="685"/>
      <c r="E166" s="685"/>
      <c r="F166" s="688"/>
      <c r="G166" s="685"/>
      <c r="H166" s="688"/>
      <c r="I166" s="685"/>
      <c r="J166" s="688"/>
      <c r="K166" s="685"/>
      <c r="L166" s="688"/>
      <c r="M166" s="685"/>
      <c r="N166" s="688"/>
      <c r="O166" s="685"/>
      <c r="P166" s="688"/>
      <c r="Q166" s="687"/>
      <c r="R166" s="687"/>
      <c r="S166" s="687"/>
      <c r="T166" s="687"/>
      <c r="U166" s="687"/>
      <c r="V166" s="687"/>
      <c r="W166" s="687"/>
      <c r="X166" s="687"/>
      <c r="Y166" s="687"/>
      <c r="Z166" s="687"/>
      <c r="AA166" s="687"/>
      <c r="AB166" s="687"/>
      <c r="AC166" s="687"/>
      <c r="AD166" s="687"/>
      <c r="AE166" s="687"/>
      <c r="AF166" s="687"/>
    </row>
    <row r="167" spans="1:32" x14ac:dyDescent="0.25">
      <c r="A167" s="682"/>
      <c r="B167" s="683"/>
      <c r="C167" s="684"/>
      <c r="D167" s="685"/>
      <c r="E167" s="685"/>
      <c r="F167" s="688"/>
      <c r="G167" s="685"/>
      <c r="H167" s="688"/>
      <c r="I167" s="685"/>
      <c r="J167" s="688"/>
      <c r="K167" s="685"/>
      <c r="L167" s="688"/>
      <c r="M167" s="685"/>
      <c r="N167" s="688"/>
      <c r="O167" s="685"/>
      <c r="P167" s="688"/>
      <c r="Q167" s="687"/>
      <c r="R167" s="687"/>
      <c r="S167" s="687"/>
      <c r="T167" s="687"/>
      <c r="U167" s="687"/>
      <c r="V167" s="687"/>
      <c r="W167" s="687"/>
      <c r="X167" s="687"/>
      <c r="Y167" s="687"/>
      <c r="Z167" s="687"/>
      <c r="AA167" s="687"/>
      <c r="AB167" s="687"/>
      <c r="AC167" s="687"/>
      <c r="AD167" s="687"/>
      <c r="AE167" s="687"/>
      <c r="AF167" s="687"/>
    </row>
    <row r="168" spans="1:32" x14ac:dyDescent="0.25">
      <c r="A168" s="682"/>
      <c r="B168" s="683"/>
      <c r="C168" s="684"/>
      <c r="D168" s="685"/>
      <c r="E168" s="685"/>
      <c r="F168" s="688"/>
      <c r="G168" s="685"/>
      <c r="H168" s="688"/>
      <c r="I168" s="685"/>
      <c r="J168" s="688"/>
      <c r="K168" s="685"/>
      <c r="L168" s="688"/>
      <c r="M168" s="685"/>
      <c r="N168" s="688"/>
      <c r="O168" s="685"/>
      <c r="P168" s="688"/>
      <c r="Q168" s="687"/>
      <c r="R168" s="687"/>
      <c r="S168" s="687"/>
      <c r="T168" s="687"/>
      <c r="U168" s="687"/>
      <c r="V168" s="687"/>
      <c r="W168" s="687"/>
      <c r="X168" s="687"/>
      <c r="Y168" s="687"/>
      <c r="Z168" s="687"/>
      <c r="AA168" s="687"/>
      <c r="AB168" s="687"/>
      <c r="AC168" s="687"/>
      <c r="AD168" s="687"/>
      <c r="AE168" s="687"/>
      <c r="AF168" s="687"/>
    </row>
    <row r="169" spans="1:32" x14ac:dyDescent="0.25">
      <c r="A169" s="682"/>
      <c r="B169" s="683"/>
      <c r="C169" s="684"/>
      <c r="D169" s="685"/>
      <c r="E169" s="685"/>
      <c r="F169" s="688"/>
      <c r="G169" s="685"/>
      <c r="H169" s="688"/>
      <c r="I169" s="685"/>
      <c r="J169" s="688"/>
      <c r="K169" s="685"/>
      <c r="L169" s="688"/>
      <c r="M169" s="685"/>
      <c r="N169" s="688"/>
      <c r="O169" s="685"/>
      <c r="P169" s="688"/>
      <c r="Q169" s="687"/>
      <c r="R169" s="687"/>
      <c r="S169" s="687"/>
      <c r="T169" s="687"/>
      <c r="U169" s="687"/>
      <c r="V169" s="687"/>
      <c r="W169" s="687"/>
      <c r="X169" s="687"/>
      <c r="Y169" s="687"/>
      <c r="Z169" s="687"/>
      <c r="AA169" s="687"/>
      <c r="AB169" s="687"/>
      <c r="AC169" s="687"/>
      <c r="AD169" s="687"/>
      <c r="AE169" s="687"/>
      <c r="AF169" s="687"/>
    </row>
    <row r="170" spans="1:32" x14ac:dyDescent="0.25">
      <c r="A170" s="682"/>
      <c r="B170" s="683"/>
      <c r="C170" s="684"/>
      <c r="D170" s="685"/>
      <c r="E170" s="685"/>
      <c r="F170" s="688"/>
      <c r="G170" s="685"/>
      <c r="H170" s="688"/>
      <c r="I170" s="685"/>
      <c r="J170" s="688"/>
      <c r="K170" s="685"/>
      <c r="L170" s="688"/>
      <c r="M170" s="685"/>
      <c r="N170" s="688"/>
      <c r="O170" s="685"/>
      <c r="P170" s="688"/>
      <c r="Q170" s="687"/>
      <c r="R170" s="687"/>
      <c r="S170" s="687"/>
      <c r="T170" s="687"/>
      <c r="U170" s="687"/>
      <c r="V170" s="687"/>
      <c r="W170" s="687"/>
      <c r="X170" s="687"/>
      <c r="Y170" s="687"/>
      <c r="Z170" s="687"/>
      <c r="AA170" s="687"/>
      <c r="AB170" s="687"/>
      <c r="AC170" s="687"/>
      <c r="AD170" s="687"/>
      <c r="AE170" s="687"/>
      <c r="AF170" s="687"/>
    </row>
    <row r="171" spans="1:32" x14ac:dyDescent="0.25">
      <c r="A171" s="682"/>
      <c r="B171" s="683"/>
      <c r="C171" s="684"/>
      <c r="D171" s="685"/>
      <c r="E171" s="685"/>
      <c r="F171" s="688"/>
      <c r="G171" s="685"/>
      <c r="H171" s="688"/>
      <c r="I171" s="685"/>
      <c r="J171" s="688"/>
      <c r="K171" s="685"/>
      <c r="L171" s="688"/>
      <c r="M171" s="685"/>
      <c r="N171" s="688"/>
      <c r="O171" s="685"/>
      <c r="P171" s="688"/>
      <c r="Q171" s="687"/>
      <c r="R171" s="687"/>
      <c r="S171" s="687"/>
      <c r="T171" s="687"/>
      <c r="U171" s="687"/>
      <c r="V171" s="687"/>
      <c r="W171" s="687"/>
      <c r="X171" s="687"/>
      <c r="Y171" s="687"/>
      <c r="Z171" s="687"/>
      <c r="AA171" s="687"/>
      <c r="AB171" s="687"/>
      <c r="AC171" s="687"/>
      <c r="AD171" s="687"/>
      <c r="AE171" s="687"/>
      <c r="AF171" s="687"/>
    </row>
    <row r="172" spans="1:32" x14ac:dyDescent="0.25">
      <c r="A172" s="682"/>
      <c r="B172" s="683"/>
      <c r="C172" s="684"/>
      <c r="D172" s="685"/>
      <c r="E172" s="685"/>
      <c r="F172" s="688"/>
      <c r="G172" s="685"/>
      <c r="H172" s="688"/>
      <c r="I172" s="685"/>
      <c r="J172" s="688"/>
      <c r="K172" s="685"/>
      <c r="L172" s="688"/>
      <c r="M172" s="685"/>
      <c r="N172" s="688"/>
      <c r="O172" s="685"/>
      <c r="P172" s="688"/>
      <c r="Q172" s="687"/>
      <c r="R172" s="687"/>
      <c r="S172" s="687"/>
      <c r="T172" s="687"/>
      <c r="U172" s="687"/>
      <c r="V172" s="687"/>
      <c r="W172" s="687"/>
      <c r="X172" s="687"/>
      <c r="Y172" s="687"/>
      <c r="Z172" s="687"/>
      <c r="AA172" s="687"/>
      <c r="AB172" s="687"/>
      <c r="AC172" s="687"/>
      <c r="AD172" s="687"/>
      <c r="AE172" s="687"/>
      <c r="AF172" s="687"/>
    </row>
    <row r="173" spans="1:32" x14ac:dyDescent="0.25">
      <c r="A173" s="682"/>
      <c r="B173" s="683"/>
      <c r="C173" s="684"/>
      <c r="D173" s="685"/>
      <c r="E173" s="685"/>
      <c r="F173" s="688"/>
      <c r="G173" s="685"/>
      <c r="H173" s="688"/>
      <c r="I173" s="685"/>
      <c r="J173" s="688"/>
      <c r="K173" s="685"/>
      <c r="L173" s="688"/>
      <c r="M173" s="685"/>
      <c r="N173" s="688"/>
      <c r="O173" s="685"/>
      <c r="P173" s="688"/>
      <c r="Q173" s="687"/>
      <c r="R173" s="687"/>
      <c r="S173" s="687"/>
      <c r="T173" s="687"/>
      <c r="U173" s="687"/>
      <c r="V173" s="687"/>
      <c r="W173" s="687"/>
      <c r="X173" s="687"/>
      <c r="Y173" s="687"/>
      <c r="Z173" s="687"/>
      <c r="AA173" s="687"/>
      <c r="AB173" s="687"/>
      <c r="AC173" s="687"/>
      <c r="AD173" s="687"/>
      <c r="AE173" s="687"/>
      <c r="AF173" s="687"/>
    </row>
    <row r="174" spans="1:32" x14ac:dyDescent="0.25">
      <c r="A174" s="682"/>
      <c r="B174" s="683"/>
      <c r="C174" s="684"/>
      <c r="D174" s="685"/>
      <c r="E174" s="685"/>
      <c r="F174" s="688"/>
      <c r="G174" s="685"/>
      <c r="H174" s="688"/>
      <c r="I174" s="685"/>
      <c r="J174" s="688"/>
      <c r="K174" s="685"/>
      <c r="L174" s="688"/>
      <c r="M174" s="685"/>
      <c r="N174" s="688"/>
      <c r="O174" s="685"/>
      <c r="P174" s="688"/>
      <c r="Q174" s="687"/>
      <c r="R174" s="687"/>
      <c r="S174" s="687"/>
      <c r="T174" s="687"/>
      <c r="U174" s="687"/>
      <c r="V174" s="687"/>
      <c r="W174" s="687"/>
      <c r="X174" s="687"/>
      <c r="Y174" s="687"/>
      <c r="Z174" s="687"/>
      <c r="AA174" s="687"/>
      <c r="AB174" s="687"/>
      <c r="AC174" s="687"/>
      <c r="AD174" s="687"/>
      <c r="AE174" s="687"/>
      <c r="AF174" s="687"/>
    </row>
    <row r="175" spans="1:32" x14ac:dyDescent="0.25">
      <c r="A175" s="682"/>
      <c r="B175" s="683"/>
      <c r="C175" s="684"/>
      <c r="D175" s="685"/>
      <c r="E175" s="685"/>
      <c r="F175" s="688"/>
      <c r="G175" s="685"/>
      <c r="H175" s="688"/>
      <c r="I175" s="685"/>
      <c r="J175" s="688"/>
      <c r="K175" s="685"/>
      <c r="L175" s="688"/>
      <c r="M175" s="685"/>
      <c r="N175" s="688"/>
      <c r="O175" s="685"/>
      <c r="P175" s="688"/>
      <c r="Q175" s="687"/>
      <c r="R175" s="687"/>
      <c r="S175" s="687"/>
      <c r="T175" s="687"/>
      <c r="U175" s="687"/>
      <c r="V175" s="687"/>
      <c r="W175" s="687"/>
      <c r="X175" s="687"/>
      <c r="Y175" s="687"/>
      <c r="Z175" s="687"/>
      <c r="AA175" s="687"/>
      <c r="AB175" s="687"/>
      <c r="AC175" s="687"/>
      <c r="AD175" s="687"/>
      <c r="AE175" s="687"/>
      <c r="AF175" s="687"/>
    </row>
    <row r="176" spans="1:32" x14ac:dyDescent="0.25">
      <c r="A176" s="682"/>
      <c r="B176" s="683"/>
      <c r="C176" s="684"/>
      <c r="D176" s="685"/>
      <c r="E176" s="685"/>
      <c r="F176" s="688"/>
      <c r="G176" s="685"/>
      <c r="H176" s="688"/>
      <c r="I176" s="685"/>
      <c r="J176" s="688"/>
      <c r="K176" s="685"/>
      <c r="L176" s="688"/>
      <c r="M176" s="685"/>
      <c r="N176" s="688"/>
      <c r="O176" s="685"/>
      <c r="P176" s="688"/>
      <c r="Q176" s="687"/>
      <c r="R176" s="687"/>
      <c r="S176" s="687"/>
      <c r="T176" s="687"/>
      <c r="U176" s="687"/>
      <c r="V176" s="687"/>
      <c r="W176" s="687"/>
      <c r="X176" s="687"/>
      <c r="Y176" s="687"/>
      <c r="Z176" s="687"/>
      <c r="AA176" s="687"/>
      <c r="AB176" s="687"/>
      <c r="AC176" s="687"/>
      <c r="AD176" s="687"/>
      <c r="AE176" s="687"/>
      <c r="AF176" s="687"/>
    </row>
    <row r="177" spans="1:32" x14ac:dyDescent="0.25">
      <c r="A177" s="682"/>
      <c r="B177" s="683"/>
      <c r="C177" s="684"/>
      <c r="D177" s="685"/>
      <c r="E177" s="685"/>
      <c r="F177" s="688"/>
      <c r="G177" s="685"/>
      <c r="H177" s="688"/>
      <c r="I177" s="685"/>
      <c r="J177" s="688"/>
      <c r="K177" s="685"/>
      <c r="L177" s="688"/>
      <c r="M177" s="685"/>
      <c r="N177" s="688"/>
      <c r="O177" s="685"/>
      <c r="P177" s="688"/>
      <c r="Q177" s="687"/>
      <c r="R177" s="687"/>
      <c r="S177" s="687"/>
      <c r="T177" s="687"/>
      <c r="U177" s="687"/>
      <c r="V177" s="687"/>
      <c r="W177" s="687"/>
      <c r="X177" s="687"/>
      <c r="Y177" s="687"/>
      <c r="Z177" s="687"/>
      <c r="AA177" s="687"/>
      <c r="AB177" s="687"/>
      <c r="AC177" s="687"/>
      <c r="AD177" s="687"/>
      <c r="AE177" s="687"/>
      <c r="AF177" s="687"/>
    </row>
    <row r="178" spans="1:32" x14ac:dyDescent="0.25">
      <c r="A178" s="682"/>
      <c r="B178" s="683"/>
      <c r="C178" s="684"/>
      <c r="D178" s="685"/>
      <c r="E178" s="685"/>
      <c r="F178" s="688"/>
      <c r="G178" s="685"/>
      <c r="H178" s="688"/>
      <c r="I178" s="685"/>
      <c r="J178" s="688"/>
      <c r="K178" s="685"/>
      <c r="L178" s="688"/>
      <c r="M178" s="685"/>
      <c r="N178" s="688"/>
      <c r="O178" s="685"/>
      <c r="P178" s="688"/>
      <c r="Q178" s="687"/>
      <c r="R178" s="687"/>
      <c r="S178" s="687"/>
      <c r="T178" s="687"/>
      <c r="U178" s="687"/>
      <c r="V178" s="687"/>
      <c r="W178" s="687"/>
      <c r="X178" s="687"/>
      <c r="Y178" s="687"/>
      <c r="Z178" s="687"/>
      <c r="AA178" s="687"/>
      <c r="AB178" s="687"/>
      <c r="AC178" s="687"/>
      <c r="AD178" s="687"/>
      <c r="AE178" s="687"/>
      <c r="AF178" s="687"/>
    </row>
    <row r="179" spans="1:32" x14ac:dyDescent="0.25">
      <c r="A179" s="682"/>
      <c r="B179" s="683"/>
      <c r="C179" s="684"/>
      <c r="D179" s="685"/>
      <c r="E179" s="685"/>
      <c r="F179" s="688"/>
      <c r="G179" s="685"/>
      <c r="H179" s="688"/>
      <c r="I179" s="685"/>
      <c r="J179" s="688"/>
      <c r="K179" s="685"/>
      <c r="L179" s="688"/>
      <c r="M179" s="685"/>
      <c r="N179" s="688"/>
      <c r="O179" s="685"/>
      <c r="P179" s="688"/>
      <c r="Q179" s="687"/>
      <c r="R179" s="687"/>
      <c r="S179" s="687"/>
      <c r="T179" s="687"/>
      <c r="U179" s="687"/>
      <c r="V179" s="687"/>
      <c r="W179" s="687"/>
      <c r="X179" s="687"/>
      <c r="Y179" s="687"/>
      <c r="Z179" s="687"/>
      <c r="AA179" s="687"/>
      <c r="AB179" s="687"/>
      <c r="AC179" s="687"/>
      <c r="AD179" s="687"/>
      <c r="AE179" s="687"/>
      <c r="AF179" s="687"/>
    </row>
    <row r="180" spans="1:32" x14ac:dyDescent="0.25">
      <c r="A180" s="682"/>
      <c r="B180" s="683"/>
      <c r="C180" s="684"/>
      <c r="D180" s="685"/>
      <c r="E180" s="685"/>
      <c r="F180" s="688"/>
      <c r="G180" s="685"/>
      <c r="H180" s="688"/>
      <c r="I180" s="685"/>
      <c r="J180" s="688"/>
      <c r="K180" s="685"/>
      <c r="L180" s="688"/>
      <c r="M180" s="685"/>
      <c r="N180" s="688"/>
      <c r="O180" s="685"/>
      <c r="P180" s="688"/>
      <c r="Q180" s="687"/>
      <c r="R180" s="687"/>
      <c r="S180" s="687"/>
      <c r="T180" s="687"/>
      <c r="U180" s="687"/>
      <c r="V180" s="687"/>
      <c r="W180" s="687"/>
      <c r="X180" s="687"/>
      <c r="Y180" s="687"/>
      <c r="Z180" s="687"/>
      <c r="AA180" s="687"/>
      <c r="AB180" s="687"/>
      <c r="AC180" s="687"/>
      <c r="AD180" s="687"/>
      <c r="AE180" s="687"/>
      <c r="AF180" s="687"/>
    </row>
    <row r="181" spans="1:32" x14ac:dyDescent="0.25">
      <c r="A181" s="682"/>
      <c r="B181" s="683"/>
      <c r="C181" s="684"/>
      <c r="D181" s="685"/>
      <c r="E181" s="685"/>
      <c r="F181" s="688"/>
      <c r="G181" s="685"/>
      <c r="H181" s="688"/>
      <c r="I181" s="685"/>
      <c r="J181" s="688"/>
      <c r="K181" s="685"/>
      <c r="L181" s="688"/>
      <c r="M181" s="685"/>
      <c r="N181" s="688"/>
      <c r="O181" s="685"/>
      <c r="P181" s="688"/>
      <c r="Q181" s="687"/>
      <c r="R181" s="687"/>
      <c r="S181" s="687"/>
      <c r="T181" s="687"/>
      <c r="U181" s="687"/>
      <c r="V181" s="687"/>
      <c r="W181" s="687"/>
      <c r="X181" s="687"/>
      <c r="Y181" s="687"/>
      <c r="Z181" s="687"/>
      <c r="AA181" s="687"/>
      <c r="AB181" s="687"/>
      <c r="AC181" s="687"/>
      <c r="AD181" s="687"/>
      <c r="AE181" s="687"/>
      <c r="AF181" s="687"/>
    </row>
    <row r="182" spans="1:32" x14ac:dyDescent="0.25">
      <c r="A182" s="682"/>
      <c r="B182" s="683"/>
      <c r="C182" s="684"/>
      <c r="D182" s="685"/>
      <c r="E182" s="685"/>
      <c r="F182" s="688"/>
      <c r="G182" s="685"/>
      <c r="H182" s="688"/>
      <c r="I182" s="685"/>
      <c r="J182" s="688"/>
      <c r="K182" s="685"/>
      <c r="L182" s="688"/>
      <c r="M182" s="685"/>
      <c r="N182" s="688"/>
      <c r="O182" s="685"/>
      <c r="P182" s="688"/>
      <c r="Q182" s="687"/>
      <c r="R182" s="687"/>
      <c r="S182" s="687"/>
      <c r="T182" s="687"/>
      <c r="U182" s="687"/>
      <c r="V182" s="687"/>
      <c r="W182" s="687"/>
      <c r="X182" s="687"/>
      <c r="Y182" s="687"/>
      <c r="Z182" s="687"/>
      <c r="AA182" s="687"/>
      <c r="AB182" s="687"/>
      <c r="AC182" s="687"/>
      <c r="AD182" s="687"/>
      <c r="AE182" s="687"/>
      <c r="AF182" s="687"/>
    </row>
    <row r="183" spans="1:32" x14ac:dyDescent="0.25">
      <c r="A183" s="682"/>
      <c r="B183" s="683"/>
      <c r="C183" s="684"/>
      <c r="D183" s="685"/>
      <c r="E183" s="685"/>
      <c r="F183" s="688"/>
      <c r="G183" s="685"/>
      <c r="H183" s="688"/>
      <c r="I183" s="685"/>
      <c r="J183" s="688"/>
      <c r="K183" s="685"/>
      <c r="L183" s="688"/>
      <c r="M183" s="685"/>
      <c r="N183" s="688"/>
      <c r="O183" s="685"/>
      <c r="P183" s="688"/>
      <c r="Q183" s="687"/>
      <c r="R183" s="687"/>
      <c r="S183" s="687"/>
      <c r="T183" s="687"/>
      <c r="U183" s="687"/>
      <c r="V183" s="687"/>
      <c r="W183" s="687"/>
      <c r="X183" s="687"/>
      <c r="Y183" s="687"/>
      <c r="Z183" s="687"/>
      <c r="AA183" s="687"/>
      <c r="AB183" s="687"/>
      <c r="AC183" s="687"/>
      <c r="AD183" s="687"/>
      <c r="AE183" s="687"/>
      <c r="AF183" s="687"/>
    </row>
    <row r="184" spans="1:32" x14ac:dyDescent="0.25">
      <c r="A184" s="682"/>
      <c r="B184" s="683"/>
      <c r="C184" s="684"/>
      <c r="D184" s="685"/>
      <c r="E184" s="685"/>
      <c r="F184" s="688"/>
      <c r="G184" s="685"/>
      <c r="H184" s="688"/>
      <c r="I184" s="685"/>
      <c r="J184" s="688"/>
      <c r="K184" s="685"/>
      <c r="L184" s="688"/>
      <c r="M184" s="685"/>
      <c r="N184" s="688"/>
      <c r="O184" s="685"/>
      <c r="P184" s="688"/>
      <c r="Q184" s="687"/>
      <c r="R184" s="687"/>
      <c r="S184" s="687"/>
      <c r="T184" s="687"/>
      <c r="U184" s="687"/>
      <c r="V184" s="687"/>
      <c r="W184" s="687"/>
      <c r="X184" s="687"/>
      <c r="Y184" s="687"/>
      <c r="Z184" s="687"/>
      <c r="AA184" s="687"/>
      <c r="AB184" s="687"/>
      <c r="AC184" s="687"/>
      <c r="AD184" s="687"/>
      <c r="AE184" s="687"/>
      <c r="AF184" s="687"/>
    </row>
    <row r="185" spans="1:32" x14ac:dyDescent="0.25">
      <c r="A185" s="682"/>
      <c r="B185" s="683"/>
      <c r="C185" s="684"/>
      <c r="D185" s="685"/>
      <c r="E185" s="685"/>
      <c r="F185" s="688"/>
      <c r="G185" s="685"/>
      <c r="H185" s="688"/>
      <c r="I185" s="685"/>
      <c r="J185" s="688"/>
      <c r="K185" s="685"/>
      <c r="L185" s="688"/>
      <c r="M185" s="685"/>
      <c r="N185" s="688"/>
      <c r="O185" s="685"/>
      <c r="P185" s="688"/>
      <c r="Q185" s="687"/>
      <c r="R185" s="687"/>
      <c r="S185" s="687"/>
      <c r="T185" s="687"/>
      <c r="U185" s="687"/>
      <c r="V185" s="687"/>
      <c r="W185" s="687"/>
      <c r="X185" s="687"/>
      <c r="Y185" s="687"/>
      <c r="Z185" s="687"/>
      <c r="AA185" s="687"/>
      <c r="AB185" s="687"/>
      <c r="AC185" s="687"/>
      <c r="AD185" s="687"/>
      <c r="AE185" s="687"/>
      <c r="AF185" s="687"/>
    </row>
    <row r="186" spans="1:32" x14ac:dyDescent="0.25">
      <c r="A186" s="682"/>
      <c r="B186" s="683"/>
      <c r="C186" s="684"/>
      <c r="D186" s="685"/>
      <c r="E186" s="685"/>
      <c r="F186" s="688"/>
      <c r="G186" s="685"/>
      <c r="H186" s="688"/>
      <c r="I186" s="685"/>
      <c r="J186" s="688"/>
      <c r="K186" s="685"/>
      <c r="L186" s="688"/>
      <c r="M186" s="685"/>
      <c r="N186" s="688"/>
      <c r="O186" s="685"/>
      <c r="P186" s="688"/>
      <c r="Q186" s="687"/>
      <c r="R186" s="687"/>
      <c r="S186" s="687"/>
      <c r="T186" s="687"/>
      <c r="U186" s="687"/>
      <c r="V186" s="687"/>
      <c r="W186" s="687"/>
      <c r="X186" s="687"/>
      <c r="Y186" s="687"/>
      <c r="Z186" s="687"/>
      <c r="AA186" s="687"/>
      <c r="AB186" s="687"/>
      <c r="AC186" s="687"/>
      <c r="AD186" s="687"/>
      <c r="AE186" s="687"/>
      <c r="AF186" s="687"/>
    </row>
    <row r="187" spans="1:32" x14ac:dyDescent="0.25">
      <c r="A187" s="682"/>
      <c r="B187" s="683"/>
      <c r="C187" s="684"/>
      <c r="D187" s="685"/>
      <c r="E187" s="685"/>
      <c r="F187" s="688"/>
      <c r="G187" s="685"/>
      <c r="H187" s="688"/>
      <c r="I187" s="685"/>
      <c r="J187" s="688"/>
      <c r="K187" s="685"/>
      <c r="L187" s="688"/>
      <c r="M187" s="685"/>
      <c r="N187" s="688"/>
      <c r="O187" s="685"/>
      <c r="P187" s="688"/>
      <c r="Q187" s="687"/>
      <c r="R187" s="687"/>
      <c r="S187" s="687"/>
      <c r="T187" s="687"/>
      <c r="U187" s="687"/>
      <c r="V187" s="687"/>
      <c r="W187" s="687"/>
      <c r="X187" s="687"/>
      <c r="Y187" s="687"/>
      <c r="Z187" s="687"/>
      <c r="AA187" s="687"/>
      <c r="AB187" s="687"/>
      <c r="AC187" s="687"/>
      <c r="AD187" s="687"/>
      <c r="AE187" s="687"/>
      <c r="AF187" s="687"/>
    </row>
    <row r="188" spans="1:32" x14ac:dyDescent="0.25">
      <c r="A188" s="682"/>
      <c r="B188" s="683"/>
      <c r="C188" s="684"/>
      <c r="D188" s="685"/>
      <c r="E188" s="685"/>
      <c r="F188" s="688"/>
      <c r="G188" s="685"/>
      <c r="H188" s="688"/>
      <c r="I188" s="685"/>
      <c r="J188" s="688"/>
      <c r="K188" s="685"/>
      <c r="L188" s="688"/>
      <c r="M188" s="685"/>
      <c r="N188" s="688"/>
      <c r="O188" s="685"/>
      <c r="P188" s="688"/>
      <c r="Q188" s="687"/>
      <c r="R188" s="687"/>
      <c r="S188" s="687"/>
      <c r="T188" s="687"/>
      <c r="U188" s="687"/>
      <c r="V188" s="687"/>
      <c r="W188" s="687"/>
      <c r="X188" s="687"/>
      <c r="Y188" s="687"/>
      <c r="Z188" s="687"/>
      <c r="AA188" s="687"/>
      <c r="AB188" s="687"/>
      <c r="AC188" s="687"/>
      <c r="AD188" s="687"/>
      <c r="AE188" s="687"/>
      <c r="AF188" s="687"/>
    </row>
    <row r="189" spans="1:32" x14ac:dyDescent="0.25">
      <c r="A189" s="682"/>
      <c r="B189" s="683"/>
      <c r="C189" s="684"/>
      <c r="D189" s="685"/>
      <c r="E189" s="685"/>
      <c r="F189" s="688"/>
      <c r="G189" s="685"/>
      <c r="H189" s="688"/>
      <c r="I189" s="685"/>
      <c r="J189" s="688"/>
      <c r="K189" s="685"/>
      <c r="L189" s="688"/>
      <c r="M189" s="685"/>
      <c r="N189" s="688"/>
      <c r="O189" s="685"/>
      <c r="P189" s="688"/>
      <c r="Q189" s="687"/>
      <c r="R189" s="687"/>
      <c r="S189" s="687"/>
      <c r="T189" s="687"/>
      <c r="U189" s="687"/>
      <c r="V189" s="687"/>
      <c r="W189" s="687"/>
      <c r="X189" s="687"/>
      <c r="Y189" s="687"/>
      <c r="Z189" s="687"/>
      <c r="AA189" s="687"/>
      <c r="AB189" s="687"/>
      <c r="AC189" s="687"/>
      <c r="AD189" s="687"/>
      <c r="AE189" s="687"/>
      <c r="AF189" s="687"/>
    </row>
    <row r="190" spans="1:32" x14ac:dyDescent="0.25">
      <c r="A190" s="682"/>
      <c r="B190" s="683"/>
      <c r="C190" s="684"/>
      <c r="D190" s="685"/>
      <c r="E190" s="685"/>
      <c r="F190" s="688"/>
      <c r="G190" s="685"/>
      <c r="H190" s="688"/>
      <c r="I190" s="685"/>
      <c r="J190" s="688"/>
      <c r="K190" s="685"/>
      <c r="L190" s="688"/>
      <c r="M190" s="685"/>
      <c r="N190" s="688"/>
      <c r="O190" s="685"/>
      <c r="P190" s="688"/>
      <c r="Q190" s="687"/>
      <c r="R190" s="687"/>
      <c r="S190" s="687"/>
      <c r="T190" s="687"/>
      <c r="U190" s="687"/>
      <c r="V190" s="687"/>
      <c r="W190" s="687"/>
      <c r="X190" s="687"/>
      <c r="Y190" s="687"/>
      <c r="Z190" s="687"/>
      <c r="AA190" s="687"/>
      <c r="AB190" s="687"/>
      <c r="AC190" s="687"/>
      <c r="AD190" s="687"/>
      <c r="AE190" s="687"/>
      <c r="AF190" s="687"/>
    </row>
    <row r="191" spans="1:32" x14ac:dyDescent="0.25">
      <c r="A191" s="682"/>
      <c r="B191" s="683"/>
      <c r="C191" s="684"/>
      <c r="D191" s="685"/>
      <c r="E191" s="685"/>
      <c r="F191" s="688"/>
      <c r="G191" s="685"/>
      <c r="H191" s="688"/>
      <c r="I191" s="685"/>
      <c r="J191" s="688"/>
      <c r="K191" s="685"/>
      <c r="L191" s="688"/>
      <c r="M191" s="685"/>
      <c r="N191" s="688"/>
      <c r="O191" s="685"/>
      <c r="P191" s="688"/>
      <c r="Q191" s="687"/>
      <c r="R191" s="687"/>
      <c r="S191" s="687"/>
      <c r="T191" s="687"/>
      <c r="U191" s="687"/>
      <c r="V191" s="687"/>
      <c r="W191" s="687"/>
      <c r="X191" s="687"/>
      <c r="Y191" s="687"/>
      <c r="Z191" s="687"/>
      <c r="AA191" s="687"/>
      <c r="AB191" s="687"/>
      <c r="AC191" s="687"/>
      <c r="AD191" s="687"/>
      <c r="AE191" s="687"/>
      <c r="AF191" s="687"/>
    </row>
    <row r="192" spans="1:32" x14ac:dyDescent="0.25">
      <c r="A192" s="682"/>
      <c r="B192" s="683"/>
      <c r="C192" s="684"/>
      <c r="D192" s="685"/>
      <c r="E192" s="685"/>
      <c r="F192" s="688"/>
      <c r="G192" s="685"/>
      <c r="H192" s="688"/>
      <c r="I192" s="685"/>
      <c r="J192" s="688"/>
      <c r="K192" s="685"/>
      <c r="L192" s="688"/>
      <c r="M192" s="685"/>
      <c r="N192" s="688"/>
      <c r="O192" s="685"/>
      <c r="P192" s="688"/>
      <c r="Q192" s="687"/>
      <c r="R192" s="687"/>
      <c r="S192" s="687"/>
      <c r="T192" s="687"/>
      <c r="U192" s="687"/>
      <c r="V192" s="687"/>
      <c r="W192" s="687"/>
      <c r="X192" s="687"/>
      <c r="Y192" s="687"/>
      <c r="Z192" s="687"/>
      <c r="AA192" s="687"/>
      <c r="AB192" s="687"/>
      <c r="AC192" s="687"/>
      <c r="AD192" s="687"/>
      <c r="AE192" s="687"/>
      <c r="AF192" s="687"/>
    </row>
    <row r="193" spans="1:32" x14ac:dyDescent="0.25">
      <c r="A193" s="682"/>
      <c r="B193" s="683"/>
      <c r="C193" s="684"/>
      <c r="D193" s="685"/>
      <c r="E193" s="685"/>
      <c r="F193" s="688"/>
      <c r="G193" s="685"/>
      <c r="H193" s="688"/>
      <c r="I193" s="685"/>
      <c r="J193" s="688"/>
      <c r="K193" s="685"/>
      <c r="L193" s="688"/>
      <c r="M193" s="685"/>
      <c r="N193" s="688"/>
      <c r="O193" s="685"/>
      <c r="P193" s="688"/>
      <c r="Q193" s="687"/>
      <c r="R193" s="687"/>
      <c r="S193" s="687"/>
      <c r="T193" s="687"/>
      <c r="U193" s="687"/>
      <c r="V193" s="687"/>
      <c r="W193" s="687"/>
      <c r="X193" s="687"/>
      <c r="Y193" s="687"/>
      <c r="Z193" s="687"/>
      <c r="AA193" s="687"/>
      <c r="AB193" s="687"/>
      <c r="AC193" s="687"/>
      <c r="AD193" s="687"/>
      <c r="AE193" s="687"/>
      <c r="AF193" s="687"/>
    </row>
    <row r="194" spans="1:32" x14ac:dyDescent="0.25">
      <c r="A194" s="682"/>
      <c r="B194" s="683"/>
      <c r="C194" s="684"/>
      <c r="D194" s="685"/>
      <c r="E194" s="685"/>
      <c r="F194" s="688"/>
      <c r="G194" s="685"/>
      <c r="H194" s="688"/>
      <c r="I194" s="685"/>
      <c r="J194" s="688"/>
      <c r="K194" s="685"/>
      <c r="L194" s="688"/>
      <c r="M194" s="685"/>
      <c r="N194" s="688"/>
      <c r="O194" s="685"/>
      <c r="P194" s="688"/>
      <c r="Q194" s="687"/>
      <c r="R194" s="687"/>
      <c r="S194" s="687"/>
      <c r="T194" s="687"/>
      <c r="U194" s="687"/>
      <c r="V194" s="687"/>
      <c r="W194" s="687"/>
      <c r="X194" s="687"/>
      <c r="Y194" s="687"/>
      <c r="Z194" s="687"/>
      <c r="AA194" s="687"/>
      <c r="AB194" s="687"/>
      <c r="AC194" s="687"/>
      <c r="AD194" s="687"/>
      <c r="AE194" s="687"/>
      <c r="AF194" s="687"/>
    </row>
    <row r="195" spans="1:32" x14ac:dyDescent="0.25">
      <c r="A195" s="682"/>
      <c r="B195" s="683"/>
      <c r="C195" s="684"/>
      <c r="D195" s="685"/>
      <c r="E195" s="685"/>
      <c r="F195" s="688"/>
      <c r="G195" s="685"/>
      <c r="H195" s="688"/>
      <c r="I195" s="685"/>
      <c r="J195" s="688"/>
      <c r="K195" s="685"/>
      <c r="L195" s="688"/>
      <c r="M195" s="685"/>
      <c r="N195" s="688"/>
      <c r="O195" s="685"/>
      <c r="P195" s="688"/>
      <c r="Q195" s="687"/>
      <c r="R195" s="687"/>
      <c r="S195" s="687"/>
      <c r="T195" s="687"/>
      <c r="U195" s="687"/>
      <c r="V195" s="687"/>
      <c r="W195" s="687"/>
      <c r="X195" s="687"/>
      <c r="Y195" s="687"/>
      <c r="Z195" s="687"/>
      <c r="AA195" s="687"/>
      <c r="AB195" s="687"/>
      <c r="AC195" s="687"/>
      <c r="AD195" s="687"/>
      <c r="AE195" s="687"/>
      <c r="AF195" s="687"/>
    </row>
    <row r="196" spans="1:32" x14ac:dyDescent="0.25">
      <c r="A196" s="682"/>
      <c r="B196" s="683"/>
      <c r="C196" s="684"/>
      <c r="D196" s="685"/>
      <c r="E196" s="685"/>
      <c r="F196" s="688"/>
      <c r="G196" s="685"/>
      <c r="H196" s="688"/>
      <c r="I196" s="685"/>
      <c r="J196" s="688"/>
      <c r="K196" s="685"/>
      <c r="L196" s="688"/>
      <c r="M196" s="685"/>
      <c r="N196" s="688"/>
      <c r="O196" s="685"/>
      <c r="P196" s="688"/>
      <c r="Q196" s="687"/>
      <c r="R196" s="687"/>
      <c r="S196" s="687"/>
      <c r="T196" s="687"/>
      <c r="U196" s="687"/>
      <c r="V196" s="687"/>
      <c r="W196" s="687"/>
      <c r="X196" s="687"/>
      <c r="Y196" s="687"/>
      <c r="Z196" s="687"/>
      <c r="AA196" s="687"/>
      <c r="AB196" s="687"/>
      <c r="AC196" s="687"/>
      <c r="AD196" s="687"/>
      <c r="AE196" s="687"/>
      <c r="AF196" s="687"/>
    </row>
    <row r="197" spans="1:32" x14ac:dyDescent="0.25">
      <c r="A197" s="682"/>
      <c r="B197" s="683"/>
      <c r="C197" s="684"/>
      <c r="D197" s="685"/>
      <c r="E197" s="685"/>
      <c r="F197" s="688"/>
      <c r="G197" s="685"/>
      <c r="H197" s="688"/>
      <c r="I197" s="685"/>
      <c r="J197" s="688"/>
      <c r="K197" s="685"/>
      <c r="L197" s="688"/>
      <c r="M197" s="685"/>
      <c r="N197" s="688"/>
      <c r="O197" s="685"/>
      <c r="P197" s="688"/>
      <c r="Q197" s="687"/>
      <c r="R197" s="687"/>
      <c r="S197" s="687"/>
      <c r="T197" s="687"/>
      <c r="U197" s="687"/>
      <c r="V197" s="687"/>
      <c r="W197" s="687"/>
      <c r="X197" s="687"/>
      <c r="Y197" s="687"/>
      <c r="Z197" s="687"/>
      <c r="AA197" s="687"/>
      <c r="AB197" s="687"/>
      <c r="AC197" s="687"/>
      <c r="AD197" s="687"/>
      <c r="AE197" s="687"/>
      <c r="AF197" s="687"/>
    </row>
    <row r="198" spans="1:32" x14ac:dyDescent="0.25">
      <c r="A198" s="682"/>
      <c r="B198" s="683"/>
      <c r="C198" s="684"/>
      <c r="D198" s="685"/>
      <c r="E198" s="685"/>
      <c r="F198" s="688"/>
      <c r="G198" s="685"/>
      <c r="H198" s="688"/>
      <c r="I198" s="685"/>
      <c r="J198" s="688"/>
      <c r="K198" s="685"/>
      <c r="L198" s="688"/>
      <c r="M198" s="685"/>
      <c r="N198" s="688"/>
      <c r="O198" s="685"/>
      <c r="P198" s="688"/>
      <c r="Q198" s="687"/>
      <c r="R198" s="687"/>
      <c r="S198" s="687"/>
      <c r="T198" s="687"/>
      <c r="U198" s="687"/>
      <c r="V198" s="687"/>
      <c r="W198" s="687"/>
      <c r="X198" s="687"/>
      <c r="Y198" s="687"/>
      <c r="Z198" s="687"/>
      <c r="AA198" s="687"/>
      <c r="AB198" s="687"/>
      <c r="AC198" s="687"/>
      <c r="AD198" s="687"/>
      <c r="AE198" s="687"/>
      <c r="AF198" s="687"/>
    </row>
    <row r="199" spans="1:32" x14ac:dyDescent="0.25">
      <c r="A199" s="682"/>
      <c r="B199" s="683"/>
      <c r="C199" s="684"/>
      <c r="D199" s="685"/>
      <c r="E199" s="685"/>
      <c r="F199" s="688"/>
      <c r="G199" s="685"/>
      <c r="H199" s="688"/>
      <c r="I199" s="685"/>
      <c r="J199" s="688"/>
      <c r="K199" s="685"/>
      <c r="L199" s="688"/>
      <c r="M199" s="685"/>
      <c r="N199" s="688"/>
      <c r="O199" s="685"/>
      <c r="P199" s="688"/>
      <c r="Q199" s="687"/>
      <c r="R199" s="687"/>
      <c r="S199" s="687"/>
      <c r="T199" s="687"/>
      <c r="U199" s="687"/>
      <c r="V199" s="687"/>
      <c r="W199" s="687"/>
      <c r="X199" s="687"/>
      <c r="Y199" s="687"/>
      <c r="Z199" s="687"/>
      <c r="AA199" s="687"/>
      <c r="AB199" s="687"/>
      <c r="AC199" s="687"/>
      <c r="AD199" s="687"/>
      <c r="AE199" s="687"/>
      <c r="AF199" s="687"/>
    </row>
    <row r="200" spans="1:32" x14ac:dyDescent="0.25">
      <c r="A200" s="682"/>
      <c r="B200" s="683"/>
      <c r="C200" s="684"/>
      <c r="D200" s="685"/>
      <c r="E200" s="685"/>
      <c r="F200" s="688"/>
      <c r="G200" s="685"/>
      <c r="H200" s="688"/>
      <c r="I200" s="685"/>
      <c r="J200" s="688"/>
      <c r="K200" s="685"/>
      <c r="L200" s="688"/>
      <c r="M200" s="685"/>
      <c r="N200" s="688"/>
      <c r="O200" s="685"/>
      <c r="P200" s="688"/>
      <c r="Q200" s="687"/>
      <c r="R200" s="687"/>
      <c r="S200" s="687"/>
      <c r="T200" s="687"/>
      <c r="U200" s="687"/>
      <c r="V200" s="687"/>
      <c r="W200" s="687"/>
      <c r="X200" s="687"/>
      <c r="Y200" s="687"/>
      <c r="Z200" s="687"/>
      <c r="AA200" s="687"/>
      <c r="AB200" s="687"/>
      <c r="AC200" s="687"/>
      <c r="AD200" s="687"/>
      <c r="AE200" s="687"/>
      <c r="AF200" s="687"/>
    </row>
    <row r="201" spans="1:32" x14ac:dyDescent="0.25">
      <c r="A201" s="682"/>
      <c r="B201" s="683"/>
      <c r="C201" s="684"/>
      <c r="D201" s="685"/>
      <c r="E201" s="685"/>
      <c r="F201" s="688"/>
      <c r="G201" s="685"/>
      <c r="H201" s="688"/>
      <c r="I201" s="685"/>
      <c r="J201" s="688"/>
      <c r="K201" s="685"/>
      <c r="L201" s="688"/>
      <c r="M201" s="685"/>
      <c r="N201" s="688"/>
      <c r="O201" s="685"/>
      <c r="P201" s="688"/>
      <c r="Q201" s="687"/>
      <c r="R201" s="687"/>
      <c r="S201" s="687"/>
      <c r="T201" s="687"/>
      <c r="U201" s="687"/>
      <c r="V201" s="687"/>
      <c r="W201" s="687"/>
      <c r="X201" s="687"/>
      <c r="Y201" s="687"/>
      <c r="Z201" s="687"/>
      <c r="AA201" s="687"/>
      <c r="AB201" s="687"/>
      <c r="AC201" s="687"/>
      <c r="AD201" s="687"/>
      <c r="AE201" s="687"/>
      <c r="AF201" s="687"/>
    </row>
    <row r="202" spans="1:32" x14ac:dyDescent="0.25">
      <c r="A202" s="682"/>
      <c r="B202" s="683"/>
      <c r="C202" s="684"/>
      <c r="D202" s="685"/>
      <c r="E202" s="685"/>
      <c r="F202" s="688"/>
      <c r="G202" s="685"/>
      <c r="H202" s="688"/>
      <c r="I202" s="685"/>
      <c r="J202" s="688"/>
      <c r="K202" s="685"/>
      <c r="L202" s="688"/>
      <c r="M202" s="685"/>
      <c r="N202" s="688"/>
      <c r="O202" s="685"/>
      <c r="P202" s="688"/>
      <c r="Q202" s="687"/>
      <c r="R202" s="687"/>
      <c r="S202" s="687"/>
      <c r="T202" s="687"/>
      <c r="U202" s="687"/>
      <c r="V202" s="687"/>
      <c r="W202" s="687"/>
      <c r="X202" s="687"/>
      <c r="Y202" s="687"/>
      <c r="Z202" s="687"/>
      <c r="AA202" s="687"/>
      <c r="AB202" s="687"/>
      <c r="AC202" s="687"/>
      <c r="AD202" s="687"/>
      <c r="AE202" s="687"/>
      <c r="AF202" s="687"/>
    </row>
    <row r="203" spans="1:32" x14ac:dyDescent="0.25">
      <c r="A203" s="682"/>
      <c r="B203" s="683"/>
      <c r="C203" s="684"/>
      <c r="D203" s="685"/>
      <c r="E203" s="685"/>
      <c r="F203" s="688"/>
      <c r="G203" s="685"/>
      <c r="H203" s="688"/>
      <c r="I203" s="685"/>
      <c r="J203" s="688"/>
      <c r="K203" s="685"/>
      <c r="L203" s="688"/>
      <c r="M203" s="685"/>
      <c r="N203" s="688"/>
      <c r="O203" s="685"/>
      <c r="P203" s="688"/>
      <c r="Q203" s="687"/>
      <c r="R203" s="687"/>
      <c r="S203" s="687"/>
      <c r="T203" s="687"/>
      <c r="U203" s="687"/>
      <c r="V203" s="687"/>
      <c r="W203" s="687"/>
      <c r="X203" s="687"/>
      <c r="Y203" s="687"/>
      <c r="Z203" s="687"/>
      <c r="AA203" s="687"/>
      <c r="AB203" s="687"/>
      <c r="AC203" s="687"/>
      <c r="AD203" s="687"/>
      <c r="AE203" s="687"/>
      <c r="AF203" s="687"/>
    </row>
    <row r="204" spans="1:32" x14ac:dyDescent="0.25">
      <c r="A204" s="682"/>
      <c r="B204" s="683"/>
      <c r="C204" s="684"/>
      <c r="D204" s="685"/>
      <c r="E204" s="685"/>
      <c r="F204" s="688"/>
      <c r="G204" s="685"/>
      <c r="H204" s="688"/>
      <c r="I204" s="685"/>
      <c r="J204" s="688"/>
      <c r="K204" s="685"/>
      <c r="L204" s="688"/>
      <c r="M204" s="685"/>
      <c r="N204" s="688"/>
      <c r="O204" s="685"/>
      <c r="P204" s="688"/>
      <c r="Q204" s="687"/>
      <c r="R204" s="687"/>
      <c r="S204" s="687"/>
      <c r="T204" s="687"/>
      <c r="U204" s="687"/>
      <c r="V204" s="687"/>
      <c r="W204" s="687"/>
      <c r="X204" s="687"/>
      <c r="Y204" s="687"/>
      <c r="Z204" s="687"/>
      <c r="AA204" s="687"/>
      <c r="AB204" s="687"/>
      <c r="AC204" s="687"/>
      <c r="AD204" s="687"/>
      <c r="AE204" s="687"/>
      <c r="AF204" s="687"/>
    </row>
    <row r="205" spans="1:32" x14ac:dyDescent="0.25">
      <c r="A205" s="682"/>
      <c r="B205" s="683"/>
      <c r="C205" s="684"/>
      <c r="D205" s="685"/>
      <c r="E205" s="685"/>
      <c r="F205" s="688"/>
      <c r="G205" s="685"/>
      <c r="H205" s="688"/>
      <c r="I205" s="685"/>
      <c r="J205" s="688"/>
      <c r="K205" s="685"/>
      <c r="L205" s="688"/>
      <c r="M205" s="685"/>
      <c r="N205" s="688"/>
      <c r="O205" s="685"/>
      <c r="P205" s="688"/>
      <c r="Q205" s="687"/>
      <c r="R205" s="687"/>
      <c r="S205" s="687"/>
      <c r="T205" s="687"/>
      <c r="U205" s="687"/>
      <c r="V205" s="687"/>
      <c r="W205" s="687"/>
      <c r="X205" s="687"/>
      <c r="Y205" s="687"/>
      <c r="Z205" s="687"/>
      <c r="AA205" s="687"/>
      <c r="AB205" s="687"/>
      <c r="AC205" s="687"/>
      <c r="AD205" s="687"/>
      <c r="AE205" s="687"/>
      <c r="AF205" s="687"/>
    </row>
    <row r="206" spans="1:32" x14ac:dyDescent="0.25">
      <c r="A206" s="682"/>
      <c r="B206" s="683"/>
      <c r="C206" s="684"/>
      <c r="D206" s="685"/>
      <c r="E206" s="685"/>
      <c r="F206" s="688"/>
      <c r="G206" s="685"/>
      <c r="H206" s="688"/>
      <c r="I206" s="685"/>
      <c r="J206" s="688"/>
      <c r="K206" s="685"/>
      <c r="L206" s="688"/>
      <c r="M206" s="685"/>
      <c r="N206" s="688"/>
      <c r="O206" s="685"/>
      <c r="P206" s="688"/>
      <c r="Q206" s="687"/>
      <c r="R206" s="687"/>
      <c r="S206" s="687"/>
      <c r="T206" s="687"/>
      <c r="U206" s="687"/>
      <c r="V206" s="687"/>
      <c r="W206" s="687"/>
      <c r="X206" s="687"/>
      <c r="Y206" s="687"/>
      <c r="Z206" s="687"/>
      <c r="AA206" s="687"/>
      <c r="AB206" s="687"/>
      <c r="AC206" s="687"/>
      <c r="AD206" s="687"/>
      <c r="AE206" s="687"/>
      <c r="AF206" s="687"/>
    </row>
    <row r="207" spans="1:32" x14ac:dyDescent="0.25">
      <c r="A207" s="682"/>
      <c r="B207" s="683"/>
      <c r="C207" s="684"/>
      <c r="D207" s="685"/>
      <c r="E207" s="685"/>
      <c r="F207" s="688"/>
      <c r="G207" s="685"/>
      <c r="H207" s="688"/>
      <c r="I207" s="685"/>
      <c r="J207" s="688"/>
      <c r="K207" s="685"/>
      <c r="L207" s="688"/>
      <c r="M207" s="685"/>
      <c r="N207" s="688"/>
      <c r="O207" s="685"/>
      <c r="P207" s="688"/>
      <c r="Q207" s="687"/>
      <c r="R207" s="687"/>
      <c r="S207" s="687"/>
      <c r="T207" s="687"/>
      <c r="U207" s="687"/>
      <c r="V207" s="687"/>
      <c r="W207" s="687"/>
      <c r="X207" s="687"/>
      <c r="Y207" s="687"/>
      <c r="Z207" s="687"/>
      <c r="AA207" s="687"/>
      <c r="AB207" s="687"/>
      <c r="AC207" s="687"/>
      <c r="AD207" s="687"/>
      <c r="AE207" s="687"/>
      <c r="AF207" s="687"/>
    </row>
    <row r="208" spans="1:32" x14ac:dyDescent="0.25">
      <c r="A208" s="682"/>
      <c r="B208" s="683"/>
      <c r="C208" s="684"/>
      <c r="D208" s="685"/>
      <c r="E208" s="685"/>
      <c r="F208" s="688"/>
      <c r="G208" s="685"/>
      <c r="H208" s="688"/>
      <c r="I208" s="685"/>
      <c r="J208" s="688"/>
      <c r="K208" s="685"/>
      <c r="L208" s="688"/>
      <c r="M208" s="685"/>
      <c r="N208" s="688"/>
      <c r="O208" s="685"/>
      <c r="P208" s="688"/>
      <c r="Q208" s="687"/>
      <c r="R208" s="687"/>
      <c r="S208" s="687"/>
      <c r="T208" s="687"/>
      <c r="U208" s="687"/>
      <c r="V208" s="687"/>
      <c r="W208" s="687"/>
      <c r="X208" s="687"/>
      <c r="Y208" s="687"/>
      <c r="Z208" s="687"/>
      <c r="AA208" s="687"/>
      <c r="AB208" s="687"/>
      <c r="AC208" s="687"/>
      <c r="AD208" s="687"/>
      <c r="AE208" s="687"/>
      <c r="AF208" s="687"/>
    </row>
    <row r="209" spans="1:32" x14ac:dyDescent="0.25">
      <c r="A209" s="682"/>
      <c r="B209" s="683"/>
      <c r="C209" s="684"/>
      <c r="D209" s="685"/>
      <c r="E209" s="685"/>
      <c r="F209" s="688"/>
      <c r="G209" s="685"/>
      <c r="H209" s="688"/>
      <c r="I209" s="685"/>
      <c r="J209" s="688"/>
      <c r="K209" s="685"/>
      <c r="L209" s="688"/>
      <c r="M209" s="685"/>
      <c r="N209" s="688"/>
      <c r="O209" s="685"/>
      <c r="P209" s="688"/>
      <c r="Q209" s="687"/>
      <c r="R209" s="687"/>
      <c r="S209" s="687"/>
      <c r="T209" s="687"/>
      <c r="U209" s="687"/>
      <c r="V209" s="687"/>
      <c r="W209" s="687"/>
      <c r="X209" s="687"/>
      <c r="Y209" s="687"/>
      <c r="Z209" s="687"/>
      <c r="AA209" s="687"/>
      <c r="AB209" s="687"/>
      <c r="AC209" s="687"/>
      <c r="AD209" s="687"/>
      <c r="AE209" s="687"/>
      <c r="AF209" s="687"/>
    </row>
    <row r="210" spans="1:32" x14ac:dyDescent="0.25">
      <c r="A210" s="682"/>
      <c r="B210" s="683"/>
      <c r="C210" s="684"/>
      <c r="D210" s="685"/>
      <c r="E210" s="685"/>
      <c r="F210" s="688"/>
      <c r="G210" s="685"/>
      <c r="H210" s="688"/>
      <c r="I210" s="685"/>
      <c r="J210" s="688"/>
      <c r="K210" s="685"/>
      <c r="L210" s="688"/>
      <c r="M210" s="685"/>
      <c r="N210" s="688"/>
      <c r="O210" s="685"/>
      <c r="P210" s="688"/>
      <c r="Q210" s="687"/>
      <c r="R210" s="687"/>
      <c r="S210" s="687"/>
      <c r="T210" s="687"/>
      <c r="U210" s="687"/>
      <c r="V210" s="687"/>
      <c r="W210" s="687"/>
      <c r="X210" s="687"/>
      <c r="Y210" s="687"/>
      <c r="Z210" s="687"/>
      <c r="AA210" s="687"/>
      <c r="AB210" s="687"/>
      <c r="AC210" s="687"/>
      <c r="AD210" s="687"/>
      <c r="AE210" s="687"/>
      <c r="AF210" s="687"/>
    </row>
    <row r="211" spans="1:32" x14ac:dyDescent="0.25">
      <c r="A211" s="682"/>
      <c r="B211" s="683"/>
      <c r="C211" s="684"/>
      <c r="D211" s="685"/>
      <c r="E211" s="685"/>
      <c r="F211" s="688"/>
      <c r="G211" s="685"/>
      <c r="H211" s="688"/>
      <c r="I211" s="685"/>
      <c r="J211" s="688"/>
      <c r="K211" s="685"/>
      <c r="L211" s="688"/>
      <c r="M211" s="685"/>
      <c r="N211" s="688"/>
      <c r="O211" s="685"/>
      <c r="P211" s="688"/>
      <c r="Q211" s="687"/>
      <c r="R211" s="687"/>
      <c r="S211" s="687"/>
      <c r="T211" s="687"/>
      <c r="U211" s="687"/>
      <c r="V211" s="687"/>
      <c r="W211" s="687"/>
      <c r="X211" s="687"/>
      <c r="Y211" s="687"/>
      <c r="Z211" s="687"/>
      <c r="AA211" s="687"/>
      <c r="AB211" s="687"/>
      <c r="AC211" s="687"/>
      <c r="AD211" s="687"/>
      <c r="AE211" s="687"/>
      <c r="AF211" s="687"/>
    </row>
    <row r="212" spans="1:32" x14ac:dyDescent="0.25">
      <c r="A212" s="682"/>
      <c r="B212" s="683"/>
      <c r="C212" s="684"/>
      <c r="D212" s="685"/>
      <c r="E212" s="685"/>
      <c r="F212" s="688"/>
      <c r="G212" s="685"/>
      <c r="H212" s="688"/>
      <c r="I212" s="685"/>
      <c r="J212" s="688"/>
      <c r="K212" s="685"/>
      <c r="L212" s="688"/>
      <c r="M212" s="685"/>
      <c r="N212" s="688"/>
      <c r="O212" s="685"/>
      <c r="P212" s="688"/>
      <c r="Q212" s="687"/>
      <c r="R212" s="687"/>
      <c r="S212" s="687"/>
      <c r="T212" s="687"/>
      <c r="U212" s="687"/>
      <c r="V212" s="687"/>
      <c r="W212" s="687"/>
      <c r="X212" s="687"/>
      <c r="Y212" s="687"/>
      <c r="Z212" s="687"/>
      <c r="AA212" s="687"/>
      <c r="AB212" s="687"/>
      <c r="AC212" s="687"/>
      <c r="AD212" s="687"/>
      <c r="AE212" s="687"/>
      <c r="AF212" s="687"/>
    </row>
    <row r="213" spans="1:32" x14ac:dyDescent="0.25">
      <c r="A213" s="682"/>
      <c r="B213" s="683"/>
      <c r="C213" s="684"/>
      <c r="D213" s="685"/>
      <c r="E213" s="685"/>
      <c r="F213" s="688"/>
      <c r="G213" s="685"/>
      <c r="H213" s="688"/>
      <c r="I213" s="685"/>
      <c r="J213" s="688"/>
      <c r="K213" s="685"/>
      <c r="L213" s="688"/>
      <c r="M213" s="685"/>
      <c r="N213" s="688"/>
      <c r="O213" s="685"/>
      <c r="P213" s="688"/>
      <c r="Q213" s="687"/>
      <c r="R213" s="687"/>
      <c r="S213" s="687"/>
      <c r="T213" s="687"/>
      <c r="U213" s="687"/>
      <c r="V213" s="687"/>
      <c r="W213" s="687"/>
      <c r="X213" s="687"/>
      <c r="Y213" s="687"/>
      <c r="Z213" s="687"/>
      <c r="AA213" s="687"/>
      <c r="AB213" s="687"/>
      <c r="AC213" s="687"/>
      <c r="AD213" s="687"/>
      <c r="AE213" s="687"/>
      <c r="AF213" s="687"/>
    </row>
    <row r="214" spans="1:32" x14ac:dyDescent="0.25">
      <c r="A214" s="682"/>
      <c r="B214" s="683"/>
      <c r="C214" s="684"/>
      <c r="D214" s="685"/>
      <c r="E214" s="685"/>
      <c r="F214" s="688"/>
      <c r="G214" s="685"/>
      <c r="H214" s="688"/>
      <c r="I214" s="685"/>
      <c r="J214" s="688"/>
      <c r="K214" s="685"/>
      <c r="L214" s="688"/>
      <c r="M214" s="685"/>
      <c r="N214" s="688"/>
      <c r="O214" s="685"/>
      <c r="P214" s="688"/>
      <c r="Q214" s="687"/>
      <c r="R214" s="687"/>
      <c r="S214" s="687"/>
      <c r="T214" s="687"/>
      <c r="U214" s="687"/>
      <c r="V214" s="687"/>
      <c r="W214" s="687"/>
      <c r="X214" s="687"/>
      <c r="Y214" s="687"/>
      <c r="Z214" s="687"/>
      <c r="AA214" s="687"/>
      <c r="AB214" s="687"/>
      <c r="AC214" s="687"/>
      <c r="AD214" s="687"/>
      <c r="AE214" s="687"/>
      <c r="AF214" s="687"/>
    </row>
    <row r="215" spans="1:32" x14ac:dyDescent="0.25">
      <c r="A215" s="682"/>
      <c r="B215" s="683"/>
      <c r="C215" s="684"/>
      <c r="D215" s="685"/>
      <c r="E215" s="685"/>
      <c r="F215" s="688"/>
      <c r="G215" s="685"/>
      <c r="H215" s="688"/>
      <c r="I215" s="685"/>
      <c r="J215" s="688"/>
      <c r="K215" s="685"/>
      <c r="L215" s="688"/>
      <c r="M215" s="685"/>
      <c r="N215" s="688"/>
      <c r="O215" s="685"/>
      <c r="P215" s="688"/>
      <c r="Q215" s="687"/>
      <c r="R215" s="687"/>
      <c r="S215" s="687"/>
      <c r="T215" s="687"/>
      <c r="U215" s="687"/>
      <c r="V215" s="687"/>
      <c r="W215" s="687"/>
      <c r="X215" s="687"/>
      <c r="Y215" s="687"/>
      <c r="Z215" s="687"/>
      <c r="AA215" s="687"/>
      <c r="AB215" s="687"/>
      <c r="AC215" s="687"/>
      <c r="AD215" s="687"/>
      <c r="AE215" s="687"/>
      <c r="AF215" s="687"/>
    </row>
    <row r="216" spans="1:32" x14ac:dyDescent="0.25">
      <c r="A216" s="682"/>
      <c r="B216" s="683"/>
      <c r="C216" s="684"/>
      <c r="D216" s="685"/>
      <c r="E216" s="685"/>
      <c r="F216" s="688"/>
      <c r="G216" s="685"/>
      <c r="H216" s="688"/>
      <c r="I216" s="685"/>
      <c r="J216" s="688"/>
      <c r="K216" s="685"/>
      <c r="L216" s="688"/>
      <c r="M216" s="685"/>
      <c r="N216" s="688"/>
      <c r="O216" s="685"/>
      <c r="P216" s="688"/>
      <c r="Q216" s="687"/>
      <c r="R216" s="687"/>
      <c r="S216" s="687"/>
      <c r="T216" s="687"/>
      <c r="U216" s="687"/>
      <c r="V216" s="687"/>
      <c r="W216" s="687"/>
      <c r="X216" s="687"/>
      <c r="Y216" s="687"/>
      <c r="Z216" s="687"/>
      <c r="AA216" s="687"/>
      <c r="AB216" s="687"/>
      <c r="AC216" s="687"/>
      <c r="AD216" s="687"/>
      <c r="AE216" s="687"/>
      <c r="AF216" s="687"/>
    </row>
    <row r="217" spans="1:32" x14ac:dyDescent="0.25">
      <c r="A217" s="682"/>
      <c r="B217" s="683"/>
      <c r="C217" s="684"/>
      <c r="D217" s="685"/>
      <c r="E217" s="685"/>
      <c r="F217" s="688"/>
      <c r="G217" s="685"/>
      <c r="H217" s="688"/>
      <c r="I217" s="685"/>
      <c r="J217" s="688"/>
      <c r="K217" s="685"/>
      <c r="L217" s="688"/>
      <c r="M217" s="685"/>
      <c r="N217" s="688"/>
      <c r="O217" s="685"/>
      <c r="P217" s="688"/>
      <c r="Q217" s="687"/>
      <c r="R217" s="687"/>
      <c r="S217" s="687"/>
      <c r="T217" s="687"/>
      <c r="U217" s="687"/>
      <c r="V217" s="687"/>
      <c r="W217" s="687"/>
      <c r="X217" s="687"/>
      <c r="Y217" s="687"/>
      <c r="Z217" s="687"/>
      <c r="AA217" s="687"/>
      <c r="AB217" s="687"/>
      <c r="AC217" s="687"/>
      <c r="AD217" s="687"/>
      <c r="AE217" s="687"/>
      <c r="AF217" s="687"/>
    </row>
    <row r="218" spans="1:32" x14ac:dyDescent="0.25">
      <c r="A218" s="682"/>
      <c r="B218" s="683"/>
      <c r="C218" s="684"/>
      <c r="D218" s="685"/>
      <c r="E218" s="685"/>
      <c r="F218" s="688"/>
      <c r="G218" s="685"/>
      <c r="H218" s="688"/>
      <c r="I218" s="685"/>
      <c r="J218" s="688"/>
      <c r="K218" s="685"/>
      <c r="L218" s="688"/>
      <c r="M218" s="685"/>
      <c r="N218" s="688"/>
      <c r="O218" s="685"/>
      <c r="P218" s="688"/>
      <c r="Q218" s="687"/>
      <c r="R218" s="687"/>
      <c r="S218" s="687"/>
      <c r="T218" s="687"/>
      <c r="U218" s="687"/>
      <c r="V218" s="687"/>
      <c r="W218" s="687"/>
      <c r="X218" s="687"/>
      <c r="Y218" s="687"/>
      <c r="Z218" s="687"/>
      <c r="AA218" s="687"/>
      <c r="AB218" s="687"/>
      <c r="AC218" s="687"/>
      <c r="AD218" s="687"/>
      <c r="AE218" s="687"/>
      <c r="AF218" s="687"/>
    </row>
    <row r="219" spans="1:32" x14ac:dyDescent="0.25">
      <c r="A219" s="682"/>
      <c r="B219" s="683"/>
      <c r="C219" s="684"/>
      <c r="D219" s="685"/>
      <c r="E219" s="685"/>
      <c r="F219" s="688"/>
      <c r="G219" s="685"/>
      <c r="H219" s="688"/>
      <c r="I219" s="685"/>
      <c r="J219" s="688"/>
      <c r="K219" s="685"/>
      <c r="L219" s="688"/>
      <c r="M219" s="685"/>
      <c r="N219" s="688"/>
      <c r="O219" s="685"/>
      <c r="P219" s="688"/>
      <c r="Q219" s="687"/>
      <c r="R219" s="687"/>
      <c r="S219" s="687"/>
      <c r="T219" s="687"/>
      <c r="U219" s="687"/>
      <c r="V219" s="687"/>
      <c r="W219" s="687"/>
      <c r="X219" s="687"/>
      <c r="Y219" s="687"/>
      <c r="Z219" s="687"/>
      <c r="AA219" s="687"/>
      <c r="AB219" s="687"/>
      <c r="AC219" s="687"/>
      <c r="AD219" s="687"/>
      <c r="AE219" s="687"/>
      <c r="AF219" s="687"/>
    </row>
    <row r="220" spans="1:32" x14ac:dyDescent="0.25">
      <c r="A220" s="682"/>
      <c r="B220" s="683"/>
      <c r="C220" s="684"/>
      <c r="D220" s="685"/>
      <c r="E220" s="685"/>
      <c r="F220" s="688"/>
      <c r="G220" s="685"/>
      <c r="H220" s="688"/>
      <c r="I220" s="685"/>
      <c r="J220" s="688"/>
      <c r="K220" s="685"/>
      <c r="L220" s="688"/>
      <c r="M220" s="685"/>
      <c r="N220" s="688"/>
      <c r="O220" s="685"/>
      <c r="P220" s="688"/>
      <c r="Q220" s="687"/>
      <c r="R220" s="687"/>
      <c r="S220" s="687"/>
      <c r="T220" s="687"/>
      <c r="U220" s="687"/>
      <c r="V220" s="687"/>
      <c r="W220" s="687"/>
      <c r="X220" s="687"/>
      <c r="Y220" s="687"/>
      <c r="Z220" s="687"/>
      <c r="AA220" s="687"/>
      <c r="AB220" s="687"/>
      <c r="AC220" s="687"/>
      <c r="AD220" s="687"/>
      <c r="AE220" s="687"/>
      <c r="AF220" s="687"/>
    </row>
    <row r="221" spans="1:32" x14ac:dyDescent="0.25">
      <c r="A221" s="682"/>
      <c r="B221" s="683"/>
      <c r="C221" s="684"/>
      <c r="D221" s="685"/>
      <c r="E221" s="685"/>
      <c r="F221" s="688"/>
      <c r="G221" s="685"/>
      <c r="H221" s="688"/>
      <c r="I221" s="685"/>
      <c r="J221" s="688"/>
      <c r="K221" s="685"/>
      <c r="L221" s="688"/>
      <c r="M221" s="685"/>
      <c r="N221" s="688"/>
      <c r="O221" s="685"/>
      <c r="P221" s="688"/>
      <c r="Q221" s="687"/>
      <c r="R221" s="687"/>
      <c r="S221" s="687"/>
      <c r="T221" s="687"/>
      <c r="U221" s="687"/>
      <c r="V221" s="687"/>
      <c r="W221" s="687"/>
      <c r="X221" s="687"/>
      <c r="Y221" s="687"/>
      <c r="Z221" s="687"/>
      <c r="AA221" s="687"/>
      <c r="AB221" s="687"/>
      <c r="AC221" s="687"/>
      <c r="AD221" s="687"/>
      <c r="AE221" s="687"/>
      <c r="AF221" s="687"/>
    </row>
    <row r="222" spans="1:32" x14ac:dyDescent="0.25">
      <c r="A222" s="682"/>
      <c r="B222" s="683"/>
      <c r="C222" s="684"/>
      <c r="D222" s="685"/>
      <c r="E222" s="685"/>
      <c r="F222" s="688"/>
      <c r="G222" s="685"/>
      <c r="H222" s="688"/>
      <c r="I222" s="685"/>
      <c r="J222" s="688"/>
      <c r="K222" s="685"/>
      <c r="L222" s="688"/>
      <c r="M222" s="685"/>
      <c r="N222" s="688"/>
      <c r="O222" s="685"/>
      <c r="P222" s="688"/>
      <c r="Q222" s="687"/>
      <c r="R222" s="687"/>
      <c r="S222" s="687"/>
      <c r="T222" s="687"/>
      <c r="U222" s="687"/>
      <c r="V222" s="687"/>
      <c r="W222" s="687"/>
      <c r="X222" s="687"/>
      <c r="Y222" s="687"/>
      <c r="Z222" s="687"/>
      <c r="AA222" s="687"/>
      <c r="AB222" s="687"/>
      <c r="AC222" s="687"/>
      <c r="AD222" s="687"/>
      <c r="AE222" s="687"/>
      <c r="AF222" s="687"/>
    </row>
    <row r="223" spans="1:32" x14ac:dyDescent="0.25">
      <c r="A223" s="682"/>
      <c r="B223" s="683"/>
      <c r="C223" s="684"/>
      <c r="D223" s="685"/>
      <c r="E223" s="685"/>
      <c r="F223" s="688"/>
      <c r="G223" s="685"/>
      <c r="H223" s="688"/>
      <c r="I223" s="685"/>
      <c r="J223" s="688"/>
      <c r="K223" s="685"/>
      <c r="L223" s="688"/>
      <c r="M223" s="685"/>
      <c r="N223" s="688"/>
      <c r="O223" s="685"/>
      <c r="P223" s="688"/>
      <c r="Q223" s="687"/>
      <c r="R223" s="687"/>
      <c r="S223" s="687"/>
      <c r="T223" s="687"/>
      <c r="U223" s="687"/>
      <c r="V223" s="687"/>
      <c r="W223" s="687"/>
      <c r="X223" s="687"/>
      <c r="Y223" s="687"/>
      <c r="Z223" s="687"/>
      <c r="AA223" s="687"/>
      <c r="AB223" s="687"/>
      <c r="AC223" s="687"/>
      <c r="AD223" s="687"/>
      <c r="AE223" s="687"/>
      <c r="AF223" s="687"/>
    </row>
    <row r="224" spans="1:32" x14ac:dyDescent="0.25">
      <c r="A224" s="682"/>
      <c r="B224" s="683"/>
      <c r="C224" s="684"/>
      <c r="D224" s="685"/>
      <c r="E224" s="685"/>
      <c r="F224" s="688"/>
      <c r="G224" s="685"/>
      <c r="H224" s="688"/>
      <c r="I224" s="685"/>
      <c r="J224" s="688"/>
      <c r="K224" s="685"/>
      <c r="L224" s="688"/>
      <c r="M224" s="685"/>
      <c r="N224" s="688"/>
      <c r="O224" s="685"/>
      <c r="P224" s="688"/>
      <c r="Q224" s="687"/>
      <c r="R224" s="687"/>
      <c r="S224" s="687"/>
      <c r="T224" s="687"/>
      <c r="U224" s="687"/>
      <c r="V224" s="687"/>
      <c r="W224" s="687"/>
      <c r="X224" s="687"/>
      <c r="Y224" s="687"/>
      <c r="Z224" s="687"/>
      <c r="AA224" s="687"/>
      <c r="AB224" s="687"/>
      <c r="AC224" s="687"/>
      <c r="AD224" s="687"/>
      <c r="AE224" s="687"/>
      <c r="AF224" s="687"/>
    </row>
    <row r="225" spans="1:32" x14ac:dyDescent="0.25">
      <c r="A225" s="682"/>
      <c r="B225" s="683"/>
      <c r="C225" s="684"/>
      <c r="D225" s="685"/>
      <c r="E225" s="685"/>
      <c r="F225" s="688"/>
      <c r="G225" s="685"/>
      <c r="H225" s="688"/>
      <c r="I225" s="685"/>
      <c r="J225" s="688"/>
      <c r="K225" s="685"/>
      <c r="L225" s="688"/>
      <c r="M225" s="685"/>
      <c r="N225" s="688"/>
      <c r="O225" s="685"/>
      <c r="P225" s="688"/>
      <c r="Q225" s="687"/>
      <c r="R225" s="687"/>
      <c r="S225" s="687"/>
      <c r="T225" s="687"/>
      <c r="U225" s="687"/>
      <c r="V225" s="687"/>
      <c r="W225" s="687"/>
      <c r="X225" s="687"/>
      <c r="Y225" s="687"/>
      <c r="Z225" s="687"/>
      <c r="AA225" s="687"/>
      <c r="AB225" s="687"/>
      <c r="AC225" s="687"/>
      <c r="AD225" s="687"/>
      <c r="AE225" s="687"/>
      <c r="AF225" s="687"/>
    </row>
    <row r="226" spans="1:32" x14ac:dyDescent="0.25">
      <c r="A226" s="682"/>
      <c r="B226" s="683"/>
      <c r="C226" s="684"/>
      <c r="D226" s="685"/>
      <c r="E226" s="685"/>
      <c r="F226" s="688"/>
      <c r="G226" s="685"/>
      <c r="H226" s="688"/>
      <c r="I226" s="685"/>
      <c r="J226" s="688"/>
      <c r="K226" s="685"/>
      <c r="L226" s="688"/>
      <c r="M226" s="685"/>
      <c r="N226" s="688"/>
      <c r="O226" s="685"/>
      <c r="P226" s="688"/>
      <c r="Q226" s="687"/>
      <c r="R226" s="687"/>
      <c r="S226" s="687"/>
      <c r="T226" s="687"/>
      <c r="U226" s="687"/>
      <c r="V226" s="687"/>
      <c r="W226" s="687"/>
      <c r="X226" s="687"/>
      <c r="Y226" s="687"/>
      <c r="Z226" s="687"/>
      <c r="AA226" s="687"/>
      <c r="AB226" s="687"/>
      <c r="AC226" s="687"/>
      <c r="AD226" s="687"/>
      <c r="AE226" s="687"/>
      <c r="AF226" s="687"/>
    </row>
    <row r="227" spans="1:32" x14ac:dyDescent="0.25">
      <c r="A227" s="682"/>
      <c r="B227" s="683"/>
      <c r="C227" s="684"/>
      <c r="D227" s="685"/>
      <c r="E227" s="685"/>
      <c r="F227" s="688"/>
      <c r="G227" s="685"/>
      <c r="H227" s="688"/>
      <c r="I227" s="685"/>
      <c r="J227" s="688"/>
      <c r="K227" s="685"/>
      <c r="L227" s="688"/>
      <c r="M227" s="685"/>
      <c r="N227" s="688"/>
      <c r="O227" s="685"/>
      <c r="P227" s="688"/>
      <c r="Q227" s="687"/>
      <c r="R227" s="687"/>
      <c r="S227" s="687"/>
      <c r="T227" s="687"/>
      <c r="U227" s="687"/>
      <c r="V227" s="687"/>
      <c r="W227" s="687"/>
      <c r="X227" s="687"/>
      <c r="Y227" s="687"/>
      <c r="Z227" s="687"/>
      <c r="AA227" s="687"/>
      <c r="AB227" s="687"/>
      <c r="AC227" s="687"/>
      <c r="AD227" s="687"/>
      <c r="AE227" s="687"/>
      <c r="AF227" s="687"/>
    </row>
    <row r="228" spans="1:32" x14ac:dyDescent="0.25">
      <c r="A228" s="682"/>
      <c r="B228" s="683"/>
      <c r="C228" s="684"/>
      <c r="D228" s="685"/>
      <c r="E228" s="685"/>
      <c r="F228" s="688"/>
      <c r="G228" s="685"/>
      <c r="H228" s="688"/>
      <c r="I228" s="685"/>
      <c r="J228" s="688"/>
      <c r="K228" s="685"/>
      <c r="L228" s="688"/>
      <c r="M228" s="685"/>
      <c r="N228" s="688"/>
      <c r="O228" s="685"/>
      <c r="P228" s="688"/>
      <c r="Q228" s="687"/>
      <c r="R228" s="687"/>
      <c r="S228" s="687"/>
      <c r="T228" s="687"/>
      <c r="U228" s="687"/>
      <c r="V228" s="687"/>
      <c r="W228" s="687"/>
      <c r="X228" s="687"/>
      <c r="Y228" s="687"/>
      <c r="Z228" s="687"/>
      <c r="AA228" s="687"/>
      <c r="AB228" s="687"/>
      <c r="AC228" s="687"/>
      <c r="AD228" s="687"/>
      <c r="AE228" s="687"/>
      <c r="AF228" s="687"/>
    </row>
    <row r="229" spans="1:32" x14ac:dyDescent="0.25">
      <c r="A229" s="682"/>
      <c r="B229" s="683"/>
      <c r="C229" s="684"/>
      <c r="D229" s="685"/>
      <c r="E229" s="685"/>
      <c r="F229" s="688"/>
      <c r="G229" s="685"/>
      <c r="H229" s="688"/>
      <c r="I229" s="685"/>
      <c r="J229" s="688"/>
      <c r="K229" s="685"/>
      <c r="L229" s="688"/>
      <c r="M229" s="685"/>
      <c r="N229" s="688"/>
      <c r="O229" s="685"/>
      <c r="P229" s="688"/>
      <c r="Q229" s="687"/>
      <c r="R229" s="687"/>
      <c r="S229" s="687"/>
      <c r="T229" s="687"/>
      <c r="U229" s="687"/>
      <c r="V229" s="687"/>
      <c r="W229" s="687"/>
      <c r="X229" s="687"/>
      <c r="Y229" s="687"/>
      <c r="Z229" s="687"/>
      <c r="AA229" s="687"/>
      <c r="AB229" s="687"/>
      <c r="AC229" s="687"/>
      <c r="AD229" s="687"/>
      <c r="AE229" s="687"/>
      <c r="AF229" s="687"/>
    </row>
    <row r="230" spans="1:32" x14ac:dyDescent="0.25">
      <c r="A230" s="682"/>
      <c r="B230" s="683"/>
      <c r="C230" s="684"/>
      <c r="D230" s="685"/>
      <c r="E230" s="685"/>
      <c r="F230" s="688"/>
      <c r="G230" s="685"/>
      <c r="H230" s="688"/>
      <c r="I230" s="685"/>
      <c r="J230" s="688"/>
      <c r="K230" s="685"/>
      <c r="L230" s="688"/>
      <c r="M230" s="685"/>
      <c r="N230" s="688"/>
      <c r="O230" s="685"/>
      <c r="P230" s="688"/>
      <c r="Q230" s="687"/>
      <c r="R230" s="687"/>
      <c r="S230" s="687"/>
      <c r="T230" s="687"/>
      <c r="U230" s="687"/>
      <c r="V230" s="687"/>
      <c r="W230" s="687"/>
      <c r="X230" s="687"/>
      <c r="Y230" s="687"/>
      <c r="Z230" s="687"/>
      <c r="AA230" s="687"/>
      <c r="AB230" s="687"/>
      <c r="AC230" s="687"/>
      <c r="AD230" s="687"/>
      <c r="AE230" s="687"/>
      <c r="AF230" s="687"/>
    </row>
    <row r="231" spans="1:32" x14ac:dyDescent="0.25">
      <c r="A231" s="682"/>
      <c r="B231" s="683"/>
      <c r="C231" s="684"/>
      <c r="D231" s="685"/>
      <c r="E231" s="685"/>
      <c r="F231" s="688"/>
      <c r="G231" s="685"/>
      <c r="H231" s="688"/>
      <c r="I231" s="685"/>
      <c r="J231" s="688"/>
      <c r="K231" s="685"/>
      <c r="L231" s="688"/>
      <c r="M231" s="685"/>
      <c r="N231" s="688"/>
      <c r="O231" s="685"/>
      <c r="P231" s="688"/>
      <c r="Q231" s="687"/>
      <c r="R231" s="687"/>
      <c r="S231" s="687"/>
      <c r="T231" s="687"/>
      <c r="U231" s="687"/>
      <c r="V231" s="687"/>
      <c r="W231" s="687"/>
      <c r="X231" s="687"/>
      <c r="Y231" s="687"/>
      <c r="Z231" s="687"/>
      <c r="AA231" s="687"/>
      <c r="AB231" s="687"/>
      <c r="AC231" s="687"/>
      <c r="AD231" s="687"/>
      <c r="AE231" s="687"/>
      <c r="AF231" s="687"/>
    </row>
    <row r="232" spans="1:32" x14ac:dyDescent="0.25">
      <c r="A232" s="682"/>
      <c r="B232" s="683"/>
      <c r="C232" s="684"/>
      <c r="D232" s="685"/>
      <c r="E232" s="685"/>
      <c r="F232" s="688"/>
      <c r="G232" s="685"/>
      <c r="H232" s="688"/>
      <c r="I232" s="685"/>
      <c r="J232" s="688"/>
      <c r="K232" s="685"/>
      <c r="L232" s="688"/>
      <c r="M232" s="685"/>
      <c r="N232" s="688"/>
      <c r="O232" s="685"/>
      <c r="P232" s="688"/>
      <c r="Q232" s="687"/>
      <c r="R232" s="687"/>
      <c r="S232" s="687"/>
      <c r="T232" s="687"/>
      <c r="U232" s="687"/>
      <c r="V232" s="687"/>
      <c r="W232" s="687"/>
      <c r="X232" s="687"/>
      <c r="Y232" s="687"/>
      <c r="Z232" s="687"/>
      <c r="AA232" s="687"/>
      <c r="AB232" s="687"/>
      <c r="AC232" s="687"/>
      <c r="AD232" s="687"/>
      <c r="AE232" s="687"/>
      <c r="AF232" s="687"/>
    </row>
    <row r="233" spans="1:32" x14ac:dyDescent="0.25">
      <c r="A233" s="682"/>
      <c r="B233" s="683"/>
      <c r="C233" s="684"/>
      <c r="D233" s="685"/>
      <c r="E233" s="685"/>
      <c r="F233" s="688"/>
      <c r="G233" s="685"/>
      <c r="H233" s="688"/>
      <c r="I233" s="685"/>
      <c r="J233" s="688"/>
      <c r="K233" s="685"/>
      <c r="L233" s="688"/>
      <c r="M233" s="685"/>
      <c r="N233" s="688"/>
      <c r="O233" s="685"/>
      <c r="P233" s="688"/>
      <c r="Q233" s="687"/>
      <c r="R233" s="687"/>
      <c r="S233" s="687"/>
      <c r="T233" s="687"/>
      <c r="U233" s="687"/>
      <c r="V233" s="687"/>
      <c r="W233" s="687"/>
      <c r="X233" s="687"/>
      <c r="Y233" s="687"/>
      <c r="Z233" s="687"/>
      <c r="AA233" s="687"/>
      <c r="AB233" s="687"/>
      <c r="AC233" s="687"/>
      <c r="AD233" s="687"/>
      <c r="AE233" s="687"/>
      <c r="AF233" s="687"/>
    </row>
    <row r="234" spans="1:32" x14ac:dyDescent="0.25">
      <c r="A234" s="682"/>
      <c r="B234" s="683"/>
      <c r="C234" s="684"/>
      <c r="D234" s="685"/>
      <c r="E234" s="685"/>
      <c r="F234" s="688"/>
      <c r="G234" s="685"/>
      <c r="H234" s="688"/>
      <c r="I234" s="685"/>
      <c r="J234" s="688"/>
      <c r="K234" s="685"/>
      <c r="L234" s="688"/>
      <c r="M234" s="685"/>
      <c r="N234" s="688"/>
      <c r="O234" s="685"/>
      <c r="P234" s="688"/>
      <c r="Q234" s="687"/>
      <c r="R234" s="687"/>
      <c r="S234" s="687"/>
      <c r="T234" s="687"/>
      <c r="U234" s="687"/>
      <c r="V234" s="687"/>
      <c r="W234" s="687"/>
      <c r="X234" s="687"/>
      <c r="Y234" s="687"/>
      <c r="Z234" s="687"/>
      <c r="AA234" s="687"/>
      <c r="AB234" s="687"/>
      <c r="AC234" s="687"/>
      <c r="AD234" s="687"/>
      <c r="AE234" s="687"/>
      <c r="AF234" s="687"/>
    </row>
    <row r="235" spans="1:32" x14ac:dyDescent="0.25">
      <c r="A235" s="682"/>
      <c r="B235" s="683"/>
      <c r="C235" s="684"/>
      <c r="D235" s="685"/>
      <c r="E235" s="685"/>
      <c r="F235" s="688"/>
      <c r="G235" s="685"/>
      <c r="H235" s="688"/>
      <c r="I235" s="685"/>
      <c r="J235" s="688"/>
      <c r="K235" s="685"/>
      <c r="L235" s="688"/>
      <c r="M235" s="685"/>
      <c r="N235" s="688"/>
      <c r="O235" s="685"/>
      <c r="P235" s="688"/>
      <c r="Q235" s="687"/>
      <c r="R235" s="687"/>
      <c r="S235" s="687"/>
      <c r="T235" s="687"/>
      <c r="U235" s="687"/>
      <c r="V235" s="687"/>
      <c r="W235" s="687"/>
      <c r="X235" s="687"/>
      <c r="Y235" s="687"/>
      <c r="Z235" s="687"/>
      <c r="AA235" s="687"/>
      <c r="AB235" s="687"/>
      <c r="AC235" s="687"/>
      <c r="AD235" s="687"/>
      <c r="AE235" s="687"/>
      <c r="AF235" s="687"/>
    </row>
    <row r="236" spans="1:32" x14ac:dyDescent="0.25">
      <c r="A236" s="682"/>
      <c r="B236" s="683"/>
      <c r="C236" s="684"/>
      <c r="D236" s="685"/>
      <c r="E236" s="685"/>
      <c r="F236" s="688"/>
      <c r="G236" s="685"/>
      <c r="H236" s="688"/>
      <c r="I236" s="685"/>
      <c r="J236" s="688"/>
      <c r="K236" s="685"/>
      <c r="L236" s="688"/>
      <c r="M236" s="685"/>
      <c r="N236" s="688"/>
      <c r="O236" s="685"/>
      <c r="P236" s="688"/>
      <c r="Q236" s="687"/>
      <c r="R236" s="687"/>
      <c r="S236" s="687"/>
      <c r="T236" s="687"/>
      <c r="U236" s="687"/>
      <c r="V236" s="687"/>
      <c r="W236" s="687"/>
      <c r="X236" s="687"/>
      <c r="Y236" s="687"/>
      <c r="Z236" s="687"/>
      <c r="AA236" s="687"/>
      <c r="AB236" s="687"/>
      <c r="AC236" s="687"/>
      <c r="AD236" s="687"/>
      <c r="AE236" s="687"/>
      <c r="AF236" s="687"/>
    </row>
    <row r="237" spans="1:32" x14ac:dyDescent="0.25">
      <c r="A237" s="682"/>
      <c r="B237" s="683"/>
      <c r="C237" s="684"/>
      <c r="D237" s="685"/>
      <c r="E237" s="685"/>
      <c r="F237" s="688"/>
      <c r="G237" s="685"/>
      <c r="H237" s="688"/>
      <c r="I237" s="685"/>
      <c r="J237" s="688"/>
      <c r="K237" s="685"/>
      <c r="L237" s="688"/>
      <c r="M237" s="685"/>
      <c r="N237" s="688"/>
      <c r="O237" s="685"/>
      <c r="P237" s="688"/>
      <c r="Q237" s="687"/>
      <c r="R237" s="687"/>
      <c r="S237" s="687"/>
      <c r="T237" s="687"/>
      <c r="U237" s="687"/>
      <c r="V237" s="687"/>
      <c r="W237" s="687"/>
      <c r="X237" s="687"/>
      <c r="Y237" s="687"/>
      <c r="Z237" s="687"/>
      <c r="AA237" s="687"/>
      <c r="AB237" s="687"/>
      <c r="AC237" s="687"/>
      <c r="AD237" s="687"/>
      <c r="AE237" s="687"/>
      <c r="AF237" s="687"/>
    </row>
    <row r="238" spans="1:32" x14ac:dyDescent="0.25">
      <c r="A238" s="682"/>
      <c r="B238" s="683"/>
      <c r="C238" s="684"/>
      <c r="D238" s="685"/>
      <c r="E238" s="685"/>
      <c r="F238" s="688"/>
      <c r="G238" s="685"/>
      <c r="H238" s="688"/>
      <c r="I238" s="685"/>
      <c r="J238" s="688"/>
      <c r="K238" s="685"/>
      <c r="L238" s="688"/>
      <c r="M238" s="685"/>
      <c r="N238" s="688"/>
      <c r="O238" s="685"/>
      <c r="P238" s="688"/>
      <c r="Q238" s="687"/>
      <c r="R238" s="687"/>
      <c r="S238" s="687"/>
      <c r="T238" s="687"/>
      <c r="U238" s="687"/>
      <c r="V238" s="687"/>
      <c r="W238" s="687"/>
      <c r="X238" s="687"/>
      <c r="Y238" s="687"/>
      <c r="Z238" s="687"/>
      <c r="AA238" s="687"/>
      <c r="AB238" s="687"/>
      <c r="AC238" s="687"/>
      <c r="AD238" s="687"/>
      <c r="AE238" s="687"/>
      <c r="AF238" s="687"/>
    </row>
    <row r="239" spans="1:32" x14ac:dyDescent="0.25">
      <c r="A239" s="682"/>
      <c r="B239" s="683"/>
      <c r="C239" s="684"/>
      <c r="D239" s="685"/>
      <c r="E239" s="685"/>
      <c r="F239" s="688"/>
      <c r="G239" s="685"/>
      <c r="H239" s="688"/>
      <c r="I239" s="685"/>
      <c r="J239" s="688"/>
      <c r="K239" s="685"/>
      <c r="L239" s="688"/>
      <c r="M239" s="685"/>
      <c r="N239" s="688"/>
      <c r="O239" s="685"/>
      <c r="P239" s="688"/>
      <c r="Q239" s="687"/>
      <c r="R239" s="687"/>
      <c r="S239" s="687"/>
      <c r="T239" s="687"/>
      <c r="U239" s="687"/>
      <c r="V239" s="687"/>
      <c r="W239" s="687"/>
      <c r="X239" s="687"/>
      <c r="Y239" s="687"/>
      <c r="Z239" s="687"/>
      <c r="AA239" s="687"/>
      <c r="AB239" s="687"/>
      <c r="AC239" s="687"/>
      <c r="AD239" s="687"/>
      <c r="AE239" s="687"/>
      <c r="AF239" s="687"/>
    </row>
    <row r="240" spans="1:32" x14ac:dyDescent="0.25">
      <c r="A240" s="682"/>
      <c r="B240" s="683"/>
      <c r="C240" s="684"/>
      <c r="D240" s="685"/>
      <c r="E240" s="685"/>
      <c r="F240" s="688"/>
      <c r="G240" s="685"/>
      <c r="H240" s="688"/>
      <c r="I240" s="685"/>
      <c r="J240" s="688"/>
      <c r="K240" s="685"/>
      <c r="L240" s="688"/>
      <c r="M240" s="685"/>
      <c r="N240" s="688"/>
      <c r="O240" s="685"/>
      <c r="P240" s="688"/>
      <c r="Q240" s="687"/>
      <c r="R240" s="687"/>
      <c r="S240" s="687"/>
      <c r="T240" s="687"/>
      <c r="U240" s="687"/>
      <c r="V240" s="687"/>
      <c r="W240" s="687"/>
      <c r="X240" s="687"/>
      <c r="Y240" s="687"/>
      <c r="Z240" s="687"/>
      <c r="AA240" s="687"/>
      <c r="AB240" s="687"/>
      <c r="AC240" s="687"/>
      <c r="AD240" s="687"/>
      <c r="AE240" s="687"/>
      <c r="AF240" s="687"/>
    </row>
    <row r="241" spans="1:32" x14ac:dyDescent="0.25">
      <c r="A241" s="682"/>
      <c r="B241" s="683"/>
      <c r="C241" s="684"/>
      <c r="D241" s="685"/>
      <c r="E241" s="685"/>
      <c r="F241" s="688"/>
      <c r="G241" s="685"/>
      <c r="H241" s="688"/>
      <c r="I241" s="685"/>
      <c r="J241" s="688"/>
      <c r="K241" s="685"/>
      <c r="L241" s="688"/>
      <c r="M241" s="685"/>
      <c r="N241" s="688"/>
      <c r="O241" s="685"/>
      <c r="P241" s="688"/>
      <c r="Q241" s="687"/>
      <c r="R241" s="687"/>
      <c r="S241" s="687"/>
      <c r="T241" s="687"/>
      <c r="U241" s="687"/>
      <c r="V241" s="687"/>
      <c r="W241" s="687"/>
      <c r="X241" s="687"/>
      <c r="Y241" s="687"/>
      <c r="Z241" s="687"/>
      <c r="AA241" s="687"/>
      <c r="AB241" s="687"/>
      <c r="AC241" s="687"/>
      <c r="AD241" s="687"/>
      <c r="AE241" s="687"/>
      <c r="AF241" s="687"/>
    </row>
    <row r="242" spans="1:32" x14ac:dyDescent="0.25">
      <c r="A242" s="682"/>
      <c r="B242" s="683"/>
      <c r="C242" s="684"/>
      <c r="D242" s="685"/>
      <c r="E242" s="685"/>
      <c r="F242" s="688"/>
      <c r="G242" s="685"/>
      <c r="H242" s="688"/>
      <c r="I242" s="685"/>
      <c r="J242" s="688"/>
      <c r="K242" s="685"/>
      <c r="L242" s="688"/>
      <c r="M242" s="685"/>
      <c r="N242" s="688"/>
      <c r="O242" s="685"/>
      <c r="P242" s="688"/>
      <c r="Q242" s="687"/>
      <c r="R242" s="687"/>
      <c r="S242" s="687"/>
      <c r="T242" s="687"/>
      <c r="U242" s="687"/>
      <c r="V242" s="687"/>
      <c r="W242" s="687"/>
      <c r="X242" s="687"/>
      <c r="Y242" s="687"/>
      <c r="Z242" s="687"/>
      <c r="AA242" s="687"/>
      <c r="AB242" s="687"/>
      <c r="AC242" s="687"/>
      <c r="AD242" s="687"/>
      <c r="AE242" s="687"/>
      <c r="AF242" s="687"/>
    </row>
    <row r="243" spans="1:32" x14ac:dyDescent="0.25">
      <c r="A243" s="682"/>
      <c r="B243" s="683"/>
      <c r="C243" s="684"/>
      <c r="D243" s="685"/>
      <c r="E243" s="685"/>
      <c r="F243" s="688"/>
      <c r="G243" s="685"/>
      <c r="H243" s="688"/>
      <c r="I243" s="685"/>
      <c r="J243" s="688"/>
      <c r="K243" s="685"/>
      <c r="L243" s="688"/>
      <c r="M243" s="685"/>
      <c r="N243" s="688"/>
      <c r="O243" s="685"/>
      <c r="P243" s="688"/>
      <c r="Q243" s="687"/>
      <c r="R243" s="687"/>
      <c r="S243" s="687"/>
      <c r="T243" s="687"/>
      <c r="U243" s="687"/>
      <c r="V243" s="687"/>
      <c r="W243" s="687"/>
      <c r="X243" s="687"/>
      <c r="Y243" s="687"/>
      <c r="Z243" s="687"/>
      <c r="AA243" s="687"/>
      <c r="AB243" s="687"/>
      <c r="AC243" s="687"/>
      <c r="AD243" s="687"/>
      <c r="AE243" s="687"/>
      <c r="AF243" s="687"/>
    </row>
    <row r="244" spans="1:32" x14ac:dyDescent="0.25">
      <c r="A244" s="682"/>
      <c r="B244" s="683"/>
      <c r="C244" s="684"/>
      <c r="D244" s="685"/>
      <c r="E244" s="685"/>
      <c r="F244" s="688"/>
      <c r="G244" s="685"/>
      <c r="H244" s="688"/>
      <c r="I244" s="685"/>
      <c r="J244" s="688"/>
      <c r="K244" s="685"/>
      <c r="L244" s="688"/>
      <c r="M244" s="685"/>
      <c r="N244" s="688"/>
      <c r="O244" s="685"/>
      <c r="P244" s="688"/>
      <c r="Q244" s="687"/>
      <c r="R244" s="687"/>
      <c r="S244" s="687"/>
      <c r="T244" s="687"/>
      <c r="U244" s="687"/>
      <c r="V244" s="687"/>
      <c r="W244" s="687"/>
      <c r="X244" s="687"/>
      <c r="Y244" s="687"/>
      <c r="Z244" s="687"/>
      <c r="AA244" s="687"/>
      <c r="AB244" s="687"/>
      <c r="AC244" s="687"/>
      <c r="AD244" s="687"/>
      <c r="AE244" s="687"/>
      <c r="AF244" s="687"/>
    </row>
    <row r="245" spans="1:32" x14ac:dyDescent="0.25">
      <c r="A245" s="682"/>
      <c r="B245" s="683"/>
      <c r="C245" s="684"/>
      <c r="D245" s="685"/>
      <c r="E245" s="685"/>
      <c r="F245" s="688"/>
      <c r="G245" s="685"/>
      <c r="H245" s="688"/>
      <c r="I245" s="685"/>
      <c r="J245" s="688"/>
      <c r="K245" s="685"/>
      <c r="L245" s="688"/>
      <c r="M245" s="685"/>
      <c r="N245" s="688"/>
      <c r="O245" s="685"/>
      <c r="P245" s="688"/>
      <c r="Q245" s="687"/>
      <c r="R245" s="687"/>
      <c r="S245" s="687"/>
      <c r="T245" s="687"/>
      <c r="U245" s="687"/>
      <c r="V245" s="687"/>
      <c r="W245" s="687"/>
      <c r="X245" s="687"/>
      <c r="Y245" s="687"/>
      <c r="Z245" s="687"/>
      <c r="AA245" s="687"/>
      <c r="AB245" s="687"/>
      <c r="AC245" s="687"/>
      <c r="AD245" s="687"/>
      <c r="AE245" s="687"/>
      <c r="AF245" s="687"/>
    </row>
    <row r="246" spans="1:32" x14ac:dyDescent="0.25">
      <c r="A246" s="682"/>
      <c r="B246" s="683"/>
      <c r="C246" s="684"/>
      <c r="D246" s="685"/>
      <c r="E246" s="685"/>
      <c r="F246" s="688"/>
      <c r="G246" s="685"/>
      <c r="H246" s="688"/>
      <c r="I246" s="685"/>
      <c r="J246" s="688"/>
      <c r="K246" s="685"/>
      <c r="L246" s="688"/>
      <c r="M246" s="685"/>
      <c r="N246" s="688"/>
      <c r="O246" s="685"/>
      <c r="P246" s="688"/>
      <c r="Q246" s="687"/>
      <c r="R246" s="687"/>
      <c r="S246" s="687"/>
      <c r="T246" s="687"/>
      <c r="U246" s="687"/>
      <c r="V246" s="687"/>
      <c r="W246" s="687"/>
      <c r="X246" s="687"/>
      <c r="Y246" s="687"/>
      <c r="Z246" s="687"/>
      <c r="AA246" s="687"/>
      <c r="AB246" s="687"/>
      <c r="AC246" s="687"/>
      <c r="AD246" s="687"/>
      <c r="AE246" s="687"/>
      <c r="AF246" s="687"/>
    </row>
    <row r="247" spans="1:32" x14ac:dyDescent="0.25">
      <c r="A247" s="682"/>
      <c r="B247" s="683"/>
      <c r="C247" s="684"/>
      <c r="D247" s="685"/>
      <c r="E247" s="685"/>
      <c r="F247" s="688"/>
      <c r="G247" s="685"/>
      <c r="H247" s="688"/>
      <c r="I247" s="685"/>
      <c r="J247" s="688"/>
      <c r="K247" s="685"/>
      <c r="L247" s="688"/>
      <c r="M247" s="685"/>
      <c r="N247" s="688"/>
      <c r="O247" s="685"/>
      <c r="P247" s="688"/>
      <c r="Q247" s="687"/>
      <c r="R247" s="687"/>
      <c r="S247" s="687"/>
      <c r="T247" s="687"/>
      <c r="U247" s="687"/>
      <c r="V247" s="687"/>
      <c r="W247" s="687"/>
      <c r="X247" s="687"/>
      <c r="Y247" s="687"/>
      <c r="Z247" s="687"/>
      <c r="AA247" s="687"/>
      <c r="AB247" s="687"/>
      <c r="AC247" s="687"/>
      <c r="AD247" s="687"/>
      <c r="AE247" s="687"/>
      <c r="AF247" s="687"/>
    </row>
    <row r="248" spans="1:32" x14ac:dyDescent="0.25">
      <c r="A248" s="682"/>
      <c r="B248" s="683"/>
      <c r="C248" s="684"/>
      <c r="D248" s="685"/>
      <c r="E248" s="685"/>
      <c r="F248" s="688"/>
      <c r="G248" s="685"/>
      <c r="H248" s="688"/>
      <c r="I248" s="685"/>
      <c r="J248" s="688"/>
      <c r="K248" s="685"/>
      <c r="L248" s="688"/>
      <c r="M248" s="685"/>
      <c r="N248" s="688"/>
      <c r="O248" s="685"/>
      <c r="P248" s="688"/>
      <c r="Q248" s="687"/>
      <c r="R248" s="687"/>
      <c r="S248" s="687"/>
      <c r="T248" s="687"/>
      <c r="U248" s="687"/>
      <c r="V248" s="687"/>
      <c r="W248" s="687"/>
      <c r="X248" s="687"/>
      <c r="Y248" s="687"/>
      <c r="Z248" s="687"/>
      <c r="AA248" s="687"/>
      <c r="AB248" s="687"/>
      <c r="AC248" s="687"/>
      <c r="AD248" s="687"/>
      <c r="AE248" s="687"/>
      <c r="AF248" s="687"/>
    </row>
    <row r="249" spans="1:32" x14ac:dyDescent="0.25">
      <c r="A249" s="682"/>
      <c r="B249" s="683"/>
      <c r="C249" s="684"/>
      <c r="D249" s="685"/>
      <c r="E249" s="685"/>
      <c r="F249" s="688"/>
      <c r="G249" s="685"/>
      <c r="H249" s="688"/>
      <c r="I249" s="685"/>
      <c r="J249" s="688"/>
      <c r="K249" s="685"/>
      <c r="L249" s="688"/>
      <c r="M249" s="685"/>
      <c r="N249" s="688"/>
      <c r="O249" s="685"/>
      <c r="P249" s="688"/>
      <c r="Q249" s="687"/>
      <c r="R249" s="687"/>
      <c r="S249" s="687"/>
      <c r="T249" s="687"/>
      <c r="U249" s="687"/>
      <c r="V249" s="687"/>
      <c r="W249" s="687"/>
      <c r="X249" s="687"/>
      <c r="Y249" s="687"/>
      <c r="Z249" s="687"/>
      <c r="AA249" s="687"/>
      <c r="AB249" s="687"/>
      <c r="AC249" s="687"/>
      <c r="AD249" s="687"/>
      <c r="AE249" s="687"/>
      <c r="AF249" s="687"/>
    </row>
    <row r="250" spans="1:32" x14ac:dyDescent="0.25">
      <c r="A250" s="682"/>
      <c r="B250" s="683"/>
      <c r="C250" s="684"/>
      <c r="D250" s="685"/>
      <c r="E250" s="685"/>
      <c r="F250" s="688"/>
      <c r="G250" s="685"/>
      <c r="H250" s="688"/>
      <c r="I250" s="685"/>
      <c r="J250" s="688"/>
      <c r="K250" s="685"/>
      <c r="L250" s="688"/>
      <c r="M250" s="685"/>
      <c r="N250" s="688"/>
      <c r="O250" s="685"/>
      <c r="P250" s="688"/>
      <c r="Q250" s="687"/>
      <c r="R250" s="687"/>
      <c r="S250" s="687"/>
      <c r="T250" s="687"/>
      <c r="U250" s="687"/>
      <c r="V250" s="687"/>
      <c r="W250" s="687"/>
      <c r="X250" s="687"/>
      <c r="Y250" s="687"/>
      <c r="Z250" s="687"/>
      <c r="AA250" s="687"/>
      <c r="AB250" s="687"/>
      <c r="AC250" s="687"/>
      <c r="AD250" s="687"/>
      <c r="AE250" s="687"/>
      <c r="AF250" s="687"/>
    </row>
    <row r="251" spans="1:32" x14ac:dyDescent="0.25">
      <c r="A251" s="682"/>
      <c r="B251" s="683"/>
      <c r="C251" s="684"/>
      <c r="D251" s="685"/>
      <c r="E251" s="685"/>
      <c r="F251" s="688"/>
      <c r="G251" s="685"/>
      <c r="H251" s="688"/>
      <c r="I251" s="685"/>
      <c r="J251" s="688"/>
      <c r="K251" s="685"/>
      <c r="L251" s="688"/>
      <c r="M251" s="685"/>
      <c r="N251" s="688"/>
      <c r="O251" s="685"/>
      <c r="P251" s="688"/>
      <c r="Q251" s="687"/>
      <c r="R251" s="687"/>
      <c r="S251" s="687"/>
      <c r="T251" s="687"/>
      <c r="U251" s="687"/>
      <c r="V251" s="687"/>
      <c r="W251" s="687"/>
      <c r="X251" s="687"/>
      <c r="Y251" s="687"/>
      <c r="Z251" s="687"/>
      <c r="AA251" s="687"/>
      <c r="AB251" s="687"/>
      <c r="AC251" s="687"/>
      <c r="AD251" s="687"/>
      <c r="AE251" s="687"/>
      <c r="AF251" s="687"/>
    </row>
    <row r="252" spans="1:32" x14ac:dyDescent="0.25">
      <c r="A252" s="682"/>
      <c r="B252" s="683"/>
      <c r="C252" s="684"/>
      <c r="D252" s="685"/>
      <c r="E252" s="685"/>
      <c r="F252" s="688"/>
      <c r="G252" s="685"/>
      <c r="H252" s="688"/>
      <c r="I252" s="685"/>
      <c r="J252" s="688"/>
      <c r="K252" s="685"/>
      <c r="L252" s="688"/>
      <c r="M252" s="685"/>
      <c r="N252" s="688"/>
      <c r="O252" s="685"/>
      <c r="P252" s="688"/>
      <c r="Q252" s="687"/>
      <c r="R252" s="687"/>
      <c r="S252" s="687"/>
      <c r="T252" s="687"/>
      <c r="U252" s="687"/>
      <c r="V252" s="687"/>
      <c r="W252" s="687"/>
      <c r="X252" s="687"/>
      <c r="Y252" s="687"/>
      <c r="Z252" s="687"/>
      <c r="AA252" s="687"/>
      <c r="AB252" s="687"/>
      <c r="AC252" s="687"/>
      <c r="AD252" s="687"/>
      <c r="AE252" s="687"/>
      <c r="AF252" s="687"/>
    </row>
    <row r="253" spans="1:32" x14ac:dyDescent="0.25">
      <c r="A253" s="682"/>
      <c r="B253" s="683"/>
      <c r="C253" s="684"/>
      <c r="D253" s="685"/>
      <c r="E253" s="685"/>
      <c r="F253" s="688"/>
      <c r="G253" s="685"/>
      <c r="H253" s="688"/>
      <c r="I253" s="685"/>
      <c r="J253" s="688"/>
      <c r="K253" s="685"/>
      <c r="L253" s="688"/>
      <c r="M253" s="685"/>
      <c r="N253" s="688"/>
      <c r="O253" s="685"/>
      <c r="P253" s="688"/>
      <c r="Q253" s="687"/>
      <c r="R253" s="687"/>
      <c r="S253" s="687"/>
      <c r="T253" s="687"/>
      <c r="U253" s="687"/>
      <c r="V253" s="687"/>
      <c r="W253" s="687"/>
      <c r="X253" s="687"/>
      <c r="Y253" s="687"/>
      <c r="Z253" s="687"/>
      <c r="AA253" s="687"/>
      <c r="AB253" s="687"/>
      <c r="AC253" s="687"/>
      <c r="AD253" s="687"/>
      <c r="AE253" s="687"/>
      <c r="AF253" s="687"/>
    </row>
    <row r="254" spans="1:32" x14ac:dyDescent="0.25">
      <c r="A254" s="682"/>
      <c r="B254" s="683"/>
      <c r="C254" s="684"/>
      <c r="D254" s="685"/>
      <c r="E254" s="685"/>
      <c r="F254" s="688"/>
      <c r="G254" s="685"/>
      <c r="H254" s="688"/>
      <c r="I254" s="685"/>
      <c r="J254" s="688"/>
      <c r="K254" s="685"/>
      <c r="L254" s="688"/>
      <c r="M254" s="685"/>
      <c r="N254" s="688"/>
      <c r="O254" s="685"/>
      <c r="P254" s="688"/>
      <c r="Q254" s="687"/>
      <c r="R254" s="687"/>
      <c r="S254" s="687"/>
      <c r="T254" s="687"/>
      <c r="U254" s="687"/>
      <c r="V254" s="687"/>
      <c r="W254" s="687"/>
      <c r="X254" s="687"/>
      <c r="Y254" s="687"/>
      <c r="Z254" s="687"/>
      <c r="AA254" s="687"/>
      <c r="AB254" s="687"/>
      <c r="AC254" s="687"/>
      <c r="AD254" s="687"/>
      <c r="AE254" s="687"/>
      <c r="AF254" s="687"/>
    </row>
    <row r="255" spans="1:32" x14ac:dyDescent="0.25">
      <c r="A255" s="682"/>
      <c r="B255" s="683"/>
      <c r="C255" s="684"/>
      <c r="D255" s="685"/>
      <c r="E255" s="685"/>
      <c r="F255" s="688"/>
      <c r="G255" s="685"/>
      <c r="H255" s="688"/>
      <c r="I255" s="685"/>
      <c r="J255" s="688"/>
      <c r="K255" s="685"/>
      <c r="L255" s="688"/>
      <c r="M255" s="685"/>
      <c r="N255" s="688"/>
      <c r="O255" s="685"/>
      <c r="P255" s="688"/>
      <c r="Q255" s="687"/>
      <c r="R255" s="687"/>
      <c r="S255" s="687"/>
      <c r="T255" s="687"/>
      <c r="U255" s="687"/>
      <c r="V255" s="687"/>
      <c r="W255" s="687"/>
      <c r="X255" s="687"/>
      <c r="Y255" s="687"/>
      <c r="Z255" s="687"/>
      <c r="AA255" s="687"/>
      <c r="AB255" s="687"/>
      <c r="AC255" s="687"/>
      <c r="AD255" s="687"/>
      <c r="AE255" s="687"/>
      <c r="AF255" s="687"/>
    </row>
    <row r="256" spans="1:32" x14ac:dyDescent="0.25">
      <c r="A256" s="682"/>
      <c r="B256" s="683"/>
      <c r="C256" s="684"/>
      <c r="D256" s="685"/>
      <c r="E256" s="685"/>
      <c r="F256" s="688"/>
      <c r="G256" s="685"/>
      <c r="H256" s="688"/>
      <c r="I256" s="685"/>
      <c r="J256" s="688"/>
      <c r="K256" s="685"/>
      <c r="L256" s="688"/>
      <c r="M256" s="685"/>
      <c r="N256" s="688"/>
      <c r="O256" s="685"/>
      <c r="P256" s="688"/>
      <c r="Q256" s="687"/>
      <c r="R256" s="687"/>
      <c r="S256" s="687"/>
      <c r="T256" s="687"/>
      <c r="U256" s="687"/>
      <c r="V256" s="687"/>
      <c r="W256" s="687"/>
      <c r="X256" s="687"/>
      <c r="Y256" s="687"/>
      <c r="Z256" s="687"/>
      <c r="AA256" s="687"/>
      <c r="AB256" s="687"/>
      <c r="AC256" s="687"/>
      <c r="AD256" s="687"/>
      <c r="AE256" s="687"/>
      <c r="AF256" s="687"/>
    </row>
    <row r="257" spans="1:32" x14ac:dyDescent="0.25">
      <c r="A257" s="682"/>
      <c r="B257" s="683"/>
      <c r="C257" s="684"/>
      <c r="D257" s="685"/>
      <c r="E257" s="685"/>
      <c r="F257" s="688"/>
      <c r="G257" s="685"/>
      <c r="H257" s="688"/>
      <c r="I257" s="685"/>
      <c r="J257" s="688"/>
      <c r="K257" s="685"/>
      <c r="L257" s="688"/>
      <c r="M257" s="685"/>
      <c r="N257" s="688"/>
      <c r="O257" s="685"/>
      <c r="P257" s="688"/>
      <c r="Q257" s="687"/>
      <c r="R257" s="687"/>
      <c r="S257" s="687"/>
      <c r="T257" s="687"/>
      <c r="U257" s="687"/>
      <c r="V257" s="687"/>
      <c r="W257" s="687"/>
      <c r="X257" s="687"/>
      <c r="Y257" s="687"/>
      <c r="Z257" s="687"/>
      <c r="AA257" s="687"/>
      <c r="AB257" s="687"/>
      <c r="AC257" s="687"/>
      <c r="AD257" s="687"/>
      <c r="AE257" s="687"/>
      <c r="AF257" s="687"/>
    </row>
    <row r="258" spans="1:32" x14ac:dyDescent="0.25">
      <c r="A258" s="682"/>
      <c r="B258" s="683"/>
      <c r="C258" s="684"/>
      <c r="D258" s="685"/>
      <c r="E258" s="685"/>
      <c r="F258" s="688"/>
      <c r="G258" s="685"/>
      <c r="H258" s="688"/>
      <c r="I258" s="685"/>
      <c r="J258" s="688"/>
      <c r="K258" s="685"/>
      <c r="L258" s="688"/>
      <c r="M258" s="685"/>
      <c r="N258" s="688"/>
      <c r="O258" s="685"/>
      <c r="P258" s="688"/>
      <c r="Q258" s="687"/>
      <c r="R258" s="687"/>
      <c r="S258" s="687"/>
      <c r="T258" s="687"/>
      <c r="U258" s="687"/>
      <c r="V258" s="687"/>
      <c r="W258" s="687"/>
      <c r="X258" s="687"/>
      <c r="Y258" s="687"/>
      <c r="Z258" s="687"/>
      <c r="AA258" s="687"/>
      <c r="AB258" s="687"/>
      <c r="AC258" s="687"/>
      <c r="AD258" s="687"/>
      <c r="AE258" s="687"/>
      <c r="AF258" s="687"/>
    </row>
    <row r="259" spans="1:32" x14ac:dyDescent="0.25">
      <c r="A259" s="682"/>
      <c r="B259" s="683"/>
      <c r="C259" s="684"/>
      <c r="D259" s="685"/>
      <c r="E259" s="685"/>
      <c r="F259" s="688"/>
      <c r="G259" s="685"/>
      <c r="H259" s="688"/>
      <c r="I259" s="685"/>
      <c r="J259" s="688"/>
      <c r="K259" s="685"/>
      <c r="L259" s="688"/>
      <c r="M259" s="685"/>
      <c r="N259" s="688"/>
      <c r="O259" s="685"/>
      <c r="P259" s="688"/>
      <c r="Q259" s="687"/>
      <c r="R259" s="687"/>
      <c r="S259" s="687"/>
      <c r="T259" s="687"/>
      <c r="U259" s="687"/>
      <c r="V259" s="687"/>
      <c r="W259" s="687"/>
      <c r="X259" s="687"/>
      <c r="Y259" s="687"/>
      <c r="Z259" s="687"/>
      <c r="AA259" s="687"/>
      <c r="AB259" s="687"/>
      <c r="AC259" s="687"/>
      <c r="AD259" s="687"/>
      <c r="AE259" s="687"/>
      <c r="AF259" s="687"/>
    </row>
    <row r="260" spans="1:32" x14ac:dyDescent="0.25">
      <c r="A260" s="682"/>
      <c r="B260" s="683"/>
      <c r="C260" s="684"/>
      <c r="D260" s="685"/>
      <c r="E260" s="685"/>
      <c r="F260" s="688"/>
      <c r="G260" s="685"/>
      <c r="H260" s="688"/>
      <c r="I260" s="685"/>
      <c r="J260" s="688"/>
      <c r="K260" s="685"/>
      <c r="L260" s="688"/>
      <c r="M260" s="685"/>
      <c r="N260" s="688"/>
      <c r="O260" s="685"/>
      <c r="P260" s="688"/>
      <c r="Q260" s="687"/>
      <c r="R260" s="687"/>
      <c r="S260" s="687"/>
      <c r="T260" s="687"/>
      <c r="U260" s="687"/>
      <c r="V260" s="687"/>
      <c r="W260" s="687"/>
      <c r="X260" s="687"/>
      <c r="Y260" s="687"/>
      <c r="Z260" s="687"/>
      <c r="AA260" s="687"/>
      <c r="AB260" s="687"/>
      <c r="AC260" s="687"/>
      <c r="AD260" s="687"/>
      <c r="AE260" s="687"/>
      <c r="AF260" s="687"/>
    </row>
    <row r="261" spans="1:32" x14ac:dyDescent="0.25">
      <c r="A261" s="682"/>
      <c r="B261" s="683"/>
      <c r="C261" s="684"/>
      <c r="D261" s="685"/>
      <c r="E261" s="685"/>
      <c r="F261" s="688"/>
      <c r="G261" s="685"/>
      <c r="H261" s="688"/>
      <c r="I261" s="685"/>
      <c r="J261" s="688"/>
      <c r="K261" s="685"/>
      <c r="L261" s="688"/>
      <c r="M261" s="685"/>
      <c r="N261" s="688"/>
      <c r="O261" s="685"/>
      <c r="P261" s="688"/>
      <c r="Q261" s="687"/>
      <c r="R261" s="687"/>
      <c r="S261" s="687"/>
      <c r="T261" s="687"/>
      <c r="U261" s="687"/>
      <c r="V261" s="687"/>
      <c r="W261" s="687"/>
      <c r="X261" s="687"/>
      <c r="Y261" s="687"/>
      <c r="Z261" s="687"/>
      <c r="AA261" s="687"/>
      <c r="AB261" s="687"/>
      <c r="AC261" s="687"/>
      <c r="AD261" s="687"/>
      <c r="AE261" s="687"/>
      <c r="AF261" s="687"/>
    </row>
    <row r="262" spans="1:32" x14ac:dyDescent="0.25">
      <c r="A262" s="682"/>
      <c r="B262" s="683"/>
      <c r="C262" s="684"/>
      <c r="D262" s="685"/>
      <c r="E262" s="685"/>
      <c r="F262" s="688"/>
      <c r="G262" s="685"/>
      <c r="H262" s="688"/>
      <c r="I262" s="685"/>
      <c r="J262" s="688"/>
      <c r="K262" s="685"/>
      <c r="L262" s="688"/>
      <c r="M262" s="685"/>
      <c r="N262" s="688"/>
      <c r="O262" s="685"/>
      <c r="P262" s="688"/>
      <c r="Q262" s="687"/>
      <c r="R262" s="687"/>
      <c r="S262" s="687"/>
      <c r="T262" s="687"/>
      <c r="U262" s="687"/>
      <c r="V262" s="687"/>
      <c r="W262" s="687"/>
      <c r="X262" s="687"/>
      <c r="Y262" s="687"/>
      <c r="Z262" s="687"/>
      <c r="AA262" s="687"/>
      <c r="AB262" s="687"/>
      <c r="AC262" s="687"/>
      <c r="AD262" s="687"/>
      <c r="AE262" s="687"/>
      <c r="AF262" s="687"/>
    </row>
    <row r="263" spans="1:32" x14ac:dyDescent="0.25">
      <c r="A263" s="682"/>
      <c r="B263" s="683"/>
      <c r="C263" s="684"/>
      <c r="D263" s="685"/>
      <c r="E263" s="685"/>
      <c r="F263" s="688"/>
      <c r="G263" s="685"/>
      <c r="H263" s="688"/>
      <c r="I263" s="685"/>
      <c r="J263" s="688"/>
      <c r="K263" s="685"/>
      <c r="L263" s="688"/>
      <c r="M263" s="685"/>
      <c r="N263" s="688"/>
      <c r="O263" s="685"/>
      <c r="P263" s="688"/>
      <c r="Q263" s="687"/>
      <c r="R263" s="687"/>
      <c r="S263" s="687"/>
      <c r="T263" s="687"/>
      <c r="U263" s="687"/>
      <c r="V263" s="687"/>
      <c r="W263" s="687"/>
      <c r="X263" s="687"/>
      <c r="Y263" s="687"/>
      <c r="Z263" s="687"/>
      <c r="AA263" s="687"/>
      <c r="AB263" s="687"/>
      <c r="AC263" s="687"/>
      <c r="AD263" s="687"/>
      <c r="AE263" s="687"/>
      <c r="AF263" s="687"/>
    </row>
    <row r="264" spans="1:32" x14ac:dyDescent="0.25">
      <c r="A264" s="682"/>
      <c r="B264" s="683"/>
      <c r="C264" s="684"/>
      <c r="D264" s="685"/>
      <c r="E264" s="685"/>
      <c r="F264" s="688"/>
      <c r="G264" s="685"/>
      <c r="H264" s="688"/>
      <c r="I264" s="685"/>
      <c r="J264" s="688"/>
      <c r="K264" s="685"/>
      <c r="L264" s="688"/>
      <c r="M264" s="685"/>
      <c r="N264" s="688"/>
      <c r="O264" s="685"/>
      <c r="P264" s="688"/>
      <c r="Q264" s="687"/>
      <c r="R264" s="687"/>
      <c r="S264" s="687"/>
      <c r="T264" s="687"/>
      <c r="U264" s="687"/>
      <c r="V264" s="687"/>
      <c r="W264" s="687"/>
      <c r="X264" s="687"/>
      <c r="Y264" s="687"/>
      <c r="Z264" s="687"/>
      <c r="AA264" s="687"/>
      <c r="AB264" s="687"/>
      <c r="AC264" s="687"/>
      <c r="AD264" s="687"/>
      <c r="AE264" s="687"/>
      <c r="AF264" s="687"/>
    </row>
    <row r="265" spans="1:32" x14ac:dyDescent="0.25">
      <c r="A265" s="682"/>
      <c r="B265" s="683"/>
      <c r="C265" s="684"/>
      <c r="D265" s="685"/>
      <c r="E265" s="685"/>
      <c r="F265" s="688"/>
      <c r="G265" s="685"/>
      <c r="H265" s="688"/>
      <c r="I265" s="685"/>
      <c r="J265" s="688"/>
      <c r="K265" s="685"/>
      <c r="L265" s="688"/>
      <c r="M265" s="685"/>
      <c r="N265" s="688"/>
      <c r="O265" s="685"/>
      <c r="P265" s="688"/>
      <c r="Q265" s="687"/>
      <c r="R265" s="687"/>
      <c r="S265" s="687"/>
      <c r="T265" s="687"/>
      <c r="U265" s="687"/>
      <c r="V265" s="687"/>
      <c r="W265" s="687"/>
      <c r="X265" s="687"/>
      <c r="Y265" s="687"/>
      <c r="Z265" s="687"/>
      <c r="AA265" s="687"/>
      <c r="AB265" s="687"/>
      <c r="AC265" s="687"/>
      <c r="AD265" s="687"/>
      <c r="AE265" s="687"/>
      <c r="AF265" s="687"/>
    </row>
    <row r="266" spans="1:32" x14ac:dyDescent="0.25">
      <c r="A266" s="682"/>
      <c r="B266" s="683"/>
      <c r="C266" s="684"/>
      <c r="D266" s="685"/>
      <c r="E266" s="685"/>
      <c r="F266" s="688"/>
      <c r="G266" s="685"/>
      <c r="H266" s="688"/>
      <c r="I266" s="685"/>
      <c r="J266" s="688"/>
      <c r="K266" s="685"/>
      <c r="L266" s="688"/>
      <c r="M266" s="685"/>
      <c r="N266" s="688"/>
      <c r="O266" s="685"/>
      <c r="P266" s="688"/>
      <c r="Q266" s="687"/>
      <c r="R266" s="687"/>
      <c r="S266" s="687"/>
      <c r="T266" s="687"/>
      <c r="U266" s="687"/>
      <c r="V266" s="687"/>
      <c r="W266" s="687"/>
      <c r="X266" s="687"/>
      <c r="Y266" s="687"/>
      <c r="Z266" s="687"/>
      <c r="AA266" s="687"/>
      <c r="AB266" s="687"/>
      <c r="AC266" s="687"/>
      <c r="AD266" s="687"/>
      <c r="AE266" s="687"/>
      <c r="AF266" s="687"/>
    </row>
    <row r="267" spans="1:32" x14ac:dyDescent="0.25">
      <c r="A267" s="682"/>
      <c r="B267" s="683"/>
      <c r="C267" s="684"/>
      <c r="D267" s="685"/>
      <c r="E267" s="685"/>
      <c r="F267" s="688"/>
      <c r="G267" s="685"/>
      <c r="H267" s="688"/>
      <c r="I267" s="685"/>
      <c r="J267" s="688"/>
      <c r="K267" s="685"/>
      <c r="L267" s="688"/>
      <c r="M267" s="685"/>
      <c r="N267" s="688"/>
      <c r="O267" s="685"/>
      <c r="P267" s="688"/>
      <c r="Q267" s="687"/>
      <c r="R267" s="687"/>
      <c r="S267" s="687"/>
      <c r="T267" s="687"/>
      <c r="U267" s="687"/>
      <c r="V267" s="687"/>
      <c r="W267" s="687"/>
      <c r="X267" s="687"/>
      <c r="Y267" s="687"/>
      <c r="Z267" s="687"/>
      <c r="AA267" s="687"/>
      <c r="AB267" s="687"/>
      <c r="AC267" s="687"/>
      <c r="AD267" s="687"/>
      <c r="AE267" s="687"/>
      <c r="AF267" s="687"/>
    </row>
    <row r="268" spans="1:32" x14ac:dyDescent="0.25">
      <c r="A268" s="682"/>
      <c r="B268" s="683"/>
      <c r="C268" s="684"/>
      <c r="D268" s="685"/>
      <c r="E268" s="685"/>
      <c r="F268" s="688"/>
      <c r="G268" s="685"/>
      <c r="H268" s="688"/>
      <c r="I268" s="685"/>
      <c r="J268" s="688"/>
      <c r="K268" s="685"/>
      <c r="L268" s="688"/>
      <c r="M268" s="685"/>
      <c r="N268" s="688"/>
      <c r="O268" s="685"/>
      <c r="P268" s="688"/>
      <c r="Q268" s="687"/>
      <c r="R268" s="687"/>
      <c r="S268" s="687"/>
      <c r="T268" s="687"/>
      <c r="U268" s="687"/>
      <c r="V268" s="687"/>
      <c r="W268" s="687"/>
      <c r="X268" s="687"/>
      <c r="Y268" s="687"/>
      <c r="Z268" s="687"/>
      <c r="AA268" s="687"/>
      <c r="AB268" s="687"/>
      <c r="AC268" s="687"/>
      <c r="AD268" s="687"/>
      <c r="AE268" s="687"/>
      <c r="AF268" s="687"/>
    </row>
    <row r="269" spans="1:32" x14ac:dyDescent="0.25">
      <c r="A269" s="682"/>
      <c r="B269" s="683"/>
      <c r="C269" s="684"/>
      <c r="D269" s="685"/>
      <c r="E269" s="685"/>
      <c r="F269" s="688"/>
      <c r="G269" s="685"/>
      <c r="H269" s="688"/>
      <c r="I269" s="685"/>
      <c r="J269" s="688"/>
      <c r="K269" s="685"/>
      <c r="L269" s="688"/>
      <c r="M269" s="685"/>
      <c r="N269" s="688"/>
      <c r="O269" s="685"/>
      <c r="P269" s="688"/>
      <c r="Q269" s="687"/>
      <c r="R269" s="687"/>
      <c r="S269" s="687"/>
      <c r="T269" s="687"/>
      <c r="U269" s="687"/>
      <c r="V269" s="687"/>
      <c r="W269" s="687"/>
      <c r="X269" s="687"/>
      <c r="Y269" s="687"/>
      <c r="Z269" s="687"/>
      <c r="AA269" s="687"/>
      <c r="AB269" s="687"/>
      <c r="AC269" s="687"/>
      <c r="AD269" s="687"/>
      <c r="AE269" s="687"/>
      <c r="AF269" s="687"/>
    </row>
    <row r="270" spans="1:32" x14ac:dyDescent="0.25">
      <c r="A270" s="682"/>
      <c r="B270" s="683"/>
      <c r="C270" s="684"/>
      <c r="D270" s="685"/>
      <c r="E270" s="685"/>
      <c r="F270" s="688"/>
      <c r="G270" s="685"/>
      <c r="H270" s="688"/>
      <c r="I270" s="685"/>
      <c r="J270" s="688"/>
      <c r="K270" s="685"/>
      <c r="L270" s="688"/>
      <c r="M270" s="685"/>
      <c r="N270" s="688"/>
      <c r="O270" s="685"/>
      <c r="P270" s="688"/>
      <c r="Q270" s="687"/>
      <c r="R270" s="687"/>
      <c r="S270" s="687"/>
      <c r="T270" s="687"/>
      <c r="U270" s="687"/>
      <c r="V270" s="687"/>
      <c r="W270" s="687"/>
      <c r="X270" s="687"/>
      <c r="Y270" s="687"/>
      <c r="Z270" s="687"/>
      <c r="AA270" s="687"/>
      <c r="AB270" s="687"/>
      <c r="AC270" s="687"/>
      <c r="AD270" s="687"/>
      <c r="AE270" s="687"/>
      <c r="AF270" s="687"/>
    </row>
    <row r="271" spans="1:32" x14ac:dyDescent="0.25">
      <c r="A271" s="682"/>
      <c r="B271" s="683"/>
      <c r="C271" s="684"/>
      <c r="D271" s="685"/>
      <c r="E271" s="685"/>
      <c r="F271" s="688"/>
      <c r="G271" s="685"/>
      <c r="H271" s="688"/>
      <c r="I271" s="685"/>
      <c r="J271" s="688"/>
      <c r="K271" s="685"/>
      <c r="L271" s="688"/>
      <c r="M271" s="685"/>
      <c r="N271" s="688"/>
      <c r="O271" s="685"/>
      <c r="P271" s="688"/>
      <c r="Q271" s="687"/>
      <c r="R271" s="687"/>
      <c r="S271" s="687"/>
      <c r="T271" s="687"/>
      <c r="U271" s="687"/>
      <c r="V271" s="687"/>
      <c r="W271" s="687"/>
      <c r="X271" s="687"/>
      <c r="Y271" s="687"/>
      <c r="Z271" s="687"/>
      <c r="AA271" s="687"/>
      <c r="AB271" s="687"/>
      <c r="AC271" s="687"/>
      <c r="AD271" s="687"/>
      <c r="AE271" s="687"/>
      <c r="AF271" s="687"/>
    </row>
    <row r="272" spans="1:32" x14ac:dyDescent="0.25">
      <c r="A272" s="682"/>
      <c r="B272" s="683"/>
      <c r="C272" s="684"/>
      <c r="D272" s="685"/>
      <c r="E272" s="685"/>
      <c r="F272" s="688"/>
      <c r="G272" s="685"/>
      <c r="H272" s="688"/>
      <c r="I272" s="685"/>
      <c r="J272" s="688"/>
      <c r="K272" s="685"/>
      <c r="L272" s="688"/>
      <c r="M272" s="685"/>
      <c r="N272" s="688"/>
      <c r="O272" s="685"/>
      <c r="P272" s="688"/>
      <c r="Q272" s="687"/>
      <c r="R272" s="687"/>
      <c r="S272" s="687"/>
      <c r="T272" s="687"/>
      <c r="U272" s="687"/>
      <c r="V272" s="687"/>
      <c r="W272" s="687"/>
      <c r="X272" s="687"/>
      <c r="Y272" s="687"/>
      <c r="Z272" s="687"/>
      <c r="AA272" s="687"/>
      <c r="AB272" s="687"/>
      <c r="AC272" s="687"/>
      <c r="AD272" s="687"/>
      <c r="AE272" s="687"/>
      <c r="AF272" s="687"/>
    </row>
    <row r="273" spans="1:32" x14ac:dyDescent="0.25">
      <c r="A273" s="682"/>
      <c r="B273" s="683"/>
      <c r="C273" s="684"/>
      <c r="D273" s="685"/>
      <c r="E273" s="685"/>
      <c r="F273" s="688"/>
      <c r="G273" s="685"/>
      <c r="H273" s="688"/>
      <c r="I273" s="685"/>
      <c r="J273" s="688"/>
      <c r="K273" s="685"/>
      <c r="L273" s="688"/>
      <c r="M273" s="685"/>
      <c r="N273" s="688"/>
      <c r="O273" s="685"/>
      <c r="P273" s="688"/>
      <c r="Q273" s="687"/>
      <c r="R273" s="687"/>
      <c r="S273" s="687"/>
      <c r="T273" s="687"/>
      <c r="U273" s="687"/>
      <c r="V273" s="687"/>
      <c r="W273" s="687"/>
      <c r="X273" s="687"/>
      <c r="Y273" s="687"/>
      <c r="Z273" s="687"/>
      <c r="AA273" s="687"/>
      <c r="AB273" s="687"/>
      <c r="AC273" s="687"/>
      <c r="AD273" s="687"/>
      <c r="AE273" s="687"/>
      <c r="AF273" s="687"/>
    </row>
    <row r="274" spans="1:32" x14ac:dyDescent="0.25">
      <c r="A274" s="682"/>
      <c r="B274" s="683"/>
      <c r="C274" s="684"/>
      <c r="D274" s="685"/>
      <c r="E274" s="685"/>
      <c r="F274" s="688"/>
      <c r="G274" s="685"/>
      <c r="H274" s="688"/>
      <c r="I274" s="685"/>
      <c r="J274" s="688"/>
      <c r="K274" s="685"/>
      <c r="L274" s="688"/>
      <c r="M274" s="685"/>
      <c r="N274" s="688"/>
      <c r="O274" s="685"/>
      <c r="P274" s="688"/>
      <c r="Q274" s="687"/>
      <c r="R274" s="687"/>
      <c r="S274" s="687"/>
      <c r="T274" s="687"/>
      <c r="U274" s="687"/>
      <c r="V274" s="687"/>
      <c r="W274" s="687"/>
      <c r="X274" s="687"/>
      <c r="Y274" s="687"/>
      <c r="Z274" s="687"/>
      <c r="AA274" s="687"/>
      <c r="AB274" s="687"/>
      <c r="AC274" s="687"/>
      <c r="AD274" s="687"/>
      <c r="AE274" s="687"/>
      <c r="AF274" s="687"/>
    </row>
    <row r="275" spans="1:32" x14ac:dyDescent="0.25">
      <c r="A275" s="682"/>
      <c r="B275" s="683"/>
      <c r="C275" s="684"/>
      <c r="D275" s="685"/>
      <c r="E275" s="685"/>
      <c r="F275" s="688"/>
      <c r="G275" s="685"/>
      <c r="H275" s="688"/>
      <c r="I275" s="685"/>
      <c r="J275" s="688"/>
      <c r="K275" s="685"/>
      <c r="L275" s="688"/>
      <c r="M275" s="685"/>
      <c r="N275" s="688"/>
      <c r="O275" s="685"/>
      <c r="P275" s="688"/>
      <c r="Q275" s="687"/>
      <c r="R275" s="687"/>
      <c r="S275" s="687"/>
      <c r="T275" s="687"/>
      <c r="U275" s="687"/>
      <c r="V275" s="687"/>
      <c r="W275" s="687"/>
      <c r="X275" s="687"/>
      <c r="Y275" s="687"/>
      <c r="Z275" s="687"/>
      <c r="AA275" s="687"/>
      <c r="AB275" s="687"/>
      <c r="AC275" s="687"/>
      <c r="AD275" s="687"/>
      <c r="AE275" s="687"/>
      <c r="AF275" s="687"/>
    </row>
    <row r="276" spans="1:32" x14ac:dyDescent="0.25">
      <c r="A276" s="682"/>
      <c r="B276" s="683"/>
      <c r="C276" s="684"/>
      <c r="D276" s="685"/>
      <c r="E276" s="685"/>
      <c r="F276" s="688"/>
      <c r="G276" s="685"/>
      <c r="H276" s="688"/>
      <c r="I276" s="685"/>
      <c r="J276" s="688"/>
      <c r="K276" s="685"/>
      <c r="L276" s="688"/>
      <c r="M276" s="685"/>
      <c r="N276" s="688"/>
      <c r="O276" s="685"/>
      <c r="P276" s="688"/>
      <c r="Q276" s="687"/>
      <c r="R276" s="687"/>
      <c r="S276" s="687"/>
      <c r="T276" s="687"/>
      <c r="U276" s="687"/>
      <c r="V276" s="687"/>
      <c r="W276" s="687"/>
      <c r="X276" s="687"/>
      <c r="Y276" s="687"/>
      <c r="Z276" s="687"/>
      <c r="AA276" s="687"/>
      <c r="AB276" s="687"/>
      <c r="AC276" s="687"/>
      <c r="AD276" s="687"/>
      <c r="AE276" s="687"/>
      <c r="AF276" s="687"/>
    </row>
    <row r="277" spans="1:32" x14ac:dyDescent="0.25">
      <c r="A277" s="682"/>
      <c r="B277" s="683"/>
      <c r="C277" s="684"/>
      <c r="D277" s="685"/>
      <c r="E277" s="685"/>
      <c r="F277" s="688"/>
      <c r="G277" s="685"/>
      <c r="H277" s="688"/>
      <c r="I277" s="685"/>
      <c r="J277" s="688"/>
      <c r="K277" s="685"/>
      <c r="L277" s="688"/>
      <c r="M277" s="685"/>
      <c r="N277" s="688"/>
      <c r="O277" s="685"/>
      <c r="P277" s="688"/>
      <c r="Q277" s="687"/>
      <c r="R277" s="687"/>
      <c r="S277" s="687"/>
      <c r="T277" s="687"/>
      <c r="U277" s="687"/>
      <c r="V277" s="687"/>
      <c r="W277" s="687"/>
      <c r="X277" s="687"/>
      <c r="Y277" s="687"/>
      <c r="Z277" s="687"/>
      <c r="AA277" s="687"/>
      <c r="AB277" s="687"/>
      <c r="AC277" s="687"/>
      <c r="AD277" s="687"/>
      <c r="AE277" s="687"/>
      <c r="AF277" s="687"/>
    </row>
    <row r="278" spans="1:32" x14ac:dyDescent="0.25">
      <c r="A278" s="682"/>
      <c r="B278" s="683"/>
      <c r="C278" s="684"/>
      <c r="D278" s="685"/>
      <c r="E278" s="685"/>
      <c r="F278" s="688"/>
      <c r="G278" s="685"/>
      <c r="H278" s="688"/>
      <c r="I278" s="685"/>
      <c r="J278" s="688"/>
      <c r="K278" s="685"/>
      <c r="L278" s="688"/>
      <c r="M278" s="685"/>
      <c r="N278" s="688"/>
      <c r="O278" s="685"/>
      <c r="P278" s="688"/>
      <c r="Q278" s="687"/>
      <c r="R278" s="687"/>
      <c r="S278" s="687"/>
      <c r="T278" s="687"/>
      <c r="U278" s="687"/>
      <c r="V278" s="687"/>
      <c r="W278" s="687"/>
      <c r="X278" s="687"/>
      <c r="Y278" s="687"/>
      <c r="Z278" s="687"/>
      <c r="AA278" s="687"/>
      <c r="AB278" s="687"/>
      <c r="AC278" s="687"/>
      <c r="AD278" s="687"/>
      <c r="AE278" s="687"/>
      <c r="AF278" s="687"/>
    </row>
    <row r="279" spans="1:32" x14ac:dyDescent="0.25">
      <c r="A279" s="682"/>
      <c r="B279" s="683"/>
      <c r="C279" s="684"/>
      <c r="D279" s="685"/>
      <c r="E279" s="685"/>
      <c r="F279" s="688"/>
      <c r="G279" s="685"/>
      <c r="H279" s="688"/>
      <c r="I279" s="685"/>
      <c r="J279" s="688"/>
      <c r="K279" s="685"/>
      <c r="L279" s="688"/>
      <c r="M279" s="685"/>
      <c r="N279" s="688"/>
      <c r="O279" s="685"/>
      <c r="P279" s="688"/>
      <c r="Q279" s="687"/>
      <c r="R279" s="687"/>
      <c r="S279" s="687"/>
      <c r="T279" s="687"/>
      <c r="U279" s="687"/>
      <c r="V279" s="687"/>
      <c r="W279" s="687"/>
      <c r="X279" s="687"/>
      <c r="Y279" s="687"/>
      <c r="Z279" s="687"/>
      <c r="AA279" s="687"/>
      <c r="AB279" s="687"/>
      <c r="AC279" s="687"/>
      <c r="AD279" s="687"/>
      <c r="AE279" s="687"/>
      <c r="AF279" s="687"/>
    </row>
    <row r="280" spans="1:32" x14ac:dyDescent="0.25">
      <c r="A280" s="682"/>
      <c r="B280" s="683"/>
      <c r="C280" s="684"/>
      <c r="D280" s="685"/>
      <c r="E280" s="685"/>
      <c r="F280" s="688"/>
      <c r="G280" s="685"/>
      <c r="H280" s="688"/>
      <c r="I280" s="685"/>
      <c r="J280" s="688"/>
      <c r="K280" s="685"/>
      <c r="L280" s="688"/>
      <c r="M280" s="685"/>
      <c r="N280" s="688"/>
      <c r="O280" s="685"/>
      <c r="P280" s="688"/>
      <c r="Q280" s="687"/>
      <c r="R280" s="687"/>
      <c r="S280" s="687"/>
      <c r="T280" s="687"/>
      <c r="U280" s="687"/>
      <c r="V280" s="687"/>
      <c r="W280" s="687"/>
      <c r="X280" s="687"/>
      <c r="Y280" s="687"/>
      <c r="Z280" s="687"/>
      <c r="AA280" s="687"/>
      <c r="AB280" s="687"/>
      <c r="AC280" s="687"/>
      <c r="AD280" s="687"/>
      <c r="AE280" s="687"/>
      <c r="AF280" s="687"/>
    </row>
    <row r="281" spans="1:32" x14ac:dyDescent="0.25">
      <c r="A281" s="682"/>
      <c r="B281" s="683"/>
      <c r="C281" s="684"/>
      <c r="D281" s="685"/>
      <c r="E281" s="685"/>
      <c r="F281" s="688"/>
      <c r="G281" s="685"/>
      <c r="H281" s="688"/>
      <c r="I281" s="685"/>
      <c r="J281" s="688"/>
      <c r="K281" s="685"/>
      <c r="L281" s="688"/>
      <c r="M281" s="685"/>
      <c r="N281" s="688"/>
      <c r="O281" s="685"/>
      <c r="P281" s="688"/>
      <c r="Q281" s="687"/>
      <c r="R281" s="687"/>
      <c r="S281" s="687"/>
      <c r="T281" s="687"/>
      <c r="U281" s="687"/>
      <c r="V281" s="687"/>
      <c r="W281" s="687"/>
      <c r="X281" s="687"/>
      <c r="Y281" s="687"/>
      <c r="Z281" s="687"/>
      <c r="AA281" s="687"/>
      <c r="AB281" s="687"/>
      <c r="AC281" s="687"/>
      <c r="AD281" s="687"/>
      <c r="AE281" s="687"/>
      <c r="AF281" s="687"/>
    </row>
    <row r="282" spans="1:32" x14ac:dyDescent="0.25">
      <c r="A282" s="682"/>
      <c r="B282" s="683"/>
      <c r="C282" s="684"/>
      <c r="D282" s="685"/>
      <c r="E282" s="685"/>
      <c r="F282" s="688"/>
      <c r="G282" s="685"/>
      <c r="H282" s="688"/>
      <c r="I282" s="685"/>
      <c r="J282" s="688"/>
      <c r="K282" s="685"/>
      <c r="L282" s="688"/>
      <c r="M282" s="685"/>
      <c r="N282" s="688"/>
      <c r="O282" s="685"/>
      <c r="P282" s="688"/>
      <c r="Q282" s="687"/>
      <c r="R282" s="687"/>
      <c r="S282" s="687"/>
      <c r="T282" s="687"/>
      <c r="U282" s="687"/>
      <c r="V282" s="687"/>
      <c r="W282" s="687"/>
      <c r="X282" s="687"/>
      <c r="Y282" s="687"/>
      <c r="Z282" s="687"/>
      <c r="AA282" s="687"/>
      <c r="AB282" s="687"/>
      <c r="AC282" s="687"/>
      <c r="AD282" s="687"/>
      <c r="AE282" s="687"/>
      <c r="AF282" s="687"/>
    </row>
    <row r="283" spans="1:32" x14ac:dyDescent="0.25">
      <c r="A283" s="682"/>
      <c r="B283" s="683"/>
      <c r="C283" s="684"/>
      <c r="D283" s="685"/>
      <c r="E283" s="685"/>
      <c r="F283" s="688"/>
      <c r="G283" s="685"/>
      <c r="H283" s="688"/>
      <c r="I283" s="685"/>
      <c r="J283" s="688"/>
      <c r="K283" s="685"/>
      <c r="L283" s="688"/>
      <c r="M283" s="685"/>
      <c r="N283" s="688"/>
      <c r="O283" s="685"/>
      <c r="P283" s="688"/>
      <c r="Q283" s="687"/>
      <c r="R283" s="687"/>
      <c r="S283" s="687"/>
      <c r="T283" s="687"/>
      <c r="U283" s="687"/>
      <c r="V283" s="687"/>
      <c r="W283" s="687"/>
      <c r="X283" s="687"/>
      <c r="Y283" s="687"/>
      <c r="Z283" s="687"/>
      <c r="AA283" s="687"/>
      <c r="AB283" s="687"/>
      <c r="AC283" s="687"/>
      <c r="AD283" s="687"/>
      <c r="AE283" s="687"/>
      <c r="AF283" s="687"/>
    </row>
    <row r="284" spans="1:32" x14ac:dyDescent="0.25">
      <c r="A284" s="682"/>
      <c r="B284" s="683"/>
      <c r="C284" s="684"/>
      <c r="D284" s="685"/>
      <c r="E284" s="685"/>
      <c r="F284" s="688"/>
      <c r="G284" s="685"/>
      <c r="H284" s="688"/>
      <c r="I284" s="685"/>
      <c r="J284" s="688"/>
      <c r="K284" s="685"/>
      <c r="L284" s="688"/>
      <c r="M284" s="685"/>
      <c r="N284" s="688"/>
      <c r="O284" s="685"/>
      <c r="P284" s="688"/>
      <c r="Q284" s="687"/>
      <c r="R284" s="687"/>
      <c r="S284" s="687"/>
      <c r="T284" s="687"/>
      <c r="U284" s="687"/>
      <c r="V284" s="687"/>
      <c r="W284" s="687"/>
      <c r="X284" s="687"/>
      <c r="Y284" s="687"/>
      <c r="Z284" s="687"/>
      <c r="AA284" s="687"/>
      <c r="AB284" s="687"/>
      <c r="AC284" s="687"/>
      <c r="AD284" s="687"/>
      <c r="AE284" s="687"/>
      <c r="AF284" s="687"/>
    </row>
    <row r="285" spans="1:32" x14ac:dyDescent="0.25">
      <c r="A285" s="682"/>
      <c r="B285" s="683"/>
      <c r="C285" s="684"/>
      <c r="D285" s="685"/>
      <c r="E285" s="685"/>
      <c r="F285" s="688"/>
      <c r="G285" s="685"/>
      <c r="H285" s="688"/>
      <c r="I285" s="685"/>
      <c r="J285" s="688"/>
      <c r="K285" s="685"/>
      <c r="L285" s="688"/>
      <c r="M285" s="685"/>
      <c r="N285" s="688"/>
      <c r="O285" s="685"/>
      <c r="P285" s="688"/>
      <c r="Q285" s="687"/>
      <c r="R285" s="687"/>
      <c r="S285" s="687"/>
      <c r="T285" s="687"/>
      <c r="U285" s="687"/>
      <c r="V285" s="687"/>
      <c r="W285" s="687"/>
      <c r="X285" s="687"/>
      <c r="Y285" s="687"/>
      <c r="Z285" s="687"/>
      <c r="AA285" s="687"/>
      <c r="AB285" s="687"/>
      <c r="AC285" s="687"/>
      <c r="AD285" s="687"/>
      <c r="AE285" s="687"/>
      <c r="AF285" s="687"/>
    </row>
    <row r="286" spans="1:32" x14ac:dyDescent="0.25">
      <c r="A286" s="682"/>
      <c r="B286" s="683"/>
      <c r="C286" s="684"/>
      <c r="D286" s="685"/>
      <c r="E286" s="685"/>
      <c r="F286" s="688"/>
      <c r="G286" s="685"/>
      <c r="H286" s="688"/>
      <c r="I286" s="685"/>
      <c r="J286" s="688"/>
      <c r="K286" s="685"/>
      <c r="L286" s="688"/>
      <c r="M286" s="685"/>
      <c r="N286" s="688"/>
      <c r="O286" s="685"/>
      <c r="P286" s="688"/>
      <c r="Q286" s="687"/>
      <c r="R286" s="687"/>
      <c r="S286" s="687"/>
      <c r="T286" s="687"/>
      <c r="U286" s="687"/>
      <c r="V286" s="687"/>
      <c r="W286" s="687"/>
      <c r="X286" s="687"/>
      <c r="Y286" s="687"/>
      <c r="Z286" s="687"/>
      <c r="AA286" s="687"/>
      <c r="AB286" s="687"/>
      <c r="AC286" s="687"/>
      <c r="AD286" s="687"/>
      <c r="AE286" s="687"/>
      <c r="AF286" s="687"/>
    </row>
    <row r="287" spans="1:32" x14ac:dyDescent="0.25">
      <c r="A287" s="682"/>
      <c r="B287" s="683"/>
      <c r="C287" s="684"/>
      <c r="D287" s="685"/>
      <c r="E287" s="685"/>
      <c r="F287" s="688"/>
      <c r="G287" s="685"/>
      <c r="H287" s="688"/>
      <c r="I287" s="685"/>
      <c r="J287" s="688"/>
      <c r="K287" s="685"/>
      <c r="L287" s="688"/>
      <c r="M287" s="685"/>
      <c r="N287" s="688"/>
      <c r="O287" s="685"/>
      <c r="P287" s="688"/>
      <c r="Q287" s="687"/>
      <c r="R287" s="687"/>
      <c r="S287" s="687"/>
      <c r="T287" s="687"/>
      <c r="U287" s="687"/>
      <c r="V287" s="687"/>
      <c r="W287" s="687"/>
      <c r="X287" s="687"/>
      <c r="Y287" s="687"/>
      <c r="Z287" s="687"/>
      <c r="AA287" s="687"/>
      <c r="AB287" s="687"/>
      <c r="AC287" s="687"/>
      <c r="AD287" s="687"/>
      <c r="AE287" s="687"/>
      <c r="AF287" s="687"/>
    </row>
    <row r="288" spans="1:32" x14ac:dyDescent="0.25">
      <c r="A288" s="682"/>
      <c r="B288" s="683"/>
      <c r="C288" s="684"/>
      <c r="D288" s="685"/>
      <c r="E288" s="685"/>
      <c r="F288" s="688"/>
      <c r="G288" s="685"/>
      <c r="H288" s="688"/>
      <c r="I288" s="685"/>
      <c r="J288" s="688"/>
      <c r="K288" s="685"/>
      <c r="L288" s="688"/>
      <c r="M288" s="685"/>
      <c r="N288" s="688"/>
      <c r="O288" s="685"/>
      <c r="P288" s="688"/>
      <c r="Q288" s="687"/>
      <c r="R288" s="687"/>
      <c r="S288" s="687"/>
      <c r="T288" s="687"/>
      <c r="U288" s="687"/>
      <c r="V288" s="687"/>
      <c r="W288" s="687"/>
      <c r="X288" s="687"/>
      <c r="Y288" s="687"/>
      <c r="Z288" s="687"/>
      <c r="AA288" s="687"/>
      <c r="AB288" s="687"/>
      <c r="AC288" s="687"/>
      <c r="AD288" s="687"/>
      <c r="AE288" s="687"/>
      <c r="AF288" s="687"/>
    </row>
    <row r="289" spans="1:32" x14ac:dyDescent="0.25">
      <c r="A289" s="682"/>
      <c r="B289" s="683"/>
      <c r="C289" s="684"/>
      <c r="D289" s="685"/>
      <c r="E289" s="685"/>
      <c r="F289" s="688"/>
      <c r="G289" s="685"/>
      <c r="H289" s="688"/>
      <c r="I289" s="685"/>
      <c r="J289" s="688"/>
      <c r="K289" s="685"/>
      <c r="L289" s="688"/>
      <c r="M289" s="685"/>
      <c r="N289" s="688"/>
      <c r="O289" s="685"/>
      <c r="P289" s="688"/>
      <c r="Q289" s="687"/>
      <c r="R289" s="687"/>
      <c r="S289" s="687"/>
      <c r="T289" s="687"/>
      <c r="U289" s="687"/>
      <c r="V289" s="687"/>
      <c r="W289" s="687"/>
      <c r="X289" s="687"/>
      <c r="Y289" s="687"/>
      <c r="Z289" s="687"/>
      <c r="AA289" s="687"/>
      <c r="AB289" s="687"/>
      <c r="AC289" s="687"/>
      <c r="AD289" s="687"/>
      <c r="AE289" s="687"/>
      <c r="AF289" s="687"/>
    </row>
    <row r="290" spans="1:32" x14ac:dyDescent="0.25">
      <c r="A290" s="682"/>
      <c r="B290" s="683"/>
      <c r="C290" s="684"/>
      <c r="D290" s="685"/>
      <c r="E290" s="685"/>
      <c r="F290" s="688"/>
      <c r="G290" s="685"/>
      <c r="H290" s="688"/>
      <c r="I290" s="685"/>
      <c r="J290" s="688"/>
      <c r="K290" s="685"/>
      <c r="L290" s="688"/>
      <c r="M290" s="685"/>
      <c r="N290" s="688"/>
      <c r="O290" s="685"/>
      <c r="P290" s="688"/>
      <c r="Q290" s="687"/>
      <c r="R290" s="687"/>
      <c r="S290" s="687"/>
      <c r="T290" s="687"/>
      <c r="U290" s="687"/>
      <c r="V290" s="687"/>
      <c r="W290" s="687"/>
      <c r="X290" s="687"/>
      <c r="Y290" s="687"/>
      <c r="Z290" s="687"/>
      <c r="AA290" s="687"/>
      <c r="AB290" s="687"/>
      <c r="AC290" s="687"/>
      <c r="AD290" s="687"/>
      <c r="AE290" s="687"/>
      <c r="AF290" s="687"/>
    </row>
    <row r="291" spans="1:32" x14ac:dyDescent="0.25">
      <c r="A291" s="682"/>
      <c r="B291" s="683"/>
      <c r="C291" s="684"/>
      <c r="D291" s="685"/>
      <c r="E291" s="685"/>
      <c r="F291" s="688"/>
      <c r="G291" s="685"/>
      <c r="H291" s="688"/>
      <c r="I291" s="685"/>
      <c r="J291" s="688"/>
      <c r="K291" s="685"/>
      <c r="L291" s="688"/>
      <c r="M291" s="685"/>
      <c r="N291" s="688"/>
      <c r="O291" s="685"/>
      <c r="P291" s="688"/>
      <c r="Q291" s="687"/>
      <c r="R291" s="687"/>
      <c r="S291" s="687"/>
      <c r="T291" s="687"/>
      <c r="U291" s="687"/>
      <c r="V291" s="687"/>
      <c r="W291" s="687"/>
      <c r="X291" s="687"/>
      <c r="Y291" s="687"/>
      <c r="Z291" s="687"/>
      <c r="AA291" s="687"/>
      <c r="AB291" s="687"/>
      <c r="AC291" s="687"/>
      <c r="AD291" s="687"/>
      <c r="AE291" s="687"/>
      <c r="AF291" s="687"/>
    </row>
    <row r="292" spans="1:32" x14ac:dyDescent="0.25">
      <c r="A292" s="682"/>
      <c r="B292" s="683"/>
      <c r="C292" s="684"/>
      <c r="D292" s="685"/>
      <c r="E292" s="685"/>
      <c r="F292" s="688"/>
      <c r="G292" s="685"/>
      <c r="H292" s="688"/>
      <c r="I292" s="685"/>
      <c r="J292" s="688"/>
      <c r="K292" s="685"/>
      <c r="L292" s="688"/>
      <c r="M292" s="685"/>
      <c r="N292" s="688"/>
      <c r="O292" s="685"/>
      <c r="P292" s="688"/>
      <c r="Q292" s="687"/>
      <c r="R292" s="687"/>
      <c r="S292" s="687"/>
      <c r="T292" s="687"/>
      <c r="U292" s="687"/>
      <c r="V292" s="687"/>
      <c r="W292" s="687"/>
      <c r="X292" s="687"/>
      <c r="Y292" s="687"/>
      <c r="Z292" s="687"/>
      <c r="AA292" s="687"/>
      <c r="AB292" s="687"/>
      <c r="AC292" s="687"/>
      <c r="AD292" s="687"/>
      <c r="AE292" s="687"/>
      <c r="AF292" s="687"/>
    </row>
    <row r="293" spans="1:32" x14ac:dyDescent="0.25">
      <c r="A293" s="682"/>
      <c r="B293" s="683"/>
      <c r="C293" s="684"/>
      <c r="D293" s="685"/>
      <c r="E293" s="685"/>
      <c r="F293" s="688"/>
      <c r="G293" s="685"/>
      <c r="H293" s="688"/>
      <c r="I293" s="685"/>
      <c r="J293" s="688"/>
      <c r="K293" s="685"/>
      <c r="L293" s="688"/>
      <c r="M293" s="685"/>
      <c r="N293" s="688"/>
      <c r="O293" s="685"/>
      <c r="P293" s="688"/>
      <c r="Q293" s="687"/>
      <c r="R293" s="687"/>
      <c r="S293" s="687"/>
      <c r="T293" s="687"/>
      <c r="U293" s="687"/>
      <c r="V293" s="687"/>
      <c r="W293" s="687"/>
      <c r="X293" s="687"/>
      <c r="Y293" s="687"/>
      <c r="Z293" s="687"/>
      <c r="AA293" s="687"/>
      <c r="AB293" s="687"/>
      <c r="AC293" s="687"/>
      <c r="AD293" s="687"/>
      <c r="AE293" s="687"/>
      <c r="AF293" s="687"/>
    </row>
    <row r="294" spans="1:32" x14ac:dyDescent="0.25">
      <c r="A294" s="682"/>
      <c r="B294" s="683"/>
      <c r="C294" s="684"/>
      <c r="D294" s="685"/>
      <c r="E294" s="685"/>
      <c r="F294" s="688"/>
      <c r="G294" s="685"/>
      <c r="H294" s="688"/>
      <c r="I294" s="685"/>
      <c r="J294" s="688"/>
      <c r="K294" s="685"/>
      <c r="L294" s="688"/>
      <c r="M294" s="685"/>
      <c r="N294" s="688"/>
      <c r="O294" s="685"/>
      <c r="P294" s="688"/>
      <c r="Q294" s="687"/>
      <c r="R294" s="687"/>
      <c r="S294" s="687"/>
      <c r="T294" s="687"/>
      <c r="U294" s="687"/>
      <c r="V294" s="687"/>
      <c r="W294" s="687"/>
      <c r="X294" s="687"/>
      <c r="Y294" s="687"/>
      <c r="Z294" s="687"/>
      <c r="AA294" s="687"/>
      <c r="AB294" s="687"/>
      <c r="AC294" s="687"/>
      <c r="AD294" s="687"/>
      <c r="AE294" s="687"/>
      <c r="AF294" s="687"/>
    </row>
    <row r="295" spans="1:32" x14ac:dyDescent="0.25">
      <c r="A295" s="682"/>
      <c r="B295" s="683"/>
      <c r="C295" s="684"/>
      <c r="D295" s="685"/>
      <c r="E295" s="685"/>
      <c r="F295" s="688"/>
      <c r="G295" s="685"/>
      <c r="H295" s="688"/>
      <c r="I295" s="685"/>
      <c r="J295" s="688"/>
      <c r="K295" s="685"/>
      <c r="L295" s="688"/>
      <c r="M295" s="685"/>
      <c r="N295" s="688"/>
      <c r="O295" s="685"/>
      <c r="P295" s="688"/>
      <c r="Q295" s="687"/>
      <c r="R295" s="687"/>
      <c r="S295" s="687"/>
      <c r="T295" s="687"/>
      <c r="U295" s="687"/>
      <c r="V295" s="687"/>
      <c r="W295" s="687"/>
      <c r="X295" s="687"/>
      <c r="Y295" s="687"/>
      <c r="Z295" s="687"/>
      <c r="AA295" s="687"/>
      <c r="AB295" s="687"/>
      <c r="AC295" s="687"/>
      <c r="AD295" s="687"/>
      <c r="AE295" s="687"/>
      <c r="AF295" s="687"/>
    </row>
    <row r="296" spans="1:32" x14ac:dyDescent="0.25">
      <c r="A296" s="682"/>
      <c r="B296" s="683"/>
      <c r="C296" s="684"/>
      <c r="D296" s="685"/>
      <c r="E296" s="685"/>
      <c r="F296" s="688"/>
      <c r="G296" s="685"/>
      <c r="H296" s="688"/>
      <c r="I296" s="685"/>
      <c r="J296" s="688"/>
      <c r="K296" s="685"/>
      <c r="L296" s="688"/>
      <c r="M296" s="685"/>
      <c r="N296" s="688"/>
      <c r="O296" s="685"/>
      <c r="P296" s="688"/>
      <c r="Q296" s="687"/>
      <c r="R296" s="687"/>
      <c r="S296" s="687"/>
      <c r="T296" s="687"/>
      <c r="U296" s="687"/>
      <c r="V296" s="687"/>
      <c r="W296" s="687"/>
      <c r="X296" s="687"/>
      <c r="Y296" s="687"/>
      <c r="Z296" s="687"/>
      <c r="AA296" s="687"/>
      <c r="AB296" s="687"/>
      <c r="AC296" s="687"/>
      <c r="AD296" s="687"/>
      <c r="AE296" s="687"/>
      <c r="AF296" s="687"/>
    </row>
    <row r="297" spans="1:32" x14ac:dyDescent="0.25">
      <c r="A297" s="682"/>
      <c r="B297" s="683"/>
      <c r="C297" s="684"/>
      <c r="D297" s="685"/>
      <c r="E297" s="685"/>
      <c r="F297" s="688"/>
      <c r="G297" s="685"/>
      <c r="H297" s="688"/>
      <c r="I297" s="685"/>
      <c r="J297" s="688"/>
      <c r="K297" s="685"/>
      <c r="L297" s="688"/>
      <c r="M297" s="685"/>
      <c r="N297" s="688"/>
      <c r="O297" s="685"/>
      <c r="P297" s="688"/>
      <c r="Q297" s="687"/>
      <c r="R297" s="687"/>
      <c r="S297" s="687"/>
      <c r="T297" s="687"/>
      <c r="U297" s="687"/>
      <c r="V297" s="687"/>
      <c r="W297" s="687"/>
      <c r="X297" s="687"/>
      <c r="Y297" s="687"/>
      <c r="Z297" s="687"/>
      <c r="AA297" s="687"/>
      <c r="AB297" s="687"/>
      <c r="AC297" s="687"/>
      <c r="AD297" s="687"/>
      <c r="AE297" s="687"/>
      <c r="AF297" s="687"/>
    </row>
    <row r="298" spans="1:32" x14ac:dyDescent="0.25">
      <c r="A298" s="682"/>
      <c r="B298" s="683"/>
      <c r="C298" s="684"/>
      <c r="D298" s="685"/>
      <c r="E298" s="685"/>
      <c r="F298" s="688"/>
      <c r="G298" s="685"/>
      <c r="H298" s="688"/>
      <c r="I298" s="685"/>
      <c r="J298" s="688"/>
      <c r="K298" s="685"/>
      <c r="L298" s="688"/>
      <c r="M298" s="685"/>
      <c r="N298" s="688"/>
      <c r="O298" s="685"/>
      <c r="P298" s="688"/>
      <c r="Q298" s="687"/>
      <c r="R298" s="687"/>
      <c r="S298" s="687"/>
      <c r="T298" s="687"/>
      <c r="U298" s="687"/>
      <c r="V298" s="687"/>
      <c r="W298" s="687"/>
      <c r="X298" s="687"/>
      <c r="Y298" s="687"/>
      <c r="Z298" s="687"/>
      <c r="AA298" s="687"/>
      <c r="AB298" s="687"/>
      <c r="AC298" s="687"/>
      <c r="AD298" s="687"/>
      <c r="AE298" s="687"/>
      <c r="AF298" s="687"/>
    </row>
    <row r="299" spans="1:32" x14ac:dyDescent="0.25">
      <c r="A299" s="682"/>
      <c r="B299" s="683"/>
      <c r="C299" s="684"/>
      <c r="D299" s="685"/>
      <c r="E299" s="685"/>
      <c r="F299" s="688"/>
      <c r="G299" s="685"/>
      <c r="H299" s="688"/>
      <c r="I299" s="685"/>
      <c r="J299" s="688"/>
      <c r="K299" s="685"/>
      <c r="L299" s="688"/>
      <c r="M299" s="685"/>
      <c r="N299" s="688"/>
      <c r="O299" s="685"/>
      <c r="P299" s="688"/>
      <c r="Q299" s="687"/>
      <c r="R299" s="687"/>
      <c r="S299" s="687"/>
      <c r="T299" s="687"/>
      <c r="U299" s="687"/>
      <c r="V299" s="687"/>
      <c r="W299" s="687"/>
      <c r="X299" s="687"/>
      <c r="Y299" s="687"/>
      <c r="Z299" s="687"/>
      <c r="AA299" s="687"/>
      <c r="AB299" s="687"/>
      <c r="AC299" s="687"/>
      <c r="AD299" s="687"/>
      <c r="AE299" s="687"/>
      <c r="AF299" s="687"/>
    </row>
    <row r="300" spans="1:32" x14ac:dyDescent="0.25">
      <c r="A300" s="682"/>
      <c r="B300" s="683"/>
      <c r="C300" s="684"/>
      <c r="D300" s="685"/>
      <c r="E300" s="685"/>
      <c r="F300" s="688"/>
      <c r="G300" s="685"/>
      <c r="H300" s="688"/>
      <c r="I300" s="685"/>
      <c r="J300" s="688"/>
      <c r="K300" s="685"/>
      <c r="L300" s="688"/>
      <c r="M300" s="685"/>
      <c r="N300" s="688"/>
      <c r="O300" s="685"/>
      <c r="P300" s="688"/>
      <c r="Q300" s="687"/>
      <c r="R300" s="687"/>
      <c r="S300" s="687"/>
      <c r="T300" s="687"/>
      <c r="U300" s="687"/>
      <c r="V300" s="687"/>
      <c r="W300" s="687"/>
      <c r="X300" s="687"/>
      <c r="Y300" s="687"/>
      <c r="Z300" s="687"/>
      <c r="AA300" s="687"/>
      <c r="AB300" s="687"/>
      <c r="AC300" s="687"/>
      <c r="AD300" s="687"/>
      <c r="AE300" s="687"/>
      <c r="AF300" s="687"/>
    </row>
    <row r="301" spans="1:32" x14ac:dyDescent="0.25">
      <c r="A301" s="682"/>
      <c r="B301" s="683"/>
      <c r="C301" s="684"/>
      <c r="D301" s="685"/>
      <c r="E301" s="685"/>
      <c r="F301" s="688"/>
      <c r="G301" s="685"/>
      <c r="H301" s="688"/>
      <c r="I301" s="685"/>
      <c r="J301" s="688"/>
      <c r="K301" s="685"/>
      <c r="L301" s="688"/>
      <c r="M301" s="685"/>
      <c r="N301" s="688"/>
      <c r="O301" s="685"/>
      <c r="P301" s="688"/>
      <c r="Q301" s="687"/>
      <c r="R301" s="687"/>
      <c r="S301" s="687"/>
      <c r="T301" s="687"/>
      <c r="U301" s="687"/>
      <c r="V301" s="687"/>
      <c r="W301" s="687"/>
      <c r="X301" s="687"/>
      <c r="Y301" s="687"/>
      <c r="Z301" s="687"/>
      <c r="AA301" s="687"/>
      <c r="AB301" s="687"/>
      <c r="AC301" s="687"/>
      <c r="AD301" s="687"/>
      <c r="AE301" s="687"/>
      <c r="AF301" s="687"/>
    </row>
    <row r="302" spans="1:32" x14ac:dyDescent="0.25">
      <c r="A302" s="682"/>
      <c r="B302" s="683"/>
      <c r="C302" s="684"/>
      <c r="D302" s="685"/>
      <c r="E302" s="685"/>
      <c r="F302" s="688"/>
      <c r="G302" s="685"/>
      <c r="H302" s="688"/>
      <c r="I302" s="685"/>
      <c r="J302" s="688"/>
      <c r="K302" s="685"/>
      <c r="L302" s="688"/>
      <c r="M302" s="685"/>
      <c r="N302" s="688"/>
      <c r="O302" s="685"/>
      <c r="P302" s="688"/>
      <c r="Q302" s="687"/>
      <c r="R302" s="687"/>
      <c r="S302" s="687"/>
      <c r="T302" s="687"/>
      <c r="U302" s="687"/>
      <c r="V302" s="687"/>
      <c r="W302" s="687"/>
      <c r="X302" s="687"/>
      <c r="Y302" s="687"/>
      <c r="Z302" s="687"/>
      <c r="AA302" s="687"/>
      <c r="AB302" s="687"/>
      <c r="AC302" s="687"/>
      <c r="AD302" s="687"/>
      <c r="AE302" s="687"/>
      <c r="AF302" s="687"/>
    </row>
    <row r="303" spans="1:32" x14ac:dyDescent="0.25">
      <c r="A303" s="682"/>
      <c r="B303" s="683"/>
      <c r="C303" s="684"/>
      <c r="D303" s="685"/>
      <c r="E303" s="685"/>
      <c r="F303" s="688"/>
      <c r="G303" s="685"/>
      <c r="H303" s="688"/>
      <c r="I303" s="685"/>
      <c r="J303" s="688"/>
      <c r="K303" s="685"/>
      <c r="L303" s="688"/>
      <c r="M303" s="685"/>
      <c r="N303" s="688"/>
      <c r="O303" s="685"/>
      <c r="P303" s="688"/>
      <c r="Q303" s="687"/>
      <c r="R303" s="687"/>
      <c r="S303" s="687"/>
      <c r="T303" s="687"/>
      <c r="U303" s="687"/>
      <c r="V303" s="687"/>
      <c r="W303" s="687"/>
      <c r="X303" s="687"/>
      <c r="Y303" s="687"/>
      <c r="Z303" s="687"/>
      <c r="AA303" s="687"/>
      <c r="AB303" s="687"/>
      <c r="AC303" s="687"/>
      <c r="AD303" s="687"/>
      <c r="AE303" s="687"/>
      <c r="AF303" s="687"/>
    </row>
    <row r="304" spans="1:32" x14ac:dyDescent="0.25">
      <c r="A304" s="682"/>
      <c r="B304" s="683"/>
      <c r="C304" s="684"/>
      <c r="D304" s="685"/>
      <c r="E304" s="685"/>
      <c r="F304" s="688"/>
      <c r="G304" s="685"/>
      <c r="H304" s="688"/>
      <c r="I304" s="685"/>
      <c r="J304" s="688"/>
      <c r="K304" s="685"/>
      <c r="L304" s="688"/>
      <c r="M304" s="685"/>
      <c r="N304" s="688"/>
      <c r="O304" s="685"/>
      <c r="P304" s="688"/>
      <c r="Q304" s="687"/>
      <c r="R304" s="687"/>
      <c r="S304" s="687"/>
      <c r="T304" s="687"/>
      <c r="U304" s="687"/>
      <c r="V304" s="687"/>
      <c r="W304" s="687"/>
      <c r="X304" s="687"/>
      <c r="Y304" s="687"/>
      <c r="Z304" s="687"/>
      <c r="AA304" s="687"/>
      <c r="AB304" s="687"/>
      <c r="AC304" s="687"/>
      <c r="AD304" s="687"/>
      <c r="AE304" s="687"/>
      <c r="AF304" s="687"/>
    </row>
    <row r="305" spans="1:32" x14ac:dyDescent="0.25">
      <c r="A305" s="682"/>
      <c r="B305" s="683"/>
      <c r="C305" s="684"/>
      <c r="D305" s="685"/>
      <c r="E305" s="685"/>
      <c r="F305" s="688"/>
      <c r="G305" s="685"/>
      <c r="H305" s="688"/>
      <c r="I305" s="685"/>
      <c r="J305" s="688"/>
      <c r="K305" s="685"/>
      <c r="L305" s="688"/>
      <c r="M305" s="685"/>
      <c r="N305" s="688"/>
      <c r="O305" s="685"/>
      <c r="P305" s="688"/>
      <c r="Q305" s="687"/>
      <c r="R305" s="687"/>
      <c r="S305" s="687"/>
      <c r="T305" s="687"/>
      <c r="U305" s="687"/>
      <c r="V305" s="687"/>
      <c r="W305" s="687"/>
      <c r="X305" s="687"/>
      <c r="Y305" s="687"/>
      <c r="Z305" s="687"/>
      <c r="AA305" s="687"/>
      <c r="AB305" s="687"/>
      <c r="AC305" s="687"/>
      <c r="AD305" s="687"/>
      <c r="AE305" s="687"/>
      <c r="AF305" s="687"/>
    </row>
    <row r="306" spans="1:32" x14ac:dyDescent="0.25">
      <c r="A306" s="682"/>
      <c r="B306" s="683"/>
      <c r="C306" s="684"/>
      <c r="D306" s="685"/>
      <c r="E306" s="685"/>
      <c r="F306" s="688"/>
      <c r="G306" s="685"/>
      <c r="H306" s="688"/>
      <c r="I306" s="685"/>
      <c r="J306" s="688"/>
      <c r="K306" s="685"/>
      <c r="L306" s="688"/>
      <c r="M306" s="685"/>
      <c r="N306" s="688"/>
      <c r="O306" s="685"/>
      <c r="P306" s="688"/>
      <c r="Q306" s="687"/>
      <c r="R306" s="687"/>
      <c r="S306" s="687"/>
      <c r="T306" s="687"/>
      <c r="U306" s="687"/>
      <c r="V306" s="687"/>
      <c r="W306" s="687"/>
      <c r="X306" s="687"/>
      <c r="Y306" s="687"/>
      <c r="Z306" s="687"/>
      <c r="AA306" s="687"/>
      <c r="AB306" s="687"/>
      <c r="AC306" s="687"/>
      <c r="AD306" s="687"/>
      <c r="AE306" s="687"/>
      <c r="AF306" s="687"/>
    </row>
    <row r="307" spans="1:32" x14ac:dyDescent="0.25">
      <c r="A307" s="682"/>
      <c r="B307" s="683"/>
      <c r="C307" s="684"/>
      <c r="D307" s="685"/>
      <c r="E307" s="685"/>
      <c r="F307" s="688"/>
      <c r="G307" s="685"/>
      <c r="H307" s="688"/>
      <c r="I307" s="685"/>
      <c r="J307" s="688"/>
      <c r="K307" s="685"/>
      <c r="L307" s="688"/>
      <c r="M307" s="685"/>
      <c r="N307" s="688"/>
      <c r="O307" s="685"/>
      <c r="P307" s="688"/>
      <c r="Q307" s="687"/>
      <c r="R307" s="687"/>
      <c r="S307" s="687"/>
      <c r="T307" s="687"/>
      <c r="U307" s="687"/>
      <c r="V307" s="687"/>
      <c r="W307" s="687"/>
      <c r="X307" s="687"/>
      <c r="Y307" s="687"/>
      <c r="Z307" s="687"/>
      <c r="AA307" s="687"/>
      <c r="AB307" s="687"/>
      <c r="AC307" s="687"/>
      <c r="AD307" s="687"/>
      <c r="AE307" s="687"/>
      <c r="AF307" s="687"/>
    </row>
    <row r="308" spans="1:32" x14ac:dyDescent="0.25">
      <c r="A308" s="682"/>
      <c r="B308" s="683"/>
      <c r="C308" s="684"/>
      <c r="D308" s="685"/>
      <c r="E308" s="685"/>
      <c r="F308" s="688"/>
      <c r="G308" s="685"/>
      <c r="H308" s="688"/>
      <c r="I308" s="685"/>
      <c r="J308" s="688"/>
      <c r="K308" s="685"/>
      <c r="L308" s="688"/>
      <c r="M308" s="685"/>
      <c r="N308" s="688"/>
      <c r="O308" s="685"/>
      <c r="P308" s="688"/>
      <c r="Q308" s="687"/>
      <c r="R308" s="687"/>
      <c r="S308" s="687"/>
      <c r="T308" s="687"/>
      <c r="U308" s="687"/>
      <c r="V308" s="687"/>
      <c r="W308" s="687"/>
      <c r="X308" s="687"/>
      <c r="Y308" s="687"/>
      <c r="Z308" s="687"/>
      <c r="AA308" s="687"/>
      <c r="AB308" s="687"/>
      <c r="AC308" s="687"/>
      <c r="AD308" s="687"/>
      <c r="AE308" s="687"/>
      <c r="AF308" s="687"/>
    </row>
    <row r="309" spans="1:32" x14ac:dyDescent="0.25">
      <c r="A309" s="682"/>
      <c r="B309" s="683"/>
      <c r="C309" s="684"/>
      <c r="D309" s="685"/>
      <c r="E309" s="685"/>
      <c r="F309" s="688"/>
      <c r="G309" s="685"/>
      <c r="H309" s="688"/>
      <c r="I309" s="685"/>
      <c r="J309" s="688"/>
      <c r="K309" s="685"/>
      <c r="L309" s="688"/>
      <c r="M309" s="685"/>
      <c r="N309" s="688"/>
      <c r="O309" s="685"/>
      <c r="P309" s="688"/>
      <c r="Q309" s="687"/>
      <c r="R309" s="687"/>
      <c r="S309" s="687"/>
      <c r="T309" s="687"/>
      <c r="U309" s="687"/>
      <c r="V309" s="687"/>
      <c r="W309" s="687"/>
      <c r="X309" s="687"/>
      <c r="Y309" s="687"/>
      <c r="Z309" s="687"/>
      <c r="AA309" s="687"/>
      <c r="AB309" s="687"/>
      <c r="AC309" s="687"/>
      <c r="AD309" s="687"/>
      <c r="AE309" s="687"/>
      <c r="AF309" s="687"/>
    </row>
    <row r="310" spans="1:32" x14ac:dyDescent="0.25">
      <c r="A310" s="682"/>
      <c r="B310" s="683"/>
      <c r="C310" s="684"/>
      <c r="D310" s="685"/>
      <c r="E310" s="685"/>
      <c r="F310" s="688"/>
      <c r="G310" s="685"/>
      <c r="H310" s="688"/>
      <c r="I310" s="685"/>
      <c r="J310" s="688"/>
      <c r="K310" s="685"/>
      <c r="L310" s="688"/>
      <c r="M310" s="685"/>
      <c r="N310" s="688"/>
      <c r="O310" s="685"/>
      <c r="P310" s="688"/>
      <c r="Q310" s="687"/>
      <c r="R310" s="687"/>
      <c r="S310" s="687"/>
      <c r="T310" s="687"/>
      <c r="U310" s="687"/>
      <c r="V310" s="687"/>
      <c r="W310" s="687"/>
      <c r="X310" s="687"/>
      <c r="Y310" s="687"/>
      <c r="Z310" s="687"/>
      <c r="AA310" s="687"/>
      <c r="AB310" s="687"/>
      <c r="AC310" s="687"/>
      <c r="AD310" s="687"/>
      <c r="AE310" s="687"/>
      <c r="AF310" s="687"/>
    </row>
    <row r="311" spans="1:32" x14ac:dyDescent="0.25">
      <c r="A311" s="682"/>
      <c r="B311" s="683"/>
      <c r="C311" s="684"/>
      <c r="D311" s="685"/>
      <c r="E311" s="685"/>
      <c r="F311" s="688"/>
      <c r="G311" s="685"/>
      <c r="H311" s="688"/>
      <c r="I311" s="685"/>
      <c r="J311" s="688"/>
      <c r="K311" s="685"/>
      <c r="L311" s="688"/>
      <c r="M311" s="685"/>
      <c r="N311" s="688"/>
      <c r="O311" s="685"/>
      <c r="P311" s="688"/>
      <c r="Q311" s="687"/>
      <c r="R311" s="687"/>
      <c r="S311" s="687"/>
      <c r="T311" s="687"/>
      <c r="U311" s="687"/>
      <c r="V311" s="687"/>
      <c r="W311" s="687"/>
      <c r="X311" s="687"/>
      <c r="Y311" s="687"/>
      <c r="Z311" s="687"/>
      <c r="AA311" s="687"/>
      <c r="AB311" s="687"/>
      <c r="AC311" s="687"/>
      <c r="AD311" s="687"/>
      <c r="AE311" s="687"/>
      <c r="AF311" s="687"/>
    </row>
    <row r="312" spans="1:32" x14ac:dyDescent="0.25">
      <c r="A312" s="682"/>
      <c r="B312" s="683"/>
      <c r="C312" s="684"/>
      <c r="D312" s="685"/>
      <c r="E312" s="685"/>
      <c r="F312" s="688"/>
      <c r="G312" s="685"/>
      <c r="H312" s="688"/>
      <c r="I312" s="685"/>
      <c r="J312" s="688"/>
      <c r="K312" s="685"/>
      <c r="L312" s="688"/>
      <c r="M312" s="685"/>
      <c r="N312" s="688"/>
      <c r="O312" s="685"/>
      <c r="P312" s="688"/>
      <c r="Q312" s="687"/>
      <c r="R312" s="687"/>
      <c r="S312" s="687"/>
      <c r="T312" s="687"/>
      <c r="U312" s="687"/>
      <c r="V312" s="687"/>
      <c r="W312" s="687"/>
      <c r="X312" s="687"/>
      <c r="Y312" s="687"/>
      <c r="Z312" s="687"/>
      <c r="AA312" s="687"/>
      <c r="AB312" s="687"/>
      <c r="AC312" s="687"/>
      <c r="AD312" s="687"/>
      <c r="AE312" s="687"/>
      <c r="AF312" s="687"/>
    </row>
    <row r="313" spans="1:32" x14ac:dyDescent="0.25">
      <c r="A313" s="682"/>
      <c r="B313" s="683"/>
      <c r="C313" s="684"/>
      <c r="D313" s="685"/>
      <c r="E313" s="685"/>
      <c r="F313" s="688"/>
      <c r="G313" s="685"/>
      <c r="H313" s="688"/>
      <c r="I313" s="685"/>
      <c r="J313" s="688"/>
      <c r="K313" s="685"/>
      <c r="L313" s="688"/>
      <c r="M313" s="685"/>
      <c r="N313" s="688"/>
      <c r="O313" s="685"/>
      <c r="P313" s="688"/>
      <c r="Q313" s="687"/>
      <c r="R313" s="687"/>
      <c r="S313" s="687"/>
      <c r="T313" s="687"/>
      <c r="U313" s="687"/>
      <c r="V313" s="687"/>
      <c r="W313" s="687"/>
      <c r="X313" s="687"/>
      <c r="Y313" s="687"/>
      <c r="Z313" s="687"/>
      <c r="AA313" s="687"/>
      <c r="AB313" s="687"/>
      <c r="AC313" s="687"/>
      <c r="AD313" s="687"/>
      <c r="AE313" s="687"/>
      <c r="AF313" s="687"/>
    </row>
    <row r="314" spans="1:32" x14ac:dyDescent="0.25">
      <c r="A314" s="682"/>
      <c r="B314" s="683"/>
      <c r="C314" s="684"/>
      <c r="D314" s="685"/>
      <c r="E314" s="685"/>
      <c r="F314" s="688"/>
      <c r="G314" s="685"/>
      <c r="H314" s="688"/>
      <c r="I314" s="685"/>
      <c r="J314" s="688"/>
      <c r="K314" s="685"/>
      <c r="L314" s="688"/>
      <c r="M314" s="685"/>
      <c r="N314" s="688"/>
      <c r="O314" s="685"/>
      <c r="P314" s="688"/>
      <c r="Q314" s="687"/>
      <c r="R314" s="687"/>
      <c r="S314" s="687"/>
      <c r="T314" s="687"/>
      <c r="U314" s="687"/>
      <c r="V314" s="687"/>
      <c r="W314" s="687"/>
      <c r="X314" s="687"/>
      <c r="Y314" s="687"/>
      <c r="Z314" s="687"/>
      <c r="AA314" s="687"/>
      <c r="AB314" s="687"/>
      <c r="AC314" s="687"/>
      <c r="AD314" s="687"/>
      <c r="AE314" s="687"/>
      <c r="AF314" s="687"/>
    </row>
    <row r="315" spans="1:32" x14ac:dyDescent="0.25">
      <c r="A315" s="682"/>
      <c r="B315" s="683"/>
      <c r="C315" s="684"/>
      <c r="D315" s="685"/>
      <c r="E315" s="685"/>
      <c r="F315" s="688"/>
      <c r="G315" s="685"/>
      <c r="H315" s="688"/>
      <c r="I315" s="685"/>
      <c r="J315" s="688"/>
      <c r="K315" s="685"/>
      <c r="L315" s="688"/>
      <c r="M315" s="685"/>
      <c r="N315" s="688"/>
      <c r="O315" s="685"/>
      <c r="P315" s="688"/>
      <c r="Q315" s="687"/>
      <c r="R315" s="687"/>
      <c r="S315" s="687"/>
      <c r="T315" s="687"/>
      <c r="U315" s="687"/>
      <c r="V315" s="687"/>
      <c r="W315" s="687"/>
      <c r="X315" s="687"/>
      <c r="Y315" s="687"/>
      <c r="Z315" s="687"/>
      <c r="AA315" s="687"/>
      <c r="AB315" s="687"/>
      <c r="AC315" s="687"/>
      <c r="AD315" s="687"/>
      <c r="AE315" s="687"/>
      <c r="AF315" s="687"/>
    </row>
    <row r="316" spans="1:32" x14ac:dyDescent="0.25">
      <c r="A316" s="682"/>
      <c r="B316" s="683"/>
      <c r="C316" s="684"/>
      <c r="D316" s="685"/>
      <c r="E316" s="685"/>
      <c r="F316" s="688"/>
      <c r="G316" s="685"/>
      <c r="H316" s="688"/>
      <c r="I316" s="685"/>
      <c r="J316" s="688"/>
      <c r="K316" s="685"/>
      <c r="L316" s="688"/>
      <c r="M316" s="685"/>
      <c r="N316" s="688"/>
      <c r="O316" s="685"/>
      <c r="P316" s="688"/>
      <c r="Q316" s="687"/>
      <c r="R316" s="687"/>
      <c r="S316" s="687"/>
      <c r="T316" s="687"/>
      <c r="U316" s="687"/>
      <c r="V316" s="687"/>
      <c r="W316" s="687"/>
      <c r="X316" s="687"/>
      <c r="Y316" s="687"/>
      <c r="Z316" s="687"/>
      <c r="AA316" s="687"/>
      <c r="AB316" s="687"/>
      <c r="AC316" s="687"/>
      <c r="AD316" s="687"/>
      <c r="AE316" s="687"/>
      <c r="AF316" s="687"/>
    </row>
    <row r="317" spans="1:32" x14ac:dyDescent="0.25">
      <c r="A317" s="682"/>
      <c r="B317" s="683"/>
      <c r="C317" s="684"/>
      <c r="D317" s="685"/>
      <c r="E317" s="685"/>
      <c r="F317" s="688"/>
      <c r="G317" s="685"/>
      <c r="H317" s="688"/>
      <c r="I317" s="685"/>
      <c r="J317" s="688"/>
      <c r="K317" s="685"/>
      <c r="L317" s="688"/>
      <c r="M317" s="685"/>
      <c r="N317" s="688"/>
      <c r="O317" s="685"/>
      <c r="P317" s="688"/>
      <c r="Q317" s="687"/>
      <c r="R317" s="687"/>
      <c r="S317" s="687"/>
      <c r="T317" s="687"/>
      <c r="U317" s="687"/>
      <c r="V317" s="687"/>
      <c r="W317" s="687"/>
      <c r="X317" s="687"/>
      <c r="Y317" s="687"/>
      <c r="Z317" s="687"/>
      <c r="AA317" s="687"/>
      <c r="AB317" s="687"/>
      <c r="AC317" s="687"/>
      <c r="AD317" s="687"/>
      <c r="AE317" s="687"/>
      <c r="AF317" s="687"/>
    </row>
    <row r="318" spans="1:32" x14ac:dyDescent="0.25">
      <c r="A318" s="682"/>
      <c r="B318" s="683"/>
      <c r="C318" s="684"/>
      <c r="D318" s="685"/>
      <c r="E318" s="685"/>
      <c r="F318" s="688"/>
      <c r="G318" s="685"/>
      <c r="H318" s="688"/>
      <c r="I318" s="685"/>
      <c r="J318" s="688"/>
      <c r="K318" s="685"/>
      <c r="L318" s="688"/>
      <c r="M318" s="685"/>
      <c r="N318" s="688"/>
      <c r="O318" s="685"/>
      <c r="P318" s="688"/>
      <c r="Q318" s="687"/>
      <c r="R318" s="687"/>
      <c r="S318" s="687"/>
      <c r="T318" s="687"/>
      <c r="U318" s="687"/>
      <c r="V318" s="687"/>
      <c r="W318" s="687"/>
      <c r="X318" s="687"/>
      <c r="Y318" s="687"/>
      <c r="Z318" s="687"/>
      <c r="AA318" s="687"/>
      <c r="AB318" s="687"/>
      <c r="AC318" s="687"/>
      <c r="AD318" s="687"/>
      <c r="AE318" s="687"/>
      <c r="AF318" s="687"/>
    </row>
    <row r="319" spans="1:32" x14ac:dyDescent="0.25">
      <c r="A319" s="682"/>
      <c r="B319" s="683"/>
      <c r="C319" s="684"/>
      <c r="D319" s="685"/>
      <c r="E319" s="685"/>
      <c r="F319" s="688"/>
      <c r="G319" s="685"/>
      <c r="H319" s="688"/>
      <c r="I319" s="685"/>
      <c r="J319" s="688"/>
      <c r="K319" s="685"/>
      <c r="L319" s="688"/>
      <c r="M319" s="685"/>
      <c r="N319" s="688"/>
      <c r="O319" s="685"/>
      <c r="P319" s="688"/>
      <c r="Q319" s="687"/>
      <c r="R319" s="687"/>
      <c r="S319" s="687"/>
      <c r="T319" s="687"/>
      <c r="U319" s="687"/>
      <c r="V319" s="687"/>
      <c r="W319" s="687"/>
      <c r="X319" s="687"/>
      <c r="Y319" s="687"/>
      <c r="Z319" s="687"/>
      <c r="AA319" s="687"/>
      <c r="AB319" s="687"/>
      <c r="AC319" s="687"/>
      <c r="AD319" s="687"/>
      <c r="AE319" s="687"/>
      <c r="AF319" s="687"/>
    </row>
    <row r="320" spans="1:32" x14ac:dyDescent="0.25">
      <c r="A320" s="682"/>
      <c r="B320" s="683"/>
      <c r="C320" s="684"/>
      <c r="D320" s="685"/>
      <c r="E320" s="685"/>
      <c r="F320" s="688"/>
      <c r="G320" s="685"/>
      <c r="H320" s="688"/>
      <c r="I320" s="685"/>
      <c r="J320" s="688"/>
      <c r="K320" s="685"/>
      <c r="L320" s="688"/>
      <c r="M320" s="685"/>
      <c r="N320" s="688"/>
      <c r="O320" s="685"/>
      <c r="P320" s="688"/>
      <c r="Q320" s="687"/>
      <c r="R320" s="687"/>
      <c r="S320" s="687"/>
      <c r="T320" s="687"/>
      <c r="U320" s="687"/>
      <c r="V320" s="687"/>
      <c r="W320" s="687"/>
      <c r="X320" s="687"/>
      <c r="Y320" s="687"/>
      <c r="Z320" s="687"/>
      <c r="AA320" s="687"/>
      <c r="AB320" s="687"/>
      <c r="AC320" s="687"/>
      <c r="AD320" s="687"/>
      <c r="AE320" s="687"/>
      <c r="AF320" s="687"/>
    </row>
    <row r="321" spans="1:32" x14ac:dyDescent="0.25">
      <c r="A321" s="682"/>
      <c r="B321" s="683"/>
      <c r="C321" s="684"/>
      <c r="D321" s="685"/>
      <c r="E321" s="685"/>
      <c r="F321" s="688"/>
      <c r="G321" s="685"/>
      <c r="H321" s="688"/>
      <c r="I321" s="685"/>
      <c r="J321" s="688"/>
      <c r="K321" s="685"/>
      <c r="L321" s="688"/>
      <c r="M321" s="685"/>
      <c r="N321" s="688"/>
      <c r="O321" s="685"/>
      <c r="P321" s="688"/>
      <c r="Q321" s="687"/>
      <c r="R321" s="687"/>
      <c r="S321" s="687"/>
      <c r="T321" s="687"/>
      <c r="U321" s="687"/>
      <c r="V321" s="687"/>
      <c r="W321" s="687"/>
      <c r="X321" s="687"/>
      <c r="Y321" s="687"/>
      <c r="Z321" s="687"/>
      <c r="AA321" s="687"/>
      <c r="AB321" s="687"/>
      <c r="AC321" s="687"/>
      <c r="AD321" s="687"/>
      <c r="AE321" s="687"/>
      <c r="AF321" s="687"/>
    </row>
    <row r="322" spans="1:32" x14ac:dyDescent="0.25">
      <c r="A322" s="682"/>
      <c r="B322" s="683"/>
      <c r="C322" s="684"/>
      <c r="D322" s="685"/>
      <c r="E322" s="685"/>
      <c r="F322" s="688"/>
      <c r="G322" s="685"/>
      <c r="H322" s="688"/>
      <c r="I322" s="685"/>
      <c r="J322" s="688"/>
      <c r="K322" s="685"/>
      <c r="L322" s="688"/>
      <c r="M322" s="685"/>
      <c r="N322" s="688"/>
      <c r="O322" s="685"/>
      <c r="P322" s="688"/>
      <c r="Q322" s="687"/>
      <c r="R322" s="687"/>
      <c r="S322" s="687"/>
      <c r="T322" s="687"/>
      <c r="U322" s="687"/>
      <c r="V322" s="687"/>
      <c r="W322" s="687"/>
      <c r="X322" s="687"/>
      <c r="Y322" s="687"/>
      <c r="Z322" s="687"/>
      <c r="AA322" s="687"/>
      <c r="AB322" s="687"/>
      <c r="AC322" s="687"/>
      <c r="AD322" s="687"/>
      <c r="AE322" s="687"/>
      <c r="AF322" s="687"/>
    </row>
    <row r="323" spans="1:32" x14ac:dyDescent="0.25">
      <c r="A323" s="682"/>
      <c r="B323" s="683"/>
      <c r="C323" s="684"/>
      <c r="D323" s="685"/>
      <c r="E323" s="685"/>
      <c r="F323" s="688"/>
      <c r="G323" s="685"/>
      <c r="H323" s="688"/>
      <c r="I323" s="685"/>
      <c r="J323" s="688"/>
      <c r="K323" s="685"/>
      <c r="L323" s="688"/>
      <c r="M323" s="685"/>
      <c r="N323" s="688"/>
      <c r="O323" s="685"/>
      <c r="P323" s="688"/>
      <c r="Q323" s="687"/>
      <c r="R323" s="687"/>
      <c r="S323" s="687"/>
      <c r="T323" s="687"/>
      <c r="U323" s="687"/>
      <c r="V323" s="687"/>
      <c r="W323" s="687"/>
      <c r="X323" s="687"/>
      <c r="Y323" s="687"/>
      <c r="Z323" s="687"/>
      <c r="AA323" s="687"/>
      <c r="AB323" s="687"/>
      <c r="AC323" s="687"/>
      <c r="AD323" s="687"/>
      <c r="AE323" s="687"/>
      <c r="AF323" s="687"/>
    </row>
    <row r="324" spans="1:32" x14ac:dyDescent="0.25">
      <c r="A324" s="682"/>
      <c r="B324" s="683"/>
      <c r="C324" s="684"/>
      <c r="D324" s="685"/>
      <c r="E324" s="685"/>
      <c r="F324" s="688"/>
      <c r="G324" s="685"/>
      <c r="H324" s="688"/>
      <c r="I324" s="685"/>
      <c r="J324" s="688"/>
      <c r="K324" s="685"/>
      <c r="L324" s="688"/>
      <c r="M324" s="685"/>
      <c r="N324" s="688"/>
      <c r="O324" s="685"/>
      <c r="P324" s="688"/>
      <c r="Q324" s="687"/>
      <c r="R324" s="687"/>
      <c r="S324" s="687"/>
      <c r="T324" s="687"/>
      <c r="U324" s="687"/>
      <c r="V324" s="687"/>
      <c r="W324" s="687"/>
      <c r="X324" s="687"/>
      <c r="Y324" s="687"/>
      <c r="Z324" s="687"/>
      <c r="AA324" s="687"/>
      <c r="AB324" s="687"/>
      <c r="AC324" s="687"/>
      <c r="AD324" s="687"/>
      <c r="AE324" s="687"/>
      <c r="AF324" s="687"/>
    </row>
    <row r="325" spans="1:32" x14ac:dyDescent="0.25">
      <c r="A325" s="682"/>
      <c r="B325" s="683"/>
      <c r="C325" s="684"/>
      <c r="D325" s="685"/>
      <c r="E325" s="685"/>
      <c r="F325" s="688"/>
      <c r="G325" s="685"/>
      <c r="H325" s="688"/>
      <c r="I325" s="685"/>
      <c r="J325" s="688"/>
      <c r="K325" s="685"/>
      <c r="L325" s="688"/>
      <c r="M325" s="685"/>
      <c r="N325" s="688"/>
      <c r="O325" s="685"/>
      <c r="P325" s="688"/>
      <c r="Q325" s="687"/>
      <c r="R325" s="687"/>
      <c r="S325" s="687"/>
      <c r="T325" s="687"/>
      <c r="U325" s="687"/>
      <c r="V325" s="687"/>
      <c r="W325" s="687"/>
      <c r="X325" s="687"/>
      <c r="Y325" s="687"/>
      <c r="Z325" s="687"/>
      <c r="AA325" s="687"/>
      <c r="AB325" s="687"/>
      <c r="AC325" s="687"/>
      <c r="AD325" s="687"/>
      <c r="AE325" s="687"/>
      <c r="AF325" s="687"/>
    </row>
    <row r="326" spans="1:32" x14ac:dyDescent="0.25">
      <c r="A326" s="682"/>
      <c r="B326" s="683"/>
      <c r="C326" s="684"/>
      <c r="D326" s="685"/>
      <c r="E326" s="685"/>
      <c r="F326" s="688"/>
      <c r="G326" s="685"/>
      <c r="H326" s="688"/>
      <c r="I326" s="685"/>
      <c r="J326" s="688"/>
      <c r="K326" s="685"/>
      <c r="L326" s="688"/>
      <c r="M326" s="685"/>
      <c r="N326" s="688"/>
      <c r="O326" s="685"/>
      <c r="P326" s="688"/>
      <c r="Q326" s="687"/>
      <c r="R326" s="687"/>
      <c r="S326" s="687"/>
      <c r="T326" s="687"/>
      <c r="U326" s="687"/>
      <c r="V326" s="687"/>
      <c r="W326" s="687"/>
      <c r="X326" s="687"/>
      <c r="Y326" s="687"/>
      <c r="Z326" s="687"/>
      <c r="AA326" s="687"/>
      <c r="AB326" s="687"/>
      <c r="AC326" s="687"/>
      <c r="AD326" s="687"/>
      <c r="AE326" s="687"/>
      <c r="AF326" s="687"/>
    </row>
    <row r="327" spans="1:32" x14ac:dyDescent="0.25">
      <c r="A327" s="682"/>
      <c r="B327" s="683"/>
      <c r="C327" s="684"/>
      <c r="D327" s="685"/>
      <c r="E327" s="685"/>
      <c r="F327" s="688"/>
      <c r="G327" s="685"/>
      <c r="H327" s="688"/>
      <c r="I327" s="685"/>
      <c r="J327" s="688"/>
      <c r="K327" s="685"/>
      <c r="L327" s="688"/>
      <c r="M327" s="685"/>
      <c r="N327" s="688"/>
      <c r="O327" s="685"/>
      <c r="P327" s="688"/>
      <c r="Q327" s="687"/>
      <c r="R327" s="687"/>
      <c r="S327" s="687"/>
      <c r="T327" s="687"/>
      <c r="U327" s="687"/>
      <c r="V327" s="687"/>
      <c r="W327" s="687"/>
      <c r="X327" s="687"/>
      <c r="Y327" s="687"/>
      <c r="Z327" s="687"/>
      <c r="AA327" s="687"/>
      <c r="AB327" s="687"/>
      <c r="AC327" s="687"/>
      <c r="AD327" s="687"/>
      <c r="AE327" s="687"/>
      <c r="AF327" s="687"/>
    </row>
    <row r="328" spans="1:32" x14ac:dyDescent="0.25">
      <c r="A328" s="682"/>
      <c r="B328" s="683"/>
      <c r="C328" s="684"/>
      <c r="D328" s="685"/>
      <c r="E328" s="685"/>
      <c r="F328" s="688"/>
      <c r="G328" s="685"/>
      <c r="H328" s="688"/>
      <c r="I328" s="685"/>
      <c r="J328" s="688"/>
      <c r="K328" s="685"/>
      <c r="L328" s="688"/>
      <c r="M328" s="685"/>
      <c r="N328" s="688"/>
      <c r="O328" s="685"/>
      <c r="P328" s="688"/>
      <c r="Q328" s="687"/>
      <c r="R328" s="687"/>
      <c r="S328" s="687"/>
      <c r="T328" s="687"/>
      <c r="U328" s="687"/>
      <c r="V328" s="687"/>
      <c r="W328" s="687"/>
      <c r="X328" s="687"/>
      <c r="Y328" s="687"/>
      <c r="Z328" s="687"/>
      <c r="AA328" s="687"/>
      <c r="AB328" s="687"/>
      <c r="AC328" s="687"/>
      <c r="AD328" s="687"/>
      <c r="AE328" s="687"/>
      <c r="AF328" s="687"/>
    </row>
    <row r="329" spans="1:32" x14ac:dyDescent="0.25">
      <c r="A329" s="682"/>
      <c r="B329" s="683"/>
      <c r="C329" s="684"/>
      <c r="D329" s="685"/>
      <c r="E329" s="685"/>
      <c r="F329" s="688"/>
      <c r="G329" s="685"/>
      <c r="H329" s="688"/>
      <c r="I329" s="685"/>
      <c r="J329" s="688"/>
      <c r="K329" s="685"/>
      <c r="L329" s="688"/>
      <c r="M329" s="685"/>
      <c r="N329" s="688"/>
      <c r="O329" s="685"/>
      <c r="P329" s="688"/>
      <c r="Q329" s="687"/>
      <c r="R329" s="687"/>
      <c r="S329" s="687"/>
      <c r="T329" s="687"/>
      <c r="U329" s="687"/>
      <c r="V329" s="687"/>
      <c r="W329" s="687"/>
      <c r="X329" s="687"/>
      <c r="Y329" s="687"/>
      <c r="Z329" s="687"/>
      <c r="AA329" s="687"/>
      <c r="AB329" s="687"/>
      <c r="AC329" s="687"/>
      <c r="AD329" s="687"/>
      <c r="AE329" s="687"/>
      <c r="AF329" s="687"/>
    </row>
    <row r="330" spans="1:32" x14ac:dyDescent="0.25">
      <c r="A330" s="682"/>
      <c r="B330" s="683"/>
      <c r="C330" s="684"/>
      <c r="D330" s="685"/>
      <c r="E330" s="685"/>
      <c r="F330" s="688"/>
      <c r="G330" s="685"/>
      <c r="H330" s="688"/>
      <c r="I330" s="685"/>
      <c r="J330" s="688"/>
      <c r="K330" s="685"/>
      <c r="L330" s="688"/>
      <c r="M330" s="685"/>
      <c r="N330" s="688"/>
      <c r="O330" s="685"/>
      <c r="P330" s="688"/>
      <c r="Q330" s="687"/>
      <c r="R330" s="687"/>
      <c r="S330" s="687"/>
      <c r="T330" s="687"/>
      <c r="U330" s="687"/>
      <c r="V330" s="687"/>
      <c r="W330" s="687"/>
      <c r="X330" s="687"/>
      <c r="Y330" s="687"/>
      <c r="Z330" s="687"/>
      <c r="AA330" s="687"/>
      <c r="AB330" s="687"/>
      <c r="AC330" s="687"/>
      <c r="AD330" s="687"/>
      <c r="AE330" s="687"/>
      <c r="AF330" s="687"/>
    </row>
    <row r="331" spans="1:32" x14ac:dyDescent="0.25">
      <c r="A331" s="682"/>
      <c r="B331" s="683"/>
      <c r="C331" s="684"/>
      <c r="D331" s="685"/>
      <c r="E331" s="685"/>
      <c r="F331" s="688"/>
      <c r="G331" s="685"/>
      <c r="H331" s="688"/>
      <c r="I331" s="685"/>
      <c r="J331" s="688"/>
      <c r="K331" s="685"/>
      <c r="L331" s="688"/>
      <c r="M331" s="685"/>
      <c r="N331" s="688"/>
      <c r="O331" s="685"/>
      <c r="P331" s="688"/>
      <c r="Q331" s="687"/>
      <c r="R331" s="687"/>
      <c r="S331" s="687"/>
      <c r="T331" s="687"/>
      <c r="U331" s="687"/>
      <c r="V331" s="687"/>
      <c r="W331" s="687"/>
      <c r="X331" s="687"/>
      <c r="Y331" s="687"/>
      <c r="Z331" s="687"/>
      <c r="AA331" s="687"/>
      <c r="AB331" s="687"/>
      <c r="AC331" s="687"/>
      <c r="AD331" s="687"/>
      <c r="AE331" s="687"/>
      <c r="AF331" s="687"/>
    </row>
    <row r="332" spans="1:32" x14ac:dyDescent="0.25">
      <c r="A332" s="682"/>
      <c r="B332" s="683"/>
      <c r="C332" s="684"/>
      <c r="D332" s="685"/>
      <c r="E332" s="685"/>
      <c r="F332" s="688"/>
      <c r="G332" s="685"/>
      <c r="H332" s="688"/>
      <c r="I332" s="685"/>
      <c r="J332" s="688"/>
      <c r="K332" s="685"/>
      <c r="L332" s="688"/>
      <c r="M332" s="685"/>
      <c r="N332" s="688"/>
      <c r="O332" s="685"/>
      <c r="P332" s="688"/>
      <c r="Q332" s="687"/>
      <c r="R332" s="687"/>
      <c r="S332" s="687"/>
      <c r="T332" s="687"/>
      <c r="U332" s="687"/>
      <c r="V332" s="687"/>
      <c r="W332" s="687"/>
      <c r="X332" s="687"/>
      <c r="Y332" s="687"/>
      <c r="Z332" s="687"/>
      <c r="AA332" s="687"/>
      <c r="AB332" s="687"/>
      <c r="AC332" s="687"/>
      <c r="AD332" s="687"/>
      <c r="AE332" s="687"/>
      <c r="AF332" s="687"/>
    </row>
    <row r="333" spans="1:32" x14ac:dyDescent="0.25">
      <c r="A333" s="682"/>
      <c r="B333" s="683"/>
      <c r="C333" s="684"/>
      <c r="D333" s="685"/>
      <c r="E333" s="685"/>
      <c r="F333" s="688"/>
      <c r="G333" s="685"/>
      <c r="H333" s="688"/>
      <c r="I333" s="685"/>
      <c r="J333" s="688"/>
      <c r="K333" s="685"/>
      <c r="L333" s="688"/>
      <c r="M333" s="685"/>
      <c r="N333" s="688"/>
      <c r="O333" s="685"/>
      <c r="P333" s="688"/>
      <c r="Q333" s="687"/>
      <c r="R333" s="687"/>
      <c r="S333" s="687"/>
      <c r="T333" s="687"/>
      <c r="U333" s="687"/>
      <c r="V333" s="687"/>
      <c r="W333" s="687"/>
      <c r="X333" s="687"/>
      <c r="Y333" s="687"/>
      <c r="Z333" s="687"/>
      <c r="AA333" s="687"/>
      <c r="AB333" s="687"/>
      <c r="AC333" s="687"/>
      <c r="AD333" s="687"/>
      <c r="AE333" s="687"/>
      <c r="AF333" s="687"/>
    </row>
    <row r="334" spans="1:32" x14ac:dyDescent="0.25">
      <c r="A334" s="682"/>
      <c r="B334" s="683"/>
      <c r="C334" s="684"/>
      <c r="D334" s="685"/>
      <c r="E334" s="685"/>
      <c r="F334" s="688"/>
      <c r="G334" s="685"/>
      <c r="H334" s="688"/>
      <c r="I334" s="685"/>
      <c r="J334" s="688"/>
      <c r="K334" s="685"/>
      <c r="L334" s="688"/>
      <c r="M334" s="685"/>
      <c r="N334" s="688"/>
      <c r="O334" s="685"/>
      <c r="P334" s="688"/>
      <c r="Q334" s="687"/>
      <c r="R334" s="687"/>
      <c r="S334" s="687"/>
      <c r="T334" s="687"/>
      <c r="U334" s="687"/>
      <c r="V334" s="687"/>
      <c r="W334" s="687"/>
      <c r="X334" s="687"/>
      <c r="Y334" s="687"/>
      <c r="Z334" s="687"/>
      <c r="AA334" s="687"/>
      <c r="AB334" s="687"/>
      <c r="AC334" s="687"/>
      <c r="AD334" s="687"/>
      <c r="AE334" s="687"/>
      <c r="AF334" s="687"/>
    </row>
    <row r="335" spans="1:32" x14ac:dyDescent="0.25">
      <c r="A335" s="682"/>
      <c r="B335" s="683"/>
      <c r="C335" s="684"/>
      <c r="D335" s="685"/>
      <c r="E335" s="685"/>
      <c r="F335" s="688"/>
      <c r="G335" s="685"/>
      <c r="H335" s="688"/>
      <c r="I335" s="685"/>
      <c r="J335" s="688"/>
      <c r="K335" s="685"/>
      <c r="L335" s="688"/>
      <c r="M335" s="685"/>
      <c r="N335" s="688"/>
      <c r="O335" s="685"/>
      <c r="P335" s="688"/>
      <c r="Q335" s="687"/>
      <c r="R335" s="687"/>
      <c r="S335" s="687"/>
      <c r="T335" s="687"/>
      <c r="U335" s="687"/>
      <c r="V335" s="687"/>
      <c r="W335" s="687"/>
      <c r="X335" s="687"/>
      <c r="Y335" s="687"/>
      <c r="Z335" s="687"/>
      <c r="AA335" s="687"/>
      <c r="AB335" s="687"/>
      <c r="AC335" s="687"/>
      <c r="AD335" s="687"/>
      <c r="AE335" s="687"/>
      <c r="AF335" s="687"/>
    </row>
    <row r="336" spans="1:32" x14ac:dyDescent="0.25">
      <c r="A336" s="682"/>
      <c r="B336" s="683"/>
      <c r="C336" s="684"/>
      <c r="D336" s="685"/>
      <c r="E336" s="685"/>
      <c r="F336" s="688"/>
      <c r="G336" s="685"/>
      <c r="H336" s="688"/>
      <c r="I336" s="685"/>
      <c r="J336" s="688"/>
      <c r="K336" s="685"/>
      <c r="L336" s="688"/>
      <c r="M336" s="685"/>
      <c r="N336" s="688"/>
      <c r="O336" s="685"/>
      <c r="P336" s="688"/>
      <c r="Q336" s="687"/>
      <c r="R336" s="687"/>
      <c r="S336" s="687"/>
      <c r="T336" s="687"/>
      <c r="U336" s="687"/>
      <c r="V336" s="687"/>
      <c r="W336" s="687"/>
      <c r="X336" s="687"/>
      <c r="Y336" s="687"/>
      <c r="Z336" s="687"/>
      <c r="AA336" s="687"/>
      <c r="AB336" s="687"/>
      <c r="AC336" s="687"/>
      <c r="AD336" s="687"/>
      <c r="AE336" s="687"/>
      <c r="AF336" s="687"/>
    </row>
    <row r="337" spans="1:32" x14ac:dyDescent="0.25">
      <c r="A337" s="682"/>
      <c r="B337" s="683"/>
      <c r="C337" s="684"/>
      <c r="D337" s="685"/>
      <c r="E337" s="685"/>
      <c r="F337" s="688"/>
      <c r="G337" s="685"/>
      <c r="H337" s="688"/>
      <c r="I337" s="685"/>
      <c r="J337" s="688"/>
      <c r="K337" s="685"/>
      <c r="L337" s="688"/>
      <c r="M337" s="685"/>
      <c r="N337" s="688"/>
      <c r="O337" s="685"/>
      <c r="P337" s="688"/>
      <c r="Q337" s="687"/>
      <c r="R337" s="687"/>
      <c r="S337" s="687"/>
      <c r="T337" s="687"/>
      <c r="U337" s="687"/>
      <c r="V337" s="687"/>
      <c r="W337" s="687"/>
      <c r="X337" s="687"/>
      <c r="Y337" s="687"/>
      <c r="Z337" s="687"/>
      <c r="AA337" s="687"/>
      <c r="AB337" s="687"/>
      <c r="AC337" s="687"/>
      <c r="AD337" s="687"/>
      <c r="AE337" s="687"/>
      <c r="AF337" s="687"/>
    </row>
    <row r="338" spans="1:32" x14ac:dyDescent="0.25">
      <c r="A338" s="682"/>
      <c r="B338" s="683"/>
      <c r="C338" s="684"/>
      <c r="D338" s="685"/>
      <c r="E338" s="685"/>
      <c r="F338" s="688"/>
      <c r="G338" s="685"/>
      <c r="H338" s="688"/>
      <c r="I338" s="685"/>
      <c r="J338" s="688"/>
      <c r="K338" s="685"/>
      <c r="L338" s="688"/>
      <c r="M338" s="685"/>
      <c r="N338" s="688"/>
      <c r="O338" s="685"/>
      <c r="P338" s="688"/>
      <c r="Q338" s="687"/>
      <c r="R338" s="687"/>
      <c r="S338" s="687"/>
      <c r="T338" s="687"/>
      <c r="U338" s="687"/>
      <c r="V338" s="687"/>
      <c r="W338" s="687"/>
      <c r="X338" s="687"/>
      <c r="Y338" s="687"/>
      <c r="Z338" s="687"/>
      <c r="AA338" s="687"/>
      <c r="AB338" s="687"/>
      <c r="AC338" s="687"/>
      <c r="AD338" s="687"/>
      <c r="AE338" s="687"/>
      <c r="AF338" s="687"/>
    </row>
    <row r="339" spans="1:32" x14ac:dyDescent="0.25">
      <c r="A339" s="682"/>
      <c r="B339" s="683"/>
      <c r="C339" s="684"/>
      <c r="D339" s="685"/>
      <c r="E339" s="685"/>
      <c r="F339" s="688"/>
      <c r="G339" s="685"/>
      <c r="H339" s="688"/>
      <c r="I339" s="685"/>
      <c r="J339" s="688"/>
      <c r="K339" s="685"/>
      <c r="L339" s="688"/>
      <c r="M339" s="685"/>
      <c r="N339" s="688"/>
      <c r="O339" s="685"/>
      <c r="P339" s="688"/>
      <c r="Q339" s="687"/>
      <c r="R339" s="687"/>
      <c r="S339" s="687"/>
      <c r="T339" s="687"/>
      <c r="U339" s="687"/>
      <c r="V339" s="687"/>
      <c r="W339" s="687"/>
      <c r="X339" s="687"/>
      <c r="Y339" s="687"/>
      <c r="Z339" s="687"/>
      <c r="AA339" s="687"/>
      <c r="AB339" s="687"/>
      <c r="AC339" s="687"/>
      <c r="AD339" s="687"/>
      <c r="AE339" s="687"/>
      <c r="AF339" s="687"/>
    </row>
    <row r="340" spans="1:32" x14ac:dyDescent="0.25">
      <c r="A340" s="682"/>
      <c r="B340" s="683"/>
      <c r="C340" s="684"/>
      <c r="D340" s="685"/>
      <c r="E340" s="685"/>
      <c r="F340" s="688"/>
      <c r="G340" s="685"/>
      <c r="H340" s="688"/>
      <c r="I340" s="685"/>
      <c r="J340" s="688"/>
      <c r="K340" s="685"/>
      <c r="L340" s="688"/>
      <c r="M340" s="685"/>
      <c r="N340" s="688"/>
      <c r="O340" s="685"/>
      <c r="P340" s="688"/>
      <c r="Q340" s="687"/>
      <c r="R340" s="687"/>
      <c r="S340" s="687"/>
      <c r="T340" s="687"/>
      <c r="U340" s="687"/>
      <c r="V340" s="687"/>
      <c r="W340" s="687"/>
      <c r="X340" s="687"/>
      <c r="Y340" s="687"/>
      <c r="Z340" s="687"/>
      <c r="AA340" s="687"/>
      <c r="AB340" s="687"/>
      <c r="AC340" s="687"/>
      <c r="AD340" s="687"/>
      <c r="AE340" s="687"/>
      <c r="AF340" s="687"/>
    </row>
    <row r="341" spans="1:32" x14ac:dyDescent="0.25">
      <c r="A341" s="682"/>
      <c r="B341" s="683"/>
      <c r="C341" s="684"/>
      <c r="D341" s="685"/>
      <c r="E341" s="685"/>
      <c r="F341" s="688"/>
      <c r="G341" s="685"/>
      <c r="H341" s="688"/>
      <c r="I341" s="685"/>
      <c r="J341" s="688"/>
      <c r="K341" s="685"/>
      <c r="L341" s="688"/>
      <c r="M341" s="685"/>
      <c r="N341" s="688"/>
      <c r="O341" s="685"/>
      <c r="P341" s="688"/>
      <c r="Q341" s="687"/>
      <c r="R341" s="687"/>
      <c r="S341" s="687"/>
      <c r="T341" s="687"/>
      <c r="U341" s="687"/>
      <c r="V341" s="687"/>
      <c r="W341" s="687"/>
      <c r="X341" s="687"/>
      <c r="Y341" s="687"/>
      <c r="Z341" s="687"/>
      <c r="AA341" s="687"/>
      <c r="AB341" s="687"/>
      <c r="AC341" s="687"/>
      <c r="AD341" s="687"/>
      <c r="AE341" s="687"/>
      <c r="AF341" s="687"/>
    </row>
    <row r="342" spans="1:32" x14ac:dyDescent="0.25">
      <c r="A342" s="682"/>
      <c r="B342" s="683"/>
      <c r="C342" s="684"/>
      <c r="D342" s="685"/>
      <c r="E342" s="685"/>
      <c r="F342" s="688"/>
      <c r="G342" s="685"/>
      <c r="H342" s="688"/>
      <c r="I342" s="685"/>
      <c r="J342" s="688"/>
      <c r="K342" s="685"/>
      <c r="L342" s="688"/>
      <c r="M342" s="685"/>
      <c r="N342" s="688"/>
      <c r="O342" s="685"/>
      <c r="P342" s="688"/>
      <c r="Q342" s="687"/>
      <c r="R342" s="687"/>
      <c r="S342" s="687"/>
      <c r="T342" s="687"/>
      <c r="U342" s="687"/>
      <c r="V342" s="687"/>
      <c r="W342" s="687"/>
      <c r="X342" s="687"/>
      <c r="Y342" s="687"/>
      <c r="Z342" s="687"/>
      <c r="AA342" s="687"/>
      <c r="AB342" s="687"/>
      <c r="AC342" s="687"/>
      <c r="AD342" s="687"/>
      <c r="AE342" s="687"/>
      <c r="AF342" s="687"/>
    </row>
    <row r="343" spans="1:32" x14ac:dyDescent="0.25">
      <c r="A343" s="682"/>
      <c r="B343" s="683"/>
      <c r="C343" s="684"/>
      <c r="D343" s="685"/>
      <c r="E343" s="685"/>
      <c r="F343" s="688"/>
      <c r="G343" s="685"/>
      <c r="H343" s="688"/>
      <c r="I343" s="685"/>
      <c r="J343" s="688"/>
      <c r="K343" s="685"/>
      <c r="L343" s="688"/>
      <c r="M343" s="685"/>
      <c r="N343" s="688"/>
      <c r="O343" s="685"/>
      <c r="P343" s="688"/>
      <c r="Q343" s="687"/>
      <c r="R343" s="687"/>
      <c r="S343" s="687"/>
      <c r="T343" s="687"/>
      <c r="U343" s="687"/>
      <c r="V343" s="687"/>
      <c r="W343" s="687"/>
      <c r="X343" s="687"/>
      <c r="Y343" s="687"/>
      <c r="Z343" s="687"/>
      <c r="AA343" s="687"/>
      <c r="AB343" s="687"/>
      <c r="AC343" s="687"/>
      <c r="AD343" s="687"/>
      <c r="AE343" s="687"/>
      <c r="AF343" s="687"/>
    </row>
    <row r="344" spans="1:32" x14ac:dyDescent="0.25">
      <c r="A344" s="682"/>
      <c r="B344" s="683"/>
      <c r="C344" s="684"/>
      <c r="D344" s="685"/>
      <c r="E344" s="685"/>
      <c r="F344" s="688"/>
      <c r="G344" s="685"/>
      <c r="H344" s="688"/>
      <c r="I344" s="685"/>
      <c r="J344" s="688"/>
      <c r="K344" s="685"/>
      <c r="L344" s="688"/>
      <c r="M344" s="685"/>
      <c r="N344" s="688"/>
      <c r="O344" s="685"/>
      <c r="P344" s="688"/>
      <c r="Q344" s="687"/>
      <c r="R344" s="687"/>
      <c r="S344" s="687"/>
      <c r="T344" s="687"/>
      <c r="U344" s="687"/>
      <c r="V344" s="687"/>
      <c r="W344" s="687"/>
      <c r="X344" s="687"/>
      <c r="Y344" s="687"/>
      <c r="Z344" s="687"/>
      <c r="AA344" s="687"/>
      <c r="AB344" s="687"/>
      <c r="AC344" s="687"/>
      <c r="AD344" s="687"/>
      <c r="AE344" s="687"/>
      <c r="AF344" s="687"/>
    </row>
    <row r="345" spans="1:32" x14ac:dyDescent="0.25">
      <c r="A345" s="682"/>
      <c r="B345" s="683"/>
      <c r="C345" s="684"/>
      <c r="D345" s="685"/>
      <c r="E345" s="685"/>
      <c r="F345" s="688"/>
      <c r="G345" s="685"/>
      <c r="H345" s="688"/>
      <c r="I345" s="685"/>
      <c r="J345" s="688"/>
      <c r="K345" s="685"/>
      <c r="L345" s="688"/>
      <c r="M345" s="685"/>
      <c r="N345" s="688"/>
      <c r="O345" s="685"/>
      <c r="P345" s="688"/>
      <c r="Q345" s="687"/>
      <c r="R345" s="687"/>
      <c r="S345" s="687"/>
      <c r="T345" s="687"/>
      <c r="U345" s="687"/>
      <c r="V345" s="687"/>
      <c r="W345" s="687"/>
      <c r="X345" s="687"/>
      <c r="Y345" s="687"/>
      <c r="Z345" s="687"/>
      <c r="AA345" s="687"/>
      <c r="AB345" s="687"/>
      <c r="AC345" s="687"/>
      <c r="AD345" s="687"/>
      <c r="AE345" s="687"/>
      <c r="AF345" s="687"/>
    </row>
    <row r="346" spans="1:32" x14ac:dyDescent="0.25">
      <c r="A346" s="682"/>
      <c r="B346" s="683"/>
      <c r="C346" s="684"/>
      <c r="D346" s="685"/>
      <c r="E346" s="685"/>
      <c r="F346" s="688"/>
      <c r="G346" s="685"/>
      <c r="H346" s="688"/>
      <c r="I346" s="685"/>
      <c r="J346" s="688"/>
      <c r="K346" s="685"/>
      <c r="L346" s="688"/>
      <c r="M346" s="685"/>
      <c r="N346" s="688"/>
      <c r="O346" s="685"/>
      <c r="P346" s="688"/>
      <c r="Q346" s="687"/>
      <c r="R346" s="687"/>
      <c r="S346" s="687"/>
      <c r="T346" s="687"/>
      <c r="U346" s="687"/>
      <c r="V346" s="687"/>
      <c r="W346" s="687"/>
      <c r="X346" s="687"/>
      <c r="Y346" s="687"/>
      <c r="Z346" s="687"/>
      <c r="AA346" s="687"/>
      <c r="AB346" s="687"/>
      <c r="AC346" s="687"/>
      <c r="AD346" s="687"/>
      <c r="AE346" s="687"/>
      <c r="AF346" s="687"/>
    </row>
    <row r="347" spans="1:32" x14ac:dyDescent="0.25">
      <c r="A347" s="682"/>
      <c r="B347" s="683"/>
      <c r="C347" s="684"/>
      <c r="D347" s="685"/>
      <c r="E347" s="685"/>
      <c r="F347" s="688"/>
      <c r="G347" s="685"/>
      <c r="H347" s="688"/>
      <c r="I347" s="685"/>
      <c r="J347" s="688"/>
      <c r="K347" s="685"/>
      <c r="L347" s="688"/>
      <c r="M347" s="685"/>
      <c r="N347" s="688"/>
      <c r="O347" s="685"/>
      <c r="P347" s="688"/>
      <c r="Q347" s="687"/>
      <c r="R347" s="687"/>
      <c r="S347" s="687"/>
      <c r="T347" s="687"/>
      <c r="U347" s="687"/>
      <c r="V347" s="687"/>
      <c r="W347" s="687"/>
      <c r="X347" s="687"/>
      <c r="Y347" s="687"/>
      <c r="Z347" s="687"/>
      <c r="AA347" s="687"/>
      <c r="AB347" s="687"/>
      <c r="AC347" s="687"/>
      <c r="AD347" s="687"/>
      <c r="AE347" s="687"/>
      <c r="AF347" s="687"/>
    </row>
    <row r="348" spans="1:32" x14ac:dyDescent="0.25">
      <c r="A348" s="682"/>
      <c r="B348" s="683"/>
      <c r="C348" s="684"/>
      <c r="D348" s="685"/>
      <c r="E348" s="685"/>
      <c r="F348" s="688"/>
      <c r="G348" s="685"/>
      <c r="H348" s="688"/>
      <c r="I348" s="685"/>
      <c r="J348" s="688"/>
      <c r="K348" s="685"/>
      <c r="L348" s="688"/>
      <c r="M348" s="685"/>
      <c r="N348" s="688"/>
      <c r="O348" s="685"/>
      <c r="P348" s="688"/>
      <c r="Q348" s="687"/>
      <c r="R348" s="687"/>
      <c r="S348" s="687"/>
      <c r="T348" s="687"/>
      <c r="U348" s="687"/>
      <c r="V348" s="687"/>
      <c r="W348" s="687"/>
      <c r="X348" s="687"/>
      <c r="Y348" s="687"/>
      <c r="Z348" s="687"/>
      <c r="AA348" s="687"/>
      <c r="AB348" s="687"/>
      <c r="AC348" s="687"/>
      <c r="AD348" s="687"/>
      <c r="AE348" s="687"/>
      <c r="AF348" s="687"/>
    </row>
    <row r="349" spans="1:32" x14ac:dyDescent="0.25">
      <c r="A349" s="682"/>
      <c r="B349" s="683"/>
      <c r="C349" s="684"/>
      <c r="D349" s="685"/>
      <c r="E349" s="685"/>
      <c r="F349" s="688"/>
      <c r="G349" s="685"/>
      <c r="H349" s="688"/>
      <c r="I349" s="685"/>
      <c r="J349" s="688"/>
      <c r="K349" s="685"/>
      <c r="L349" s="688"/>
      <c r="M349" s="685"/>
      <c r="N349" s="688"/>
      <c r="O349" s="685"/>
      <c r="P349" s="688"/>
      <c r="Q349" s="687"/>
      <c r="R349" s="687"/>
      <c r="S349" s="687"/>
      <c r="T349" s="687"/>
      <c r="U349" s="687"/>
      <c r="V349" s="687"/>
      <c r="W349" s="687"/>
      <c r="X349" s="687"/>
      <c r="Y349" s="687"/>
      <c r="Z349" s="687"/>
      <c r="AA349" s="687"/>
      <c r="AB349" s="687"/>
      <c r="AC349" s="687"/>
      <c r="AD349" s="687"/>
      <c r="AE349" s="687"/>
      <c r="AF349" s="687"/>
    </row>
    <row r="350" spans="1:32" x14ac:dyDescent="0.25">
      <c r="A350" s="682"/>
      <c r="B350" s="683"/>
      <c r="C350" s="684"/>
      <c r="D350" s="685"/>
      <c r="E350" s="685"/>
      <c r="F350" s="688"/>
      <c r="G350" s="685"/>
      <c r="H350" s="688"/>
      <c r="I350" s="685"/>
      <c r="J350" s="688"/>
      <c r="K350" s="685"/>
      <c r="L350" s="688"/>
      <c r="M350" s="685"/>
      <c r="N350" s="688"/>
      <c r="O350" s="685"/>
      <c r="P350" s="688"/>
      <c r="Q350" s="687"/>
      <c r="R350" s="687"/>
      <c r="S350" s="687"/>
      <c r="T350" s="687"/>
      <c r="U350" s="687"/>
      <c r="V350" s="687"/>
      <c r="W350" s="687"/>
      <c r="X350" s="687"/>
      <c r="Y350" s="687"/>
      <c r="Z350" s="687"/>
      <c r="AA350" s="687"/>
      <c r="AB350" s="687"/>
      <c r="AC350" s="687"/>
      <c r="AD350" s="687"/>
      <c r="AE350" s="687"/>
      <c r="AF350" s="687"/>
    </row>
    <row r="351" spans="1:32" x14ac:dyDescent="0.25">
      <c r="A351" s="682"/>
      <c r="B351" s="683"/>
      <c r="C351" s="684"/>
      <c r="D351" s="685"/>
      <c r="E351" s="685"/>
      <c r="F351" s="688"/>
      <c r="G351" s="685"/>
      <c r="H351" s="688"/>
      <c r="I351" s="685"/>
      <c r="J351" s="688"/>
      <c r="K351" s="685"/>
      <c r="L351" s="688"/>
      <c r="M351" s="685"/>
      <c r="N351" s="688"/>
      <c r="O351" s="685"/>
      <c r="P351" s="688"/>
      <c r="Q351" s="687"/>
      <c r="R351" s="687"/>
      <c r="S351" s="687"/>
      <c r="T351" s="687"/>
      <c r="U351" s="687"/>
      <c r="V351" s="687"/>
      <c r="W351" s="687"/>
      <c r="X351" s="687"/>
      <c r="Y351" s="687"/>
      <c r="Z351" s="687"/>
      <c r="AA351" s="687"/>
      <c r="AB351" s="687"/>
      <c r="AC351" s="687"/>
      <c r="AD351" s="687"/>
      <c r="AE351" s="687"/>
      <c r="AF351" s="687"/>
    </row>
    <row r="352" spans="1:32" x14ac:dyDescent="0.25">
      <c r="A352" s="682"/>
      <c r="B352" s="683"/>
      <c r="C352" s="684"/>
      <c r="D352" s="685"/>
      <c r="E352" s="685"/>
      <c r="F352" s="688"/>
      <c r="G352" s="685"/>
      <c r="H352" s="688"/>
      <c r="I352" s="685"/>
      <c r="J352" s="688"/>
      <c r="K352" s="685"/>
      <c r="L352" s="688"/>
      <c r="M352" s="685"/>
      <c r="N352" s="688"/>
      <c r="O352" s="685"/>
      <c r="P352" s="688"/>
      <c r="Q352" s="687"/>
      <c r="R352" s="687"/>
      <c r="S352" s="687"/>
      <c r="T352" s="687"/>
      <c r="U352" s="687"/>
      <c r="V352" s="687"/>
      <c r="W352" s="687"/>
      <c r="X352" s="687"/>
      <c r="Y352" s="687"/>
      <c r="Z352" s="687"/>
      <c r="AA352" s="687"/>
      <c r="AB352" s="687"/>
      <c r="AC352" s="687"/>
      <c r="AD352" s="687"/>
      <c r="AE352" s="687"/>
      <c r="AF352" s="687"/>
    </row>
    <row r="353" spans="1:32" x14ac:dyDescent="0.25">
      <c r="A353" s="682"/>
      <c r="B353" s="683"/>
      <c r="C353" s="684"/>
      <c r="D353" s="685"/>
      <c r="E353" s="685"/>
      <c r="F353" s="688"/>
      <c r="G353" s="685"/>
      <c r="H353" s="688"/>
      <c r="I353" s="685"/>
      <c r="J353" s="688"/>
      <c r="K353" s="685"/>
      <c r="L353" s="688"/>
      <c r="M353" s="685"/>
      <c r="N353" s="688"/>
      <c r="O353" s="685"/>
      <c r="P353" s="688"/>
      <c r="Q353" s="687"/>
      <c r="R353" s="687"/>
      <c r="S353" s="687"/>
      <c r="T353" s="687"/>
      <c r="U353" s="687"/>
      <c r="V353" s="687"/>
      <c r="W353" s="687"/>
      <c r="X353" s="687"/>
      <c r="Y353" s="687"/>
      <c r="Z353" s="687"/>
      <c r="AA353" s="687"/>
      <c r="AB353" s="687"/>
      <c r="AC353" s="687"/>
      <c r="AD353" s="687"/>
      <c r="AE353" s="687"/>
      <c r="AF353" s="687"/>
    </row>
    <row r="354" spans="1:32" x14ac:dyDescent="0.25">
      <c r="A354" s="682"/>
      <c r="B354" s="683"/>
      <c r="C354" s="684"/>
      <c r="D354" s="685"/>
      <c r="E354" s="685"/>
      <c r="F354" s="688"/>
      <c r="G354" s="685"/>
      <c r="H354" s="688"/>
      <c r="I354" s="685"/>
      <c r="J354" s="688"/>
      <c r="K354" s="685"/>
      <c r="L354" s="688"/>
      <c r="M354" s="685"/>
      <c r="N354" s="688"/>
      <c r="O354" s="685"/>
      <c r="P354" s="688"/>
      <c r="Q354" s="687"/>
      <c r="R354" s="687"/>
      <c r="S354" s="687"/>
      <c r="T354" s="687"/>
      <c r="U354" s="687"/>
      <c r="V354" s="687"/>
      <c r="W354" s="687"/>
      <c r="X354" s="687"/>
      <c r="Y354" s="687"/>
      <c r="Z354" s="687"/>
      <c r="AA354" s="687"/>
      <c r="AB354" s="687"/>
      <c r="AC354" s="687"/>
      <c r="AD354" s="687"/>
      <c r="AE354" s="687"/>
      <c r="AF354" s="687"/>
    </row>
    <row r="355" spans="1:32" x14ac:dyDescent="0.25">
      <c r="A355" s="682"/>
      <c r="B355" s="683"/>
      <c r="C355" s="684"/>
      <c r="D355" s="685"/>
      <c r="E355" s="685"/>
      <c r="F355" s="688"/>
      <c r="G355" s="685"/>
      <c r="H355" s="688"/>
      <c r="I355" s="685"/>
      <c r="J355" s="688"/>
      <c r="K355" s="685"/>
      <c r="L355" s="688"/>
      <c r="M355" s="685"/>
      <c r="N355" s="688"/>
      <c r="O355" s="685"/>
      <c r="P355" s="688"/>
      <c r="Q355" s="687"/>
      <c r="R355" s="687"/>
      <c r="S355" s="687"/>
      <c r="T355" s="687"/>
      <c r="U355" s="687"/>
      <c r="V355" s="687"/>
      <c r="W355" s="687"/>
      <c r="X355" s="687"/>
      <c r="Y355" s="687"/>
      <c r="Z355" s="687"/>
      <c r="AA355" s="687"/>
      <c r="AB355" s="687"/>
      <c r="AC355" s="687"/>
      <c r="AD355" s="687"/>
      <c r="AE355" s="687"/>
      <c r="AF355" s="687"/>
    </row>
    <row r="356" spans="1:32" x14ac:dyDescent="0.25">
      <c r="A356" s="682"/>
      <c r="B356" s="683"/>
      <c r="C356" s="684"/>
      <c r="D356" s="685"/>
      <c r="E356" s="685"/>
      <c r="F356" s="688"/>
      <c r="G356" s="685"/>
      <c r="H356" s="688"/>
      <c r="I356" s="685"/>
      <c r="J356" s="688"/>
      <c r="K356" s="685"/>
      <c r="L356" s="688"/>
      <c r="M356" s="685"/>
      <c r="N356" s="688"/>
      <c r="O356" s="685"/>
      <c r="P356" s="688"/>
      <c r="Q356" s="687"/>
      <c r="R356" s="687"/>
      <c r="S356" s="687"/>
      <c r="T356" s="687"/>
      <c r="U356" s="687"/>
      <c r="V356" s="687"/>
      <c r="W356" s="687"/>
      <c r="X356" s="687"/>
      <c r="Y356" s="687"/>
      <c r="Z356" s="687"/>
      <c r="AA356" s="687"/>
      <c r="AB356" s="687"/>
      <c r="AC356" s="687"/>
      <c r="AD356" s="687"/>
      <c r="AE356" s="687"/>
      <c r="AF356" s="687"/>
    </row>
    <row r="357" spans="1:32" x14ac:dyDescent="0.25">
      <c r="A357" s="682"/>
      <c r="B357" s="683"/>
      <c r="C357" s="684"/>
      <c r="D357" s="685"/>
      <c r="E357" s="685"/>
      <c r="F357" s="688"/>
      <c r="G357" s="685"/>
      <c r="H357" s="688"/>
      <c r="I357" s="685"/>
      <c r="J357" s="688"/>
      <c r="K357" s="685"/>
      <c r="L357" s="688"/>
      <c r="M357" s="685"/>
      <c r="N357" s="688"/>
      <c r="O357" s="685"/>
      <c r="P357" s="688"/>
      <c r="Q357" s="687"/>
      <c r="R357" s="687"/>
      <c r="S357" s="687"/>
      <c r="T357" s="687"/>
      <c r="U357" s="687"/>
      <c r="V357" s="687"/>
      <c r="W357" s="687"/>
      <c r="X357" s="687"/>
      <c r="Y357" s="687"/>
      <c r="Z357" s="687"/>
      <c r="AA357" s="687"/>
      <c r="AB357" s="687"/>
      <c r="AC357" s="687"/>
      <c r="AD357" s="687"/>
      <c r="AE357" s="687"/>
      <c r="AF357" s="687"/>
    </row>
    <row r="358" spans="1:32" x14ac:dyDescent="0.25">
      <c r="A358" s="682"/>
      <c r="B358" s="683"/>
      <c r="C358" s="684"/>
      <c r="D358" s="685"/>
      <c r="E358" s="685"/>
      <c r="F358" s="688"/>
      <c r="G358" s="685"/>
      <c r="H358" s="688"/>
      <c r="I358" s="685"/>
      <c r="J358" s="688"/>
      <c r="K358" s="685"/>
      <c r="L358" s="688"/>
      <c r="M358" s="685"/>
      <c r="N358" s="688"/>
      <c r="O358" s="685"/>
      <c r="P358" s="688"/>
      <c r="Q358" s="687"/>
      <c r="R358" s="687"/>
      <c r="S358" s="687"/>
      <c r="T358" s="687"/>
      <c r="U358" s="687"/>
      <c r="V358" s="687"/>
      <c r="W358" s="687"/>
      <c r="X358" s="687"/>
      <c r="Y358" s="687"/>
      <c r="Z358" s="687"/>
      <c r="AA358" s="687"/>
      <c r="AB358" s="687"/>
      <c r="AC358" s="687"/>
      <c r="AD358" s="687"/>
      <c r="AE358" s="687"/>
      <c r="AF358" s="687"/>
    </row>
    <row r="359" spans="1:32" x14ac:dyDescent="0.25">
      <c r="A359" s="682"/>
      <c r="B359" s="683"/>
      <c r="C359" s="684"/>
      <c r="D359" s="685"/>
      <c r="E359" s="685"/>
      <c r="F359" s="688"/>
      <c r="G359" s="685"/>
      <c r="H359" s="688"/>
      <c r="I359" s="685"/>
      <c r="J359" s="688"/>
      <c r="K359" s="685"/>
      <c r="L359" s="688"/>
      <c r="M359" s="685"/>
      <c r="N359" s="688"/>
      <c r="O359" s="685"/>
      <c r="P359" s="688"/>
      <c r="Q359" s="687"/>
      <c r="R359" s="687"/>
      <c r="S359" s="687"/>
      <c r="T359" s="687"/>
      <c r="U359" s="687"/>
      <c r="V359" s="687"/>
      <c r="W359" s="687"/>
      <c r="X359" s="687"/>
      <c r="Y359" s="687"/>
      <c r="Z359" s="687"/>
      <c r="AA359" s="687"/>
      <c r="AB359" s="687"/>
      <c r="AC359" s="687"/>
      <c r="AD359" s="687"/>
      <c r="AE359" s="687"/>
      <c r="AF359" s="687"/>
    </row>
    <row r="360" spans="1:32" x14ac:dyDescent="0.25">
      <c r="A360" s="682"/>
      <c r="B360" s="683"/>
      <c r="C360" s="684"/>
      <c r="D360" s="685"/>
      <c r="E360" s="685"/>
      <c r="F360" s="688"/>
      <c r="G360" s="685"/>
      <c r="H360" s="688"/>
      <c r="I360" s="685"/>
      <c r="J360" s="688"/>
      <c r="K360" s="685"/>
      <c r="L360" s="688"/>
      <c r="M360" s="685"/>
      <c r="N360" s="688"/>
      <c r="O360" s="685"/>
      <c r="P360" s="688"/>
      <c r="Q360" s="687"/>
      <c r="R360" s="687"/>
      <c r="S360" s="687"/>
      <c r="T360" s="687"/>
      <c r="U360" s="687"/>
      <c r="V360" s="687"/>
      <c r="W360" s="687"/>
      <c r="X360" s="687"/>
      <c r="Y360" s="687"/>
      <c r="Z360" s="687"/>
      <c r="AA360" s="687"/>
      <c r="AB360" s="687"/>
      <c r="AC360" s="687"/>
      <c r="AD360" s="687"/>
      <c r="AE360" s="687"/>
      <c r="AF360" s="687"/>
    </row>
    <row r="361" spans="1:32" x14ac:dyDescent="0.25">
      <c r="A361" s="682"/>
      <c r="B361" s="683"/>
      <c r="C361" s="684"/>
      <c r="D361" s="685"/>
      <c r="E361" s="685"/>
      <c r="F361" s="688"/>
      <c r="G361" s="685"/>
      <c r="H361" s="688"/>
      <c r="I361" s="685"/>
      <c r="J361" s="688"/>
      <c r="K361" s="685"/>
      <c r="L361" s="688"/>
      <c r="M361" s="685"/>
      <c r="N361" s="688"/>
      <c r="O361" s="685"/>
      <c r="P361" s="688"/>
      <c r="Q361" s="687"/>
      <c r="R361" s="687"/>
      <c r="S361" s="687"/>
      <c r="T361" s="687"/>
      <c r="U361" s="687"/>
      <c r="V361" s="687"/>
      <c r="W361" s="687"/>
      <c r="X361" s="687"/>
      <c r="Y361" s="687"/>
      <c r="Z361" s="687"/>
      <c r="AA361" s="687"/>
      <c r="AB361" s="687"/>
      <c r="AC361" s="687"/>
      <c r="AD361" s="687"/>
      <c r="AE361" s="687"/>
      <c r="AF361" s="687"/>
    </row>
    <row r="362" spans="1:32" x14ac:dyDescent="0.25">
      <c r="A362" s="682"/>
      <c r="B362" s="683"/>
      <c r="C362" s="684"/>
      <c r="D362" s="685"/>
      <c r="E362" s="685"/>
      <c r="F362" s="688"/>
      <c r="G362" s="685"/>
      <c r="H362" s="688"/>
      <c r="I362" s="685"/>
      <c r="J362" s="688"/>
      <c r="K362" s="685"/>
      <c r="L362" s="688"/>
      <c r="M362" s="685"/>
      <c r="N362" s="688"/>
      <c r="O362" s="685"/>
      <c r="P362" s="688"/>
      <c r="Q362" s="687"/>
      <c r="R362" s="687"/>
      <c r="S362" s="687"/>
      <c r="T362" s="687"/>
      <c r="U362" s="687"/>
      <c r="V362" s="687"/>
      <c r="W362" s="687"/>
      <c r="X362" s="687"/>
      <c r="Y362" s="687"/>
      <c r="Z362" s="687"/>
      <c r="AA362" s="687"/>
      <c r="AB362" s="687"/>
      <c r="AC362" s="687"/>
      <c r="AD362" s="687"/>
      <c r="AE362" s="687"/>
      <c r="AF362" s="687"/>
    </row>
    <row r="363" spans="1:32" x14ac:dyDescent="0.25">
      <c r="A363" s="682"/>
      <c r="B363" s="683"/>
      <c r="C363" s="684"/>
      <c r="D363" s="685"/>
      <c r="E363" s="685"/>
      <c r="F363" s="688"/>
      <c r="G363" s="685"/>
      <c r="H363" s="688"/>
      <c r="I363" s="685"/>
      <c r="J363" s="688"/>
      <c r="K363" s="685"/>
      <c r="L363" s="688"/>
      <c r="M363" s="685"/>
      <c r="N363" s="688"/>
      <c r="O363" s="685"/>
      <c r="P363" s="688"/>
      <c r="Q363" s="687"/>
      <c r="R363" s="687"/>
      <c r="S363" s="687"/>
      <c r="T363" s="687"/>
      <c r="U363" s="687"/>
      <c r="V363" s="687"/>
      <c r="W363" s="687"/>
      <c r="X363" s="687"/>
      <c r="Y363" s="687"/>
      <c r="Z363" s="687"/>
      <c r="AA363" s="687"/>
      <c r="AB363" s="687"/>
      <c r="AC363" s="687"/>
      <c r="AD363" s="687"/>
      <c r="AE363" s="687"/>
      <c r="AF363" s="687"/>
    </row>
    <row r="364" spans="1:32" x14ac:dyDescent="0.25">
      <c r="A364" s="682"/>
      <c r="B364" s="683"/>
      <c r="C364" s="684"/>
      <c r="D364" s="685"/>
      <c r="E364" s="685"/>
      <c r="F364" s="688"/>
      <c r="G364" s="685"/>
      <c r="H364" s="688"/>
      <c r="I364" s="685"/>
      <c r="J364" s="688"/>
      <c r="K364" s="685"/>
      <c r="L364" s="688"/>
      <c r="M364" s="685"/>
      <c r="N364" s="688"/>
      <c r="O364" s="685"/>
      <c r="P364" s="688"/>
      <c r="Q364" s="687"/>
      <c r="R364" s="687"/>
      <c r="S364" s="687"/>
      <c r="T364" s="687"/>
      <c r="U364" s="687"/>
      <c r="V364" s="687"/>
      <c r="W364" s="687"/>
      <c r="X364" s="687"/>
      <c r="Y364" s="687"/>
      <c r="Z364" s="687"/>
      <c r="AA364" s="687"/>
      <c r="AB364" s="687"/>
      <c r="AC364" s="687"/>
      <c r="AD364" s="687"/>
      <c r="AE364" s="687"/>
      <c r="AF364" s="687"/>
    </row>
    <row r="365" spans="1:32" x14ac:dyDescent="0.25">
      <c r="A365" s="682"/>
      <c r="B365" s="683"/>
      <c r="C365" s="684"/>
      <c r="D365" s="685"/>
      <c r="E365" s="685"/>
      <c r="F365" s="688"/>
      <c r="G365" s="685"/>
      <c r="H365" s="688"/>
      <c r="I365" s="685"/>
      <c r="J365" s="688"/>
      <c r="K365" s="685"/>
      <c r="L365" s="688"/>
      <c r="M365" s="685"/>
      <c r="N365" s="688"/>
      <c r="O365" s="685"/>
      <c r="P365" s="688"/>
      <c r="Q365" s="687"/>
      <c r="R365" s="687"/>
      <c r="S365" s="687"/>
      <c r="T365" s="687"/>
      <c r="U365" s="687"/>
      <c r="V365" s="687"/>
      <c r="W365" s="687"/>
      <c r="X365" s="687"/>
      <c r="Y365" s="687"/>
      <c r="Z365" s="687"/>
      <c r="AA365" s="687"/>
      <c r="AB365" s="687"/>
      <c r="AC365" s="687"/>
      <c r="AD365" s="687"/>
      <c r="AE365" s="687"/>
      <c r="AF365" s="687"/>
    </row>
    <row r="366" spans="1:32" x14ac:dyDescent="0.25">
      <c r="A366" s="682"/>
      <c r="B366" s="683"/>
      <c r="C366" s="684"/>
      <c r="D366" s="685"/>
      <c r="E366" s="685"/>
      <c r="F366" s="688"/>
      <c r="G366" s="685"/>
      <c r="H366" s="688"/>
      <c r="I366" s="685"/>
      <c r="J366" s="688"/>
      <c r="K366" s="685"/>
      <c r="L366" s="688"/>
      <c r="M366" s="685"/>
      <c r="N366" s="688"/>
      <c r="O366" s="685"/>
      <c r="P366" s="688"/>
      <c r="Q366" s="687"/>
      <c r="R366" s="687"/>
      <c r="S366" s="687"/>
      <c r="T366" s="687"/>
      <c r="U366" s="687"/>
      <c r="V366" s="687"/>
      <c r="W366" s="687"/>
      <c r="X366" s="687"/>
      <c r="Y366" s="687"/>
      <c r="Z366" s="687"/>
      <c r="AA366" s="687"/>
      <c r="AB366" s="687"/>
      <c r="AC366" s="687"/>
      <c r="AD366" s="687"/>
      <c r="AE366" s="687"/>
      <c r="AF366" s="687"/>
    </row>
    <row r="367" spans="1:32" x14ac:dyDescent="0.25">
      <c r="A367" s="682"/>
      <c r="B367" s="683"/>
      <c r="C367" s="684"/>
      <c r="D367" s="685"/>
      <c r="E367" s="685"/>
      <c r="F367" s="688"/>
      <c r="G367" s="685"/>
      <c r="H367" s="688"/>
      <c r="I367" s="685"/>
      <c r="J367" s="688"/>
      <c r="K367" s="685"/>
      <c r="L367" s="688"/>
      <c r="M367" s="685"/>
      <c r="N367" s="688"/>
      <c r="O367" s="685"/>
      <c r="P367" s="688"/>
      <c r="Q367" s="687"/>
      <c r="R367" s="687"/>
      <c r="S367" s="687"/>
      <c r="T367" s="687"/>
      <c r="U367" s="687"/>
      <c r="V367" s="687"/>
      <c r="W367" s="687"/>
      <c r="X367" s="687"/>
      <c r="Y367" s="687"/>
      <c r="Z367" s="687"/>
      <c r="AA367" s="687"/>
      <c r="AB367" s="687"/>
      <c r="AC367" s="687"/>
      <c r="AD367" s="687"/>
      <c r="AE367" s="687"/>
      <c r="AF367" s="687"/>
    </row>
    <row r="368" spans="1:32" x14ac:dyDescent="0.25">
      <c r="A368" s="682"/>
      <c r="B368" s="683"/>
      <c r="C368" s="684"/>
      <c r="D368" s="685"/>
      <c r="E368" s="685"/>
      <c r="F368" s="688"/>
      <c r="G368" s="685"/>
      <c r="H368" s="688"/>
      <c r="I368" s="685"/>
      <c r="J368" s="688"/>
      <c r="K368" s="685"/>
      <c r="L368" s="688"/>
      <c r="M368" s="685"/>
      <c r="N368" s="688"/>
      <c r="O368" s="685"/>
      <c r="P368" s="688"/>
      <c r="Q368" s="687"/>
      <c r="R368" s="687"/>
      <c r="S368" s="687"/>
      <c r="T368" s="687"/>
      <c r="U368" s="687"/>
      <c r="V368" s="687"/>
      <c r="W368" s="687"/>
      <c r="X368" s="687"/>
      <c r="Y368" s="687"/>
      <c r="Z368" s="687"/>
      <c r="AA368" s="687"/>
      <c r="AB368" s="687"/>
      <c r="AC368" s="687"/>
      <c r="AD368" s="687"/>
      <c r="AE368" s="687"/>
      <c r="AF368" s="687"/>
    </row>
    <row r="369" spans="1:32" x14ac:dyDescent="0.25">
      <c r="A369" s="682"/>
      <c r="B369" s="683"/>
      <c r="C369" s="684"/>
      <c r="D369" s="685"/>
      <c r="E369" s="685"/>
      <c r="F369" s="688"/>
      <c r="G369" s="685"/>
      <c r="H369" s="688"/>
      <c r="I369" s="685"/>
      <c r="J369" s="688"/>
      <c r="K369" s="685"/>
      <c r="L369" s="688"/>
      <c r="M369" s="685"/>
      <c r="N369" s="688"/>
      <c r="O369" s="685"/>
      <c r="P369" s="688"/>
      <c r="Q369" s="687"/>
      <c r="R369" s="687"/>
      <c r="S369" s="687"/>
      <c r="T369" s="687"/>
      <c r="U369" s="687"/>
      <c r="V369" s="687"/>
      <c r="W369" s="687"/>
      <c r="X369" s="687"/>
      <c r="Y369" s="687"/>
      <c r="Z369" s="687"/>
      <c r="AA369" s="687"/>
      <c r="AB369" s="687"/>
      <c r="AC369" s="687"/>
      <c r="AD369" s="687"/>
      <c r="AE369" s="687"/>
      <c r="AF369" s="687"/>
    </row>
    <row r="370" spans="1:32" x14ac:dyDescent="0.25">
      <c r="A370" s="682"/>
      <c r="B370" s="683"/>
      <c r="C370" s="684"/>
      <c r="D370" s="685"/>
      <c r="E370" s="685"/>
      <c r="F370" s="688"/>
      <c r="G370" s="685"/>
      <c r="H370" s="688"/>
      <c r="I370" s="685"/>
      <c r="J370" s="688"/>
      <c r="K370" s="685"/>
      <c r="L370" s="688"/>
      <c r="M370" s="685"/>
      <c r="N370" s="688"/>
      <c r="O370" s="685"/>
      <c r="P370" s="688"/>
      <c r="Q370" s="687"/>
      <c r="R370" s="687"/>
      <c r="S370" s="687"/>
      <c r="T370" s="687"/>
      <c r="U370" s="687"/>
      <c r="V370" s="687"/>
      <c r="W370" s="687"/>
      <c r="X370" s="687"/>
      <c r="Y370" s="687"/>
      <c r="Z370" s="687"/>
      <c r="AA370" s="687"/>
      <c r="AB370" s="687"/>
      <c r="AC370" s="687"/>
      <c r="AD370" s="687"/>
      <c r="AE370" s="687"/>
      <c r="AF370" s="687"/>
    </row>
    <row r="371" spans="1:32" x14ac:dyDescent="0.25">
      <c r="A371" s="682"/>
      <c r="B371" s="683"/>
      <c r="C371" s="684"/>
      <c r="D371" s="685"/>
      <c r="E371" s="685"/>
      <c r="F371" s="688"/>
      <c r="G371" s="685"/>
      <c r="H371" s="688"/>
      <c r="I371" s="685"/>
      <c r="J371" s="688"/>
      <c r="K371" s="685"/>
      <c r="L371" s="688"/>
      <c r="M371" s="685"/>
      <c r="N371" s="688"/>
      <c r="O371" s="685"/>
      <c r="P371" s="688"/>
      <c r="Q371" s="687"/>
      <c r="R371" s="687"/>
      <c r="S371" s="687"/>
      <c r="T371" s="687"/>
      <c r="U371" s="687"/>
      <c r="V371" s="687"/>
      <c r="W371" s="687"/>
      <c r="X371" s="687"/>
      <c r="Y371" s="687"/>
      <c r="Z371" s="687"/>
      <c r="AA371" s="687"/>
      <c r="AB371" s="687"/>
      <c r="AC371" s="687"/>
      <c r="AD371" s="687"/>
      <c r="AE371" s="687"/>
      <c r="AF371" s="687"/>
    </row>
    <row r="372" spans="1:32" x14ac:dyDescent="0.25">
      <c r="A372" s="682"/>
      <c r="B372" s="683"/>
      <c r="C372" s="684"/>
      <c r="D372" s="685"/>
      <c r="E372" s="685"/>
      <c r="F372" s="688"/>
      <c r="G372" s="685"/>
      <c r="H372" s="688"/>
      <c r="I372" s="685"/>
      <c r="J372" s="688"/>
      <c r="K372" s="685"/>
      <c r="L372" s="688"/>
      <c r="M372" s="685"/>
      <c r="N372" s="688"/>
      <c r="O372" s="685"/>
      <c r="P372" s="688"/>
      <c r="Q372" s="687"/>
      <c r="R372" s="687"/>
      <c r="S372" s="687"/>
      <c r="T372" s="687"/>
      <c r="U372" s="687"/>
      <c r="V372" s="687"/>
      <c r="W372" s="687"/>
      <c r="X372" s="687"/>
      <c r="Y372" s="687"/>
      <c r="Z372" s="687"/>
      <c r="AA372" s="687"/>
      <c r="AB372" s="687"/>
      <c r="AC372" s="687"/>
      <c r="AD372" s="687"/>
      <c r="AE372" s="687"/>
      <c r="AF372" s="687"/>
    </row>
    <row r="373" spans="1:32" x14ac:dyDescent="0.25">
      <c r="A373" s="682"/>
      <c r="B373" s="683"/>
      <c r="C373" s="684"/>
      <c r="D373" s="685"/>
      <c r="E373" s="685"/>
      <c r="F373" s="688"/>
      <c r="G373" s="685"/>
      <c r="H373" s="688"/>
      <c r="I373" s="685"/>
      <c r="J373" s="688"/>
      <c r="K373" s="685"/>
      <c r="L373" s="688"/>
      <c r="M373" s="685"/>
      <c r="N373" s="688"/>
      <c r="O373" s="685"/>
      <c r="P373" s="688"/>
      <c r="Q373" s="687"/>
      <c r="R373" s="687"/>
      <c r="S373" s="687"/>
      <c r="T373" s="687"/>
      <c r="U373" s="687"/>
      <c r="V373" s="687"/>
      <c r="W373" s="687"/>
      <c r="X373" s="687"/>
      <c r="Y373" s="687"/>
      <c r="Z373" s="687"/>
      <c r="AA373" s="687"/>
      <c r="AB373" s="687"/>
      <c r="AC373" s="687"/>
      <c r="AD373" s="687"/>
      <c r="AE373" s="687"/>
      <c r="AF373" s="687"/>
    </row>
    <row r="374" spans="1:32" x14ac:dyDescent="0.25">
      <c r="A374" s="682"/>
      <c r="B374" s="683"/>
      <c r="C374" s="684"/>
      <c r="D374" s="685"/>
      <c r="E374" s="685"/>
      <c r="F374" s="688"/>
      <c r="G374" s="685"/>
      <c r="H374" s="688"/>
      <c r="I374" s="685"/>
      <c r="J374" s="688"/>
      <c r="K374" s="685"/>
      <c r="L374" s="688"/>
      <c r="M374" s="685"/>
      <c r="N374" s="688"/>
      <c r="O374" s="685"/>
      <c r="P374" s="688"/>
      <c r="Q374" s="687"/>
      <c r="R374" s="687"/>
      <c r="S374" s="687"/>
      <c r="T374" s="687"/>
      <c r="U374" s="687"/>
      <c r="V374" s="687"/>
      <c r="W374" s="687"/>
      <c r="X374" s="687"/>
      <c r="Y374" s="687"/>
      <c r="Z374" s="687"/>
      <c r="AA374" s="687"/>
      <c r="AB374" s="687"/>
      <c r="AC374" s="687"/>
      <c r="AD374" s="687"/>
      <c r="AE374" s="687"/>
      <c r="AF374" s="687"/>
    </row>
    <row r="375" spans="1:32" x14ac:dyDescent="0.25">
      <c r="A375" s="682"/>
      <c r="B375" s="683"/>
      <c r="C375" s="684"/>
      <c r="D375" s="685"/>
      <c r="E375" s="685"/>
      <c r="F375" s="688"/>
      <c r="G375" s="685"/>
      <c r="H375" s="688"/>
      <c r="I375" s="685"/>
      <c r="J375" s="688"/>
      <c r="K375" s="685"/>
      <c r="L375" s="688"/>
      <c r="M375" s="685"/>
      <c r="N375" s="688"/>
      <c r="O375" s="685"/>
      <c r="P375" s="688"/>
      <c r="Q375" s="687"/>
      <c r="R375" s="687"/>
      <c r="S375" s="687"/>
      <c r="T375" s="687"/>
      <c r="U375" s="687"/>
      <c r="V375" s="687"/>
      <c r="W375" s="687"/>
      <c r="X375" s="687"/>
      <c r="Y375" s="687"/>
      <c r="Z375" s="687"/>
      <c r="AA375" s="687"/>
      <c r="AB375" s="687"/>
      <c r="AC375" s="687"/>
      <c r="AD375" s="687"/>
      <c r="AE375" s="687"/>
      <c r="AF375" s="687"/>
    </row>
    <row r="376" spans="1:32" x14ac:dyDescent="0.25">
      <c r="A376" s="682"/>
      <c r="B376" s="683"/>
      <c r="C376" s="684"/>
      <c r="D376" s="685"/>
      <c r="E376" s="685"/>
      <c r="F376" s="688"/>
      <c r="G376" s="685"/>
      <c r="H376" s="688"/>
      <c r="I376" s="685"/>
      <c r="J376" s="688"/>
      <c r="K376" s="685"/>
      <c r="L376" s="688"/>
      <c r="M376" s="685"/>
      <c r="N376" s="688"/>
      <c r="O376" s="685"/>
      <c r="P376" s="688"/>
      <c r="Q376" s="687"/>
      <c r="R376" s="687"/>
      <c r="S376" s="687"/>
      <c r="T376" s="687"/>
      <c r="U376" s="687"/>
      <c r="V376" s="687"/>
      <c r="W376" s="687"/>
      <c r="X376" s="687"/>
      <c r="Y376" s="687"/>
      <c r="Z376" s="687"/>
      <c r="AA376" s="687"/>
      <c r="AB376" s="687"/>
      <c r="AC376" s="687"/>
      <c r="AD376" s="687"/>
      <c r="AE376" s="687"/>
      <c r="AF376" s="687"/>
    </row>
    <row r="377" spans="1:32" x14ac:dyDescent="0.25">
      <c r="A377" s="682"/>
      <c r="B377" s="683"/>
      <c r="C377" s="684"/>
      <c r="D377" s="685"/>
      <c r="E377" s="685"/>
      <c r="F377" s="688"/>
      <c r="G377" s="685"/>
      <c r="H377" s="688"/>
      <c r="I377" s="685"/>
      <c r="J377" s="688"/>
      <c r="K377" s="685"/>
      <c r="L377" s="688"/>
      <c r="M377" s="685"/>
      <c r="N377" s="688"/>
      <c r="O377" s="685"/>
      <c r="P377" s="688"/>
      <c r="Q377" s="687"/>
      <c r="R377" s="687"/>
      <c r="S377" s="687"/>
      <c r="T377" s="687"/>
      <c r="U377" s="687"/>
      <c r="V377" s="687"/>
      <c r="W377" s="687"/>
      <c r="X377" s="687"/>
      <c r="Y377" s="687"/>
      <c r="Z377" s="687"/>
      <c r="AA377" s="687"/>
      <c r="AB377" s="687"/>
      <c r="AC377" s="687"/>
      <c r="AD377" s="687"/>
      <c r="AE377" s="687"/>
      <c r="AF377" s="687"/>
    </row>
    <row r="378" spans="1:32" x14ac:dyDescent="0.25">
      <c r="A378" s="682"/>
      <c r="B378" s="683"/>
      <c r="C378" s="684"/>
      <c r="D378" s="685"/>
      <c r="E378" s="685"/>
      <c r="F378" s="688"/>
      <c r="G378" s="685"/>
      <c r="H378" s="688"/>
      <c r="I378" s="685"/>
      <c r="J378" s="688"/>
      <c r="K378" s="685"/>
      <c r="L378" s="688"/>
      <c r="M378" s="685"/>
      <c r="N378" s="688"/>
      <c r="O378" s="685"/>
      <c r="P378" s="688"/>
      <c r="Q378" s="687"/>
      <c r="R378" s="687"/>
      <c r="S378" s="687"/>
      <c r="T378" s="687"/>
      <c r="U378" s="687"/>
      <c r="V378" s="687"/>
      <c r="W378" s="687"/>
      <c r="X378" s="687"/>
      <c r="Y378" s="687"/>
      <c r="Z378" s="687"/>
      <c r="AA378" s="687"/>
      <c r="AB378" s="687"/>
      <c r="AC378" s="687"/>
      <c r="AD378" s="687"/>
      <c r="AE378" s="687"/>
      <c r="AF378" s="687"/>
    </row>
    <row r="379" spans="1:32" x14ac:dyDescent="0.25">
      <c r="A379" s="682"/>
      <c r="B379" s="683"/>
      <c r="C379" s="684"/>
      <c r="D379" s="685"/>
      <c r="E379" s="685"/>
      <c r="F379" s="688"/>
      <c r="G379" s="685"/>
      <c r="H379" s="688"/>
      <c r="I379" s="685"/>
      <c r="J379" s="688"/>
      <c r="K379" s="685"/>
      <c r="L379" s="688"/>
      <c r="M379" s="685"/>
      <c r="N379" s="688"/>
      <c r="O379" s="685"/>
      <c r="P379" s="688"/>
      <c r="Q379" s="687"/>
      <c r="R379" s="687"/>
      <c r="S379" s="687"/>
      <c r="T379" s="687"/>
      <c r="U379" s="687"/>
      <c r="V379" s="687"/>
      <c r="W379" s="687"/>
      <c r="X379" s="687"/>
      <c r="Y379" s="687"/>
      <c r="Z379" s="687"/>
      <c r="AA379" s="687"/>
      <c r="AB379" s="687"/>
      <c r="AC379" s="687"/>
      <c r="AD379" s="687"/>
      <c r="AE379" s="687"/>
      <c r="AF379" s="687"/>
    </row>
    <row r="380" spans="1:32" x14ac:dyDescent="0.25">
      <c r="A380" s="682"/>
      <c r="B380" s="683"/>
      <c r="C380" s="684"/>
      <c r="D380" s="685"/>
      <c r="E380" s="685"/>
      <c r="F380" s="688"/>
      <c r="G380" s="685"/>
      <c r="H380" s="688"/>
      <c r="I380" s="685"/>
      <c r="J380" s="688"/>
      <c r="K380" s="685"/>
      <c r="L380" s="688"/>
      <c r="M380" s="685"/>
      <c r="N380" s="688"/>
      <c r="O380" s="685"/>
      <c r="P380" s="688"/>
      <c r="Q380" s="687"/>
      <c r="R380" s="687"/>
      <c r="S380" s="687"/>
      <c r="T380" s="687"/>
      <c r="U380" s="687"/>
      <c r="V380" s="687"/>
      <c r="W380" s="687"/>
      <c r="X380" s="687"/>
      <c r="Y380" s="687"/>
      <c r="Z380" s="687"/>
      <c r="AA380" s="687"/>
      <c r="AB380" s="687"/>
      <c r="AC380" s="687"/>
      <c r="AD380" s="687"/>
      <c r="AE380" s="687"/>
      <c r="AF380" s="687"/>
    </row>
    <row r="381" spans="1:32" x14ac:dyDescent="0.25">
      <c r="A381" s="682"/>
      <c r="B381" s="683"/>
      <c r="C381" s="684"/>
      <c r="D381" s="685"/>
      <c r="E381" s="685"/>
      <c r="F381" s="688"/>
      <c r="G381" s="685"/>
      <c r="H381" s="688"/>
      <c r="I381" s="685"/>
      <c r="J381" s="688"/>
      <c r="K381" s="685"/>
      <c r="L381" s="688"/>
      <c r="M381" s="685"/>
      <c r="N381" s="688"/>
      <c r="O381" s="685"/>
      <c r="P381" s="688"/>
      <c r="Q381" s="687"/>
      <c r="R381" s="687"/>
      <c r="S381" s="687"/>
      <c r="T381" s="687"/>
      <c r="U381" s="687"/>
      <c r="V381" s="687"/>
      <c r="W381" s="687"/>
      <c r="X381" s="687"/>
      <c r="Y381" s="687"/>
      <c r="Z381" s="687"/>
      <c r="AA381" s="687"/>
      <c r="AB381" s="687"/>
      <c r="AC381" s="687"/>
      <c r="AD381" s="687"/>
      <c r="AE381" s="687"/>
      <c r="AF381" s="687"/>
    </row>
    <row r="382" spans="1:32" x14ac:dyDescent="0.25">
      <c r="A382" s="682"/>
      <c r="B382" s="683"/>
      <c r="C382" s="684"/>
      <c r="D382" s="685"/>
      <c r="E382" s="685"/>
      <c r="F382" s="688"/>
      <c r="G382" s="685"/>
      <c r="H382" s="688"/>
      <c r="I382" s="685"/>
      <c r="J382" s="688"/>
      <c r="K382" s="685"/>
      <c r="L382" s="688"/>
      <c r="M382" s="685"/>
      <c r="N382" s="688"/>
      <c r="O382" s="685"/>
      <c r="P382" s="688"/>
      <c r="Q382" s="687"/>
      <c r="R382" s="687"/>
      <c r="S382" s="687"/>
      <c r="T382" s="687"/>
      <c r="U382" s="687"/>
      <c r="V382" s="687"/>
      <c r="W382" s="687"/>
      <c r="X382" s="687"/>
      <c r="Y382" s="687"/>
      <c r="Z382" s="687"/>
      <c r="AA382" s="687"/>
      <c r="AB382" s="687"/>
      <c r="AC382" s="687"/>
      <c r="AD382" s="687"/>
      <c r="AE382" s="687"/>
      <c r="AF382" s="687"/>
    </row>
    <row r="383" spans="1:32" x14ac:dyDescent="0.25">
      <c r="A383" s="682"/>
      <c r="B383" s="683"/>
      <c r="C383" s="684"/>
      <c r="D383" s="685"/>
      <c r="E383" s="685"/>
      <c r="F383" s="688"/>
      <c r="G383" s="685"/>
      <c r="H383" s="688"/>
      <c r="I383" s="685"/>
      <c r="J383" s="688"/>
      <c r="K383" s="685"/>
      <c r="L383" s="688"/>
      <c r="M383" s="685"/>
      <c r="N383" s="688"/>
      <c r="O383" s="685"/>
      <c r="P383" s="688"/>
      <c r="Q383" s="687"/>
      <c r="R383" s="687"/>
      <c r="S383" s="687"/>
      <c r="T383" s="687"/>
      <c r="U383" s="687"/>
      <c r="V383" s="687"/>
      <c r="W383" s="687"/>
      <c r="X383" s="687"/>
      <c r="Y383" s="687"/>
      <c r="Z383" s="687"/>
      <c r="AA383" s="687"/>
      <c r="AB383" s="687"/>
      <c r="AC383" s="687"/>
      <c r="AD383" s="687"/>
      <c r="AE383" s="687"/>
      <c r="AF383" s="687"/>
    </row>
    <row r="384" spans="1:32" x14ac:dyDescent="0.25">
      <c r="A384" s="682"/>
      <c r="B384" s="683"/>
      <c r="C384" s="684"/>
      <c r="D384" s="685"/>
      <c r="E384" s="685"/>
      <c r="F384" s="688"/>
      <c r="G384" s="685"/>
      <c r="H384" s="688"/>
      <c r="I384" s="685"/>
      <c r="J384" s="688"/>
      <c r="K384" s="685"/>
      <c r="L384" s="688"/>
      <c r="M384" s="685"/>
      <c r="N384" s="688"/>
      <c r="O384" s="685"/>
      <c r="P384" s="688"/>
      <c r="Q384" s="687"/>
      <c r="R384" s="687"/>
      <c r="S384" s="687"/>
      <c r="T384" s="687"/>
      <c r="U384" s="687"/>
      <c r="V384" s="687"/>
      <c r="W384" s="687"/>
      <c r="X384" s="687"/>
      <c r="Y384" s="687"/>
      <c r="Z384" s="687"/>
      <c r="AA384" s="687"/>
      <c r="AB384" s="687"/>
      <c r="AC384" s="687"/>
      <c r="AD384" s="687"/>
      <c r="AE384" s="687"/>
      <c r="AF384" s="687"/>
    </row>
    <row r="385" spans="1:32" x14ac:dyDescent="0.25">
      <c r="A385" s="682"/>
      <c r="B385" s="683"/>
      <c r="C385" s="684"/>
      <c r="D385" s="685"/>
      <c r="E385" s="685"/>
      <c r="F385" s="688"/>
      <c r="G385" s="685"/>
      <c r="H385" s="688"/>
      <c r="I385" s="685"/>
      <c r="J385" s="688"/>
      <c r="K385" s="685"/>
      <c r="L385" s="688"/>
      <c r="M385" s="685"/>
      <c r="N385" s="688"/>
      <c r="O385" s="685"/>
      <c r="P385" s="688"/>
      <c r="Q385" s="687"/>
      <c r="R385" s="687"/>
      <c r="S385" s="687"/>
      <c r="T385" s="687"/>
      <c r="U385" s="687"/>
      <c r="V385" s="687"/>
      <c r="W385" s="687"/>
      <c r="X385" s="687"/>
      <c r="Y385" s="687"/>
      <c r="Z385" s="687"/>
      <c r="AA385" s="687"/>
      <c r="AB385" s="687"/>
      <c r="AC385" s="687"/>
      <c r="AD385" s="687"/>
      <c r="AE385" s="687"/>
      <c r="AF385" s="687"/>
    </row>
    <row r="386" spans="1:32" x14ac:dyDescent="0.25">
      <c r="A386" s="682"/>
      <c r="B386" s="683"/>
      <c r="C386" s="684"/>
      <c r="D386" s="685"/>
      <c r="E386" s="685"/>
      <c r="F386" s="688"/>
      <c r="G386" s="685"/>
      <c r="H386" s="688"/>
      <c r="I386" s="685"/>
      <c r="J386" s="688"/>
      <c r="K386" s="685"/>
      <c r="L386" s="688"/>
      <c r="M386" s="685"/>
      <c r="N386" s="688"/>
      <c r="O386" s="685"/>
      <c r="P386" s="688"/>
      <c r="Q386" s="687"/>
      <c r="R386" s="687"/>
      <c r="S386" s="687"/>
      <c r="T386" s="687"/>
      <c r="U386" s="687"/>
      <c r="V386" s="687"/>
      <c r="W386" s="687"/>
      <c r="X386" s="687"/>
      <c r="Y386" s="687"/>
      <c r="Z386" s="687"/>
      <c r="AA386" s="687"/>
      <c r="AB386" s="687"/>
      <c r="AC386" s="687"/>
      <c r="AD386" s="687"/>
      <c r="AE386" s="687"/>
      <c r="AF386" s="687"/>
    </row>
    <row r="387" spans="1:32" x14ac:dyDescent="0.25">
      <c r="A387" s="682"/>
      <c r="B387" s="683"/>
      <c r="C387" s="684"/>
      <c r="D387" s="685"/>
      <c r="E387" s="685"/>
      <c r="F387" s="688"/>
      <c r="G387" s="685"/>
      <c r="H387" s="688"/>
      <c r="I387" s="685"/>
      <c r="J387" s="688"/>
      <c r="K387" s="685"/>
      <c r="L387" s="688"/>
      <c r="M387" s="685"/>
      <c r="N387" s="688"/>
      <c r="O387" s="685"/>
      <c r="P387" s="688"/>
      <c r="Q387" s="687"/>
      <c r="R387" s="687"/>
      <c r="S387" s="687"/>
      <c r="T387" s="687"/>
      <c r="U387" s="687"/>
      <c r="V387" s="687"/>
      <c r="W387" s="687"/>
      <c r="X387" s="687"/>
      <c r="Y387" s="687"/>
      <c r="Z387" s="687"/>
      <c r="AA387" s="687"/>
      <c r="AB387" s="687"/>
      <c r="AC387" s="687"/>
      <c r="AD387" s="687"/>
      <c r="AE387" s="687"/>
      <c r="AF387" s="687"/>
    </row>
    <row r="388" spans="1:32" x14ac:dyDescent="0.25">
      <c r="A388" s="682"/>
      <c r="B388" s="683"/>
      <c r="C388" s="684"/>
      <c r="D388" s="685"/>
      <c r="E388" s="685"/>
      <c r="F388" s="688"/>
      <c r="G388" s="685"/>
      <c r="H388" s="688"/>
      <c r="I388" s="685"/>
      <c r="J388" s="688"/>
      <c r="K388" s="685"/>
      <c r="L388" s="688"/>
      <c r="M388" s="685"/>
      <c r="N388" s="688"/>
      <c r="O388" s="685"/>
      <c r="P388" s="688"/>
      <c r="Q388" s="687"/>
      <c r="R388" s="687"/>
      <c r="S388" s="687"/>
      <c r="T388" s="687"/>
      <c r="U388" s="687"/>
      <c r="V388" s="687"/>
      <c r="W388" s="687"/>
      <c r="X388" s="687"/>
      <c r="Y388" s="687"/>
      <c r="Z388" s="687"/>
      <c r="AA388" s="687"/>
      <c r="AB388" s="687"/>
      <c r="AC388" s="687"/>
      <c r="AD388" s="687"/>
      <c r="AE388" s="687"/>
      <c r="AF388" s="687"/>
    </row>
    <row r="389" spans="1:32" x14ac:dyDescent="0.25">
      <c r="A389" s="682"/>
      <c r="B389" s="683"/>
      <c r="C389" s="684"/>
      <c r="D389" s="685"/>
      <c r="E389" s="685"/>
      <c r="F389" s="688"/>
      <c r="G389" s="685"/>
      <c r="H389" s="688"/>
      <c r="I389" s="685"/>
      <c r="J389" s="688"/>
      <c r="K389" s="685"/>
      <c r="L389" s="688"/>
      <c r="M389" s="685"/>
      <c r="N389" s="688"/>
      <c r="O389" s="685"/>
      <c r="P389" s="688"/>
      <c r="Q389" s="687"/>
      <c r="R389" s="687"/>
      <c r="S389" s="687"/>
      <c r="T389" s="687"/>
      <c r="U389" s="687"/>
      <c r="V389" s="687"/>
      <c r="W389" s="687"/>
      <c r="X389" s="687"/>
      <c r="Y389" s="687"/>
      <c r="Z389" s="687"/>
      <c r="AA389" s="687"/>
      <c r="AB389" s="687"/>
      <c r="AC389" s="687"/>
      <c r="AD389" s="687"/>
      <c r="AE389" s="687"/>
      <c r="AF389" s="687"/>
    </row>
    <row r="390" spans="1:32" x14ac:dyDescent="0.25">
      <c r="A390" s="682"/>
      <c r="B390" s="683"/>
      <c r="C390" s="684"/>
      <c r="D390" s="685"/>
      <c r="E390" s="685"/>
      <c r="F390" s="688"/>
      <c r="G390" s="685"/>
      <c r="H390" s="688"/>
      <c r="I390" s="685"/>
      <c r="J390" s="688"/>
      <c r="K390" s="685"/>
      <c r="L390" s="688"/>
      <c r="M390" s="685"/>
      <c r="N390" s="688"/>
      <c r="O390" s="685"/>
      <c r="P390" s="688"/>
      <c r="Q390" s="687"/>
      <c r="R390" s="687"/>
      <c r="S390" s="687"/>
      <c r="T390" s="687"/>
      <c r="U390" s="687"/>
      <c r="V390" s="687"/>
      <c r="W390" s="687"/>
      <c r="X390" s="687"/>
      <c r="Y390" s="687"/>
      <c r="Z390" s="687"/>
      <c r="AA390" s="687"/>
      <c r="AB390" s="687"/>
      <c r="AC390" s="687"/>
      <c r="AD390" s="687"/>
      <c r="AE390" s="687"/>
      <c r="AF390" s="687"/>
    </row>
    <row r="391" spans="1:32" x14ac:dyDescent="0.25">
      <c r="A391" s="682"/>
      <c r="B391" s="683"/>
      <c r="C391" s="684"/>
      <c r="D391" s="685"/>
      <c r="E391" s="685"/>
      <c r="F391" s="688"/>
      <c r="G391" s="685"/>
      <c r="H391" s="688"/>
      <c r="I391" s="685"/>
      <c r="J391" s="688"/>
      <c r="K391" s="685"/>
      <c r="L391" s="688"/>
      <c r="M391" s="685"/>
      <c r="N391" s="688"/>
      <c r="O391" s="685"/>
      <c r="P391" s="688"/>
      <c r="Q391" s="687"/>
      <c r="R391" s="687"/>
      <c r="S391" s="687"/>
      <c r="T391" s="687"/>
      <c r="U391" s="687"/>
      <c r="V391" s="687"/>
      <c r="W391" s="687"/>
      <c r="X391" s="687"/>
      <c r="Y391" s="687"/>
      <c r="Z391" s="687"/>
      <c r="AA391" s="687"/>
      <c r="AB391" s="687"/>
      <c r="AC391" s="687"/>
      <c r="AD391" s="687"/>
      <c r="AE391" s="687"/>
      <c r="AF391" s="687"/>
    </row>
    <row r="392" spans="1:32" x14ac:dyDescent="0.25">
      <c r="A392" s="682"/>
      <c r="B392" s="683"/>
      <c r="C392" s="684"/>
      <c r="D392" s="685"/>
      <c r="E392" s="685"/>
      <c r="F392" s="688"/>
      <c r="G392" s="685"/>
      <c r="H392" s="688"/>
      <c r="I392" s="685"/>
      <c r="J392" s="688"/>
      <c r="K392" s="685"/>
      <c r="L392" s="688"/>
      <c r="M392" s="685"/>
      <c r="N392" s="688"/>
      <c r="O392" s="685"/>
      <c r="P392" s="688"/>
      <c r="Q392" s="687"/>
      <c r="R392" s="687"/>
      <c r="S392" s="687"/>
      <c r="T392" s="687"/>
      <c r="U392" s="687"/>
      <c r="V392" s="687"/>
      <c r="W392" s="687"/>
      <c r="X392" s="687"/>
      <c r="Y392" s="687"/>
      <c r="Z392" s="687"/>
      <c r="AA392" s="687"/>
      <c r="AB392" s="687"/>
      <c r="AC392" s="687"/>
      <c r="AD392" s="687"/>
      <c r="AE392" s="687"/>
      <c r="AF392" s="687"/>
    </row>
    <row r="393" spans="1:32" x14ac:dyDescent="0.25">
      <c r="A393" s="682"/>
      <c r="B393" s="683"/>
      <c r="C393" s="684"/>
      <c r="D393" s="685"/>
      <c r="E393" s="685"/>
      <c r="F393" s="688"/>
      <c r="G393" s="685"/>
      <c r="H393" s="688"/>
      <c r="I393" s="685"/>
      <c r="J393" s="688"/>
      <c r="K393" s="685"/>
      <c r="L393" s="688"/>
      <c r="M393" s="685"/>
      <c r="N393" s="688"/>
      <c r="O393" s="685"/>
      <c r="P393" s="688"/>
      <c r="Q393" s="687"/>
      <c r="R393" s="687"/>
      <c r="S393" s="687"/>
      <c r="T393" s="687"/>
      <c r="U393" s="687"/>
      <c r="V393" s="687"/>
      <c r="W393" s="687"/>
      <c r="X393" s="687"/>
      <c r="Y393" s="687"/>
      <c r="Z393" s="687"/>
      <c r="AA393" s="687"/>
      <c r="AB393" s="687"/>
      <c r="AC393" s="687"/>
      <c r="AD393" s="687"/>
      <c r="AE393" s="687"/>
      <c r="AF393" s="687"/>
    </row>
    <row r="394" spans="1:32" x14ac:dyDescent="0.25">
      <c r="A394" s="682"/>
      <c r="B394" s="683"/>
      <c r="C394" s="684"/>
      <c r="D394" s="685"/>
      <c r="E394" s="685"/>
      <c r="F394" s="688"/>
      <c r="G394" s="685"/>
      <c r="H394" s="688"/>
      <c r="I394" s="685"/>
      <c r="J394" s="688"/>
      <c r="K394" s="685"/>
      <c r="L394" s="688"/>
      <c r="M394" s="685"/>
      <c r="N394" s="688"/>
      <c r="O394" s="685"/>
      <c r="P394" s="688"/>
      <c r="Q394" s="687"/>
      <c r="R394" s="687"/>
      <c r="S394" s="687"/>
      <c r="T394" s="687"/>
      <c r="U394" s="687"/>
      <c r="V394" s="687"/>
      <c r="W394" s="687"/>
      <c r="X394" s="687"/>
      <c r="Y394" s="687"/>
      <c r="Z394" s="687"/>
      <c r="AA394" s="687"/>
      <c r="AB394" s="687"/>
      <c r="AC394" s="687"/>
      <c r="AD394" s="687"/>
      <c r="AE394" s="687"/>
      <c r="AF394" s="687"/>
    </row>
    <row r="395" spans="1:32" x14ac:dyDescent="0.25">
      <c r="A395" s="682"/>
      <c r="B395" s="683"/>
      <c r="C395" s="684"/>
      <c r="D395" s="685"/>
      <c r="E395" s="685"/>
      <c r="F395" s="688"/>
      <c r="G395" s="685"/>
      <c r="H395" s="688"/>
      <c r="I395" s="685"/>
      <c r="J395" s="688"/>
      <c r="K395" s="685"/>
      <c r="L395" s="688"/>
      <c r="M395" s="685"/>
      <c r="N395" s="688"/>
      <c r="O395" s="685"/>
      <c r="P395" s="688"/>
      <c r="Q395" s="687"/>
      <c r="R395" s="687"/>
      <c r="S395" s="687"/>
      <c r="T395" s="687"/>
      <c r="U395" s="687"/>
      <c r="V395" s="687"/>
      <c r="W395" s="687"/>
      <c r="X395" s="687"/>
      <c r="Y395" s="687"/>
      <c r="Z395" s="687"/>
      <c r="AA395" s="687"/>
      <c r="AB395" s="687"/>
      <c r="AC395" s="687"/>
      <c r="AD395" s="687"/>
      <c r="AE395" s="687"/>
      <c r="AF395" s="687"/>
    </row>
    <row r="396" spans="1:32" x14ac:dyDescent="0.25">
      <c r="A396" s="682"/>
      <c r="B396" s="683"/>
      <c r="C396" s="684"/>
      <c r="D396" s="685"/>
      <c r="E396" s="685"/>
      <c r="F396" s="688"/>
      <c r="G396" s="685"/>
      <c r="H396" s="688"/>
      <c r="I396" s="685"/>
      <c r="J396" s="688"/>
      <c r="K396" s="685"/>
      <c r="L396" s="688"/>
      <c r="M396" s="685"/>
      <c r="N396" s="688"/>
      <c r="O396" s="685"/>
      <c r="P396" s="688"/>
      <c r="Q396" s="687"/>
      <c r="R396" s="687"/>
      <c r="S396" s="687"/>
      <c r="T396" s="687"/>
      <c r="U396" s="687"/>
      <c r="V396" s="687"/>
      <c r="W396" s="687"/>
      <c r="X396" s="687"/>
      <c r="Y396" s="687"/>
      <c r="Z396" s="687"/>
      <c r="AA396" s="687"/>
      <c r="AB396" s="687"/>
      <c r="AC396" s="687"/>
      <c r="AD396" s="687"/>
      <c r="AE396" s="687"/>
      <c r="AF396" s="687"/>
    </row>
    <row r="397" spans="1:32" x14ac:dyDescent="0.25">
      <c r="A397" s="682"/>
      <c r="B397" s="683"/>
      <c r="C397" s="684"/>
      <c r="D397" s="685"/>
      <c r="E397" s="685"/>
      <c r="F397" s="688"/>
      <c r="G397" s="685"/>
      <c r="H397" s="688"/>
      <c r="I397" s="685"/>
      <c r="J397" s="688"/>
      <c r="K397" s="685"/>
      <c r="L397" s="688"/>
      <c r="M397" s="685"/>
      <c r="N397" s="688"/>
      <c r="O397" s="685"/>
      <c r="P397" s="688"/>
      <c r="Q397" s="687"/>
      <c r="R397" s="687"/>
      <c r="S397" s="687"/>
      <c r="T397" s="687"/>
      <c r="U397" s="687"/>
      <c r="V397" s="687"/>
      <c r="W397" s="687"/>
      <c r="X397" s="687"/>
      <c r="Y397" s="687"/>
      <c r="Z397" s="687"/>
      <c r="AA397" s="687"/>
      <c r="AB397" s="687"/>
      <c r="AC397" s="687"/>
      <c r="AD397" s="687"/>
      <c r="AE397" s="687"/>
      <c r="AF397" s="687"/>
    </row>
    <row r="398" spans="1:32" x14ac:dyDescent="0.25">
      <c r="A398" s="682"/>
      <c r="B398" s="683"/>
      <c r="C398" s="684"/>
      <c r="D398" s="685"/>
      <c r="E398" s="685"/>
      <c r="F398" s="688"/>
      <c r="G398" s="685"/>
      <c r="H398" s="688"/>
      <c r="I398" s="685"/>
      <c r="J398" s="688"/>
      <c r="K398" s="685"/>
      <c r="L398" s="688"/>
      <c r="M398" s="685"/>
      <c r="N398" s="688"/>
      <c r="O398" s="685"/>
      <c r="P398" s="688"/>
      <c r="Q398" s="687"/>
      <c r="R398" s="687"/>
      <c r="S398" s="687"/>
      <c r="T398" s="687"/>
      <c r="U398" s="687"/>
      <c r="V398" s="687"/>
      <c r="W398" s="687"/>
      <c r="X398" s="687"/>
      <c r="Y398" s="687"/>
      <c r="Z398" s="687"/>
      <c r="AA398" s="687"/>
      <c r="AB398" s="687"/>
      <c r="AC398" s="687"/>
      <c r="AD398" s="687"/>
      <c r="AE398" s="687"/>
      <c r="AF398" s="687"/>
    </row>
    <row r="399" spans="1:32" x14ac:dyDescent="0.25">
      <c r="A399" s="682"/>
      <c r="B399" s="683"/>
      <c r="C399" s="684"/>
      <c r="D399" s="685"/>
      <c r="E399" s="685"/>
      <c r="F399" s="688"/>
      <c r="G399" s="685"/>
      <c r="H399" s="688"/>
      <c r="I399" s="685"/>
      <c r="J399" s="688"/>
      <c r="K399" s="685"/>
      <c r="L399" s="688"/>
      <c r="M399" s="685"/>
      <c r="N399" s="688"/>
      <c r="O399" s="685"/>
      <c r="P399" s="688"/>
      <c r="Q399" s="687"/>
      <c r="R399" s="687"/>
      <c r="S399" s="687"/>
      <c r="T399" s="687"/>
      <c r="U399" s="687"/>
      <c r="V399" s="687"/>
      <c r="W399" s="687"/>
      <c r="X399" s="687"/>
      <c r="Y399" s="687"/>
      <c r="Z399" s="687"/>
      <c r="AA399" s="687"/>
      <c r="AB399" s="687"/>
      <c r="AC399" s="687"/>
      <c r="AD399" s="687"/>
      <c r="AE399" s="687"/>
      <c r="AF399" s="687"/>
    </row>
    <row r="400" spans="1:32" x14ac:dyDescent="0.25">
      <c r="A400" s="682"/>
      <c r="B400" s="683"/>
      <c r="C400" s="684"/>
      <c r="D400" s="685"/>
      <c r="E400" s="685"/>
      <c r="F400" s="688"/>
      <c r="G400" s="685"/>
      <c r="H400" s="688"/>
      <c r="I400" s="685"/>
      <c r="J400" s="688"/>
      <c r="K400" s="685"/>
      <c r="L400" s="688"/>
      <c r="M400" s="685"/>
      <c r="N400" s="688"/>
      <c r="O400" s="685"/>
      <c r="P400" s="688"/>
      <c r="Q400" s="687"/>
      <c r="R400" s="687"/>
      <c r="S400" s="687"/>
      <c r="T400" s="687"/>
      <c r="U400" s="687"/>
      <c r="V400" s="687"/>
      <c r="W400" s="687"/>
      <c r="X400" s="687"/>
      <c r="Y400" s="687"/>
      <c r="Z400" s="687"/>
      <c r="AA400" s="687"/>
      <c r="AB400" s="687"/>
      <c r="AC400" s="687"/>
      <c r="AD400" s="687"/>
      <c r="AE400" s="687"/>
      <c r="AF400" s="687"/>
    </row>
    <row r="401" spans="1:32" x14ac:dyDescent="0.25">
      <c r="A401" s="682"/>
      <c r="B401" s="683"/>
      <c r="C401" s="684"/>
      <c r="D401" s="685"/>
      <c r="E401" s="685"/>
      <c r="F401" s="688"/>
      <c r="G401" s="685"/>
      <c r="H401" s="688"/>
      <c r="I401" s="685"/>
      <c r="J401" s="688"/>
      <c r="K401" s="685"/>
      <c r="L401" s="688"/>
      <c r="M401" s="685"/>
      <c r="N401" s="688"/>
      <c r="O401" s="685"/>
      <c r="P401" s="688"/>
      <c r="Q401" s="687"/>
      <c r="R401" s="687"/>
      <c r="S401" s="687"/>
      <c r="T401" s="687"/>
      <c r="U401" s="687"/>
      <c r="V401" s="687"/>
      <c r="W401" s="687"/>
      <c r="X401" s="687"/>
      <c r="Y401" s="687"/>
      <c r="Z401" s="687"/>
      <c r="AA401" s="687"/>
      <c r="AB401" s="687"/>
      <c r="AC401" s="687"/>
      <c r="AD401" s="687"/>
      <c r="AE401" s="687"/>
      <c r="AF401" s="687"/>
    </row>
    <row r="402" spans="1:32" x14ac:dyDescent="0.25">
      <c r="A402" s="682"/>
      <c r="B402" s="683"/>
      <c r="C402" s="684"/>
      <c r="D402" s="685"/>
      <c r="E402" s="685"/>
      <c r="F402" s="688"/>
      <c r="G402" s="685"/>
      <c r="H402" s="688"/>
      <c r="I402" s="685"/>
      <c r="J402" s="688"/>
      <c r="K402" s="685"/>
      <c r="L402" s="688"/>
      <c r="M402" s="685"/>
      <c r="N402" s="688"/>
      <c r="O402" s="685"/>
      <c r="P402" s="688"/>
      <c r="Q402" s="687"/>
      <c r="R402" s="687"/>
      <c r="S402" s="687"/>
      <c r="T402" s="687"/>
      <c r="U402" s="687"/>
      <c r="V402" s="687"/>
      <c r="W402" s="687"/>
      <c r="X402" s="687"/>
      <c r="Y402" s="687"/>
      <c r="Z402" s="687"/>
      <c r="AA402" s="687"/>
      <c r="AB402" s="687"/>
      <c r="AC402" s="687"/>
      <c r="AD402" s="687"/>
      <c r="AE402" s="687"/>
      <c r="AF402" s="687"/>
    </row>
    <row r="403" spans="1:32" x14ac:dyDescent="0.25">
      <c r="A403" s="682"/>
      <c r="B403" s="683"/>
      <c r="C403" s="684"/>
      <c r="D403" s="685"/>
      <c r="E403" s="685"/>
      <c r="F403" s="688"/>
      <c r="G403" s="685"/>
      <c r="H403" s="688"/>
      <c r="I403" s="685"/>
      <c r="J403" s="688"/>
      <c r="K403" s="685"/>
      <c r="L403" s="688"/>
      <c r="M403" s="685"/>
      <c r="N403" s="688"/>
      <c r="O403" s="685"/>
      <c r="P403" s="688"/>
      <c r="Q403" s="687"/>
      <c r="R403" s="687"/>
      <c r="S403" s="687"/>
      <c r="T403" s="687"/>
      <c r="U403" s="687"/>
      <c r="V403" s="687"/>
      <c r="W403" s="687"/>
      <c r="X403" s="687"/>
      <c r="Y403" s="687"/>
      <c r="Z403" s="687"/>
      <c r="AA403" s="687"/>
      <c r="AB403" s="687"/>
      <c r="AC403" s="687"/>
      <c r="AD403" s="687"/>
      <c r="AE403" s="687"/>
      <c r="AF403" s="687"/>
    </row>
    <row r="404" spans="1:32" x14ac:dyDescent="0.25">
      <c r="A404" s="682"/>
      <c r="B404" s="683"/>
      <c r="C404" s="684"/>
      <c r="D404" s="685"/>
      <c r="E404" s="685"/>
      <c r="F404" s="688"/>
      <c r="G404" s="685"/>
      <c r="H404" s="688"/>
      <c r="I404" s="685"/>
      <c r="J404" s="688"/>
      <c r="K404" s="685"/>
      <c r="L404" s="688"/>
      <c r="M404" s="685"/>
      <c r="N404" s="688"/>
      <c r="O404" s="685"/>
      <c r="P404" s="688"/>
      <c r="Q404" s="687"/>
      <c r="R404" s="687"/>
      <c r="S404" s="687"/>
      <c r="T404" s="687"/>
      <c r="U404" s="687"/>
      <c r="V404" s="687"/>
      <c r="W404" s="687"/>
      <c r="X404" s="687"/>
      <c r="Y404" s="687"/>
      <c r="Z404" s="687"/>
      <c r="AA404" s="687"/>
      <c r="AB404" s="687"/>
      <c r="AC404" s="687"/>
      <c r="AD404" s="687"/>
      <c r="AE404" s="687"/>
      <c r="AF404" s="687"/>
    </row>
    <row r="405" spans="1:32" x14ac:dyDescent="0.25">
      <c r="A405" s="682"/>
      <c r="B405" s="683"/>
      <c r="C405" s="684"/>
      <c r="D405" s="685"/>
      <c r="E405" s="685"/>
      <c r="F405" s="688"/>
      <c r="G405" s="685"/>
      <c r="H405" s="688"/>
      <c r="I405" s="685"/>
      <c r="J405" s="688"/>
      <c r="K405" s="685"/>
      <c r="L405" s="688"/>
      <c r="M405" s="685"/>
      <c r="N405" s="688"/>
      <c r="O405" s="685"/>
      <c r="P405" s="688"/>
      <c r="Q405" s="687"/>
      <c r="R405" s="687"/>
      <c r="S405" s="687"/>
      <c r="T405" s="687"/>
      <c r="U405" s="687"/>
      <c r="V405" s="687"/>
      <c r="W405" s="687"/>
      <c r="X405" s="687"/>
      <c r="Y405" s="687"/>
      <c r="Z405" s="687"/>
      <c r="AA405" s="687"/>
      <c r="AB405" s="687"/>
      <c r="AC405" s="687"/>
      <c r="AD405" s="687"/>
      <c r="AE405" s="687"/>
      <c r="AF405" s="687"/>
    </row>
    <row r="406" spans="1:32" x14ac:dyDescent="0.25">
      <c r="A406" s="682"/>
      <c r="B406" s="683"/>
      <c r="C406" s="684"/>
      <c r="D406" s="685"/>
      <c r="E406" s="685"/>
      <c r="F406" s="688"/>
      <c r="G406" s="685"/>
      <c r="H406" s="688"/>
      <c r="I406" s="685"/>
      <c r="J406" s="688"/>
      <c r="K406" s="685"/>
      <c r="L406" s="688"/>
      <c r="M406" s="685"/>
      <c r="N406" s="688"/>
      <c r="O406" s="685"/>
      <c r="P406" s="688"/>
      <c r="Q406" s="687"/>
      <c r="R406" s="687"/>
      <c r="S406" s="687"/>
      <c r="T406" s="687"/>
      <c r="U406" s="687"/>
      <c r="V406" s="687"/>
      <c r="W406" s="687"/>
      <c r="X406" s="687"/>
      <c r="Y406" s="687"/>
      <c r="Z406" s="687"/>
      <c r="AA406" s="687"/>
      <c r="AB406" s="687"/>
      <c r="AC406" s="687"/>
      <c r="AD406" s="687"/>
      <c r="AE406" s="687"/>
      <c r="AF406" s="687"/>
    </row>
    <row r="407" spans="1:32" x14ac:dyDescent="0.25">
      <c r="A407" s="682"/>
      <c r="B407" s="683"/>
      <c r="C407" s="684"/>
      <c r="D407" s="685"/>
      <c r="E407" s="685"/>
      <c r="F407" s="688"/>
      <c r="G407" s="685"/>
      <c r="H407" s="688"/>
      <c r="I407" s="685"/>
      <c r="J407" s="688"/>
      <c r="K407" s="685"/>
      <c r="L407" s="688"/>
      <c r="M407" s="685"/>
      <c r="N407" s="688"/>
      <c r="O407" s="685"/>
      <c r="P407" s="688"/>
      <c r="Q407" s="687"/>
      <c r="R407" s="687"/>
      <c r="S407" s="687"/>
      <c r="T407" s="687"/>
      <c r="U407" s="687"/>
      <c r="V407" s="687"/>
      <c r="W407" s="687"/>
      <c r="X407" s="687"/>
      <c r="Y407" s="687"/>
      <c r="Z407" s="687"/>
      <c r="AA407" s="687"/>
      <c r="AB407" s="687"/>
      <c r="AC407" s="687"/>
      <c r="AD407" s="687"/>
      <c r="AE407" s="687"/>
      <c r="AF407" s="687"/>
    </row>
    <row r="408" spans="1:32" x14ac:dyDescent="0.25">
      <c r="A408" s="682"/>
      <c r="B408" s="683"/>
      <c r="C408" s="684"/>
      <c r="D408" s="685"/>
      <c r="E408" s="685"/>
      <c r="F408" s="688"/>
      <c r="G408" s="685"/>
      <c r="H408" s="688"/>
      <c r="I408" s="685"/>
      <c r="J408" s="688"/>
      <c r="K408" s="685"/>
      <c r="L408" s="688"/>
      <c r="M408" s="685"/>
      <c r="N408" s="688"/>
      <c r="O408" s="685"/>
      <c r="P408" s="688"/>
      <c r="Q408" s="687"/>
      <c r="R408" s="687"/>
      <c r="S408" s="687"/>
      <c r="T408" s="687"/>
      <c r="U408" s="687"/>
      <c r="V408" s="687"/>
      <c r="W408" s="687"/>
      <c r="X408" s="687"/>
      <c r="Y408" s="687"/>
      <c r="Z408" s="687"/>
      <c r="AA408" s="687"/>
      <c r="AB408" s="687"/>
      <c r="AC408" s="687"/>
      <c r="AD408" s="687"/>
      <c r="AE408" s="687"/>
      <c r="AF408" s="687"/>
    </row>
    <row r="409" spans="1:32" x14ac:dyDescent="0.25">
      <c r="A409" s="682"/>
      <c r="B409" s="683"/>
      <c r="C409" s="684"/>
      <c r="D409" s="685"/>
      <c r="E409" s="685"/>
      <c r="F409" s="688"/>
      <c r="G409" s="685"/>
      <c r="H409" s="688"/>
      <c r="I409" s="685"/>
      <c r="J409" s="688"/>
      <c r="K409" s="685"/>
      <c r="L409" s="688"/>
      <c r="M409" s="685"/>
      <c r="N409" s="688"/>
      <c r="O409" s="685"/>
      <c r="P409" s="688"/>
      <c r="Q409" s="687"/>
      <c r="R409" s="687"/>
      <c r="S409" s="687"/>
      <c r="T409" s="687"/>
      <c r="U409" s="687"/>
      <c r="V409" s="687"/>
      <c r="W409" s="687"/>
      <c r="X409" s="687"/>
      <c r="Y409" s="687"/>
      <c r="Z409" s="687"/>
      <c r="AA409" s="687"/>
      <c r="AB409" s="687"/>
      <c r="AC409" s="687"/>
      <c r="AD409" s="687"/>
      <c r="AE409" s="687"/>
      <c r="AF409" s="687"/>
    </row>
    <row r="410" spans="1:32" x14ac:dyDescent="0.25">
      <c r="A410" s="682"/>
      <c r="B410" s="683"/>
      <c r="C410" s="684"/>
      <c r="D410" s="685"/>
      <c r="E410" s="685"/>
      <c r="F410" s="688"/>
      <c r="G410" s="685"/>
      <c r="H410" s="688"/>
      <c r="I410" s="685"/>
      <c r="J410" s="688"/>
      <c r="K410" s="685"/>
      <c r="L410" s="688"/>
      <c r="M410" s="685"/>
      <c r="N410" s="688"/>
      <c r="O410" s="685"/>
      <c r="P410" s="688"/>
      <c r="Q410" s="687"/>
      <c r="R410" s="687"/>
      <c r="S410" s="687"/>
      <c r="T410" s="687"/>
      <c r="U410" s="687"/>
      <c r="V410" s="687"/>
      <c r="W410" s="687"/>
      <c r="X410" s="687"/>
      <c r="Y410" s="687"/>
      <c r="Z410" s="687"/>
      <c r="AA410" s="687"/>
      <c r="AB410" s="687"/>
      <c r="AC410" s="687"/>
      <c r="AD410" s="687"/>
      <c r="AE410" s="687"/>
      <c r="AF410" s="687"/>
    </row>
    <row r="411" spans="1:32" x14ac:dyDescent="0.25">
      <c r="A411" s="682"/>
      <c r="B411" s="683"/>
      <c r="C411" s="684"/>
      <c r="D411" s="685"/>
      <c r="E411" s="685"/>
      <c r="F411" s="688"/>
      <c r="G411" s="685"/>
      <c r="H411" s="688"/>
      <c r="I411" s="685"/>
      <c r="J411" s="688"/>
      <c r="K411" s="685"/>
      <c r="L411" s="688"/>
      <c r="M411" s="685"/>
      <c r="N411" s="688"/>
      <c r="O411" s="685"/>
      <c r="P411" s="688"/>
      <c r="Q411" s="687"/>
      <c r="R411" s="687"/>
      <c r="S411" s="687"/>
      <c r="T411" s="687"/>
      <c r="U411" s="687"/>
      <c r="V411" s="687"/>
      <c r="W411" s="687"/>
      <c r="X411" s="687"/>
      <c r="Y411" s="687"/>
      <c r="Z411" s="687"/>
      <c r="AA411" s="687"/>
      <c r="AB411" s="687"/>
      <c r="AC411" s="687"/>
      <c r="AD411" s="687"/>
      <c r="AE411" s="687"/>
      <c r="AF411" s="687"/>
    </row>
    <row r="412" spans="1:32" x14ac:dyDescent="0.25">
      <c r="A412" s="682"/>
      <c r="B412" s="683"/>
      <c r="C412" s="684"/>
      <c r="D412" s="685"/>
      <c r="E412" s="685"/>
      <c r="F412" s="688"/>
      <c r="G412" s="685"/>
      <c r="H412" s="688"/>
      <c r="I412" s="685"/>
      <c r="J412" s="688"/>
      <c r="K412" s="685"/>
      <c r="L412" s="688"/>
      <c r="M412" s="685"/>
      <c r="N412" s="688"/>
      <c r="O412" s="685"/>
      <c r="P412" s="688"/>
      <c r="Q412" s="687"/>
      <c r="R412" s="687"/>
      <c r="S412" s="687"/>
      <c r="T412" s="687"/>
      <c r="U412" s="687"/>
      <c r="V412" s="687"/>
      <c r="W412" s="687"/>
      <c r="X412" s="687"/>
      <c r="Y412" s="687"/>
      <c r="Z412" s="687"/>
      <c r="AA412" s="687"/>
      <c r="AB412" s="687"/>
      <c r="AC412" s="687"/>
      <c r="AD412" s="687"/>
      <c r="AE412" s="687"/>
      <c r="AF412" s="687"/>
    </row>
    <row r="413" spans="1:32" x14ac:dyDescent="0.25">
      <c r="A413" s="682"/>
      <c r="B413" s="683"/>
      <c r="C413" s="684"/>
      <c r="D413" s="685"/>
      <c r="E413" s="685"/>
      <c r="F413" s="688"/>
      <c r="G413" s="685"/>
      <c r="H413" s="688"/>
      <c r="I413" s="685"/>
      <c r="J413" s="688"/>
      <c r="K413" s="685"/>
      <c r="L413" s="688"/>
      <c r="M413" s="685"/>
      <c r="N413" s="688"/>
      <c r="O413" s="685"/>
      <c r="P413" s="688"/>
      <c r="Q413" s="687"/>
      <c r="R413" s="687"/>
      <c r="S413" s="687"/>
      <c r="T413" s="687"/>
      <c r="U413" s="687"/>
      <c r="V413" s="687"/>
      <c r="W413" s="687"/>
      <c r="X413" s="687"/>
      <c r="Y413" s="687"/>
      <c r="Z413" s="687"/>
      <c r="AA413" s="687"/>
      <c r="AB413" s="687"/>
      <c r="AC413" s="687"/>
      <c r="AD413" s="687"/>
      <c r="AE413" s="687"/>
      <c r="AF413" s="687"/>
    </row>
    <row r="414" spans="1:32" x14ac:dyDescent="0.25">
      <c r="A414" s="682"/>
      <c r="B414" s="683"/>
      <c r="C414" s="684"/>
      <c r="D414" s="685"/>
      <c r="E414" s="685"/>
      <c r="F414" s="688"/>
      <c r="G414" s="685"/>
      <c r="H414" s="688"/>
      <c r="I414" s="685"/>
      <c r="J414" s="688"/>
      <c r="K414" s="685"/>
      <c r="L414" s="688"/>
      <c r="M414" s="685"/>
      <c r="N414" s="688"/>
      <c r="O414" s="685"/>
      <c r="P414" s="688"/>
      <c r="Q414" s="687"/>
      <c r="R414" s="687"/>
      <c r="S414" s="687"/>
      <c r="T414" s="687"/>
      <c r="U414" s="687"/>
      <c r="V414" s="687"/>
      <c r="W414" s="687"/>
      <c r="X414" s="687"/>
      <c r="Y414" s="687"/>
      <c r="Z414" s="687"/>
      <c r="AA414" s="687"/>
      <c r="AB414" s="687"/>
      <c r="AC414" s="687"/>
      <c r="AD414" s="687"/>
      <c r="AE414" s="687"/>
      <c r="AF414" s="687"/>
    </row>
    <row r="415" spans="1:32" x14ac:dyDescent="0.25">
      <c r="A415" s="682"/>
      <c r="B415" s="683"/>
      <c r="C415" s="684"/>
      <c r="D415" s="685"/>
      <c r="E415" s="685"/>
      <c r="F415" s="688"/>
      <c r="G415" s="685"/>
      <c r="H415" s="688"/>
      <c r="I415" s="685"/>
      <c r="J415" s="688"/>
      <c r="K415" s="685"/>
      <c r="L415" s="688"/>
      <c r="M415" s="685"/>
      <c r="N415" s="688"/>
      <c r="O415" s="685"/>
      <c r="P415" s="688"/>
      <c r="Q415" s="687"/>
      <c r="R415" s="687"/>
      <c r="S415" s="687"/>
      <c r="T415" s="687"/>
      <c r="U415" s="687"/>
      <c r="V415" s="687"/>
      <c r="W415" s="687"/>
      <c r="X415" s="687"/>
      <c r="Y415" s="687"/>
      <c r="Z415" s="687"/>
      <c r="AA415" s="687"/>
      <c r="AB415" s="687"/>
      <c r="AC415" s="687"/>
      <c r="AD415" s="687"/>
      <c r="AE415" s="687"/>
      <c r="AF415" s="687"/>
    </row>
    <row r="416" spans="1:32" x14ac:dyDescent="0.25">
      <c r="A416" s="682"/>
      <c r="B416" s="683"/>
      <c r="C416" s="684"/>
      <c r="D416" s="685"/>
      <c r="E416" s="685"/>
      <c r="F416" s="688"/>
      <c r="G416" s="685"/>
      <c r="H416" s="688"/>
      <c r="I416" s="685"/>
      <c r="J416" s="688"/>
      <c r="K416" s="685"/>
      <c r="L416" s="688"/>
      <c r="M416" s="685"/>
      <c r="N416" s="688"/>
      <c r="O416" s="685"/>
      <c r="P416" s="688"/>
      <c r="Q416" s="687"/>
      <c r="R416" s="687"/>
      <c r="S416" s="687"/>
      <c r="T416" s="687"/>
      <c r="U416" s="687"/>
      <c r="V416" s="687"/>
      <c r="W416" s="687"/>
      <c r="X416" s="687"/>
      <c r="Y416" s="687"/>
      <c r="Z416" s="687"/>
      <c r="AA416" s="687"/>
      <c r="AB416" s="687"/>
      <c r="AC416" s="687"/>
      <c r="AD416" s="687"/>
      <c r="AE416" s="687"/>
      <c r="AF416" s="687"/>
    </row>
    <row r="417" spans="1:32" x14ac:dyDescent="0.25">
      <c r="A417" s="682"/>
      <c r="B417" s="683"/>
      <c r="C417" s="684"/>
      <c r="D417" s="685"/>
      <c r="E417" s="685"/>
      <c r="F417" s="688"/>
      <c r="G417" s="685"/>
      <c r="H417" s="688"/>
      <c r="I417" s="685"/>
      <c r="J417" s="688"/>
      <c r="K417" s="685"/>
      <c r="L417" s="688"/>
      <c r="M417" s="685"/>
      <c r="N417" s="688"/>
      <c r="O417" s="685"/>
      <c r="P417" s="688"/>
      <c r="Q417" s="687"/>
      <c r="R417" s="687"/>
      <c r="S417" s="687"/>
      <c r="T417" s="687"/>
      <c r="U417" s="687"/>
      <c r="V417" s="687"/>
      <c r="W417" s="687"/>
      <c r="X417" s="687"/>
      <c r="Y417" s="687"/>
      <c r="Z417" s="687"/>
      <c r="AA417" s="687"/>
      <c r="AB417" s="687"/>
      <c r="AC417" s="687"/>
      <c r="AD417" s="687"/>
      <c r="AE417" s="687"/>
      <c r="AF417" s="687"/>
    </row>
    <row r="418" spans="1:32" x14ac:dyDescent="0.25">
      <c r="A418" s="682"/>
      <c r="B418" s="683"/>
      <c r="C418" s="684"/>
      <c r="D418" s="685"/>
      <c r="E418" s="685"/>
      <c r="F418" s="688"/>
      <c r="G418" s="685"/>
      <c r="H418" s="688"/>
      <c r="I418" s="685"/>
      <c r="J418" s="688"/>
      <c r="K418" s="685"/>
      <c r="L418" s="688"/>
      <c r="M418" s="685"/>
      <c r="N418" s="688"/>
      <c r="O418" s="685"/>
      <c r="P418" s="688"/>
      <c r="Q418" s="687"/>
      <c r="R418" s="687"/>
      <c r="S418" s="687"/>
      <c r="T418" s="687"/>
      <c r="U418" s="687"/>
      <c r="V418" s="687"/>
      <c r="W418" s="687"/>
      <c r="X418" s="687"/>
      <c r="Y418" s="687"/>
      <c r="Z418" s="687"/>
      <c r="AA418" s="687"/>
      <c r="AB418" s="687"/>
      <c r="AC418" s="687"/>
      <c r="AD418" s="687"/>
      <c r="AE418" s="687"/>
      <c r="AF418" s="687"/>
    </row>
    <row r="419" spans="1:32" x14ac:dyDescent="0.25">
      <c r="A419" s="682"/>
      <c r="B419" s="683"/>
      <c r="C419" s="684"/>
      <c r="D419" s="685"/>
      <c r="E419" s="685"/>
      <c r="F419" s="688"/>
      <c r="G419" s="685"/>
      <c r="H419" s="688"/>
      <c r="I419" s="685"/>
      <c r="J419" s="688"/>
      <c r="K419" s="685"/>
      <c r="L419" s="688"/>
      <c r="M419" s="685"/>
      <c r="N419" s="688"/>
      <c r="O419" s="685"/>
      <c r="P419" s="688"/>
      <c r="Q419" s="687"/>
      <c r="R419" s="687"/>
      <c r="S419" s="687"/>
      <c r="T419" s="687"/>
      <c r="U419" s="687"/>
      <c r="V419" s="687"/>
      <c r="W419" s="687"/>
      <c r="X419" s="687"/>
      <c r="Y419" s="687"/>
      <c r="Z419" s="687"/>
      <c r="AA419" s="687"/>
      <c r="AB419" s="687"/>
      <c r="AC419" s="687"/>
      <c r="AD419" s="687"/>
      <c r="AE419" s="687"/>
      <c r="AF419" s="687"/>
    </row>
    <row r="420" spans="1:32" x14ac:dyDescent="0.25">
      <c r="A420" s="682"/>
      <c r="B420" s="683"/>
      <c r="C420" s="684"/>
      <c r="D420" s="685"/>
      <c r="E420" s="685"/>
      <c r="F420" s="688"/>
      <c r="G420" s="685"/>
      <c r="H420" s="688"/>
      <c r="I420" s="685"/>
      <c r="J420" s="688"/>
      <c r="K420" s="685"/>
      <c r="L420" s="688"/>
      <c r="M420" s="685"/>
      <c r="N420" s="688"/>
      <c r="O420" s="685"/>
      <c r="P420" s="688"/>
      <c r="Q420" s="687"/>
      <c r="R420" s="687"/>
      <c r="S420" s="687"/>
      <c r="T420" s="687"/>
      <c r="U420" s="687"/>
      <c r="V420" s="687"/>
      <c r="W420" s="687"/>
      <c r="X420" s="687"/>
      <c r="Y420" s="687"/>
      <c r="Z420" s="687"/>
      <c r="AA420" s="687"/>
      <c r="AB420" s="687"/>
      <c r="AC420" s="687"/>
      <c r="AD420" s="687"/>
      <c r="AE420" s="687"/>
      <c r="AF420" s="687"/>
    </row>
    <row r="421" spans="1:32" x14ac:dyDescent="0.25">
      <c r="A421" s="682"/>
      <c r="B421" s="683"/>
      <c r="C421" s="684"/>
      <c r="D421" s="685"/>
      <c r="E421" s="685"/>
      <c r="F421" s="688"/>
      <c r="G421" s="685"/>
      <c r="H421" s="688"/>
      <c r="I421" s="685"/>
      <c r="J421" s="688"/>
      <c r="K421" s="685"/>
      <c r="L421" s="688"/>
      <c r="M421" s="685"/>
      <c r="N421" s="688"/>
      <c r="O421" s="685"/>
      <c r="P421" s="688"/>
      <c r="Q421" s="687"/>
      <c r="R421" s="687"/>
      <c r="S421" s="687"/>
      <c r="T421" s="687"/>
      <c r="U421" s="687"/>
      <c r="V421" s="687"/>
      <c r="W421" s="687"/>
      <c r="X421" s="687"/>
      <c r="Y421" s="687"/>
      <c r="Z421" s="687"/>
      <c r="AA421" s="687"/>
      <c r="AB421" s="687"/>
      <c r="AC421" s="687"/>
      <c r="AD421" s="687"/>
      <c r="AE421" s="687"/>
      <c r="AF421" s="687"/>
    </row>
    <row r="422" spans="1:32" x14ac:dyDescent="0.25">
      <c r="A422" s="682"/>
      <c r="B422" s="683"/>
      <c r="C422" s="684"/>
      <c r="D422" s="685"/>
      <c r="E422" s="685"/>
      <c r="F422" s="688"/>
      <c r="G422" s="685"/>
      <c r="H422" s="688"/>
      <c r="I422" s="685"/>
      <c r="J422" s="688"/>
      <c r="K422" s="685"/>
      <c r="L422" s="688"/>
      <c r="M422" s="685"/>
      <c r="N422" s="688"/>
      <c r="O422" s="685"/>
      <c r="P422" s="688"/>
      <c r="Q422" s="687"/>
      <c r="R422" s="687"/>
      <c r="S422" s="687"/>
      <c r="T422" s="687"/>
      <c r="U422" s="687"/>
      <c r="V422" s="687"/>
      <c r="W422" s="687"/>
      <c r="X422" s="687"/>
      <c r="Y422" s="687"/>
      <c r="Z422" s="687"/>
      <c r="AA422" s="687"/>
      <c r="AB422" s="687"/>
      <c r="AC422" s="687"/>
      <c r="AD422" s="687"/>
      <c r="AE422" s="687"/>
      <c r="AF422" s="687"/>
    </row>
    <row r="423" spans="1:32" x14ac:dyDescent="0.25">
      <c r="A423" s="682"/>
      <c r="B423" s="683"/>
      <c r="C423" s="684"/>
      <c r="D423" s="685"/>
      <c r="E423" s="685"/>
      <c r="F423" s="688"/>
      <c r="G423" s="685"/>
      <c r="H423" s="688"/>
      <c r="I423" s="685"/>
      <c r="J423" s="688"/>
      <c r="K423" s="685"/>
      <c r="L423" s="688"/>
      <c r="M423" s="685"/>
      <c r="N423" s="688"/>
      <c r="O423" s="685"/>
      <c r="P423" s="688"/>
      <c r="Q423" s="687"/>
      <c r="R423" s="687"/>
      <c r="S423" s="687"/>
      <c r="T423" s="687"/>
      <c r="U423" s="687"/>
      <c r="V423" s="687"/>
      <c r="W423" s="687"/>
      <c r="X423" s="687"/>
      <c r="Y423" s="687"/>
      <c r="Z423" s="687"/>
      <c r="AA423" s="687"/>
      <c r="AB423" s="687"/>
      <c r="AC423" s="687"/>
      <c r="AD423" s="687"/>
      <c r="AE423" s="687"/>
      <c r="AF423" s="687"/>
    </row>
    <row r="424" spans="1:32" x14ac:dyDescent="0.25">
      <c r="A424" s="682"/>
      <c r="B424" s="683"/>
      <c r="C424" s="684"/>
      <c r="D424" s="685"/>
      <c r="E424" s="685"/>
      <c r="F424" s="688"/>
      <c r="G424" s="685"/>
      <c r="H424" s="688"/>
      <c r="I424" s="685"/>
      <c r="J424" s="688"/>
      <c r="K424" s="685"/>
      <c r="L424" s="688"/>
      <c r="M424" s="685"/>
      <c r="N424" s="688"/>
      <c r="O424" s="685"/>
      <c r="P424" s="688"/>
      <c r="Q424" s="687"/>
      <c r="R424" s="687"/>
      <c r="S424" s="687"/>
      <c r="T424" s="687"/>
      <c r="U424" s="687"/>
      <c r="V424" s="687"/>
      <c r="W424" s="687"/>
      <c r="X424" s="687"/>
      <c r="Y424" s="687"/>
      <c r="Z424" s="687"/>
      <c r="AA424" s="687"/>
      <c r="AB424" s="687"/>
      <c r="AC424" s="687"/>
      <c r="AD424" s="687"/>
      <c r="AE424" s="687"/>
      <c r="AF424" s="687"/>
    </row>
    <row r="425" spans="1:32" x14ac:dyDescent="0.25">
      <c r="A425" s="682"/>
      <c r="B425" s="683"/>
      <c r="C425" s="684"/>
      <c r="D425" s="685"/>
      <c r="E425" s="685"/>
      <c r="F425" s="688"/>
      <c r="G425" s="685"/>
      <c r="H425" s="688"/>
      <c r="I425" s="685"/>
      <c r="J425" s="688"/>
      <c r="K425" s="685"/>
      <c r="L425" s="688"/>
      <c r="M425" s="685"/>
      <c r="N425" s="688"/>
      <c r="O425" s="685"/>
      <c r="P425" s="688"/>
      <c r="Q425" s="687"/>
      <c r="R425" s="687"/>
      <c r="S425" s="687"/>
      <c r="T425" s="687"/>
      <c r="U425" s="687"/>
      <c r="V425" s="687"/>
      <c r="W425" s="687"/>
      <c r="X425" s="687"/>
      <c r="Y425" s="687"/>
      <c r="Z425" s="687"/>
      <c r="AA425" s="687"/>
      <c r="AB425" s="687"/>
      <c r="AC425" s="687"/>
      <c r="AD425" s="687"/>
      <c r="AE425" s="687"/>
      <c r="AF425" s="687"/>
    </row>
    <row r="426" spans="1:32" x14ac:dyDescent="0.25">
      <c r="A426" s="682"/>
      <c r="B426" s="683"/>
      <c r="C426" s="684"/>
      <c r="D426" s="685"/>
      <c r="E426" s="685"/>
      <c r="F426" s="688"/>
      <c r="G426" s="685"/>
      <c r="H426" s="688"/>
      <c r="I426" s="685"/>
      <c r="J426" s="688"/>
      <c r="K426" s="685"/>
      <c r="L426" s="688"/>
      <c r="M426" s="685"/>
      <c r="N426" s="688"/>
      <c r="O426" s="685"/>
      <c r="P426" s="688"/>
      <c r="Q426" s="687"/>
      <c r="R426" s="687"/>
      <c r="S426" s="687"/>
      <c r="T426" s="687"/>
      <c r="U426" s="687"/>
      <c r="V426" s="687"/>
      <c r="W426" s="687"/>
      <c r="X426" s="687"/>
      <c r="Y426" s="687"/>
      <c r="Z426" s="687"/>
      <c r="AA426" s="687"/>
      <c r="AB426" s="687"/>
      <c r="AC426" s="687"/>
      <c r="AD426" s="687"/>
      <c r="AE426" s="687"/>
      <c r="AF426" s="687"/>
    </row>
    <row r="427" spans="1:32" x14ac:dyDescent="0.25">
      <c r="A427" s="682"/>
      <c r="B427" s="683"/>
      <c r="C427" s="684"/>
      <c r="D427" s="685"/>
      <c r="E427" s="685"/>
      <c r="F427" s="688"/>
      <c r="G427" s="685"/>
      <c r="H427" s="688"/>
      <c r="I427" s="685"/>
      <c r="J427" s="688"/>
      <c r="K427" s="685"/>
      <c r="L427" s="688"/>
      <c r="M427" s="685"/>
      <c r="N427" s="688"/>
      <c r="O427" s="685"/>
      <c r="P427" s="688"/>
      <c r="Q427" s="687"/>
      <c r="R427" s="687"/>
      <c r="S427" s="687"/>
      <c r="T427" s="687"/>
      <c r="U427" s="687"/>
      <c r="V427" s="687"/>
      <c r="W427" s="687"/>
      <c r="X427" s="687"/>
      <c r="Y427" s="687"/>
      <c r="Z427" s="687"/>
      <c r="AA427" s="687"/>
      <c r="AB427" s="687"/>
      <c r="AC427" s="687"/>
      <c r="AD427" s="687"/>
      <c r="AE427" s="687"/>
      <c r="AF427" s="687"/>
    </row>
    <row r="428" spans="1:32" x14ac:dyDescent="0.25">
      <c r="A428" s="682"/>
      <c r="B428" s="683"/>
      <c r="C428" s="684"/>
      <c r="D428" s="685"/>
      <c r="E428" s="685"/>
      <c r="F428" s="688"/>
      <c r="G428" s="685"/>
      <c r="H428" s="688"/>
      <c r="I428" s="685"/>
      <c r="J428" s="688"/>
      <c r="K428" s="685"/>
      <c r="L428" s="688"/>
      <c r="M428" s="685"/>
      <c r="N428" s="688"/>
      <c r="O428" s="685"/>
      <c r="P428" s="688"/>
      <c r="Q428" s="687"/>
      <c r="R428" s="687"/>
      <c r="S428" s="687"/>
      <c r="T428" s="687"/>
      <c r="U428" s="687"/>
      <c r="V428" s="687"/>
      <c r="W428" s="687"/>
      <c r="X428" s="687"/>
      <c r="Y428" s="687"/>
      <c r="Z428" s="687"/>
      <c r="AA428" s="687"/>
      <c r="AB428" s="687"/>
      <c r="AC428" s="687"/>
      <c r="AD428" s="687"/>
      <c r="AE428" s="687"/>
      <c r="AF428" s="687"/>
    </row>
    <row r="429" spans="1:32" x14ac:dyDescent="0.25">
      <c r="A429" s="682"/>
      <c r="B429" s="683"/>
      <c r="C429" s="684"/>
      <c r="D429" s="685"/>
      <c r="E429" s="685"/>
      <c r="F429" s="688"/>
      <c r="G429" s="685"/>
      <c r="H429" s="688"/>
      <c r="I429" s="685"/>
      <c r="J429" s="688"/>
      <c r="K429" s="685"/>
      <c r="L429" s="688"/>
      <c r="M429" s="685"/>
      <c r="N429" s="688"/>
      <c r="O429" s="685"/>
      <c r="P429" s="688"/>
      <c r="Q429" s="687"/>
      <c r="R429" s="687"/>
      <c r="S429" s="687"/>
      <c r="T429" s="687"/>
      <c r="U429" s="687"/>
      <c r="V429" s="687"/>
      <c r="W429" s="687"/>
      <c r="X429" s="687"/>
      <c r="Y429" s="687"/>
      <c r="Z429" s="687"/>
      <c r="AA429" s="687"/>
      <c r="AB429" s="687"/>
      <c r="AC429" s="687"/>
      <c r="AD429" s="687"/>
      <c r="AE429" s="687"/>
      <c r="AF429" s="687"/>
    </row>
    <row r="430" spans="1:32" x14ac:dyDescent="0.25">
      <c r="A430" s="682"/>
      <c r="B430" s="683"/>
      <c r="C430" s="684"/>
      <c r="D430" s="685"/>
      <c r="E430" s="685"/>
      <c r="F430" s="688"/>
      <c r="G430" s="685"/>
      <c r="H430" s="688"/>
      <c r="I430" s="685"/>
      <c r="J430" s="688"/>
      <c r="K430" s="685"/>
      <c r="L430" s="688"/>
      <c r="M430" s="685"/>
      <c r="N430" s="688"/>
      <c r="O430" s="685"/>
      <c r="P430" s="688"/>
      <c r="Q430" s="687"/>
      <c r="R430" s="687"/>
      <c r="S430" s="687"/>
      <c r="T430" s="687"/>
      <c r="U430" s="687"/>
      <c r="V430" s="687"/>
      <c r="W430" s="687"/>
      <c r="X430" s="687"/>
      <c r="Y430" s="687"/>
      <c r="Z430" s="687"/>
      <c r="AA430" s="687"/>
      <c r="AB430" s="687"/>
      <c r="AC430" s="687"/>
      <c r="AD430" s="687"/>
      <c r="AE430" s="687"/>
      <c r="AF430" s="687"/>
    </row>
    <row r="431" spans="1:32" x14ac:dyDescent="0.25">
      <c r="A431" s="682"/>
      <c r="B431" s="683"/>
      <c r="C431" s="684"/>
      <c r="D431" s="685"/>
      <c r="E431" s="685"/>
      <c r="F431" s="688"/>
      <c r="G431" s="685"/>
      <c r="H431" s="688"/>
      <c r="I431" s="685"/>
      <c r="J431" s="688"/>
      <c r="K431" s="685"/>
      <c r="L431" s="688"/>
      <c r="M431" s="685"/>
      <c r="N431" s="688"/>
      <c r="O431" s="685"/>
      <c r="P431" s="688"/>
      <c r="Q431" s="687"/>
      <c r="R431" s="687"/>
      <c r="S431" s="687"/>
      <c r="T431" s="687"/>
      <c r="U431" s="687"/>
      <c r="V431" s="687"/>
      <c r="W431" s="687"/>
      <c r="X431" s="687"/>
      <c r="Y431" s="687"/>
      <c r="Z431" s="687"/>
      <c r="AA431" s="687"/>
      <c r="AB431" s="687"/>
      <c r="AC431" s="687"/>
      <c r="AD431" s="687"/>
      <c r="AE431" s="687"/>
      <c r="AF431" s="687"/>
    </row>
    <row r="432" spans="1:32" x14ac:dyDescent="0.25">
      <c r="A432" s="682"/>
      <c r="B432" s="683"/>
      <c r="C432" s="684"/>
      <c r="D432" s="685"/>
      <c r="E432" s="685"/>
      <c r="F432" s="688"/>
      <c r="G432" s="685"/>
      <c r="H432" s="688"/>
      <c r="I432" s="685"/>
      <c r="J432" s="688"/>
      <c r="K432" s="685"/>
      <c r="L432" s="688"/>
      <c r="M432" s="685"/>
      <c r="N432" s="688"/>
      <c r="O432" s="685"/>
      <c r="P432" s="688"/>
      <c r="Q432" s="687"/>
      <c r="R432" s="687"/>
      <c r="S432" s="687"/>
      <c r="T432" s="687"/>
      <c r="U432" s="687"/>
      <c r="V432" s="687"/>
      <c r="W432" s="687"/>
      <c r="X432" s="687"/>
      <c r="Y432" s="687"/>
      <c r="Z432" s="687"/>
      <c r="AA432" s="687"/>
      <c r="AB432" s="687"/>
      <c r="AC432" s="687"/>
      <c r="AD432" s="687"/>
      <c r="AE432" s="687"/>
      <c r="AF432" s="687"/>
    </row>
    <row r="433" spans="1:32" x14ac:dyDescent="0.25">
      <c r="A433" s="682"/>
      <c r="B433" s="683"/>
      <c r="C433" s="684"/>
      <c r="D433" s="685"/>
      <c r="E433" s="685"/>
      <c r="F433" s="688"/>
      <c r="G433" s="685"/>
      <c r="H433" s="688"/>
      <c r="I433" s="685"/>
      <c r="J433" s="688"/>
      <c r="K433" s="685"/>
      <c r="L433" s="688"/>
      <c r="M433" s="685"/>
      <c r="N433" s="688"/>
      <c r="O433" s="685"/>
      <c r="P433" s="688"/>
      <c r="Q433" s="687"/>
      <c r="R433" s="687"/>
      <c r="S433" s="687"/>
      <c r="T433" s="687"/>
      <c r="U433" s="687"/>
      <c r="V433" s="687"/>
      <c r="W433" s="687"/>
      <c r="X433" s="687"/>
      <c r="Y433" s="687"/>
      <c r="Z433" s="687"/>
      <c r="AA433" s="687"/>
      <c r="AB433" s="687"/>
      <c r="AC433" s="687"/>
      <c r="AD433" s="687"/>
      <c r="AE433" s="687"/>
      <c r="AF433" s="687"/>
    </row>
    <row r="434" spans="1:32" x14ac:dyDescent="0.25">
      <c r="A434" s="682"/>
      <c r="B434" s="683"/>
      <c r="C434" s="684"/>
      <c r="D434" s="685"/>
      <c r="E434" s="685"/>
      <c r="F434" s="688"/>
      <c r="G434" s="685"/>
      <c r="H434" s="688"/>
      <c r="I434" s="685"/>
      <c r="J434" s="688"/>
      <c r="K434" s="685"/>
      <c r="L434" s="688"/>
      <c r="M434" s="685"/>
      <c r="N434" s="688"/>
      <c r="O434" s="685"/>
      <c r="P434" s="688"/>
      <c r="Q434" s="687"/>
      <c r="R434" s="687"/>
      <c r="S434" s="687"/>
      <c r="T434" s="687"/>
      <c r="U434" s="687"/>
      <c r="V434" s="687"/>
      <c r="W434" s="687"/>
      <c r="X434" s="687"/>
      <c r="Y434" s="687"/>
      <c r="Z434" s="687"/>
      <c r="AA434" s="687"/>
      <c r="AB434" s="687"/>
      <c r="AC434" s="687"/>
      <c r="AD434" s="687"/>
      <c r="AE434" s="687"/>
      <c r="AF434" s="687"/>
    </row>
    <row r="435" spans="1:32" x14ac:dyDescent="0.25">
      <c r="A435" s="682"/>
      <c r="B435" s="683"/>
      <c r="C435" s="684"/>
      <c r="D435" s="685"/>
      <c r="E435" s="685"/>
      <c r="F435" s="688"/>
      <c r="G435" s="685"/>
      <c r="H435" s="688"/>
      <c r="I435" s="685"/>
      <c r="J435" s="688"/>
      <c r="K435" s="685"/>
      <c r="L435" s="688"/>
      <c r="M435" s="685"/>
      <c r="N435" s="688"/>
      <c r="O435" s="685"/>
      <c r="P435" s="688"/>
      <c r="Q435" s="687"/>
      <c r="R435" s="687"/>
      <c r="S435" s="687"/>
      <c r="T435" s="687"/>
      <c r="U435" s="687"/>
      <c r="V435" s="687"/>
      <c r="W435" s="687"/>
      <c r="X435" s="687"/>
      <c r="Y435" s="687"/>
      <c r="Z435" s="687"/>
      <c r="AA435" s="687"/>
      <c r="AB435" s="687"/>
      <c r="AC435" s="687"/>
      <c r="AD435" s="687"/>
      <c r="AE435" s="687"/>
      <c r="AF435" s="687"/>
    </row>
    <row r="436" spans="1:32" x14ac:dyDescent="0.25">
      <c r="A436" s="682"/>
      <c r="B436" s="683"/>
      <c r="C436" s="684"/>
      <c r="D436" s="685"/>
      <c r="E436" s="685"/>
      <c r="F436" s="688"/>
      <c r="G436" s="685"/>
      <c r="H436" s="688"/>
      <c r="I436" s="685"/>
      <c r="J436" s="688"/>
      <c r="K436" s="685"/>
      <c r="L436" s="688"/>
      <c r="M436" s="685"/>
      <c r="N436" s="688"/>
      <c r="O436" s="685"/>
      <c r="P436" s="688"/>
      <c r="Q436" s="687"/>
      <c r="R436" s="687"/>
      <c r="S436" s="687"/>
      <c r="T436" s="687"/>
      <c r="U436" s="687"/>
      <c r="V436" s="687"/>
      <c r="W436" s="687"/>
      <c r="X436" s="687"/>
      <c r="Y436" s="687"/>
      <c r="Z436" s="687"/>
      <c r="AA436" s="687"/>
      <c r="AB436" s="687"/>
      <c r="AC436" s="687"/>
      <c r="AD436" s="687"/>
      <c r="AE436" s="687"/>
      <c r="AF436" s="687"/>
    </row>
    <row r="437" spans="1:32" x14ac:dyDescent="0.25">
      <c r="A437" s="682"/>
      <c r="B437" s="683"/>
      <c r="C437" s="684"/>
      <c r="D437" s="685"/>
      <c r="E437" s="685"/>
      <c r="F437" s="688"/>
      <c r="G437" s="685"/>
      <c r="H437" s="688"/>
      <c r="I437" s="685"/>
      <c r="J437" s="688"/>
      <c r="K437" s="685"/>
      <c r="L437" s="688"/>
      <c r="M437" s="685"/>
      <c r="N437" s="688"/>
      <c r="O437" s="685"/>
      <c r="P437" s="688"/>
      <c r="Q437" s="687"/>
      <c r="R437" s="687"/>
      <c r="S437" s="687"/>
      <c r="T437" s="687"/>
      <c r="U437" s="687"/>
      <c r="V437" s="687"/>
      <c r="W437" s="687"/>
      <c r="X437" s="687"/>
      <c r="Y437" s="687"/>
      <c r="Z437" s="687"/>
      <c r="AA437" s="687"/>
      <c r="AB437" s="687"/>
      <c r="AC437" s="687"/>
      <c r="AD437" s="687"/>
      <c r="AE437" s="687"/>
      <c r="AF437" s="687"/>
    </row>
    <row r="438" spans="1:32" x14ac:dyDescent="0.25">
      <c r="A438" s="682"/>
      <c r="B438" s="683"/>
      <c r="C438" s="684"/>
      <c r="D438" s="685"/>
      <c r="E438" s="685"/>
      <c r="F438" s="688"/>
      <c r="G438" s="685"/>
      <c r="H438" s="688"/>
      <c r="I438" s="685"/>
      <c r="J438" s="688"/>
      <c r="K438" s="685"/>
      <c r="L438" s="688"/>
      <c r="M438" s="685"/>
      <c r="N438" s="688"/>
      <c r="O438" s="685"/>
      <c r="P438" s="688"/>
      <c r="Q438" s="687"/>
      <c r="R438" s="687"/>
      <c r="S438" s="687"/>
      <c r="T438" s="687"/>
      <c r="U438" s="687"/>
      <c r="V438" s="687"/>
      <c r="W438" s="687"/>
      <c r="X438" s="687"/>
      <c r="Y438" s="687"/>
      <c r="Z438" s="687"/>
      <c r="AA438" s="687"/>
      <c r="AB438" s="687"/>
      <c r="AC438" s="687"/>
      <c r="AD438" s="687"/>
      <c r="AE438" s="687"/>
      <c r="AF438" s="687"/>
    </row>
    <row r="439" spans="1:32" x14ac:dyDescent="0.25">
      <c r="A439" s="682"/>
      <c r="B439" s="683"/>
      <c r="C439" s="684"/>
      <c r="D439" s="685"/>
      <c r="E439" s="685"/>
      <c r="F439" s="688"/>
      <c r="G439" s="685"/>
      <c r="H439" s="688"/>
      <c r="I439" s="685"/>
      <c r="J439" s="688"/>
      <c r="K439" s="685"/>
      <c r="L439" s="688"/>
      <c r="M439" s="685"/>
      <c r="N439" s="688"/>
      <c r="O439" s="685"/>
      <c r="P439" s="688"/>
      <c r="Q439" s="687"/>
      <c r="R439" s="687"/>
      <c r="S439" s="687"/>
      <c r="T439" s="687"/>
      <c r="U439" s="687"/>
      <c r="V439" s="687"/>
      <c r="W439" s="687"/>
      <c r="X439" s="687"/>
      <c r="Y439" s="687"/>
      <c r="Z439" s="687"/>
      <c r="AA439" s="687"/>
      <c r="AB439" s="687"/>
      <c r="AC439" s="687"/>
      <c r="AD439" s="687"/>
      <c r="AE439" s="687"/>
      <c r="AF439" s="687"/>
    </row>
    <row r="440" spans="1:32" x14ac:dyDescent="0.25">
      <c r="A440" s="682"/>
      <c r="B440" s="683"/>
      <c r="C440" s="684"/>
      <c r="D440" s="685"/>
      <c r="E440" s="685"/>
      <c r="F440" s="688"/>
      <c r="G440" s="685"/>
      <c r="H440" s="688"/>
      <c r="I440" s="685"/>
      <c r="J440" s="688"/>
      <c r="K440" s="685"/>
      <c r="L440" s="688"/>
      <c r="M440" s="685"/>
      <c r="N440" s="688"/>
      <c r="O440" s="685"/>
      <c r="P440" s="688"/>
      <c r="Q440" s="687"/>
      <c r="R440" s="687"/>
      <c r="S440" s="687"/>
      <c r="T440" s="687"/>
      <c r="U440" s="687"/>
      <c r="V440" s="687"/>
      <c r="W440" s="687"/>
      <c r="X440" s="687"/>
      <c r="Y440" s="687"/>
      <c r="Z440" s="687"/>
      <c r="AA440" s="687"/>
      <c r="AB440" s="687"/>
      <c r="AC440" s="687"/>
      <c r="AD440" s="687"/>
      <c r="AE440" s="687"/>
      <c r="AF440" s="687"/>
    </row>
    <row r="441" spans="1:32" x14ac:dyDescent="0.25">
      <c r="A441" s="682"/>
      <c r="B441" s="683"/>
      <c r="C441" s="684"/>
      <c r="D441" s="685"/>
      <c r="E441" s="685"/>
      <c r="F441" s="688"/>
      <c r="G441" s="685"/>
      <c r="H441" s="688"/>
      <c r="I441" s="685"/>
      <c r="J441" s="688"/>
      <c r="K441" s="685"/>
      <c r="L441" s="688"/>
      <c r="M441" s="685"/>
      <c r="N441" s="688"/>
      <c r="O441" s="685"/>
      <c r="P441" s="688"/>
      <c r="Q441" s="687"/>
      <c r="R441" s="687"/>
      <c r="S441" s="687"/>
      <c r="T441" s="687"/>
      <c r="U441" s="687"/>
      <c r="V441" s="687"/>
      <c r="W441" s="687"/>
      <c r="X441" s="687"/>
      <c r="Y441" s="687"/>
      <c r="Z441" s="687"/>
      <c r="AA441" s="687"/>
      <c r="AB441" s="687"/>
      <c r="AC441" s="687"/>
      <c r="AD441" s="687"/>
      <c r="AE441" s="687"/>
      <c r="AF441" s="687"/>
    </row>
    <row r="442" spans="1:32" x14ac:dyDescent="0.25">
      <c r="A442" s="682"/>
      <c r="B442" s="683"/>
      <c r="C442" s="684"/>
      <c r="D442" s="685"/>
      <c r="E442" s="685"/>
      <c r="F442" s="688"/>
      <c r="G442" s="685"/>
      <c r="H442" s="688"/>
      <c r="I442" s="685"/>
      <c r="J442" s="688"/>
      <c r="K442" s="685"/>
      <c r="L442" s="688"/>
      <c r="M442" s="685"/>
      <c r="N442" s="688"/>
      <c r="O442" s="685"/>
      <c r="P442" s="688"/>
      <c r="Q442" s="687"/>
      <c r="R442" s="687"/>
      <c r="S442" s="687"/>
      <c r="T442" s="687"/>
      <c r="U442" s="687"/>
      <c r="V442" s="687"/>
      <c r="W442" s="687"/>
      <c r="X442" s="687"/>
      <c r="Y442" s="687"/>
      <c r="Z442" s="687"/>
      <c r="AA442" s="687"/>
      <c r="AB442" s="687"/>
      <c r="AC442" s="687"/>
      <c r="AD442" s="687"/>
      <c r="AE442" s="687"/>
      <c r="AF442" s="687"/>
    </row>
    <row r="443" spans="1:32" x14ac:dyDescent="0.25">
      <c r="A443" s="682"/>
      <c r="B443" s="683"/>
      <c r="C443" s="684"/>
      <c r="D443" s="685"/>
      <c r="E443" s="685"/>
      <c r="F443" s="688"/>
      <c r="G443" s="685"/>
      <c r="H443" s="688"/>
      <c r="I443" s="685"/>
      <c r="J443" s="688"/>
      <c r="K443" s="685"/>
      <c r="L443" s="688"/>
      <c r="M443" s="685"/>
      <c r="N443" s="688"/>
      <c r="O443" s="685"/>
      <c r="P443" s="688"/>
      <c r="Q443" s="687"/>
      <c r="R443" s="687"/>
      <c r="S443" s="687"/>
      <c r="T443" s="687"/>
      <c r="U443" s="687"/>
      <c r="V443" s="687"/>
      <c r="W443" s="687"/>
      <c r="X443" s="687"/>
      <c r="Y443" s="687"/>
      <c r="Z443" s="687"/>
      <c r="AA443" s="687"/>
      <c r="AB443" s="687"/>
      <c r="AC443" s="687"/>
      <c r="AD443" s="687"/>
      <c r="AE443" s="687"/>
      <c r="AF443" s="687"/>
    </row>
    <row r="444" spans="1:32" x14ac:dyDescent="0.25">
      <c r="A444" s="682"/>
      <c r="B444" s="683"/>
      <c r="C444" s="684"/>
      <c r="D444" s="685"/>
      <c r="E444" s="685"/>
      <c r="F444" s="688"/>
      <c r="G444" s="685"/>
      <c r="H444" s="688"/>
      <c r="I444" s="685"/>
      <c r="J444" s="688"/>
      <c r="K444" s="685"/>
      <c r="L444" s="688"/>
      <c r="M444" s="685"/>
      <c r="N444" s="688"/>
      <c r="O444" s="685"/>
      <c r="P444" s="688"/>
      <c r="Q444" s="687"/>
      <c r="R444" s="687"/>
      <c r="S444" s="687"/>
      <c r="T444" s="687"/>
      <c r="U444" s="687"/>
      <c r="V444" s="687"/>
      <c r="W444" s="687"/>
      <c r="X444" s="687"/>
      <c r="Y444" s="687"/>
      <c r="Z444" s="687"/>
      <c r="AA444" s="687"/>
      <c r="AB444" s="687"/>
      <c r="AC444" s="687"/>
      <c r="AD444" s="687"/>
      <c r="AE444" s="687"/>
      <c r="AF444" s="687"/>
    </row>
    <row r="445" spans="1:32" x14ac:dyDescent="0.25">
      <c r="A445" s="682"/>
      <c r="B445" s="683"/>
      <c r="C445" s="684"/>
      <c r="D445" s="685"/>
      <c r="E445" s="685"/>
      <c r="F445" s="688"/>
      <c r="G445" s="685"/>
      <c r="H445" s="688"/>
      <c r="I445" s="685"/>
      <c r="J445" s="688"/>
      <c r="K445" s="685"/>
      <c r="L445" s="688"/>
      <c r="M445" s="685"/>
      <c r="N445" s="688"/>
      <c r="O445" s="685"/>
      <c r="P445" s="688"/>
      <c r="Q445" s="687"/>
      <c r="R445" s="687"/>
      <c r="S445" s="687"/>
      <c r="T445" s="687"/>
      <c r="U445" s="687"/>
      <c r="V445" s="687"/>
      <c r="W445" s="687"/>
      <c r="X445" s="687"/>
      <c r="Y445" s="687"/>
      <c r="Z445" s="687"/>
      <c r="AA445" s="687"/>
      <c r="AB445" s="687"/>
      <c r="AC445" s="687"/>
      <c r="AD445" s="687"/>
      <c r="AE445" s="687"/>
      <c r="AF445" s="687"/>
    </row>
    <row r="446" spans="1:32" x14ac:dyDescent="0.25">
      <c r="A446" s="682"/>
      <c r="B446" s="683"/>
      <c r="C446" s="684"/>
      <c r="D446" s="685"/>
      <c r="E446" s="685"/>
      <c r="F446" s="688"/>
      <c r="G446" s="685"/>
      <c r="H446" s="688"/>
      <c r="I446" s="685"/>
      <c r="J446" s="688"/>
      <c r="K446" s="685"/>
      <c r="L446" s="688"/>
      <c r="M446" s="685"/>
      <c r="N446" s="688"/>
      <c r="O446" s="685"/>
      <c r="P446" s="688"/>
      <c r="Q446" s="687"/>
      <c r="R446" s="687"/>
      <c r="S446" s="687"/>
      <c r="T446" s="687"/>
      <c r="U446" s="687"/>
      <c r="V446" s="687"/>
      <c r="W446" s="687"/>
      <c r="X446" s="687"/>
      <c r="Y446" s="687"/>
      <c r="Z446" s="687"/>
      <c r="AA446" s="687"/>
      <c r="AB446" s="687"/>
      <c r="AC446" s="687"/>
      <c r="AD446" s="687"/>
      <c r="AE446" s="687"/>
      <c r="AF446" s="687"/>
    </row>
    <row r="447" spans="1:32" x14ac:dyDescent="0.25">
      <c r="A447" s="682"/>
      <c r="B447" s="683"/>
      <c r="C447" s="684"/>
      <c r="D447" s="685"/>
      <c r="E447" s="685"/>
      <c r="F447" s="688"/>
      <c r="G447" s="685"/>
      <c r="H447" s="688"/>
      <c r="I447" s="685"/>
      <c r="J447" s="688"/>
      <c r="K447" s="685"/>
      <c r="L447" s="688"/>
      <c r="M447" s="685"/>
      <c r="N447" s="688"/>
      <c r="O447" s="685"/>
      <c r="P447" s="688"/>
      <c r="Q447" s="687"/>
      <c r="R447" s="687"/>
      <c r="S447" s="687"/>
      <c r="T447" s="687"/>
      <c r="U447" s="687"/>
      <c r="V447" s="687"/>
      <c r="W447" s="687"/>
      <c r="X447" s="687"/>
      <c r="Y447" s="687"/>
      <c r="Z447" s="687"/>
      <c r="AA447" s="687"/>
      <c r="AB447" s="687"/>
      <c r="AC447" s="687"/>
      <c r="AD447" s="687"/>
      <c r="AE447" s="687"/>
      <c r="AF447" s="687"/>
    </row>
    <row r="448" spans="1:32" x14ac:dyDescent="0.25">
      <c r="A448" s="682"/>
      <c r="B448" s="683"/>
      <c r="C448" s="684"/>
      <c r="D448" s="685"/>
      <c r="E448" s="685"/>
      <c r="F448" s="688"/>
      <c r="G448" s="685"/>
      <c r="H448" s="688"/>
      <c r="I448" s="685"/>
      <c r="J448" s="688"/>
      <c r="K448" s="685"/>
      <c r="L448" s="688"/>
      <c r="M448" s="685"/>
      <c r="N448" s="688"/>
      <c r="O448" s="685"/>
      <c r="P448" s="688"/>
      <c r="Q448" s="687"/>
      <c r="R448" s="687"/>
      <c r="S448" s="687"/>
      <c r="T448" s="687"/>
      <c r="U448" s="687"/>
      <c r="V448" s="687"/>
      <c r="W448" s="687"/>
      <c r="X448" s="687"/>
      <c r="Y448" s="687"/>
      <c r="Z448" s="687"/>
      <c r="AA448" s="687"/>
      <c r="AB448" s="687"/>
      <c r="AC448" s="687"/>
      <c r="AD448" s="687"/>
      <c r="AE448" s="687"/>
      <c r="AF448" s="687"/>
    </row>
    <row r="449" spans="1:32" x14ac:dyDescent="0.25">
      <c r="A449" s="682"/>
      <c r="B449" s="683"/>
      <c r="C449" s="684"/>
      <c r="D449" s="685"/>
      <c r="E449" s="685"/>
      <c r="F449" s="688"/>
      <c r="G449" s="685"/>
      <c r="H449" s="688"/>
      <c r="I449" s="685"/>
      <c r="J449" s="688"/>
      <c r="K449" s="685"/>
      <c r="L449" s="688"/>
      <c r="M449" s="685"/>
      <c r="N449" s="688"/>
      <c r="O449" s="685"/>
      <c r="P449" s="688"/>
      <c r="Q449" s="687"/>
      <c r="R449" s="687"/>
      <c r="S449" s="687"/>
      <c r="T449" s="687"/>
      <c r="U449" s="687"/>
      <c r="V449" s="687"/>
      <c r="W449" s="687"/>
      <c r="X449" s="687"/>
      <c r="Y449" s="687"/>
      <c r="Z449" s="687"/>
      <c r="AA449" s="687"/>
      <c r="AB449" s="687"/>
      <c r="AC449" s="687"/>
      <c r="AD449" s="687"/>
      <c r="AE449" s="687"/>
      <c r="AF449" s="687"/>
    </row>
    <row r="450" spans="1:32" x14ac:dyDescent="0.25">
      <c r="A450" s="682"/>
      <c r="B450" s="683"/>
      <c r="C450" s="684"/>
      <c r="D450" s="685"/>
      <c r="E450" s="685"/>
      <c r="F450" s="688"/>
      <c r="G450" s="685"/>
      <c r="H450" s="688"/>
      <c r="I450" s="685"/>
      <c r="J450" s="688"/>
      <c r="K450" s="685"/>
      <c r="L450" s="688"/>
      <c r="M450" s="685"/>
      <c r="N450" s="688"/>
      <c r="O450" s="685"/>
      <c r="P450" s="688"/>
      <c r="Q450" s="687"/>
      <c r="R450" s="687"/>
      <c r="S450" s="687"/>
      <c r="T450" s="687"/>
      <c r="U450" s="687"/>
      <c r="V450" s="687"/>
      <c r="W450" s="687"/>
      <c r="X450" s="687"/>
      <c r="Y450" s="687"/>
      <c r="Z450" s="687"/>
      <c r="AA450" s="687"/>
      <c r="AB450" s="687"/>
      <c r="AC450" s="687"/>
      <c r="AD450" s="687"/>
      <c r="AE450" s="687"/>
      <c r="AF450" s="687"/>
    </row>
    <row r="451" spans="1:32" x14ac:dyDescent="0.25">
      <c r="A451" s="682"/>
      <c r="B451" s="683"/>
      <c r="C451" s="684"/>
      <c r="D451" s="685"/>
      <c r="E451" s="685"/>
      <c r="F451" s="688"/>
      <c r="G451" s="685"/>
      <c r="H451" s="688"/>
      <c r="I451" s="685"/>
      <c r="J451" s="688"/>
      <c r="K451" s="685"/>
      <c r="L451" s="688"/>
      <c r="M451" s="685"/>
      <c r="N451" s="688"/>
      <c r="O451" s="685"/>
      <c r="P451" s="688"/>
      <c r="Q451" s="687"/>
      <c r="R451" s="687"/>
      <c r="S451" s="687"/>
      <c r="T451" s="687"/>
      <c r="U451" s="687"/>
      <c r="V451" s="687"/>
      <c r="W451" s="687"/>
      <c r="X451" s="687"/>
      <c r="Y451" s="687"/>
      <c r="Z451" s="687"/>
      <c r="AA451" s="687"/>
      <c r="AB451" s="687"/>
      <c r="AC451" s="687"/>
      <c r="AD451" s="687"/>
      <c r="AE451" s="687"/>
      <c r="AF451" s="687"/>
    </row>
    <row r="452" spans="1:32" x14ac:dyDescent="0.25">
      <c r="A452" s="682"/>
      <c r="B452" s="683"/>
      <c r="C452" s="684"/>
      <c r="D452" s="685"/>
      <c r="E452" s="685"/>
      <c r="F452" s="688"/>
      <c r="G452" s="685"/>
      <c r="H452" s="688"/>
      <c r="I452" s="685"/>
      <c r="J452" s="688"/>
      <c r="K452" s="685"/>
      <c r="L452" s="688"/>
      <c r="M452" s="685"/>
      <c r="N452" s="688"/>
      <c r="O452" s="685"/>
      <c r="P452" s="688"/>
      <c r="Q452" s="687"/>
      <c r="R452" s="687"/>
      <c r="S452" s="687"/>
      <c r="T452" s="687"/>
      <c r="U452" s="687"/>
      <c r="V452" s="687"/>
      <c r="W452" s="687"/>
      <c r="X452" s="687"/>
      <c r="Y452" s="687"/>
      <c r="Z452" s="687"/>
      <c r="AA452" s="687"/>
      <c r="AB452" s="687"/>
      <c r="AC452" s="687"/>
      <c r="AD452" s="687"/>
      <c r="AE452" s="687"/>
      <c r="AF452" s="687"/>
    </row>
    <row r="453" spans="1:32" x14ac:dyDescent="0.25">
      <c r="A453" s="682"/>
      <c r="B453" s="683"/>
      <c r="C453" s="684"/>
      <c r="D453" s="685"/>
      <c r="E453" s="685"/>
      <c r="F453" s="688"/>
      <c r="G453" s="685"/>
      <c r="H453" s="688"/>
      <c r="I453" s="685"/>
      <c r="J453" s="688"/>
      <c r="K453" s="685"/>
      <c r="L453" s="688"/>
      <c r="M453" s="685"/>
      <c r="N453" s="688"/>
      <c r="O453" s="685"/>
      <c r="P453" s="688"/>
      <c r="Q453" s="687"/>
      <c r="R453" s="687"/>
      <c r="S453" s="687"/>
      <c r="T453" s="687"/>
      <c r="U453" s="687"/>
      <c r="V453" s="687"/>
      <c r="W453" s="687"/>
      <c r="X453" s="687"/>
      <c r="Y453" s="687"/>
      <c r="Z453" s="687"/>
      <c r="AA453" s="687"/>
      <c r="AB453" s="687"/>
      <c r="AC453" s="687"/>
      <c r="AD453" s="687"/>
      <c r="AE453" s="687"/>
      <c r="AF453" s="687"/>
    </row>
    <row r="454" spans="1:32" x14ac:dyDescent="0.25">
      <c r="A454" s="682"/>
      <c r="B454" s="683"/>
      <c r="C454" s="684"/>
      <c r="D454" s="685"/>
      <c r="E454" s="685"/>
      <c r="F454" s="688"/>
      <c r="G454" s="685"/>
      <c r="H454" s="688"/>
      <c r="I454" s="685"/>
      <c r="J454" s="688"/>
      <c r="K454" s="685"/>
      <c r="L454" s="688"/>
      <c r="M454" s="685"/>
      <c r="N454" s="688"/>
      <c r="O454" s="685"/>
      <c r="P454" s="688"/>
      <c r="Q454" s="687"/>
      <c r="R454" s="687"/>
      <c r="S454" s="687"/>
      <c r="T454" s="687"/>
      <c r="U454" s="687"/>
      <c r="V454" s="687"/>
      <c r="W454" s="687"/>
      <c r="X454" s="687"/>
      <c r="Y454" s="687"/>
      <c r="Z454" s="687"/>
      <c r="AA454" s="687"/>
      <c r="AB454" s="687"/>
      <c r="AC454" s="687"/>
      <c r="AD454" s="687"/>
      <c r="AE454" s="687"/>
      <c r="AF454" s="687"/>
    </row>
    <row r="455" spans="1:32" x14ac:dyDescent="0.25">
      <c r="A455" s="682"/>
      <c r="B455" s="683"/>
      <c r="C455" s="684"/>
      <c r="D455" s="685"/>
      <c r="E455" s="685"/>
      <c r="F455" s="688"/>
      <c r="G455" s="685"/>
      <c r="H455" s="688"/>
      <c r="I455" s="685"/>
      <c r="J455" s="688"/>
      <c r="K455" s="685"/>
      <c r="L455" s="688"/>
      <c r="M455" s="685"/>
      <c r="N455" s="688"/>
      <c r="O455" s="685"/>
      <c r="P455" s="688"/>
      <c r="Q455" s="687"/>
      <c r="R455" s="687"/>
      <c r="S455" s="687"/>
      <c r="T455" s="687"/>
      <c r="U455" s="687"/>
      <c r="V455" s="687"/>
      <c r="W455" s="687"/>
      <c r="X455" s="687"/>
      <c r="Y455" s="687"/>
      <c r="Z455" s="687"/>
      <c r="AA455" s="687"/>
      <c r="AB455" s="687"/>
      <c r="AC455" s="687"/>
      <c r="AD455" s="687"/>
      <c r="AE455" s="687"/>
      <c r="AF455" s="687"/>
    </row>
    <row r="456" spans="1:32" x14ac:dyDescent="0.25">
      <c r="A456" s="682"/>
      <c r="B456" s="683"/>
      <c r="C456" s="684"/>
      <c r="D456" s="685"/>
      <c r="E456" s="685"/>
      <c r="F456" s="688"/>
      <c r="G456" s="685"/>
      <c r="H456" s="688"/>
      <c r="I456" s="685"/>
      <c r="J456" s="688"/>
      <c r="K456" s="685"/>
      <c r="L456" s="688"/>
      <c r="M456" s="685"/>
      <c r="N456" s="688"/>
      <c r="O456" s="685"/>
      <c r="P456" s="688"/>
      <c r="Q456" s="687"/>
      <c r="R456" s="687"/>
      <c r="S456" s="687"/>
      <c r="T456" s="687"/>
      <c r="U456" s="687"/>
      <c r="V456" s="687"/>
      <c r="W456" s="687"/>
      <c r="X456" s="687"/>
      <c r="Y456" s="687"/>
      <c r="Z456" s="687"/>
      <c r="AA456" s="687"/>
      <c r="AB456" s="687"/>
      <c r="AC456" s="687"/>
      <c r="AD456" s="687"/>
      <c r="AE456" s="687"/>
      <c r="AF456" s="687"/>
    </row>
    <row r="457" spans="1:32" x14ac:dyDescent="0.25">
      <c r="A457" s="682"/>
      <c r="B457" s="683"/>
      <c r="C457" s="684"/>
      <c r="D457" s="685"/>
      <c r="E457" s="685"/>
      <c r="F457" s="688"/>
      <c r="G457" s="685"/>
      <c r="H457" s="688"/>
      <c r="I457" s="685"/>
      <c r="J457" s="688"/>
      <c r="K457" s="685"/>
      <c r="L457" s="688"/>
      <c r="M457" s="685"/>
      <c r="N457" s="688"/>
      <c r="O457" s="685"/>
      <c r="P457" s="688"/>
      <c r="Q457" s="687"/>
      <c r="R457" s="687"/>
      <c r="S457" s="687"/>
      <c r="T457" s="687"/>
      <c r="U457" s="687"/>
      <c r="V457" s="687"/>
      <c r="W457" s="687"/>
      <c r="X457" s="687"/>
      <c r="Y457" s="687"/>
      <c r="Z457" s="687"/>
      <c r="AA457" s="687"/>
      <c r="AB457" s="687"/>
      <c r="AC457" s="687"/>
      <c r="AD457" s="687"/>
      <c r="AE457" s="687"/>
      <c r="AF457" s="687"/>
    </row>
    <row r="458" spans="1:32" x14ac:dyDescent="0.25">
      <c r="A458" s="682"/>
      <c r="B458" s="683"/>
      <c r="C458" s="684"/>
      <c r="D458" s="685"/>
      <c r="E458" s="685"/>
      <c r="F458" s="688"/>
      <c r="G458" s="685"/>
      <c r="H458" s="688"/>
      <c r="I458" s="685"/>
      <c r="J458" s="688"/>
      <c r="K458" s="685"/>
      <c r="L458" s="688"/>
      <c r="M458" s="685"/>
      <c r="N458" s="688"/>
      <c r="O458" s="685"/>
      <c r="P458" s="688"/>
      <c r="Q458" s="687"/>
      <c r="R458" s="687"/>
      <c r="S458" s="687"/>
      <c r="T458" s="687"/>
      <c r="U458" s="687"/>
      <c r="V458" s="687"/>
      <c r="W458" s="687"/>
      <c r="X458" s="687"/>
      <c r="Y458" s="687"/>
      <c r="Z458" s="687"/>
      <c r="AA458" s="687"/>
      <c r="AB458" s="687"/>
      <c r="AC458" s="687"/>
      <c r="AD458" s="687"/>
      <c r="AE458" s="687"/>
      <c r="AF458" s="687"/>
    </row>
    <row r="459" spans="1:32" x14ac:dyDescent="0.25">
      <c r="A459" s="682"/>
      <c r="B459" s="683"/>
      <c r="C459" s="684"/>
      <c r="D459" s="685"/>
      <c r="E459" s="685"/>
      <c r="F459" s="688"/>
      <c r="G459" s="685"/>
      <c r="H459" s="688"/>
      <c r="I459" s="685"/>
      <c r="J459" s="688"/>
      <c r="K459" s="685"/>
      <c r="L459" s="688"/>
      <c r="M459" s="685"/>
      <c r="N459" s="688"/>
      <c r="O459" s="685"/>
      <c r="P459" s="688"/>
      <c r="Q459" s="687"/>
      <c r="R459" s="687"/>
      <c r="S459" s="687"/>
      <c r="T459" s="687"/>
      <c r="U459" s="687"/>
      <c r="V459" s="687"/>
      <c r="W459" s="687"/>
      <c r="X459" s="687"/>
      <c r="Y459" s="687"/>
      <c r="Z459" s="687"/>
      <c r="AA459" s="687"/>
      <c r="AB459" s="687"/>
      <c r="AC459" s="687"/>
      <c r="AD459" s="687"/>
      <c r="AE459" s="687"/>
      <c r="AF459" s="687"/>
    </row>
    <row r="460" spans="1:32" x14ac:dyDescent="0.25">
      <c r="A460" s="682"/>
      <c r="B460" s="683"/>
      <c r="C460" s="684"/>
      <c r="D460" s="685"/>
      <c r="E460" s="685"/>
      <c r="F460" s="688"/>
      <c r="G460" s="685"/>
      <c r="H460" s="688"/>
      <c r="I460" s="685"/>
      <c r="J460" s="688"/>
      <c r="K460" s="685"/>
      <c r="L460" s="688"/>
      <c r="M460" s="685"/>
      <c r="N460" s="688"/>
      <c r="O460" s="685"/>
      <c r="P460" s="688"/>
      <c r="Q460" s="687"/>
      <c r="R460" s="687"/>
      <c r="S460" s="687"/>
      <c r="T460" s="687"/>
      <c r="U460" s="687"/>
      <c r="V460" s="687"/>
      <c r="W460" s="687"/>
      <c r="X460" s="687"/>
      <c r="Y460" s="687"/>
      <c r="Z460" s="687"/>
      <c r="AA460" s="687"/>
      <c r="AB460" s="687"/>
      <c r="AC460" s="687"/>
      <c r="AD460" s="687"/>
      <c r="AE460" s="687"/>
      <c r="AF460" s="687"/>
    </row>
    <row r="461" spans="1:32" x14ac:dyDescent="0.25">
      <c r="A461" s="682"/>
      <c r="B461" s="683"/>
      <c r="C461" s="684"/>
      <c r="D461" s="685"/>
      <c r="E461" s="685"/>
      <c r="F461" s="688"/>
      <c r="G461" s="685"/>
      <c r="H461" s="688"/>
      <c r="I461" s="685"/>
      <c r="J461" s="688"/>
      <c r="K461" s="685"/>
      <c r="L461" s="688"/>
      <c r="M461" s="685"/>
      <c r="N461" s="688"/>
      <c r="O461" s="685"/>
      <c r="P461" s="688"/>
      <c r="Q461" s="687"/>
      <c r="R461" s="687"/>
      <c r="S461" s="687"/>
      <c r="T461" s="687"/>
      <c r="U461" s="687"/>
      <c r="V461" s="687"/>
      <c r="W461" s="687"/>
      <c r="X461" s="687"/>
      <c r="Y461" s="687"/>
      <c r="Z461" s="687"/>
      <c r="AA461" s="687"/>
      <c r="AB461" s="687"/>
      <c r="AC461" s="687"/>
      <c r="AD461" s="687"/>
      <c r="AE461" s="687"/>
      <c r="AF461" s="687"/>
    </row>
    <row r="462" spans="1:32" x14ac:dyDescent="0.25">
      <c r="A462" s="682"/>
      <c r="B462" s="683"/>
      <c r="C462" s="684"/>
      <c r="D462" s="685"/>
      <c r="E462" s="685"/>
      <c r="F462" s="688"/>
      <c r="G462" s="685"/>
      <c r="H462" s="688"/>
      <c r="I462" s="685"/>
      <c r="J462" s="688"/>
      <c r="K462" s="685"/>
      <c r="L462" s="688"/>
      <c r="M462" s="685"/>
      <c r="N462" s="688"/>
      <c r="O462" s="685"/>
      <c r="P462" s="688"/>
      <c r="Q462" s="687"/>
      <c r="R462" s="687"/>
      <c r="S462" s="687"/>
      <c r="T462" s="687"/>
      <c r="U462" s="687"/>
      <c r="V462" s="687"/>
      <c r="W462" s="687"/>
      <c r="X462" s="687"/>
      <c r="Y462" s="687"/>
      <c r="Z462" s="687"/>
      <c r="AA462" s="687"/>
      <c r="AB462" s="687"/>
      <c r="AC462" s="687"/>
      <c r="AD462" s="687"/>
      <c r="AE462" s="687"/>
      <c r="AF462" s="687"/>
    </row>
    <row r="463" spans="1:32" x14ac:dyDescent="0.25">
      <c r="A463" s="682"/>
      <c r="B463" s="683"/>
      <c r="C463" s="684"/>
      <c r="D463" s="685"/>
      <c r="E463" s="685"/>
      <c r="F463" s="688"/>
      <c r="G463" s="685"/>
      <c r="H463" s="688"/>
      <c r="I463" s="685"/>
      <c r="J463" s="688"/>
      <c r="K463" s="685"/>
      <c r="L463" s="688"/>
      <c r="M463" s="685"/>
      <c r="N463" s="688"/>
      <c r="O463" s="685"/>
      <c r="P463" s="688"/>
      <c r="Q463" s="687"/>
      <c r="R463" s="687"/>
      <c r="S463" s="687"/>
      <c r="T463" s="687"/>
      <c r="U463" s="687"/>
      <c r="V463" s="687"/>
      <c r="W463" s="687"/>
      <c r="X463" s="687"/>
      <c r="Y463" s="687"/>
      <c r="Z463" s="687"/>
      <c r="AA463" s="687"/>
      <c r="AB463" s="687"/>
      <c r="AC463" s="687"/>
      <c r="AD463" s="687"/>
      <c r="AE463" s="687"/>
      <c r="AF463" s="687"/>
    </row>
    <row r="464" spans="1:32" x14ac:dyDescent="0.25">
      <c r="A464" s="682"/>
      <c r="B464" s="683"/>
      <c r="C464" s="684"/>
      <c r="D464" s="685"/>
      <c r="E464" s="685"/>
      <c r="F464" s="688"/>
      <c r="G464" s="685"/>
      <c r="H464" s="688"/>
      <c r="I464" s="685"/>
      <c r="J464" s="688"/>
      <c r="K464" s="685"/>
      <c r="L464" s="688"/>
      <c r="M464" s="685"/>
      <c r="N464" s="688"/>
      <c r="O464" s="685"/>
      <c r="P464" s="688"/>
      <c r="Q464" s="687"/>
      <c r="R464" s="687"/>
      <c r="S464" s="687"/>
      <c r="T464" s="687"/>
      <c r="U464" s="687"/>
      <c r="V464" s="687"/>
      <c r="W464" s="687"/>
      <c r="X464" s="687"/>
      <c r="Y464" s="687"/>
      <c r="Z464" s="687"/>
      <c r="AA464" s="687"/>
      <c r="AB464" s="687"/>
      <c r="AC464" s="687"/>
      <c r="AD464" s="687"/>
      <c r="AE464" s="687"/>
      <c r="AF464" s="687"/>
    </row>
    <row r="465" spans="1:32" x14ac:dyDescent="0.25">
      <c r="A465" s="682"/>
      <c r="B465" s="683"/>
      <c r="C465" s="684"/>
      <c r="D465" s="685"/>
      <c r="E465" s="685"/>
      <c r="F465" s="688"/>
      <c r="G465" s="685"/>
      <c r="H465" s="688"/>
      <c r="I465" s="685"/>
      <c r="J465" s="688"/>
      <c r="K465" s="685"/>
      <c r="L465" s="688"/>
      <c r="M465" s="685"/>
      <c r="N465" s="688"/>
      <c r="O465" s="685"/>
      <c r="P465" s="688"/>
      <c r="Q465" s="687"/>
      <c r="R465" s="687"/>
      <c r="S465" s="687"/>
      <c r="T465" s="687"/>
      <c r="U465" s="687"/>
      <c r="V465" s="687"/>
      <c r="W465" s="687"/>
      <c r="X465" s="687"/>
      <c r="Y465" s="687"/>
      <c r="Z465" s="687"/>
      <c r="AA465" s="687"/>
      <c r="AB465" s="687"/>
      <c r="AC465" s="687"/>
      <c r="AD465" s="687"/>
      <c r="AE465" s="687"/>
      <c r="AF465" s="687"/>
    </row>
    <row r="466" spans="1:32" x14ac:dyDescent="0.25">
      <c r="A466" s="682"/>
      <c r="B466" s="683"/>
      <c r="C466" s="684"/>
      <c r="D466" s="685"/>
      <c r="E466" s="685"/>
      <c r="F466" s="688"/>
      <c r="G466" s="685"/>
      <c r="H466" s="688"/>
      <c r="I466" s="685"/>
      <c r="J466" s="688"/>
      <c r="K466" s="685"/>
      <c r="L466" s="688"/>
      <c r="M466" s="685"/>
      <c r="N466" s="688"/>
      <c r="O466" s="685"/>
      <c r="P466" s="688"/>
      <c r="Q466" s="687"/>
      <c r="R466" s="687"/>
      <c r="S466" s="687"/>
      <c r="T466" s="687"/>
      <c r="U466" s="687"/>
      <c r="V466" s="687"/>
      <c r="W466" s="687"/>
      <c r="X466" s="687"/>
      <c r="Y466" s="687"/>
      <c r="Z466" s="687"/>
      <c r="AA466" s="687"/>
      <c r="AB466" s="687"/>
      <c r="AC466" s="687"/>
      <c r="AD466" s="687"/>
      <c r="AE466" s="687"/>
      <c r="AF466" s="687"/>
    </row>
    <row r="467" spans="1:32" x14ac:dyDescent="0.25">
      <c r="A467" s="682"/>
      <c r="B467" s="683"/>
      <c r="C467" s="684"/>
      <c r="D467" s="685"/>
      <c r="E467" s="685"/>
      <c r="F467" s="688"/>
      <c r="G467" s="685"/>
      <c r="H467" s="688"/>
      <c r="I467" s="685"/>
      <c r="J467" s="688"/>
      <c r="K467" s="685"/>
      <c r="L467" s="688"/>
      <c r="M467" s="685"/>
      <c r="N467" s="688"/>
      <c r="O467" s="685"/>
      <c r="P467" s="688"/>
      <c r="Q467" s="687"/>
      <c r="R467" s="687"/>
      <c r="S467" s="687"/>
      <c r="T467" s="687"/>
      <c r="U467" s="687"/>
      <c r="V467" s="687"/>
      <c r="W467" s="687"/>
      <c r="X467" s="687"/>
      <c r="Y467" s="687"/>
      <c r="Z467" s="687"/>
      <c r="AA467" s="687"/>
      <c r="AB467" s="687"/>
      <c r="AC467" s="687"/>
      <c r="AD467" s="687"/>
      <c r="AE467" s="687"/>
      <c r="AF467" s="687"/>
    </row>
    <row r="468" spans="1:32" x14ac:dyDescent="0.25">
      <c r="A468" s="682"/>
      <c r="B468" s="683"/>
      <c r="C468" s="684"/>
      <c r="D468" s="685"/>
      <c r="E468" s="685"/>
      <c r="F468" s="688"/>
      <c r="G468" s="685"/>
      <c r="H468" s="688"/>
      <c r="I468" s="685"/>
      <c r="J468" s="688"/>
      <c r="K468" s="685"/>
      <c r="L468" s="688"/>
      <c r="M468" s="685"/>
      <c r="N468" s="688"/>
      <c r="O468" s="685"/>
      <c r="P468" s="688"/>
      <c r="Q468" s="687"/>
      <c r="R468" s="687"/>
      <c r="S468" s="687"/>
      <c r="T468" s="687"/>
      <c r="U468" s="687"/>
      <c r="V468" s="687"/>
      <c r="W468" s="687"/>
      <c r="X468" s="687"/>
      <c r="Y468" s="687"/>
      <c r="Z468" s="687"/>
      <c r="AA468" s="687"/>
      <c r="AB468" s="687"/>
      <c r="AC468" s="687"/>
      <c r="AD468" s="687"/>
      <c r="AE468" s="687"/>
      <c r="AF468" s="687"/>
    </row>
    <row r="469" spans="1:32" x14ac:dyDescent="0.25">
      <c r="A469" s="682"/>
      <c r="B469" s="683"/>
      <c r="C469" s="684"/>
      <c r="D469" s="685"/>
      <c r="E469" s="685"/>
      <c r="F469" s="688"/>
      <c r="G469" s="685"/>
      <c r="H469" s="688"/>
      <c r="I469" s="685"/>
      <c r="J469" s="688"/>
      <c r="K469" s="685"/>
      <c r="L469" s="688"/>
      <c r="M469" s="685"/>
      <c r="N469" s="688"/>
      <c r="O469" s="685"/>
      <c r="P469" s="688"/>
      <c r="Q469" s="687"/>
      <c r="R469" s="687"/>
      <c r="S469" s="687"/>
      <c r="T469" s="687"/>
      <c r="U469" s="687"/>
      <c r="V469" s="687"/>
      <c r="W469" s="687"/>
      <c r="X469" s="687"/>
      <c r="Y469" s="687"/>
      <c r="Z469" s="687"/>
      <c r="AA469" s="687"/>
      <c r="AB469" s="687"/>
      <c r="AC469" s="687"/>
      <c r="AD469" s="687"/>
      <c r="AE469" s="687"/>
      <c r="AF469" s="687"/>
    </row>
    <row r="470" spans="1:32" x14ac:dyDescent="0.25">
      <c r="A470" s="682"/>
      <c r="B470" s="683"/>
      <c r="C470" s="684"/>
      <c r="D470" s="685"/>
      <c r="E470" s="685"/>
      <c r="F470" s="688"/>
      <c r="G470" s="685"/>
      <c r="H470" s="688"/>
      <c r="I470" s="685"/>
      <c r="J470" s="688"/>
      <c r="K470" s="685"/>
      <c r="L470" s="688"/>
      <c r="M470" s="685"/>
      <c r="N470" s="688"/>
      <c r="O470" s="685"/>
      <c r="P470" s="688"/>
      <c r="Q470" s="687"/>
      <c r="R470" s="687"/>
      <c r="S470" s="687"/>
      <c r="T470" s="687"/>
      <c r="U470" s="687"/>
      <c r="V470" s="687"/>
      <c r="W470" s="687"/>
      <c r="X470" s="687"/>
      <c r="Y470" s="687"/>
      <c r="Z470" s="687"/>
      <c r="AA470" s="687"/>
      <c r="AB470" s="687"/>
      <c r="AC470" s="687"/>
      <c r="AD470" s="687"/>
      <c r="AE470" s="687"/>
      <c r="AF470" s="687"/>
    </row>
    <row r="471" spans="1:32" x14ac:dyDescent="0.25">
      <c r="A471" s="682"/>
      <c r="B471" s="683"/>
      <c r="C471" s="684"/>
      <c r="D471" s="685"/>
      <c r="E471" s="685"/>
      <c r="F471" s="688"/>
      <c r="G471" s="685"/>
      <c r="H471" s="688"/>
      <c r="I471" s="685"/>
      <c r="J471" s="688"/>
      <c r="K471" s="685"/>
      <c r="L471" s="688"/>
      <c r="M471" s="685"/>
      <c r="N471" s="688"/>
      <c r="O471" s="685"/>
      <c r="P471" s="688"/>
      <c r="Q471" s="687"/>
      <c r="R471" s="687"/>
      <c r="S471" s="687"/>
      <c r="T471" s="687"/>
      <c r="U471" s="687"/>
      <c r="V471" s="687"/>
      <c r="W471" s="687"/>
      <c r="X471" s="687"/>
      <c r="Y471" s="687"/>
      <c r="Z471" s="687"/>
      <c r="AA471" s="687"/>
      <c r="AB471" s="687"/>
      <c r="AC471" s="687"/>
      <c r="AD471" s="687"/>
      <c r="AE471" s="687"/>
      <c r="AF471" s="687"/>
    </row>
    <row r="472" spans="1:32" x14ac:dyDescent="0.25">
      <c r="A472" s="682"/>
      <c r="B472" s="683"/>
      <c r="C472" s="684"/>
      <c r="D472" s="685"/>
      <c r="E472" s="685"/>
      <c r="F472" s="688"/>
      <c r="G472" s="685"/>
      <c r="H472" s="688"/>
      <c r="I472" s="685"/>
      <c r="J472" s="688"/>
      <c r="K472" s="685"/>
      <c r="L472" s="688"/>
      <c r="M472" s="685"/>
      <c r="N472" s="688"/>
      <c r="O472" s="685"/>
      <c r="P472" s="688"/>
      <c r="Q472" s="687"/>
      <c r="R472" s="687"/>
      <c r="S472" s="687"/>
      <c r="T472" s="687"/>
      <c r="U472" s="687"/>
      <c r="V472" s="687"/>
      <c r="W472" s="687"/>
      <c r="X472" s="687"/>
      <c r="Y472" s="687"/>
      <c r="Z472" s="687"/>
      <c r="AA472" s="687"/>
      <c r="AB472" s="687"/>
      <c r="AC472" s="687"/>
      <c r="AD472" s="687"/>
      <c r="AE472" s="687"/>
      <c r="AF472" s="687"/>
    </row>
    <row r="473" spans="1:32" x14ac:dyDescent="0.25">
      <c r="A473" s="682"/>
      <c r="B473" s="683"/>
      <c r="C473" s="684"/>
      <c r="D473" s="685"/>
      <c r="E473" s="685"/>
      <c r="F473" s="688"/>
      <c r="G473" s="685"/>
      <c r="H473" s="688"/>
      <c r="I473" s="685"/>
      <c r="J473" s="688"/>
      <c r="K473" s="685"/>
      <c r="L473" s="688"/>
      <c r="M473" s="685"/>
      <c r="N473" s="688"/>
      <c r="O473" s="685"/>
      <c r="P473" s="688"/>
      <c r="Q473" s="687"/>
      <c r="R473" s="687"/>
      <c r="S473" s="687"/>
      <c r="T473" s="687"/>
      <c r="U473" s="687"/>
      <c r="V473" s="687"/>
      <c r="W473" s="687"/>
      <c r="X473" s="687"/>
      <c r="Y473" s="687"/>
      <c r="Z473" s="687"/>
      <c r="AA473" s="687"/>
      <c r="AB473" s="687"/>
      <c r="AC473" s="687"/>
      <c r="AD473" s="687"/>
      <c r="AE473" s="687"/>
      <c r="AF473" s="687"/>
    </row>
    <row r="474" spans="1:32" x14ac:dyDescent="0.25">
      <c r="A474" s="682"/>
      <c r="B474" s="683"/>
      <c r="C474" s="684"/>
      <c r="D474" s="685"/>
      <c r="E474" s="685"/>
      <c r="F474" s="688"/>
      <c r="G474" s="685"/>
      <c r="H474" s="688"/>
      <c r="I474" s="685"/>
      <c r="J474" s="688"/>
      <c r="K474" s="685"/>
      <c r="L474" s="688"/>
      <c r="M474" s="685"/>
      <c r="N474" s="688"/>
      <c r="O474" s="685"/>
      <c r="P474" s="688"/>
      <c r="Q474" s="687"/>
      <c r="R474" s="687"/>
      <c r="S474" s="687"/>
      <c r="T474" s="687"/>
      <c r="U474" s="687"/>
      <c r="V474" s="687"/>
      <c r="W474" s="687"/>
      <c r="X474" s="687"/>
      <c r="Y474" s="687"/>
      <c r="Z474" s="687"/>
      <c r="AA474" s="687"/>
      <c r="AB474" s="687"/>
      <c r="AC474" s="687"/>
      <c r="AD474" s="687"/>
      <c r="AE474" s="687"/>
      <c r="AF474" s="687"/>
    </row>
    <row r="475" spans="1:32" x14ac:dyDescent="0.25">
      <c r="A475" s="682"/>
      <c r="B475" s="683"/>
      <c r="C475" s="684"/>
      <c r="D475" s="685"/>
      <c r="E475" s="685"/>
      <c r="F475" s="688"/>
      <c r="G475" s="685"/>
      <c r="H475" s="688"/>
      <c r="I475" s="685"/>
      <c r="J475" s="688"/>
      <c r="K475" s="685"/>
      <c r="L475" s="688"/>
      <c r="M475" s="685"/>
      <c r="N475" s="688"/>
      <c r="O475" s="685"/>
      <c r="P475" s="688"/>
      <c r="Q475" s="687"/>
      <c r="R475" s="687"/>
      <c r="S475" s="687"/>
      <c r="T475" s="687"/>
      <c r="U475" s="687"/>
      <c r="V475" s="687"/>
      <c r="W475" s="687"/>
      <c r="X475" s="687"/>
      <c r="Y475" s="687"/>
      <c r="Z475" s="687"/>
      <c r="AA475" s="687"/>
      <c r="AB475" s="687"/>
      <c r="AC475" s="687"/>
      <c r="AD475" s="687"/>
      <c r="AE475" s="687"/>
      <c r="AF475" s="687"/>
    </row>
    <row r="476" spans="1:32" x14ac:dyDescent="0.25">
      <c r="A476" s="682"/>
      <c r="B476" s="683"/>
      <c r="C476" s="684"/>
      <c r="D476" s="685"/>
      <c r="E476" s="685"/>
      <c r="F476" s="688"/>
      <c r="G476" s="685"/>
      <c r="H476" s="688"/>
      <c r="I476" s="685"/>
      <c r="J476" s="688"/>
      <c r="K476" s="685"/>
      <c r="L476" s="688"/>
      <c r="M476" s="685"/>
      <c r="N476" s="688"/>
      <c r="O476" s="685"/>
      <c r="P476" s="688"/>
      <c r="Q476" s="687"/>
      <c r="R476" s="687"/>
      <c r="S476" s="687"/>
      <c r="T476" s="687"/>
      <c r="U476" s="687"/>
      <c r="V476" s="687"/>
      <c r="W476" s="687"/>
      <c r="X476" s="687"/>
      <c r="Y476" s="687"/>
      <c r="Z476" s="687"/>
      <c r="AA476" s="687"/>
      <c r="AB476" s="687"/>
      <c r="AC476" s="687"/>
      <c r="AD476" s="687"/>
      <c r="AE476" s="687"/>
      <c r="AF476" s="687"/>
    </row>
    <row r="477" spans="1:32" x14ac:dyDescent="0.25">
      <c r="A477" s="682"/>
      <c r="B477" s="683"/>
      <c r="C477" s="684"/>
      <c r="D477" s="685"/>
      <c r="E477" s="685"/>
      <c r="F477" s="688"/>
      <c r="G477" s="685"/>
      <c r="H477" s="688"/>
      <c r="I477" s="685"/>
      <c r="J477" s="688"/>
      <c r="K477" s="685"/>
      <c r="L477" s="688"/>
      <c r="M477" s="685"/>
      <c r="N477" s="688"/>
      <c r="O477" s="685"/>
      <c r="P477" s="688"/>
      <c r="Q477" s="687"/>
      <c r="R477" s="687"/>
      <c r="S477" s="687"/>
      <c r="T477" s="687"/>
      <c r="U477" s="687"/>
      <c r="V477" s="687"/>
      <c r="W477" s="687"/>
      <c r="X477" s="687"/>
      <c r="Y477" s="687"/>
      <c r="Z477" s="687"/>
      <c r="AA477" s="687"/>
      <c r="AB477" s="687"/>
      <c r="AC477" s="687"/>
      <c r="AD477" s="687"/>
      <c r="AE477" s="687"/>
      <c r="AF477" s="687"/>
    </row>
    <row r="478" spans="1:32" x14ac:dyDescent="0.25">
      <c r="A478" s="682"/>
      <c r="B478" s="683"/>
      <c r="C478" s="684"/>
      <c r="D478" s="685"/>
      <c r="E478" s="685"/>
      <c r="F478" s="688"/>
      <c r="G478" s="685"/>
      <c r="H478" s="688"/>
      <c r="I478" s="685"/>
      <c r="J478" s="688"/>
      <c r="K478" s="685"/>
      <c r="L478" s="688"/>
      <c r="M478" s="685"/>
      <c r="N478" s="688"/>
      <c r="O478" s="685"/>
      <c r="P478" s="688"/>
      <c r="Q478" s="687"/>
      <c r="R478" s="687"/>
      <c r="S478" s="687"/>
      <c r="T478" s="687"/>
      <c r="U478" s="687"/>
      <c r="V478" s="687"/>
      <c r="W478" s="687"/>
      <c r="X478" s="687"/>
      <c r="Y478" s="687"/>
      <c r="Z478" s="687"/>
      <c r="AA478" s="687"/>
      <c r="AB478" s="687"/>
      <c r="AC478" s="687"/>
      <c r="AD478" s="687"/>
      <c r="AE478" s="687"/>
      <c r="AF478" s="687"/>
    </row>
    <row r="479" spans="1:32" x14ac:dyDescent="0.25">
      <c r="A479" s="682"/>
      <c r="B479" s="683"/>
      <c r="C479" s="684"/>
      <c r="D479" s="685"/>
      <c r="E479" s="685"/>
      <c r="F479" s="688"/>
      <c r="G479" s="685"/>
      <c r="H479" s="688"/>
      <c r="I479" s="685"/>
      <c r="J479" s="688"/>
      <c r="K479" s="685"/>
      <c r="L479" s="688"/>
      <c r="M479" s="685"/>
      <c r="N479" s="688"/>
      <c r="O479" s="685"/>
      <c r="P479" s="688"/>
      <c r="Q479" s="687"/>
      <c r="R479" s="687"/>
      <c r="S479" s="687"/>
      <c r="T479" s="687"/>
      <c r="U479" s="687"/>
      <c r="V479" s="687"/>
      <c r="W479" s="687"/>
      <c r="X479" s="687"/>
      <c r="Y479" s="687"/>
      <c r="Z479" s="687"/>
      <c r="AA479" s="687"/>
      <c r="AB479" s="687"/>
      <c r="AC479" s="687"/>
      <c r="AD479" s="687"/>
      <c r="AE479" s="687"/>
      <c r="AF479" s="687"/>
    </row>
    <row r="480" spans="1:32" x14ac:dyDescent="0.25">
      <c r="A480" s="682"/>
      <c r="B480" s="683"/>
      <c r="C480" s="684"/>
      <c r="D480" s="685"/>
      <c r="E480" s="685"/>
      <c r="F480" s="688"/>
      <c r="G480" s="685"/>
      <c r="H480" s="688"/>
      <c r="I480" s="685"/>
      <c r="J480" s="688"/>
      <c r="K480" s="685"/>
      <c r="L480" s="688"/>
      <c r="M480" s="685"/>
      <c r="N480" s="688"/>
      <c r="O480" s="685"/>
      <c r="P480" s="688"/>
      <c r="Q480" s="687"/>
      <c r="R480" s="687"/>
      <c r="S480" s="687"/>
      <c r="T480" s="687"/>
      <c r="U480" s="687"/>
      <c r="V480" s="687"/>
      <c r="W480" s="687"/>
      <c r="X480" s="687"/>
      <c r="Y480" s="687"/>
      <c r="Z480" s="687"/>
      <c r="AA480" s="687"/>
      <c r="AB480" s="687"/>
      <c r="AC480" s="687"/>
      <c r="AD480" s="687"/>
      <c r="AE480" s="687"/>
      <c r="AF480" s="687"/>
    </row>
    <row r="481" spans="1:32" x14ac:dyDescent="0.25">
      <c r="A481" s="682"/>
      <c r="B481" s="683"/>
      <c r="C481" s="684"/>
      <c r="D481" s="685"/>
      <c r="E481" s="685"/>
      <c r="F481" s="688"/>
      <c r="G481" s="685"/>
      <c r="H481" s="688"/>
      <c r="I481" s="685"/>
      <c r="J481" s="688"/>
      <c r="K481" s="685"/>
      <c r="L481" s="688"/>
      <c r="M481" s="685"/>
      <c r="N481" s="688"/>
      <c r="O481" s="685"/>
      <c r="P481" s="688"/>
      <c r="Q481" s="687"/>
      <c r="R481" s="687"/>
      <c r="S481" s="687"/>
      <c r="T481" s="687"/>
      <c r="U481" s="687"/>
      <c r="V481" s="687"/>
      <c r="W481" s="687"/>
      <c r="X481" s="687"/>
      <c r="Y481" s="687"/>
      <c r="Z481" s="687"/>
      <c r="AA481" s="687"/>
      <c r="AB481" s="687"/>
      <c r="AC481" s="687"/>
      <c r="AD481" s="687"/>
      <c r="AE481" s="687"/>
      <c r="AF481" s="687"/>
    </row>
    <row r="482" spans="1:32" x14ac:dyDescent="0.25">
      <c r="A482" s="682"/>
      <c r="B482" s="683"/>
      <c r="C482" s="684"/>
      <c r="D482" s="685"/>
      <c r="E482" s="685"/>
      <c r="F482" s="688"/>
      <c r="G482" s="685"/>
      <c r="H482" s="688"/>
      <c r="I482" s="685"/>
      <c r="J482" s="688"/>
      <c r="K482" s="685"/>
      <c r="L482" s="688"/>
      <c r="M482" s="685"/>
      <c r="N482" s="688"/>
      <c r="O482" s="685"/>
      <c r="P482" s="688"/>
      <c r="Q482" s="687"/>
      <c r="R482" s="687"/>
      <c r="S482" s="687"/>
      <c r="T482" s="687"/>
      <c r="U482" s="687"/>
      <c r="V482" s="687"/>
      <c r="W482" s="687"/>
      <c r="X482" s="687"/>
      <c r="Y482" s="687"/>
      <c r="Z482" s="687"/>
      <c r="AA482" s="687"/>
      <c r="AB482" s="687"/>
      <c r="AC482" s="687"/>
      <c r="AD482" s="687"/>
      <c r="AE482" s="687"/>
      <c r="AF482" s="687"/>
    </row>
    <row r="483" spans="1:32" x14ac:dyDescent="0.25">
      <c r="A483" s="682"/>
      <c r="B483" s="683"/>
      <c r="C483" s="684"/>
      <c r="D483" s="685"/>
      <c r="E483" s="685"/>
      <c r="F483" s="688"/>
      <c r="G483" s="685"/>
      <c r="H483" s="688"/>
      <c r="I483" s="685"/>
      <c r="J483" s="688"/>
      <c r="K483" s="685"/>
      <c r="L483" s="688"/>
      <c r="M483" s="685"/>
      <c r="N483" s="688"/>
      <c r="O483" s="685"/>
      <c r="P483" s="688"/>
      <c r="Q483" s="687"/>
      <c r="R483" s="687"/>
      <c r="S483" s="687"/>
      <c r="T483" s="687"/>
      <c r="U483" s="687"/>
      <c r="V483" s="687"/>
      <c r="W483" s="687"/>
      <c r="X483" s="687"/>
      <c r="Y483" s="687"/>
      <c r="Z483" s="687"/>
      <c r="AA483" s="687"/>
      <c r="AB483" s="687"/>
      <c r="AC483" s="687"/>
      <c r="AD483" s="687"/>
      <c r="AE483" s="687"/>
      <c r="AF483" s="687"/>
    </row>
    <row r="484" spans="1:32" x14ac:dyDescent="0.25">
      <c r="A484" s="682"/>
      <c r="B484" s="683"/>
      <c r="C484" s="684"/>
      <c r="D484" s="685"/>
      <c r="E484" s="685"/>
      <c r="F484" s="688"/>
      <c r="G484" s="685"/>
      <c r="H484" s="688"/>
      <c r="I484" s="685"/>
      <c r="J484" s="688"/>
      <c r="K484" s="685"/>
      <c r="L484" s="688"/>
      <c r="M484" s="685"/>
      <c r="N484" s="688"/>
      <c r="O484" s="685"/>
      <c r="P484" s="688"/>
      <c r="Q484" s="687"/>
      <c r="R484" s="687"/>
      <c r="S484" s="687"/>
      <c r="T484" s="687"/>
      <c r="U484" s="687"/>
      <c r="V484" s="687"/>
      <c r="W484" s="687"/>
      <c r="X484" s="687"/>
      <c r="Y484" s="687"/>
      <c r="Z484" s="687"/>
      <c r="AA484" s="687"/>
      <c r="AB484" s="687"/>
      <c r="AC484" s="687"/>
      <c r="AD484" s="687"/>
      <c r="AE484" s="687"/>
      <c r="AF484" s="687"/>
    </row>
    <row r="485" spans="1:32" x14ac:dyDescent="0.25">
      <c r="A485" s="682"/>
      <c r="B485" s="683"/>
      <c r="C485" s="684"/>
      <c r="D485" s="685"/>
      <c r="E485" s="685"/>
      <c r="F485" s="688"/>
      <c r="G485" s="685"/>
      <c r="H485" s="688"/>
      <c r="I485" s="685"/>
      <c r="J485" s="688"/>
      <c r="K485" s="685"/>
      <c r="L485" s="688"/>
      <c r="M485" s="685"/>
      <c r="N485" s="688"/>
      <c r="O485" s="685"/>
      <c r="P485" s="688"/>
      <c r="Q485" s="687"/>
      <c r="R485" s="687"/>
      <c r="S485" s="687"/>
      <c r="T485" s="687"/>
      <c r="U485" s="687"/>
      <c r="V485" s="687"/>
      <c r="W485" s="687"/>
      <c r="X485" s="687"/>
      <c r="Y485" s="687"/>
      <c r="Z485" s="687"/>
      <c r="AA485" s="687"/>
      <c r="AB485" s="687"/>
      <c r="AC485" s="687"/>
      <c r="AD485" s="687"/>
      <c r="AE485" s="687"/>
      <c r="AF485" s="687"/>
    </row>
    <row r="486" spans="1:32" x14ac:dyDescent="0.25">
      <c r="A486" s="682"/>
      <c r="B486" s="683"/>
      <c r="C486" s="684"/>
      <c r="D486" s="685"/>
      <c r="E486" s="685"/>
      <c r="F486" s="688"/>
      <c r="G486" s="685"/>
      <c r="H486" s="688"/>
      <c r="I486" s="685"/>
      <c r="J486" s="688"/>
      <c r="K486" s="685"/>
      <c r="L486" s="688"/>
      <c r="M486" s="685"/>
      <c r="N486" s="688"/>
      <c r="O486" s="685"/>
      <c r="P486" s="688"/>
      <c r="Q486" s="687"/>
      <c r="R486" s="687"/>
      <c r="S486" s="687"/>
      <c r="T486" s="687"/>
      <c r="U486" s="687"/>
      <c r="V486" s="687"/>
      <c r="W486" s="687"/>
      <c r="X486" s="687"/>
      <c r="Y486" s="687"/>
      <c r="Z486" s="687"/>
      <c r="AA486" s="687"/>
      <c r="AB486" s="687"/>
      <c r="AC486" s="687"/>
      <c r="AD486" s="687"/>
      <c r="AE486" s="687"/>
      <c r="AF486" s="687"/>
    </row>
    <row r="487" spans="1:32" x14ac:dyDescent="0.25">
      <c r="A487" s="682"/>
      <c r="B487" s="683"/>
      <c r="C487" s="684"/>
      <c r="D487" s="685"/>
      <c r="E487" s="685"/>
      <c r="F487" s="688"/>
      <c r="G487" s="685"/>
      <c r="H487" s="688"/>
      <c r="I487" s="685"/>
      <c r="J487" s="688"/>
      <c r="K487" s="685"/>
      <c r="L487" s="688"/>
      <c r="M487" s="685"/>
      <c r="N487" s="688"/>
      <c r="O487" s="685"/>
      <c r="P487" s="688"/>
      <c r="Q487" s="687"/>
      <c r="R487" s="687"/>
      <c r="S487" s="687"/>
      <c r="T487" s="687"/>
      <c r="U487" s="687"/>
      <c r="V487" s="687"/>
      <c r="W487" s="687"/>
      <c r="X487" s="687"/>
      <c r="Y487" s="687"/>
      <c r="Z487" s="687"/>
      <c r="AA487" s="687"/>
      <c r="AB487" s="687"/>
      <c r="AC487" s="687"/>
      <c r="AD487" s="687"/>
      <c r="AE487" s="687"/>
      <c r="AF487" s="687"/>
    </row>
    <row r="488" spans="1:32" x14ac:dyDescent="0.25">
      <c r="A488" s="682"/>
      <c r="B488" s="683"/>
      <c r="C488" s="684"/>
      <c r="D488" s="685"/>
      <c r="E488" s="685"/>
      <c r="F488" s="688"/>
      <c r="G488" s="685"/>
      <c r="H488" s="688"/>
      <c r="I488" s="685"/>
      <c r="J488" s="688"/>
      <c r="K488" s="685"/>
      <c r="L488" s="688"/>
      <c r="M488" s="685"/>
      <c r="N488" s="688"/>
      <c r="O488" s="685"/>
      <c r="P488" s="688"/>
      <c r="Q488" s="687"/>
      <c r="R488" s="687"/>
      <c r="S488" s="687"/>
      <c r="T488" s="687"/>
      <c r="U488" s="687"/>
      <c r="V488" s="687"/>
      <c r="W488" s="687"/>
      <c r="X488" s="687"/>
      <c r="Y488" s="687"/>
      <c r="Z488" s="687"/>
      <c r="AA488" s="687"/>
      <c r="AB488" s="687"/>
      <c r="AC488" s="687"/>
      <c r="AD488" s="687"/>
      <c r="AE488" s="687"/>
      <c r="AF488" s="687"/>
    </row>
    <row r="489" spans="1:32" x14ac:dyDescent="0.25">
      <c r="A489" s="682"/>
      <c r="B489" s="683"/>
      <c r="C489" s="684"/>
      <c r="D489" s="685"/>
      <c r="E489" s="685"/>
      <c r="F489" s="688"/>
      <c r="G489" s="685"/>
      <c r="H489" s="688"/>
      <c r="I489" s="685"/>
      <c r="J489" s="688"/>
      <c r="K489" s="685"/>
      <c r="L489" s="688"/>
      <c r="M489" s="685"/>
      <c r="N489" s="688"/>
      <c r="O489" s="685"/>
      <c r="P489" s="688"/>
      <c r="Q489" s="687"/>
      <c r="R489" s="687"/>
      <c r="S489" s="687"/>
      <c r="T489" s="687"/>
      <c r="U489" s="687"/>
      <c r="V489" s="687"/>
      <c r="W489" s="687"/>
      <c r="X489" s="687"/>
      <c r="Y489" s="687"/>
      <c r="Z489" s="687"/>
      <c r="AA489" s="687"/>
      <c r="AB489" s="687"/>
      <c r="AC489" s="687"/>
      <c r="AD489" s="687"/>
      <c r="AE489" s="687"/>
      <c r="AF489" s="687"/>
    </row>
    <row r="490" spans="1:32" x14ac:dyDescent="0.25">
      <c r="A490" s="682"/>
      <c r="B490" s="683"/>
      <c r="C490" s="684"/>
      <c r="D490" s="685"/>
      <c r="E490" s="685"/>
      <c r="F490" s="688"/>
      <c r="G490" s="685"/>
      <c r="H490" s="688"/>
      <c r="I490" s="685"/>
      <c r="J490" s="688"/>
      <c r="K490" s="685"/>
      <c r="L490" s="688"/>
      <c r="M490" s="685"/>
      <c r="N490" s="688"/>
      <c r="O490" s="685"/>
      <c r="P490" s="688"/>
      <c r="Q490" s="687"/>
      <c r="R490" s="687"/>
      <c r="S490" s="687"/>
      <c r="T490" s="687"/>
      <c r="U490" s="687"/>
      <c r="V490" s="687"/>
      <c r="W490" s="687"/>
      <c r="X490" s="687"/>
      <c r="Y490" s="687"/>
      <c r="Z490" s="687"/>
      <c r="AA490" s="687"/>
      <c r="AB490" s="687"/>
      <c r="AC490" s="687"/>
      <c r="AD490" s="687"/>
      <c r="AE490" s="687"/>
      <c r="AF490" s="687"/>
    </row>
    <row r="491" spans="1:32" x14ac:dyDescent="0.25">
      <c r="A491" s="682"/>
      <c r="B491" s="683"/>
      <c r="C491" s="684"/>
      <c r="D491" s="685"/>
      <c r="E491" s="685"/>
      <c r="F491" s="688"/>
      <c r="G491" s="685"/>
      <c r="H491" s="688"/>
      <c r="I491" s="685"/>
      <c r="J491" s="688"/>
      <c r="K491" s="685"/>
      <c r="L491" s="688"/>
      <c r="M491" s="685"/>
      <c r="N491" s="688"/>
      <c r="O491" s="685"/>
      <c r="P491" s="688"/>
      <c r="Q491" s="687"/>
      <c r="R491" s="687"/>
      <c r="S491" s="687"/>
      <c r="T491" s="687"/>
      <c r="U491" s="687"/>
      <c r="V491" s="687"/>
      <c r="W491" s="687"/>
      <c r="X491" s="687"/>
      <c r="Y491" s="687"/>
      <c r="Z491" s="687"/>
      <c r="AA491" s="687"/>
      <c r="AB491" s="687"/>
      <c r="AC491" s="687"/>
      <c r="AD491" s="687"/>
      <c r="AE491" s="687"/>
      <c r="AF491" s="687"/>
    </row>
    <row r="492" spans="1:32" x14ac:dyDescent="0.25">
      <c r="A492" s="682"/>
      <c r="B492" s="683"/>
      <c r="C492" s="684"/>
      <c r="D492" s="685"/>
      <c r="E492" s="685"/>
      <c r="F492" s="688"/>
      <c r="G492" s="685"/>
      <c r="H492" s="688"/>
      <c r="I492" s="685"/>
      <c r="J492" s="688"/>
      <c r="K492" s="685"/>
      <c r="L492" s="688"/>
      <c r="M492" s="685"/>
      <c r="N492" s="688"/>
      <c r="O492" s="685"/>
      <c r="P492" s="688"/>
      <c r="Q492" s="687"/>
      <c r="R492" s="687"/>
      <c r="S492" s="687"/>
      <c r="T492" s="687"/>
      <c r="U492" s="687"/>
      <c r="V492" s="687"/>
      <c r="W492" s="687"/>
      <c r="X492" s="687"/>
      <c r="Y492" s="687"/>
      <c r="Z492" s="687"/>
      <c r="AA492" s="687"/>
      <c r="AB492" s="687"/>
      <c r="AC492" s="687"/>
      <c r="AD492" s="687"/>
      <c r="AE492" s="687"/>
      <c r="AF492" s="687"/>
    </row>
    <row r="493" spans="1:32" x14ac:dyDescent="0.25">
      <c r="A493" s="682"/>
      <c r="B493" s="683"/>
      <c r="C493" s="684"/>
      <c r="D493" s="685"/>
      <c r="E493" s="685"/>
      <c r="F493" s="688"/>
      <c r="G493" s="685"/>
      <c r="H493" s="688"/>
      <c r="I493" s="685"/>
      <c r="J493" s="688"/>
      <c r="K493" s="685"/>
      <c r="L493" s="688"/>
      <c r="M493" s="685"/>
      <c r="N493" s="688"/>
      <c r="O493" s="685"/>
      <c r="P493" s="688"/>
      <c r="Q493" s="687"/>
      <c r="R493" s="687"/>
      <c r="S493" s="687"/>
      <c r="T493" s="687"/>
      <c r="U493" s="687"/>
      <c r="V493" s="687"/>
      <c r="W493" s="687"/>
      <c r="X493" s="687"/>
      <c r="Y493" s="687"/>
      <c r="Z493" s="687"/>
      <c r="AA493" s="687"/>
      <c r="AB493" s="687"/>
      <c r="AC493" s="687"/>
      <c r="AD493" s="687"/>
      <c r="AE493" s="687"/>
      <c r="AF493" s="687"/>
    </row>
    <row r="494" spans="1:32" x14ac:dyDescent="0.25">
      <c r="A494" s="682"/>
      <c r="B494" s="683"/>
      <c r="C494" s="684"/>
      <c r="D494" s="685"/>
      <c r="E494" s="685"/>
      <c r="F494" s="688"/>
      <c r="G494" s="685"/>
      <c r="H494" s="688"/>
      <c r="I494" s="685"/>
      <c r="J494" s="688"/>
      <c r="K494" s="685"/>
      <c r="L494" s="688"/>
      <c r="M494" s="685"/>
      <c r="N494" s="688"/>
      <c r="O494" s="685"/>
      <c r="P494" s="688"/>
      <c r="Q494" s="687"/>
      <c r="R494" s="687"/>
      <c r="S494" s="687"/>
      <c r="T494" s="687"/>
      <c r="U494" s="687"/>
      <c r="V494" s="687"/>
      <c r="W494" s="687"/>
      <c r="X494" s="687"/>
      <c r="Y494" s="687"/>
      <c r="Z494" s="687"/>
      <c r="AA494" s="687"/>
      <c r="AB494" s="687"/>
      <c r="AC494" s="687"/>
      <c r="AD494" s="687"/>
      <c r="AE494" s="687"/>
      <c r="AF494" s="687"/>
    </row>
    <row r="495" spans="1:32" x14ac:dyDescent="0.25">
      <c r="A495" s="682"/>
      <c r="B495" s="683"/>
      <c r="C495" s="684"/>
      <c r="D495" s="685"/>
      <c r="E495" s="685"/>
      <c r="F495" s="688"/>
      <c r="G495" s="685"/>
      <c r="H495" s="688"/>
      <c r="I495" s="685"/>
      <c r="J495" s="688"/>
      <c r="K495" s="685"/>
      <c r="L495" s="688"/>
      <c r="M495" s="685"/>
      <c r="N495" s="688"/>
      <c r="O495" s="685"/>
      <c r="P495" s="688"/>
      <c r="Q495" s="687"/>
      <c r="R495" s="687"/>
      <c r="S495" s="687"/>
      <c r="T495" s="687"/>
      <c r="U495" s="687"/>
      <c r="V495" s="687"/>
      <c r="W495" s="687"/>
      <c r="X495" s="687"/>
      <c r="Y495" s="687"/>
      <c r="Z495" s="687"/>
      <c r="AA495" s="687"/>
      <c r="AB495" s="687"/>
      <c r="AC495" s="687"/>
      <c r="AD495" s="687"/>
      <c r="AE495" s="687"/>
      <c r="AF495" s="687"/>
    </row>
    <row r="496" spans="1:32" x14ac:dyDescent="0.25">
      <c r="A496" s="682"/>
      <c r="B496" s="683"/>
      <c r="C496" s="684"/>
      <c r="D496" s="685"/>
      <c r="E496" s="685"/>
      <c r="F496" s="688"/>
      <c r="G496" s="685"/>
      <c r="H496" s="688"/>
      <c r="I496" s="685"/>
      <c r="J496" s="688"/>
      <c r="K496" s="685"/>
      <c r="L496" s="688"/>
      <c r="M496" s="685"/>
      <c r="N496" s="688"/>
      <c r="O496" s="685"/>
      <c r="P496" s="688"/>
      <c r="Q496" s="687"/>
      <c r="R496" s="687"/>
      <c r="S496" s="687"/>
      <c r="T496" s="687"/>
      <c r="U496" s="687"/>
      <c r="V496" s="687"/>
      <c r="W496" s="687"/>
      <c r="X496" s="687"/>
      <c r="Y496" s="687"/>
      <c r="Z496" s="687"/>
      <c r="AA496" s="687"/>
      <c r="AB496" s="687"/>
      <c r="AC496" s="687"/>
      <c r="AD496" s="687"/>
      <c r="AE496" s="687"/>
      <c r="AF496" s="687"/>
    </row>
    <row r="497" spans="1:32" x14ac:dyDescent="0.25">
      <c r="A497" s="682"/>
      <c r="B497" s="683"/>
      <c r="C497" s="684"/>
      <c r="D497" s="685"/>
      <c r="E497" s="685"/>
      <c r="F497" s="688"/>
      <c r="G497" s="685"/>
      <c r="H497" s="688"/>
      <c r="I497" s="685"/>
      <c r="J497" s="688"/>
      <c r="K497" s="685"/>
      <c r="L497" s="688"/>
      <c r="M497" s="685"/>
      <c r="N497" s="688"/>
      <c r="O497" s="685"/>
      <c r="P497" s="688"/>
      <c r="Q497" s="687"/>
      <c r="R497" s="687"/>
      <c r="S497" s="687"/>
      <c r="T497" s="687"/>
      <c r="U497" s="687"/>
      <c r="V497" s="687"/>
      <c r="W497" s="687"/>
      <c r="X497" s="687"/>
      <c r="Y497" s="687"/>
      <c r="Z497" s="687"/>
      <c r="AA497" s="687"/>
      <c r="AB497" s="687"/>
      <c r="AC497" s="687"/>
      <c r="AD497" s="687"/>
      <c r="AE497" s="687"/>
      <c r="AF497" s="687"/>
    </row>
    <row r="498" spans="1:32" x14ac:dyDescent="0.25">
      <c r="A498" s="682"/>
      <c r="B498" s="683"/>
      <c r="C498" s="684"/>
      <c r="D498" s="685"/>
      <c r="E498" s="685"/>
      <c r="F498" s="688"/>
      <c r="G498" s="685"/>
      <c r="H498" s="688"/>
      <c r="I498" s="685"/>
      <c r="J498" s="688"/>
      <c r="K498" s="685"/>
      <c r="L498" s="688"/>
      <c r="M498" s="685"/>
      <c r="N498" s="688"/>
      <c r="O498" s="685"/>
      <c r="P498" s="688"/>
      <c r="Q498" s="687"/>
      <c r="R498" s="687"/>
      <c r="S498" s="687"/>
      <c r="T498" s="687"/>
      <c r="U498" s="687"/>
      <c r="V498" s="687"/>
      <c r="W498" s="687"/>
      <c r="X498" s="687"/>
      <c r="Y498" s="687"/>
      <c r="Z498" s="687"/>
      <c r="AA498" s="687"/>
      <c r="AB498" s="687"/>
      <c r="AC498" s="687"/>
      <c r="AD498" s="687"/>
      <c r="AE498" s="687"/>
      <c r="AF498" s="687"/>
    </row>
    <row r="499" spans="1:32" x14ac:dyDescent="0.25">
      <c r="A499" s="682"/>
      <c r="B499" s="683"/>
      <c r="C499" s="684"/>
      <c r="D499" s="685"/>
      <c r="E499" s="685"/>
      <c r="F499" s="688"/>
      <c r="G499" s="685"/>
      <c r="H499" s="688"/>
      <c r="I499" s="685"/>
      <c r="J499" s="688"/>
      <c r="K499" s="685"/>
      <c r="L499" s="688"/>
      <c r="M499" s="685"/>
      <c r="N499" s="688"/>
      <c r="O499" s="685"/>
      <c r="P499" s="688"/>
      <c r="Q499" s="687"/>
      <c r="R499" s="687"/>
      <c r="S499" s="687"/>
      <c r="T499" s="687"/>
      <c r="U499" s="687"/>
      <c r="V499" s="687"/>
      <c r="W499" s="687"/>
      <c r="X499" s="687"/>
      <c r="Y499" s="687"/>
      <c r="Z499" s="687"/>
      <c r="AA499" s="687"/>
      <c r="AB499" s="687"/>
      <c r="AC499" s="687"/>
      <c r="AD499" s="687"/>
      <c r="AE499" s="687"/>
      <c r="AF499" s="687"/>
    </row>
    <row r="500" spans="1:32" x14ac:dyDescent="0.25">
      <c r="A500" s="682"/>
      <c r="B500" s="683"/>
      <c r="C500" s="684"/>
      <c r="D500" s="685"/>
      <c r="E500" s="685"/>
      <c r="F500" s="688"/>
      <c r="G500" s="685"/>
      <c r="H500" s="688"/>
      <c r="I500" s="685"/>
      <c r="J500" s="688"/>
      <c r="K500" s="685"/>
      <c r="L500" s="688"/>
      <c r="M500" s="685"/>
      <c r="N500" s="688"/>
      <c r="O500" s="685"/>
      <c r="P500" s="688"/>
      <c r="Q500" s="687"/>
      <c r="R500" s="687"/>
      <c r="S500" s="687"/>
      <c r="T500" s="687"/>
      <c r="U500" s="687"/>
      <c r="V500" s="687"/>
      <c r="W500" s="687"/>
      <c r="X500" s="687"/>
      <c r="Y500" s="687"/>
      <c r="Z500" s="687"/>
      <c r="AA500" s="687"/>
      <c r="AB500" s="687"/>
      <c r="AC500" s="687"/>
      <c r="AD500" s="687"/>
      <c r="AE500" s="687"/>
      <c r="AF500" s="687"/>
    </row>
    <row r="501" spans="1:32" x14ac:dyDescent="0.25">
      <c r="A501" s="682"/>
      <c r="B501" s="683"/>
      <c r="C501" s="684"/>
      <c r="D501" s="685"/>
      <c r="E501" s="685"/>
      <c r="F501" s="688"/>
      <c r="G501" s="685"/>
      <c r="H501" s="688"/>
      <c r="I501" s="685"/>
      <c r="J501" s="688"/>
      <c r="K501" s="685"/>
      <c r="L501" s="688"/>
      <c r="M501" s="685"/>
      <c r="N501" s="688"/>
      <c r="O501" s="685"/>
      <c r="P501" s="688"/>
      <c r="Q501" s="687"/>
      <c r="R501" s="687"/>
      <c r="S501" s="687"/>
      <c r="T501" s="687"/>
      <c r="U501" s="687"/>
      <c r="V501" s="687"/>
      <c r="W501" s="687"/>
      <c r="X501" s="687"/>
      <c r="Y501" s="687"/>
      <c r="Z501" s="687"/>
      <c r="AA501" s="687"/>
      <c r="AB501" s="687"/>
      <c r="AC501" s="687"/>
      <c r="AD501" s="687"/>
      <c r="AE501" s="687"/>
      <c r="AF501" s="687"/>
    </row>
    <row r="502" spans="1:32" x14ac:dyDescent="0.25">
      <c r="A502" s="682"/>
      <c r="B502" s="683"/>
      <c r="C502" s="684"/>
      <c r="D502" s="685"/>
      <c r="E502" s="685"/>
      <c r="F502" s="688"/>
      <c r="G502" s="685"/>
      <c r="H502" s="688"/>
      <c r="I502" s="685"/>
      <c r="J502" s="688"/>
      <c r="K502" s="685"/>
      <c r="L502" s="688"/>
      <c r="M502" s="685"/>
      <c r="N502" s="688"/>
      <c r="O502" s="685"/>
      <c r="P502" s="688"/>
      <c r="Q502" s="687"/>
      <c r="R502" s="687"/>
      <c r="S502" s="687"/>
      <c r="T502" s="687"/>
      <c r="U502" s="687"/>
      <c r="V502" s="687"/>
      <c r="W502" s="687"/>
      <c r="X502" s="687"/>
      <c r="Y502" s="687"/>
      <c r="Z502" s="687"/>
      <c r="AA502" s="687"/>
      <c r="AB502" s="687"/>
      <c r="AC502" s="687"/>
      <c r="AD502" s="687"/>
      <c r="AE502" s="687"/>
      <c r="AF502" s="687"/>
    </row>
    <row r="503" spans="1:32" x14ac:dyDescent="0.25">
      <c r="A503" s="682"/>
      <c r="B503" s="683"/>
      <c r="C503" s="684"/>
      <c r="D503" s="685"/>
      <c r="E503" s="685"/>
      <c r="F503" s="688"/>
      <c r="G503" s="685"/>
      <c r="H503" s="688"/>
      <c r="I503" s="685"/>
      <c r="J503" s="688"/>
      <c r="K503" s="685"/>
      <c r="L503" s="688"/>
      <c r="M503" s="685"/>
      <c r="N503" s="688"/>
      <c r="O503" s="685"/>
      <c r="P503" s="688"/>
      <c r="Q503" s="687"/>
      <c r="R503" s="687"/>
      <c r="S503" s="687"/>
      <c r="T503" s="687"/>
      <c r="U503" s="687"/>
      <c r="V503" s="687"/>
      <c r="W503" s="687"/>
      <c r="X503" s="687"/>
      <c r="Y503" s="687"/>
      <c r="Z503" s="687"/>
      <c r="AA503" s="687"/>
      <c r="AB503" s="687"/>
      <c r="AC503" s="687"/>
      <c r="AD503" s="687"/>
      <c r="AE503" s="687"/>
      <c r="AF503" s="687"/>
    </row>
    <row r="504" spans="1:32" x14ac:dyDescent="0.25">
      <c r="A504" s="682"/>
      <c r="B504" s="683"/>
      <c r="C504" s="684"/>
      <c r="D504" s="685"/>
      <c r="E504" s="685"/>
      <c r="F504" s="688"/>
      <c r="G504" s="685"/>
      <c r="H504" s="688"/>
      <c r="I504" s="685"/>
      <c r="J504" s="688"/>
      <c r="K504" s="685"/>
      <c r="L504" s="688"/>
      <c r="M504" s="685"/>
      <c r="N504" s="688"/>
      <c r="O504" s="685"/>
      <c r="P504" s="688"/>
      <c r="Q504" s="687"/>
      <c r="R504" s="687"/>
      <c r="S504" s="687"/>
      <c r="T504" s="687"/>
      <c r="U504" s="687"/>
      <c r="V504" s="687"/>
      <c r="W504" s="687"/>
      <c r="X504" s="687"/>
      <c r="Y504" s="687"/>
      <c r="Z504" s="687"/>
      <c r="AA504" s="687"/>
      <c r="AB504" s="687"/>
      <c r="AC504" s="687"/>
      <c r="AD504" s="687"/>
      <c r="AE504" s="687"/>
      <c r="AF504" s="687"/>
    </row>
    <row r="505" spans="1:32" x14ac:dyDescent="0.25">
      <c r="A505" s="682"/>
      <c r="B505" s="683"/>
      <c r="C505" s="684"/>
      <c r="D505" s="685"/>
      <c r="E505" s="685"/>
      <c r="F505" s="688"/>
      <c r="G505" s="685"/>
      <c r="H505" s="688"/>
      <c r="I505" s="685"/>
      <c r="J505" s="688"/>
      <c r="K505" s="685"/>
      <c r="L505" s="688"/>
      <c r="M505" s="685"/>
      <c r="N505" s="688"/>
      <c r="O505" s="685"/>
      <c r="P505" s="688"/>
      <c r="Q505" s="687"/>
      <c r="R505" s="687"/>
      <c r="S505" s="687"/>
      <c r="T505" s="687"/>
      <c r="U505" s="687"/>
      <c r="V505" s="687"/>
      <c r="W505" s="687"/>
      <c r="X505" s="687"/>
      <c r="Y505" s="687"/>
      <c r="Z505" s="687"/>
      <c r="AA505" s="687"/>
      <c r="AB505" s="687"/>
      <c r="AC505" s="687"/>
      <c r="AD505" s="687"/>
      <c r="AE505" s="687"/>
      <c r="AF505" s="687"/>
    </row>
    <row r="506" spans="1:32" x14ac:dyDescent="0.25">
      <c r="A506" s="682"/>
      <c r="B506" s="683"/>
      <c r="C506" s="684"/>
      <c r="D506" s="685"/>
      <c r="E506" s="685"/>
      <c r="F506" s="688"/>
      <c r="G506" s="685"/>
      <c r="H506" s="688"/>
      <c r="I506" s="685"/>
      <c r="J506" s="688"/>
      <c r="K506" s="685"/>
      <c r="L506" s="688"/>
      <c r="M506" s="685"/>
      <c r="N506" s="688"/>
      <c r="O506" s="685"/>
      <c r="P506" s="688"/>
      <c r="Q506" s="687"/>
      <c r="R506" s="687"/>
      <c r="S506" s="687"/>
      <c r="T506" s="687"/>
      <c r="U506" s="687"/>
      <c r="V506" s="687"/>
      <c r="W506" s="687"/>
      <c r="X506" s="687"/>
      <c r="Y506" s="687"/>
      <c r="Z506" s="687"/>
      <c r="AA506" s="687"/>
      <c r="AB506" s="687"/>
      <c r="AC506" s="687"/>
      <c r="AD506" s="687"/>
      <c r="AE506" s="687"/>
      <c r="AF506" s="687"/>
    </row>
    <row r="507" spans="1:32" x14ac:dyDescent="0.25">
      <c r="A507" s="682"/>
      <c r="B507" s="683"/>
      <c r="C507" s="684"/>
      <c r="D507" s="685"/>
      <c r="E507" s="685"/>
      <c r="F507" s="688"/>
      <c r="G507" s="685"/>
      <c r="H507" s="688"/>
      <c r="I507" s="685"/>
      <c r="J507" s="688"/>
      <c r="K507" s="685"/>
      <c r="L507" s="688"/>
      <c r="M507" s="685"/>
      <c r="N507" s="688"/>
      <c r="O507" s="685"/>
      <c r="P507" s="688"/>
      <c r="Q507" s="687"/>
      <c r="R507" s="687"/>
      <c r="S507" s="687"/>
      <c r="T507" s="687"/>
      <c r="U507" s="687"/>
      <c r="V507" s="687"/>
      <c r="W507" s="687"/>
      <c r="X507" s="687"/>
      <c r="Y507" s="687"/>
      <c r="Z507" s="687"/>
      <c r="AA507" s="687"/>
      <c r="AB507" s="687"/>
      <c r="AC507" s="687"/>
      <c r="AD507" s="687"/>
      <c r="AE507" s="687"/>
      <c r="AF507" s="687"/>
    </row>
    <row r="508" spans="1:32" x14ac:dyDescent="0.25">
      <c r="A508" s="682"/>
      <c r="B508" s="683"/>
      <c r="C508" s="684"/>
      <c r="D508" s="685"/>
      <c r="E508" s="685"/>
      <c r="F508" s="688"/>
      <c r="G508" s="685"/>
      <c r="H508" s="688"/>
      <c r="I508" s="685"/>
      <c r="J508" s="688"/>
      <c r="K508" s="685"/>
      <c r="L508" s="688"/>
      <c r="M508" s="685"/>
      <c r="N508" s="688"/>
      <c r="O508" s="685"/>
      <c r="P508" s="688"/>
      <c r="Q508" s="687"/>
      <c r="R508" s="687"/>
      <c r="S508" s="687"/>
      <c r="T508" s="687"/>
      <c r="U508" s="687"/>
      <c r="V508" s="687"/>
      <c r="W508" s="687"/>
      <c r="X508" s="687"/>
      <c r="Y508" s="687"/>
      <c r="Z508" s="687"/>
      <c r="AA508" s="687"/>
      <c r="AB508" s="687"/>
      <c r="AC508" s="687"/>
      <c r="AD508" s="687"/>
      <c r="AE508" s="687"/>
      <c r="AF508" s="687"/>
    </row>
    <row r="509" spans="1:32" x14ac:dyDescent="0.25">
      <c r="A509" s="682"/>
      <c r="B509" s="683"/>
      <c r="C509" s="684"/>
      <c r="D509" s="685"/>
      <c r="E509" s="685"/>
      <c r="F509" s="688"/>
      <c r="G509" s="685"/>
      <c r="H509" s="688"/>
      <c r="I509" s="685"/>
      <c r="J509" s="688"/>
      <c r="K509" s="685"/>
      <c r="L509" s="688"/>
      <c r="M509" s="685"/>
      <c r="N509" s="688"/>
      <c r="O509" s="685"/>
      <c r="P509" s="688"/>
      <c r="Q509" s="687"/>
      <c r="R509" s="687"/>
      <c r="S509" s="687"/>
      <c r="T509" s="687"/>
      <c r="U509" s="687"/>
      <c r="V509" s="687"/>
      <c r="W509" s="687"/>
      <c r="X509" s="687"/>
      <c r="Y509" s="687"/>
      <c r="Z509" s="687"/>
      <c r="AA509" s="687"/>
      <c r="AB509" s="687"/>
      <c r="AC509" s="687"/>
      <c r="AD509" s="687"/>
      <c r="AE509" s="687"/>
      <c r="AF509" s="687"/>
    </row>
    <row r="510" spans="1:32" x14ac:dyDescent="0.25">
      <c r="A510" s="682"/>
      <c r="B510" s="683"/>
      <c r="C510" s="684"/>
      <c r="D510" s="685"/>
      <c r="E510" s="685"/>
      <c r="F510" s="688"/>
      <c r="G510" s="685"/>
      <c r="H510" s="688"/>
      <c r="I510" s="685"/>
      <c r="J510" s="688"/>
      <c r="K510" s="685"/>
      <c r="L510" s="688"/>
      <c r="M510" s="685"/>
      <c r="N510" s="688"/>
      <c r="O510" s="685"/>
      <c r="P510" s="688"/>
      <c r="Q510" s="687"/>
      <c r="R510" s="687"/>
      <c r="S510" s="687"/>
      <c r="T510" s="687"/>
      <c r="U510" s="687"/>
      <c r="V510" s="687"/>
      <c r="W510" s="687"/>
      <c r="X510" s="687"/>
      <c r="Y510" s="687"/>
      <c r="Z510" s="687"/>
      <c r="AA510" s="687"/>
      <c r="AB510" s="687"/>
      <c r="AC510" s="687"/>
      <c r="AD510" s="687"/>
      <c r="AE510" s="687"/>
      <c r="AF510" s="687"/>
    </row>
    <row r="511" spans="1:32" x14ac:dyDescent="0.25">
      <c r="A511" s="682"/>
      <c r="B511" s="683"/>
      <c r="C511" s="684"/>
      <c r="D511" s="685"/>
      <c r="E511" s="685"/>
      <c r="F511" s="688"/>
      <c r="G511" s="685"/>
      <c r="H511" s="688"/>
      <c r="I511" s="685"/>
      <c r="J511" s="688"/>
      <c r="K511" s="685"/>
      <c r="L511" s="688"/>
      <c r="M511" s="685"/>
      <c r="N511" s="688"/>
      <c r="O511" s="685"/>
      <c r="P511" s="688"/>
      <c r="Q511" s="687"/>
      <c r="R511" s="687"/>
      <c r="S511" s="687"/>
      <c r="T511" s="687"/>
      <c r="U511" s="687"/>
      <c r="V511" s="687"/>
      <c r="W511" s="687"/>
      <c r="X511" s="687"/>
      <c r="Y511" s="687"/>
      <c r="Z511" s="687"/>
      <c r="AA511" s="687"/>
      <c r="AB511" s="687"/>
      <c r="AC511" s="687"/>
      <c r="AD511" s="687"/>
      <c r="AE511" s="687"/>
      <c r="AF511" s="687"/>
    </row>
    <row r="512" spans="1:32" x14ac:dyDescent="0.25">
      <c r="A512" s="682"/>
      <c r="B512" s="683"/>
      <c r="C512" s="684"/>
      <c r="D512" s="685"/>
      <c r="E512" s="685"/>
      <c r="F512" s="688"/>
      <c r="G512" s="685"/>
      <c r="H512" s="688"/>
      <c r="I512" s="685"/>
      <c r="J512" s="688"/>
      <c r="K512" s="685"/>
      <c r="L512" s="688"/>
      <c r="M512" s="685"/>
      <c r="N512" s="688"/>
      <c r="O512" s="685"/>
      <c r="P512" s="688"/>
      <c r="Q512" s="687"/>
      <c r="R512" s="687"/>
      <c r="S512" s="687"/>
      <c r="T512" s="687"/>
      <c r="U512" s="687"/>
      <c r="V512" s="687"/>
      <c r="W512" s="687"/>
      <c r="X512" s="687"/>
      <c r="Y512" s="687"/>
      <c r="Z512" s="687"/>
      <c r="AA512" s="687"/>
      <c r="AB512" s="687"/>
      <c r="AC512" s="687"/>
      <c r="AD512" s="687"/>
      <c r="AE512" s="687"/>
      <c r="AF512" s="687"/>
    </row>
    <row r="513" spans="1:32" x14ac:dyDescent="0.25">
      <c r="A513" s="682"/>
      <c r="B513" s="683"/>
      <c r="C513" s="684"/>
      <c r="D513" s="685"/>
      <c r="E513" s="685"/>
      <c r="F513" s="688"/>
      <c r="G513" s="685"/>
      <c r="H513" s="688"/>
      <c r="I513" s="685"/>
      <c r="J513" s="688"/>
      <c r="K513" s="685"/>
      <c r="L513" s="688"/>
      <c r="M513" s="685"/>
      <c r="N513" s="688"/>
      <c r="O513" s="685"/>
      <c r="P513" s="688"/>
      <c r="Q513" s="687"/>
      <c r="R513" s="687"/>
      <c r="S513" s="687"/>
      <c r="T513" s="687"/>
      <c r="U513" s="687"/>
      <c r="V513" s="687"/>
      <c r="W513" s="687"/>
      <c r="X513" s="687"/>
      <c r="Y513" s="687"/>
      <c r="Z513" s="687"/>
      <c r="AA513" s="687"/>
      <c r="AB513" s="687"/>
      <c r="AC513" s="687"/>
      <c r="AD513" s="687"/>
      <c r="AE513" s="687"/>
      <c r="AF513" s="687"/>
    </row>
    <row r="514" spans="1:32" x14ac:dyDescent="0.25">
      <c r="A514" s="682"/>
      <c r="B514" s="683"/>
      <c r="C514" s="684"/>
      <c r="D514" s="685"/>
      <c r="E514" s="685"/>
      <c r="F514" s="688"/>
      <c r="G514" s="685"/>
      <c r="H514" s="688"/>
      <c r="I514" s="685"/>
      <c r="J514" s="688"/>
      <c r="K514" s="685"/>
      <c r="L514" s="688"/>
      <c r="M514" s="685"/>
      <c r="N514" s="688"/>
      <c r="O514" s="685"/>
      <c r="P514" s="688"/>
      <c r="Q514" s="687"/>
      <c r="R514" s="687"/>
      <c r="S514" s="687"/>
      <c r="T514" s="687"/>
      <c r="U514" s="687"/>
      <c r="V514" s="687"/>
      <c r="W514" s="687"/>
      <c r="X514" s="687"/>
      <c r="Y514" s="687"/>
      <c r="Z514" s="687"/>
      <c r="AA514" s="687"/>
      <c r="AB514" s="687"/>
      <c r="AC514" s="687"/>
      <c r="AD514" s="687"/>
      <c r="AE514" s="687"/>
      <c r="AF514" s="687"/>
    </row>
    <row r="515" spans="1:32" x14ac:dyDescent="0.25">
      <c r="A515" s="682"/>
      <c r="B515" s="683"/>
      <c r="C515" s="684"/>
      <c r="D515" s="685"/>
      <c r="E515" s="685"/>
      <c r="F515" s="688"/>
      <c r="G515" s="685"/>
      <c r="H515" s="688"/>
      <c r="I515" s="685"/>
      <c r="J515" s="688"/>
      <c r="K515" s="685"/>
      <c r="L515" s="688"/>
      <c r="M515" s="685"/>
      <c r="N515" s="688"/>
      <c r="O515" s="685"/>
      <c r="P515" s="688"/>
      <c r="Q515" s="687"/>
      <c r="R515" s="687"/>
      <c r="S515" s="687"/>
      <c r="T515" s="687"/>
      <c r="U515" s="687"/>
      <c r="V515" s="687"/>
      <c r="W515" s="687"/>
      <c r="X515" s="687"/>
      <c r="Y515" s="687"/>
      <c r="Z515" s="687"/>
      <c r="AA515" s="687"/>
      <c r="AB515" s="687"/>
      <c r="AC515" s="687"/>
      <c r="AD515" s="687"/>
      <c r="AE515" s="687"/>
      <c r="AF515" s="687"/>
    </row>
    <row r="516" spans="1:32" x14ac:dyDescent="0.25">
      <c r="A516" s="682"/>
      <c r="B516" s="683"/>
      <c r="C516" s="684"/>
      <c r="D516" s="685"/>
      <c r="E516" s="685"/>
      <c r="F516" s="688"/>
      <c r="G516" s="685"/>
      <c r="H516" s="688"/>
      <c r="I516" s="685"/>
      <c r="J516" s="688"/>
      <c r="K516" s="685"/>
      <c r="L516" s="688"/>
      <c r="M516" s="685"/>
      <c r="N516" s="688"/>
      <c r="O516" s="685"/>
      <c r="P516" s="688"/>
      <c r="Q516" s="687"/>
      <c r="R516" s="687"/>
      <c r="S516" s="687"/>
      <c r="T516" s="687"/>
      <c r="U516" s="687"/>
      <c r="V516" s="687"/>
      <c r="W516" s="687"/>
      <c r="X516" s="687"/>
      <c r="Y516" s="687"/>
      <c r="Z516" s="687"/>
      <c r="AA516" s="687"/>
      <c r="AB516" s="687"/>
      <c r="AC516" s="687"/>
      <c r="AD516" s="687"/>
      <c r="AE516" s="687"/>
      <c r="AF516" s="687"/>
    </row>
    <row r="517" spans="1:32" x14ac:dyDescent="0.25">
      <c r="A517" s="682"/>
      <c r="B517" s="683"/>
      <c r="C517" s="684"/>
      <c r="D517" s="685"/>
      <c r="E517" s="685"/>
      <c r="F517" s="688"/>
      <c r="G517" s="685"/>
      <c r="H517" s="688"/>
      <c r="I517" s="685"/>
      <c r="J517" s="688"/>
      <c r="K517" s="685"/>
      <c r="L517" s="688"/>
      <c r="M517" s="685"/>
      <c r="N517" s="688"/>
      <c r="O517" s="685"/>
      <c r="P517" s="688"/>
      <c r="Q517" s="687"/>
      <c r="R517" s="687"/>
      <c r="S517" s="687"/>
      <c r="T517" s="687"/>
      <c r="U517" s="687"/>
      <c r="V517" s="687"/>
      <c r="W517" s="687"/>
      <c r="X517" s="687"/>
      <c r="Y517" s="687"/>
      <c r="Z517" s="687"/>
      <c r="AA517" s="687"/>
      <c r="AB517" s="687"/>
      <c r="AC517" s="687"/>
      <c r="AD517" s="687"/>
      <c r="AE517" s="687"/>
      <c r="AF517" s="687"/>
    </row>
    <row r="518" spans="1:32" x14ac:dyDescent="0.25">
      <c r="A518" s="682"/>
      <c r="B518" s="683"/>
      <c r="C518" s="684"/>
      <c r="D518" s="685"/>
      <c r="E518" s="685"/>
      <c r="F518" s="688"/>
      <c r="G518" s="685"/>
      <c r="H518" s="688"/>
      <c r="I518" s="685"/>
      <c r="J518" s="688"/>
      <c r="K518" s="685"/>
      <c r="L518" s="688"/>
      <c r="M518" s="685"/>
      <c r="N518" s="688"/>
      <c r="O518" s="685"/>
      <c r="P518" s="688"/>
      <c r="Q518" s="687"/>
      <c r="R518" s="687"/>
      <c r="S518" s="687"/>
      <c r="T518" s="687"/>
      <c r="U518" s="687"/>
      <c r="V518" s="687"/>
      <c r="W518" s="687"/>
      <c r="X518" s="687"/>
      <c r="Y518" s="687"/>
      <c r="Z518" s="687"/>
      <c r="AA518" s="687"/>
      <c r="AB518" s="687"/>
      <c r="AC518" s="687"/>
      <c r="AD518" s="687"/>
      <c r="AE518" s="687"/>
      <c r="AF518" s="687"/>
    </row>
    <row r="519" spans="1:32" x14ac:dyDescent="0.25">
      <c r="A519" s="682"/>
      <c r="B519" s="683"/>
      <c r="C519" s="684"/>
      <c r="D519" s="685"/>
      <c r="E519" s="685"/>
      <c r="F519" s="688"/>
      <c r="G519" s="685"/>
      <c r="H519" s="688"/>
      <c r="I519" s="685"/>
      <c r="J519" s="688"/>
      <c r="K519" s="685"/>
      <c r="L519" s="688"/>
      <c r="M519" s="685"/>
      <c r="N519" s="688"/>
      <c r="O519" s="685"/>
      <c r="P519" s="688"/>
      <c r="Q519" s="687"/>
      <c r="R519" s="687"/>
      <c r="S519" s="687"/>
      <c r="T519" s="687"/>
      <c r="U519" s="687"/>
      <c r="V519" s="687"/>
      <c r="W519" s="687"/>
      <c r="X519" s="687"/>
      <c r="Y519" s="687"/>
      <c r="Z519" s="687"/>
      <c r="AA519" s="687"/>
      <c r="AB519" s="687"/>
      <c r="AC519" s="687"/>
      <c r="AD519" s="687"/>
      <c r="AE519" s="687"/>
      <c r="AF519" s="687"/>
    </row>
    <row r="520" spans="1:32" x14ac:dyDescent="0.25">
      <c r="A520" s="682"/>
      <c r="B520" s="683"/>
      <c r="C520" s="684"/>
      <c r="D520" s="685"/>
      <c r="E520" s="685"/>
      <c r="F520" s="688"/>
      <c r="G520" s="685"/>
      <c r="H520" s="688"/>
      <c r="I520" s="685"/>
      <c r="J520" s="688"/>
      <c r="K520" s="685"/>
      <c r="L520" s="688"/>
      <c r="M520" s="685"/>
      <c r="N520" s="688"/>
      <c r="O520" s="685"/>
      <c r="P520" s="688"/>
      <c r="Q520" s="687"/>
      <c r="R520" s="687"/>
      <c r="S520" s="687"/>
      <c r="T520" s="687"/>
      <c r="U520" s="687"/>
      <c r="V520" s="687"/>
      <c r="W520" s="687"/>
      <c r="X520" s="687"/>
      <c r="Y520" s="687"/>
      <c r="Z520" s="687"/>
      <c r="AA520" s="687"/>
      <c r="AB520" s="687"/>
      <c r="AC520" s="687"/>
      <c r="AD520" s="687"/>
      <c r="AE520" s="687"/>
      <c r="AF520" s="687"/>
    </row>
    <row r="521" spans="1:32" x14ac:dyDescent="0.25">
      <c r="A521" s="682"/>
      <c r="B521" s="683"/>
      <c r="C521" s="684"/>
      <c r="D521" s="685"/>
      <c r="E521" s="685"/>
      <c r="F521" s="688"/>
      <c r="G521" s="685"/>
      <c r="H521" s="688"/>
      <c r="I521" s="685"/>
      <c r="J521" s="688"/>
      <c r="K521" s="685"/>
      <c r="L521" s="688"/>
      <c r="M521" s="685"/>
      <c r="N521" s="688"/>
      <c r="O521" s="685"/>
      <c r="P521" s="688"/>
      <c r="Q521" s="687"/>
      <c r="R521" s="687"/>
      <c r="S521" s="687"/>
      <c r="T521" s="687"/>
      <c r="U521" s="687"/>
      <c r="V521" s="687"/>
      <c r="W521" s="687"/>
      <c r="X521" s="687"/>
      <c r="Y521" s="687"/>
      <c r="Z521" s="687"/>
      <c r="AA521" s="687"/>
      <c r="AB521" s="687"/>
      <c r="AC521" s="687"/>
      <c r="AD521" s="687"/>
      <c r="AE521" s="687"/>
      <c r="AF521" s="687"/>
    </row>
    <row r="522" spans="1:32" x14ac:dyDescent="0.25">
      <c r="A522" s="682"/>
      <c r="B522" s="683"/>
      <c r="C522" s="684"/>
      <c r="D522" s="685"/>
      <c r="E522" s="685"/>
      <c r="F522" s="688"/>
      <c r="G522" s="685"/>
      <c r="H522" s="688"/>
      <c r="I522" s="685"/>
      <c r="J522" s="688"/>
      <c r="K522" s="685"/>
      <c r="L522" s="688"/>
      <c r="M522" s="685"/>
      <c r="N522" s="688"/>
      <c r="O522" s="685"/>
      <c r="P522" s="688"/>
      <c r="Q522" s="687"/>
      <c r="R522" s="687"/>
      <c r="S522" s="687"/>
      <c r="T522" s="687"/>
      <c r="U522" s="687"/>
      <c r="V522" s="687"/>
      <c r="W522" s="687"/>
      <c r="X522" s="687"/>
      <c r="Y522" s="687"/>
      <c r="Z522" s="687"/>
      <c r="AA522" s="687"/>
      <c r="AB522" s="687"/>
      <c r="AC522" s="687"/>
      <c r="AD522" s="687"/>
      <c r="AE522" s="687"/>
      <c r="AF522" s="687"/>
    </row>
    <row r="523" spans="1:32" x14ac:dyDescent="0.25">
      <c r="A523" s="682"/>
      <c r="B523" s="683"/>
      <c r="C523" s="684"/>
      <c r="D523" s="685"/>
      <c r="E523" s="685"/>
      <c r="F523" s="688"/>
      <c r="G523" s="685"/>
      <c r="H523" s="688"/>
      <c r="I523" s="685"/>
      <c r="J523" s="688"/>
      <c r="K523" s="685"/>
      <c r="L523" s="688"/>
      <c r="M523" s="685"/>
      <c r="N523" s="688"/>
      <c r="O523" s="685"/>
      <c r="P523" s="688"/>
      <c r="Q523" s="687"/>
      <c r="R523" s="687"/>
      <c r="S523" s="687"/>
      <c r="T523" s="687"/>
      <c r="U523" s="687"/>
      <c r="V523" s="687"/>
      <c r="W523" s="687"/>
      <c r="X523" s="687"/>
      <c r="Y523" s="687"/>
      <c r="Z523" s="687"/>
      <c r="AA523" s="687"/>
      <c r="AB523" s="687"/>
      <c r="AC523" s="687"/>
      <c r="AD523" s="687"/>
      <c r="AE523" s="687"/>
      <c r="AF523" s="687"/>
    </row>
    <row r="524" spans="1:32" x14ac:dyDescent="0.25">
      <c r="A524" s="682"/>
      <c r="B524" s="683"/>
      <c r="C524" s="684"/>
      <c r="D524" s="685"/>
      <c r="E524" s="685"/>
      <c r="F524" s="688"/>
      <c r="G524" s="685"/>
      <c r="H524" s="688"/>
      <c r="I524" s="685"/>
      <c r="J524" s="688"/>
      <c r="K524" s="685"/>
      <c r="L524" s="688"/>
      <c r="M524" s="685"/>
      <c r="N524" s="688"/>
      <c r="O524" s="685"/>
      <c r="P524" s="688"/>
      <c r="Q524" s="687"/>
      <c r="R524" s="687"/>
      <c r="S524" s="687"/>
      <c r="T524" s="687"/>
      <c r="U524" s="687"/>
      <c r="V524" s="687"/>
      <c r="W524" s="687"/>
      <c r="X524" s="687"/>
      <c r="Y524" s="687"/>
      <c r="Z524" s="687"/>
      <c r="AA524" s="687"/>
      <c r="AB524" s="687"/>
      <c r="AC524" s="687"/>
      <c r="AD524" s="687"/>
      <c r="AE524" s="687"/>
      <c r="AF524" s="687"/>
    </row>
    <row r="525" spans="1:32" x14ac:dyDescent="0.25">
      <c r="A525" s="682"/>
      <c r="B525" s="683"/>
      <c r="C525" s="684"/>
      <c r="D525" s="685"/>
      <c r="E525" s="685"/>
      <c r="F525" s="688"/>
      <c r="G525" s="685"/>
      <c r="H525" s="688"/>
      <c r="I525" s="685"/>
      <c r="J525" s="688"/>
      <c r="K525" s="685"/>
      <c r="L525" s="688"/>
      <c r="M525" s="685"/>
      <c r="N525" s="688"/>
      <c r="O525" s="685"/>
      <c r="P525" s="688"/>
      <c r="Q525" s="687"/>
      <c r="R525" s="687"/>
      <c r="S525" s="687"/>
      <c r="T525" s="687"/>
      <c r="U525" s="687"/>
      <c r="V525" s="687"/>
      <c r="W525" s="687"/>
      <c r="X525" s="687"/>
      <c r="Y525" s="687"/>
      <c r="Z525" s="687"/>
      <c r="AA525" s="687"/>
      <c r="AB525" s="687"/>
      <c r="AC525" s="687"/>
      <c r="AD525" s="687"/>
      <c r="AE525" s="687"/>
      <c r="AF525" s="687"/>
    </row>
    <row r="526" spans="1:32" x14ac:dyDescent="0.25">
      <c r="A526" s="682"/>
      <c r="B526" s="683"/>
      <c r="C526" s="684"/>
      <c r="D526" s="685"/>
      <c r="E526" s="685"/>
      <c r="F526" s="688"/>
      <c r="G526" s="685"/>
      <c r="H526" s="688"/>
      <c r="I526" s="685"/>
      <c r="J526" s="688"/>
      <c r="K526" s="685"/>
      <c r="L526" s="688"/>
      <c r="M526" s="685"/>
      <c r="N526" s="688"/>
      <c r="O526" s="685"/>
      <c r="P526" s="688"/>
      <c r="Q526" s="687"/>
      <c r="R526" s="687"/>
      <c r="S526" s="687"/>
      <c r="T526" s="687"/>
      <c r="U526" s="687"/>
      <c r="V526" s="687"/>
      <c r="W526" s="687"/>
      <c r="X526" s="687"/>
      <c r="Y526" s="687"/>
      <c r="Z526" s="687"/>
      <c r="AA526" s="687"/>
      <c r="AB526" s="687"/>
      <c r="AC526" s="687"/>
      <c r="AD526" s="687"/>
      <c r="AE526" s="687"/>
      <c r="AF526" s="687"/>
    </row>
    <row r="527" spans="1:32" x14ac:dyDescent="0.25">
      <c r="A527" s="682"/>
      <c r="B527" s="683"/>
      <c r="C527" s="684"/>
      <c r="D527" s="685"/>
      <c r="E527" s="685"/>
      <c r="F527" s="688"/>
      <c r="G527" s="685"/>
      <c r="H527" s="688"/>
      <c r="I527" s="685"/>
      <c r="J527" s="688"/>
      <c r="K527" s="685"/>
      <c r="L527" s="688"/>
      <c r="M527" s="685"/>
      <c r="N527" s="688"/>
      <c r="O527" s="685"/>
      <c r="P527" s="688"/>
      <c r="Q527" s="687"/>
      <c r="R527" s="687"/>
      <c r="S527" s="687"/>
      <c r="T527" s="687"/>
      <c r="U527" s="687"/>
      <c r="V527" s="687"/>
      <c r="W527" s="687"/>
      <c r="X527" s="687"/>
      <c r="Y527" s="687"/>
      <c r="Z527" s="687"/>
      <c r="AA527" s="687"/>
      <c r="AB527" s="687"/>
      <c r="AC527" s="687"/>
      <c r="AD527" s="687"/>
      <c r="AE527" s="687"/>
      <c r="AF527" s="687"/>
    </row>
    <row r="528" spans="1:32" x14ac:dyDescent="0.25">
      <c r="A528" s="682"/>
      <c r="B528" s="683"/>
      <c r="C528" s="684"/>
      <c r="D528" s="685"/>
      <c r="E528" s="685"/>
      <c r="F528" s="688"/>
      <c r="G528" s="685"/>
      <c r="H528" s="688"/>
      <c r="I528" s="685"/>
      <c r="J528" s="688"/>
      <c r="K528" s="685"/>
      <c r="L528" s="688"/>
      <c r="M528" s="685"/>
      <c r="N528" s="688"/>
      <c r="O528" s="685"/>
      <c r="P528" s="688"/>
      <c r="Q528" s="687"/>
      <c r="R528" s="687"/>
      <c r="S528" s="687"/>
      <c r="T528" s="687"/>
      <c r="U528" s="687"/>
      <c r="V528" s="687"/>
      <c r="W528" s="687"/>
      <c r="X528" s="687"/>
      <c r="Y528" s="687"/>
      <c r="Z528" s="687"/>
      <c r="AA528" s="687"/>
      <c r="AB528" s="687"/>
      <c r="AC528" s="687"/>
      <c r="AD528" s="687"/>
      <c r="AE528" s="687"/>
      <c r="AF528" s="687"/>
    </row>
    <row r="529" spans="1:32" x14ac:dyDescent="0.25">
      <c r="A529" s="682"/>
      <c r="B529" s="683"/>
      <c r="C529" s="684"/>
      <c r="D529" s="685"/>
      <c r="E529" s="685"/>
      <c r="F529" s="688"/>
      <c r="G529" s="685"/>
      <c r="H529" s="688"/>
      <c r="I529" s="685"/>
      <c r="J529" s="688"/>
      <c r="K529" s="685"/>
      <c r="L529" s="688"/>
      <c r="M529" s="685"/>
      <c r="N529" s="688"/>
      <c r="O529" s="685"/>
      <c r="P529" s="688"/>
      <c r="Q529" s="687"/>
      <c r="R529" s="687"/>
      <c r="S529" s="687"/>
      <c r="T529" s="687"/>
      <c r="U529" s="687"/>
      <c r="V529" s="687"/>
      <c r="W529" s="687"/>
      <c r="X529" s="687"/>
      <c r="Y529" s="687"/>
      <c r="Z529" s="687"/>
      <c r="AA529" s="687"/>
      <c r="AB529" s="687"/>
      <c r="AC529" s="687"/>
      <c r="AD529" s="687"/>
      <c r="AE529" s="687"/>
      <c r="AF529" s="687"/>
    </row>
    <row r="530" spans="1:32" x14ac:dyDescent="0.25">
      <c r="A530" s="682"/>
      <c r="B530" s="683"/>
      <c r="C530" s="684"/>
      <c r="D530" s="685"/>
      <c r="E530" s="685"/>
      <c r="F530" s="688"/>
      <c r="G530" s="685"/>
      <c r="H530" s="688"/>
      <c r="I530" s="685"/>
      <c r="J530" s="688"/>
      <c r="K530" s="685"/>
      <c r="L530" s="688"/>
      <c r="M530" s="685"/>
      <c r="N530" s="688"/>
      <c r="O530" s="685"/>
      <c r="P530" s="688"/>
      <c r="Q530" s="687"/>
      <c r="R530" s="687"/>
      <c r="S530" s="687"/>
      <c r="T530" s="687"/>
      <c r="U530" s="687"/>
      <c r="V530" s="687"/>
      <c r="W530" s="687"/>
      <c r="X530" s="687"/>
      <c r="Y530" s="687"/>
      <c r="Z530" s="687"/>
      <c r="AA530" s="687"/>
      <c r="AB530" s="687"/>
      <c r="AC530" s="687"/>
      <c r="AD530" s="687"/>
      <c r="AE530" s="687"/>
      <c r="AF530" s="687"/>
    </row>
    <row r="531" spans="1:32" x14ac:dyDescent="0.25">
      <c r="A531" s="682"/>
      <c r="B531" s="683"/>
      <c r="C531" s="684"/>
      <c r="D531" s="685"/>
      <c r="E531" s="685"/>
      <c r="F531" s="688"/>
      <c r="G531" s="685"/>
      <c r="H531" s="688"/>
      <c r="I531" s="685"/>
      <c r="J531" s="688"/>
      <c r="K531" s="685"/>
      <c r="L531" s="688"/>
      <c r="M531" s="685"/>
      <c r="N531" s="688"/>
      <c r="O531" s="685"/>
      <c r="P531" s="688"/>
      <c r="Q531" s="687"/>
      <c r="R531" s="687"/>
      <c r="S531" s="687"/>
      <c r="T531" s="687"/>
      <c r="U531" s="687"/>
      <c r="V531" s="687"/>
      <c r="W531" s="687"/>
      <c r="X531" s="687"/>
      <c r="Y531" s="687"/>
      <c r="Z531" s="687"/>
      <c r="AA531" s="687"/>
      <c r="AB531" s="687"/>
      <c r="AC531" s="687"/>
      <c r="AD531" s="687"/>
      <c r="AE531" s="687"/>
      <c r="AF531" s="687"/>
    </row>
    <row r="532" spans="1:32" x14ac:dyDescent="0.25">
      <c r="A532" s="682"/>
      <c r="B532" s="683"/>
      <c r="C532" s="684"/>
      <c r="D532" s="685"/>
      <c r="E532" s="685"/>
      <c r="F532" s="688"/>
      <c r="G532" s="685"/>
      <c r="H532" s="688"/>
      <c r="I532" s="685"/>
      <c r="J532" s="688"/>
      <c r="K532" s="685"/>
      <c r="L532" s="688"/>
      <c r="M532" s="685"/>
      <c r="N532" s="688"/>
      <c r="O532" s="685"/>
      <c r="P532" s="688"/>
      <c r="Q532" s="687"/>
      <c r="R532" s="687"/>
      <c r="S532" s="687"/>
      <c r="T532" s="687"/>
      <c r="U532" s="687"/>
      <c r="V532" s="687"/>
      <c r="W532" s="687"/>
      <c r="X532" s="687"/>
      <c r="Y532" s="687"/>
      <c r="Z532" s="687"/>
      <c r="AA532" s="687"/>
      <c r="AB532" s="687"/>
      <c r="AC532" s="687"/>
      <c r="AD532" s="687"/>
      <c r="AE532" s="687"/>
      <c r="AF532" s="687"/>
    </row>
    <row r="533" spans="1:32" x14ac:dyDescent="0.25">
      <c r="A533" s="682"/>
      <c r="B533" s="683"/>
      <c r="C533" s="684"/>
      <c r="D533" s="685"/>
      <c r="E533" s="685"/>
      <c r="F533" s="688"/>
      <c r="G533" s="685"/>
      <c r="H533" s="688"/>
      <c r="I533" s="685"/>
      <c r="J533" s="688"/>
      <c r="K533" s="685"/>
      <c r="L533" s="688"/>
      <c r="M533" s="685"/>
      <c r="N533" s="688"/>
      <c r="O533" s="685"/>
      <c r="P533" s="688"/>
      <c r="Q533" s="687"/>
      <c r="R533" s="687"/>
      <c r="S533" s="687"/>
      <c r="T533" s="687"/>
      <c r="U533" s="687"/>
      <c r="V533" s="687"/>
      <c r="W533" s="687"/>
      <c r="X533" s="687"/>
      <c r="Y533" s="687"/>
      <c r="Z533" s="687"/>
      <c r="AA533" s="687"/>
      <c r="AB533" s="687"/>
      <c r="AC533" s="687"/>
      <c r="AD533" s="687"/>
      <c r="AE533" s="687"/>
      <c r="AF533" s="687"/>
    </row>
    <row r="534" spans="1:32" x14ac:dyDescent="0.25">
      <c r="A534" s="682"/>
      <c r="B534" s="683"/>
      <c r="C534" s="684"/>
      <c r="D534" s="685"/>
      <c r="E534" s="685"/>
      <c r="F534" s="688"/>
      <c r="G534" s="685"/>
      <c r="H534" s="688"/>
      <c r="I534" s="685"/>
      <c r="J534" s="688"/>
      <c r="K534" s="685"/>
      <c r="L534" s="688"/>
      <c r="M534" s="685"/>
      <c r="N534" s="688"/>
      <c r="O534" s="685"/>
      <c r="P534" s="688"/>
      <c r="Q534" s="687"/>
      <c r="R534" s="687"/>
      <c r="S534" s="687"/>
      <c r="T534" s="687"/>
      <c r="U534" s="687"/>
      <c r="V534" s="687"/>
      <c r="W534" s="687"/>
      <c r="X534" s="687"/>
      <c r="Y534" s="687"/>
      <c r="Z534" s="687"/>
      <c r="AA534" s="687"/>
      <c r="AB534" s="687"/>
      <c r="AC534" s="687"/>
      <c r="AD534" s="687"/>
      <c r="AE534" s="687"/>
      <c r="AF534" s="687"/>
    </row>
    <row r="535" spans="1:32" x14ac:dyDescent="0.25">
      <c r="A535" s="682"/>
      <c r="B535" s="683"/>
      <c r="C535" s="684"/>
      <c r="D535" s="685"/>
      <c r="E535" s="685"/>
      <c r="F535" s="688"/>
      <c r="G535" s="685"/>
      <c r="H535" s="688"/>
      <c r="I535" s="685"/>
      <c r="J535" s="688"/>
      <c r="K535" s="685"/>
      <c r="L535" s="688"/>
      <c r="M535" s="685"/>
      <c r="N535" s="688"/>
      <c r="O535" s="685"/>
      <c r="P535" s="688"/>
      <c r="Q535" s="687"/>
      <c r="R535" s="687"/>
      <c r="S535" s="687"/>
      <c r="T535" s="687"/>
      <c r="U535" s="687"/>
      <c r="V535" s="687"/>
      <c r="W535" s="687"/>
      <c r="X535" s="687"/>
      <c r="Y535" s="687"/>
      <c r="Z535" s="687"/>
      <c r="AA535" s="687"/>
      <c r="AB535" s="687"/>
      <c r="AC535" s="687"/>
      <c r="AD535" s="687"/>
      <c r="AE535" s="687"/>
      <c r="AF535" s="687"/>
    </row>
    <row r="536" spans="1:32" x14ac:dyDescent="0.25">
      <c r="A536" s="682"/>
      <c r="B536" s="683"/>
      <c r="C536" s="684"/>
      <c r="D536" s="685"/>
      <c r="E536" s="685"/>
      <c r="F536" s="688"/>
      <c r="G536" s="685"/>
      <c r="H536" s="688"/>
      <c r="I536" s="685"/>
      <c r="J536" s="688"/>
      <c r="K536" s="685"/>
      <c r="L536" s="688"/>
      <c r="M536" s="685"/>
      <c r="N536" s="688"/>
      <c r="O536" s="685"/>
      <c r="P536" s="688"/>
      <c r="Q536" s="687"/>
      <c r="R536" s="687"/>
      <c r="S536" s="687"/>
      <c r="T536" s="687"/>
      <c r="U536" s="687"/>
      <c r="V536" s="687"/>
      <c r="W536" s="687"/>
      <c r="X536" s="687"/>
      <c r="Y536" s="687"/>
      <c r="Z536" s="687"/>
      <c r="AA536" s="687"/>
      <c r="AB536" s="687"/>
      <c r="AC536" s="687"/>
      <c r="AD536" s="687"/>
      <c r="AE536" s="687"/>
      <c r="AF536" s="687"/>
    </row>
    <row r="537" spans="1:32" x14ac:dyDescent="0.25">
      <c r="A537" s="682"/>
      <c r="B537" s="683"/>
      <c r="C537" s="684"/>
      <c r="D537" s="685"/>
      <c r="E537" s="685"/>
      <c r="F537" s="688"/>
      <c r="G537" s="685"/>
      <c r="H537" s="688"/>
      <c r="I537" s="685"/>
      <c r="J537" s="688"/>
      <c r="K537" s="685"/>
      <c r="L537" s="688"/>
      <c r="M537" s="685"/>
      <c r="N537" s="688"/>
      <c r="O537" s="685"/>
      <c r="P537" s="688"/>
      <c r="Q537" s="687"/>
      <c r="R537" s="687"/>
      <c r="S537" s="687"/>
      <c r="T537" s="687"/>
      <c r="U537" s="687"/>
      <c r="V537" s="687"/>
      <c r="W537" s="687"/>
      <c r="X537" s="687"/>
      <c r="Y537" s="687"/>
      <c r="Z537" s="687"/>
      <c r="AA537" s="687"/>
      <c r="AB537" s="687"/>
      <c r="AC537" s="687"/>
      <c r="AD537" s="687"/>
      <c r="AE537" s="687"/>
      <c r="AF537" s="687"/>
    </row>
    <row r="538" spans="1:32" x14ac:dyDescent="0.25">
      <c r="A538" s="682"/>
      <c r="B538" s="683"/>
      <c r="C538" s="684"/>
      <c r="D538" s="685"/>
      <c r="E538" s="685"/>
      <c r="F538" s="688"/>
      <c r="G538" s="685"/>
      <c r="H538" s="688"/>
      <c r="I538" s="685"/>
      <c r="J538" s="688"/>
      <c r="K538" s="685"/>
      <c r="L538" s="688"/>
      <c r="M538" s="685"/>
      <c r="N538" s="688"/>
      <c r="O538" s="685"/>
      <c r="P538" s="688"/>
      <c r="Q538" s="687"/>
      <c r="R538" s="687"/>
      <c r="S538" s="687"/>
      <c r="T538" s="687"/>
      <c r="U538" s="687"/>
      <c r="V538" s="687"/>
      <c r="W538" s="687"/>
      <c r="X538" s="687"/>
      <c r="Y538" s="687"/>
      <c r="Z538" s="687"/>
      <c r="AA538" s="687"/>
      <c r="AB538" s="687"/>
      <c r="AC538" s="687"/>
      <c r="AD538" s="687"/>
      <c r="AE538" s="687"/>
      <c r="AF538" s="687"/>
    </row>
    <row r="539" spans="1:32" x14ac:dyDescent="0.25">
      <c r="A539" s="682"/>
      <c r="B539" s="683"/>
      <c r="C539" s="684"/>
      <c r="D539" s="685"/>
      <c r="E539" s="685"/>
      <c r="F539" s="688"/>
      <c r="G539" s="685"/>
      <c r="H539" s="688"/>
      <c r="I539" s="685"/>
      <c r="J539" s="688"/>
      <c r="K539" s="685"/>
      <c r="L539" s="688"/>
      <c r="M539" s="685"/>
      <c r="N539" s="688"/>
      <c r="O539" s="685"/>
      <c r="P539" s="688"/>
      <c r="Q539" s="687"/>
      <c r="R539" s="687"/>
      <c r="S539" s="687"/>
      <c r="T539" s="687"/>
      <c r="U539" s="687"/>
      <c r="V539" s="687"/>
      <c r="W539" s="687"/>
      <c r="X539" s="687"/>
      <c r="Y539" s="687"/>
      <c r="Z539" s="687"/>
      <c r="AA539" s="687"/>
      <c r="AB539" s="687"/>
      <c r="AC539" s="687"/>
      <c r="AD539" s="687"/>
      <c r="AE539" s="687"/>
      <c r="AF539" s="687"/>
    </row>
    <row r="540" spans="1:32" x14ac:dyDescent="0.25">
      <c r="A540" s="682"/>
      <c r="B540" s="683"/>
      <c r="C540" s="684"/>
      <c r="D540" s="685"/>
      <c r="E540" s="685"/>
      <c r="F540" s="688"/>
      <c r="G540" s="685"/>
      <c r="H540" s="688"/>
      <c r="I540" s="685"/>
      <c r="J540" s="688"/>
      <c r="K540" s="685"/>
      <c r="L540" s="688"/>
      <c r="M540" s="685"/>
      <c r="N540" s="688"/>
      <c r="O540" s="685"/>
      <c r="P540" s="688"/>
      <c r="Q540" s="687"/>
      <c r="R540" s="687"/>
      <c r="S540" s="687"/>
      <c r="T540" s="687"/>
      <c r="U540" s="687"/>
      <c r="V540" s="687"/>
      <c r="W540" s="687"/>
      <c r="X540" s="687"/>
      <c r="Y540" s="687"/>
      <c r="Z540" s="687"/>
      <c r="AA540" s="687"/>
      <c r="AB540" s="687"/>
      <c r="AC540" s="687"/>
      <c r="AD540" s="687"/>
      <c r="AE540" s="687"/>
      <c r="AF540" s="687"/>
    </row>
    <row r="541" spans="1:32" x14ac:dyDescent="0.25">
      <c r="A541" s="682"/>
      <c r="B541" s="683"/>
      <c r="C541" s="684"/>
      <c r="D541" s="685"/>
      <c r="E541" s="685"/>
      <c r="F541" s="688"/>
      <c r="G541" s="685"/>
      <c r="H541" s="688"/>
      <c r="I541" s="685"/>
      <c r="J541" s="688"/>
      <c r="K541" s="685"/>
      <c r="L541" s="688"/>
      <c r="M541" s="685"/>
      <c r="N541" s="688"/>
      <c r="O541" s="685"/>
      <c r="P541" s="688"/>
      <c r="Q541" s="687"/>
      <c r="R541" s="687"/>
      <c r="S541" s="687"/>
      <c r="T541" s="687"/>
      <c r="U541" s="687"/>
      <c r="V541" s="687"/>
      <c r="W541" s="687"/>
      <c r="X541" s="687"/>
      <c r="Y541" s="687"/>
      <c r="Z541" s="687"/>
      <c r="AA541" s="687"/>
      <c r="AB541" s="687"/>
      <c r="AC541" s="687"/>
      <c r="AD541" s="687"/>
      <c r="AE541" s="687"/>
      <c r="AF541" s="687"/>
    </row>
    <row r="542" spans="1:32" x14ac:dyDescent="0.25">
      <c r="A542" s="682"/>
      <c r="B542" s="683"/>
      <c r="C542" s="684"/>
      <c r="D542" s="685"/>
      <c r="E542" s="685"/>
      <c r="F542" s="688"/>
      <c r="G542" s="685"/>
      <c r="H542" s="688"/>
      <c r="I542" s="685"/>
      <c r="J542" s="688"/>
      <c r="K542" s="685"/>
      <c r="L542" s="688"/>
      <c r="M542" s="685"/>
      <c r="N542" s="688"/>
      <c r="O542" s="685"/>
      <c r="P542" s="688"/>
      <c r="Q542" s="687"/>
      <c r="R542" s="687"/>
      <c r="S542" s="687"/>
      <c r="T542" s="687"/>
      <c r="U542" s="687"/>
      <c r="V542" s="687"/>
      <c r="W542" s="687"/>
      <c r="X542" s="687"/>
      <c r="Y542" s="687"/>
      <c r="Z542" s="687"/>
      <c r="AA542" s="687"/>
      <c r="AB542" s="687"/>
      <c r="AC542" s="687"/>
      <c r="AD542" s="687"/>
      <c r="AE542" s="687"/>
      <c r="AF542" s="687"/>
    </row>
    <row r="543" spans="1:32" x14ac:dyDescent="0.25">
      <c r="A543" s="682"/>
      <c r="B543" s="683"/>
      <c r="C543" s="684"/>
      <c r="D543" s="685"/>
      <c r="E543" s="685"/>
      <c r="F543" s="688"/>
      <c r="G543" s="685"/>
      <c r="H543" s="688"/>
      <c r="I543" s="685"/>
      <c r="J543" s="688"/>
      <c r="K543" s="685"/>
      <c r="L543" s="688"/>
      <c r="M543" s="685"/>
      <c r="N543" s="688"/>
      <c r="O543" s="685"/>
      <c r="P543" s="688"/>
      <c r="Q543" s="687"/>
      <c r="R543" s="687"/>
      <c r="S543" s="687"/>
      <c r="T543" s="687"/>
      <c r="U543" s="687"/>
      <c r="V543" s="687"/>
      <c r="W543" s="687"/>
      <c r="X543" s="687"/>
      <c r="Y543" s="687"/>
      <c r="Z543" s="687"/>
      <c r="AA543" s="687"/>
      <c r="AB543" s="687"/>
      <c r="AC543" s="687"/>
      <c r="AD543" s="687"/>
      <c r="AE543" s="687"/>
      <c r="AF543" s="687"/>
    </row>
    <row r="544" spans="1:32" x14ac:dyDescent="0.25">
      <c r="A544" s="682"/>
      <c r="B544" s="683"/>
      <c r="C544" s="684"/>
      <c r="D544" s="685"/>
      <c r="E544" s="685"/>
      <c r="F544" s="688"/>
      <c r="G544" s="685"/>
      <c r="H544" s="688"/>
      <c r="I544" s="685"/>
      <c r="J544" s="688"/>
      <c r="K544" s="685"/>
      <c r="L544" s="688"/>
      <c r="M544" s="685"/>
      <c r="N544" s="688"/>
      <c r="O544" s="685"/>
      <c r="P544" s="688"/>
      <c r="Q544" s="687"/>
      <c r="R544" s="687"/>
      <c r="S544" s="687"/>
      <c r="T544" s="687"/>
      <c r="U544" s="687"/>
      <c r="V544" s="687"/>
      <c r="W544" s="687"/>
      <c r="X544" s="687"/>
      <c r="Y544" s="687"/>
      <c r="Z544" s="687"/>
      <c r="AA544" s="687"/>
      <c r="AB544" s="687"/>
      <c r="AC544" s="687"/>
      <c r="AD544" s="687"/>
      <c r="AE544" s="687"/>
      <c r="AF544" s="687"/>
    </row>
    <row r="545" spans="1:32" x14ac:dyDescent="0.25">
      <c r="A545" s="682"/>
      <c r="B545" s="683"/>
      <c r="C545" s="684"/>
      <c r="D545" s="685"/>
      <c r="E545" s="685"/>
      <c r="F545" s="688"/>
      <c r="G545" s="685"/>
      <c r="H545" s="688"/>
      <c r="I545" s="685"/>
      <c r="J545" s="688"/>
      <c r="K545" s="685"/>
      <c r="L545" s="688"/>
      <c r="M545" s="685"/>
      <c r="N545" s="688"/>
      <c r="O545" s="685"/>
      <c r="P545" s="688"/>
      <c r="Q545" s="687"/>
      <c r="R545" s="687"/>
      <c r="S545" s="687"/>
      <c r="T545" s="687"/>
      <c r="U545" s="687"/>
      <c r="V545" s="687"/>
      <c r="W545" s="687"/>
      <c r="X545" s="687"/>
      <c r="Y545" s="687"/>
      <c r="Z545" s="687"/>
      <c r="AA545" s="687"/>
      <c r="AB545" s="687"/>
      <c r="AC545" s="687"/>
      <c r="AD545" s="687"/>
      <c r="AE545" s="687"/>
      <c r="AF545" s="687"/>
    </row>
    <row r="546" spans="1:32" x14ac:dyDescent="0.25">
      <c r="A546" s="682"/>
      <c r="B546" s="683"/>
      <c r="C546" s="684"/>
      <c r="D546" s="685"/>
      <c r="E546" s="685"/>
      <c r="F546" s="688"/>
      <c r="G546" s="685"/>
      <c r="H546" s="688"/>
      <c r="I546" s="685"/>
      <c r="J546" s="688"/>
      <c r="K546" s="685"/>
      <c r="L546" s="688"/>
      <c r="M546" s="685"/>
      <c r="N546" s="688"/>
      <c r="O546" s="685"/>
      <c r="P546" s="688"/>
      <c r="Q546" s="687"/>
      <c r="R546" s="687"/>
      <c r="S546" s="687"/>
      <c r="T546" s="687"/>
      <c r="U546" s="687"/>
      <c r="V546" s="687"/>
      <c r="W546" s="687"/>
      <c r="X546" s="687"/>
      <c r="Y546" s="687"/>
      <c r="Z546" s="687"/>
      <c r="AA546" s="687"/>
      <c r="AB546" s="687"/>
      <c r="AC546" s="687"/>
      <c r="AD546" s="687"/>
      <c r="AE546" s="687"/>
      <c r="AF546" s="687"/>
    </row>
    <row r="547" spans="1:32" x14ac:dyDescent="0.25">
      <c r="A547" s="682"/>
      <c r="B547" s="683"/>
      <c r="C547" s="684"/>
      <c r="D547" s="685"/>
      <c r="E547" s="685"/>
      <c r="F547" s="688"/>
      <c r="G547" s="685"/>
      <c r="H547" s="688"/>
      <c r="I547" s="685"/>
      <c r="J547" s="688"/>
      <c r="K547" s="685"/>
      <c r="L547" s="688"/>
      <c r="M547" s="685"/>
      <c r="N547" s="688"/>
      <c r="O547" s="685"/>
      <c r="P547" s="688"/>
      <c r="Q547" s="687"/>
      <c r="R547" s="687"/>
      <c r="S547" s="687"/>
      <c r="T547" s="687"/>
      <c r="U547" s="687"/>
      <c r="V547" s="687"/>
      <c r="W547" s="687"/>
      <c r="X547" s="687"/>
      <c r="Y547" s="687"/>
      <c r="Z547" s="687"/>
      <c r="AA547" s="687"/>
      <c r="AB547" s="687"/>
      <c r="AC547" s="687"/>
      <c r="AD547" s="687"/>
      <c r="AE547" s="687"/>
      <c r="AF547" s="687"/>
    </row>
    <row r="548" spans="1:32" x14ac:dyDescent="0.25">
      <c r="A548" s="682"/>
      <c r="B548" s="683"/>
      <c r="C548" s="684"/>
      <c r="D548" s="685"/>
      <c r="E548" s="685"/>
      <c r="F548" s="688"/>
      <c r="G548" s="685"/>
      <c r="H548" s="688"/>
      <c r="I548" s="685"/>
      <c r="J548" s="688"/>
      <c r="K548" s="685"/>
      <c r="L548" s="688"/>
      <c r="M548" s="685"/>
      <c r="N548" s="688"/>
      <c r="O548" s="685"/>
      <c r="P548" s="688"/>
      <c r="Q548" s="687"/>
      <c r="R548" s="687"/>
      <c r="S548" s="687"/>
      <c r="T548" s="687"/>
      <c r="U548" s="687"/>
      <c r="V548" s="687"/>
      <c r="W548" s="687"/>
      <c r="X548" s="687"/>
      <c r="Y548" s="687"/>
      <c r="Z548" s="687"/>
      <c r="AA548" s="687"/>
      <c r="AB548" s="687"/>
      <c r="AC548" s="687"/>
      <c r="AD548" s="687"/>
      <c r="AE548" s="687"/>
      <c r="AF548" s="687"/>
    </row>
    <row r="549" spans="1:32" x14ac:dyDescent="0.25">
      <c r="A549" s="682"/>
      <c r="B549" s="683"/>
      <c r="C549" s="684"/>
      <c r="D549" s="685"/>
      <c r="E549" s="685"/>
      <c r="F549" s="688"/>
      <c r="G549" s="685"/>
      <c r="H549" s="688"/>
      <c r="I549" s="685"/>
      <c r="J549" s="688"/>
      <c r="K549" s="685"/>
      <c r="L549" s="688"/>
      <c r="M549" s="685"/>
      <c r="N549" s="688"/>
      <c r="O549" s="685"/>
      <c r="P549" s="688"/>
      <c r="Q549" s="687"/>
      <c r="R549" s="687"/>
      <c r="S549" s="687"/>
      <c r="T549" s="687"/>
      <c r="U549" s="687"/>
      <c r="V549" s="687"/>
      <c r="W549" s="687"/>
      <c r="X549" s="687"/>
      <c r="Y549" s="687"/>
      <c r="Z549" s="687"/>
      <c r="AA549" s="687"/>
      <c r="AB549" s="687"/>
      <c r="AC549" s="687"/>
      <c r="AD549" s="687"/>
      <c r="AE549" s="687"/>
      <c r="AF549" s="687"/>
    </row>
    <row r="550" spans="1:32" x14ac:dyDescent="0.25">
      <c r="A550" s="682"/>
      <c r="B550" s="683"/>
      <c r="C550" s="684"/>
      <c r="D550" s="685"/>
      <c r="E550" s="685"/>
      <c r="F550" s="688"/>
      <c r="G550" s="685"/>
      <c r="H550" s="688"/>
      <c r="I550" s="685"/>
      <c r="J550" s="688"/>
      <c r="K550" s="685"/>
      <c r="L550" s="688"/>
      <c r="M550" s="685"/>
      <c r="N550" s="688"/>
      <c r="O550" s="685"/>
      <c r="P550" s="688"/>
      <c r="Q550" s="687"/>
      <c r="R550" s="687"/>
      <c r="S550" s="687"/>
      <c r="T550" s="687"/>
      <c r="U550" s="687"/>
      <c r="V550" s="687"/>
      <c r="W550" s="687"/>
      <c r="X550" s="687"/>
      <c r="Y550" s="687"/>
      <c r="Z550" s="687"/>
      <c r="AA550" s="687"/>
      <c r="AB550" s="687"/>
      <c r="AC550" s="687"/>
      <c r="AD550" s="687"/>
      <c r="AE550" s="687"/>
      <c r="AF550" s="687"/>
    </row>
    <row r="551" spans="1:32" x14ac:dyDescent="0.25">
      <c r="A551" s="682"/>
      <c r="B551" s="683"/>
      <c r="C551" s="684"/>
      <c r="D551" s="685"/>
      <c r="E551" s="685"/>
      <c r="F551" s="688"/>
      <c r="G551" s="685"/>
      <c r="H551" s="688"/>
      <c r="I551" s="685"/>
      <c r="J551" s="688"/>
      <c r="K551" s="685"/>
      <c r="L551" s="688"/>
      <c r="M551" s="685"/>
      <c r="N551" s="688"/>
      <c r="O551" s="685"/>
      <c r="P551" s="688"/>
      <c r="Q551" s="687"/>
      <c r="R551" s="687"/>
      <c r="S551" s="687"/>
      <c r="T551" s="687"/>
      <c r="U551" s="687"/>
      <c r="V551" s="687"/>
      <c r="W551" s="687"/>
      <c r="X551" s="687"/>
      <c r="Y551" s="687"/>
      <c r="Z551" s="687"/>
      <c r="AA551" s="687"/>
      <c r="AB551" s="687"/>
      <c r="AC551" s="687"/>
      <c r="AD551" s="687"/>
      <c r="AE551" s="687"/>
      <c r="AF551" s="687"/>
    </row>
    <row r="552" spans="1:32" x14ac:dyDescent="0.25">
      <c r="A552" s="682"/>
      <c r="B552" s="683"/>
      <c r="C552" s="684"/>
      <c r="D552" s="685"/>
      <c r="E552" s="685"/>
      <c r="F552" s="688"/>
      <c r="G552" s="685"/>
      <c r="H552" s="688"/>
      <c r="I552" s="685"/>
      <c r="J552" s="688"/>
      <c r="K552" s="685"/>
      <c r="L552" s="688"/>
      <c r="M552" s="685"/>
      <c r="N552" s="688"/>
      <c r="O552" s="685"/>
      <c r="P552" s="688"/>
      <c r="Q552" s="687"/>
      <c r="R552" s="687"/>
      <c r="S552" s="687"/>
      <c r="T552" s="687"/>
      <c r="U552" s="687"/>
      <c r="V552" s="687"/>
      <c r="W552" s="687"/>
      <c r="X552" s="687"/>
      <c r="Y552" s="687"/>
      <c r="Z552" s="687"/>
      <c r="AA552" s="687"/>
      <c r="AB552" s="687"/>
      <c r="AC552" s="687"/>
      <c r="AD552" s="687"/>
      <c r="AE552" s="687"/>
      <c r="AF552" s="687"/>
    </row>
    <row r="553" spans="1:32" x14ac:dyDescent="0.25">
      <c r="A553" s="682"/>
      <c r="B553" s="683"/>
      <c r="C553" s="684"/>
      <c r="D553" s="685"/>
      <c r="E553" s="685"/>
      <c r="F553" s="688"/>
      <c r="G553" s="685"/>
      <c r="H553" s="688"/>
      <c r="I553" s="685"/>
      <c r="J553" s="688"/>
      <c r="K553" s="685"/>
      <c r="L553" s="688"/>
      <c r="M553" s="685"/>
      <c r="N553" s="688"/>
      <c r="O553" s="685"/>
      <c r="P553" s="688"/>
      <c r="Q553" s="687"/>
      <c r="R553" s="687"/>
      <c r="S553" s="687"/>
      <c r="T553" s="687"/>
      <c r="U553" s="687"/>
      <c r="V553" s="687"/>
      <c r="W553" s="687"/>
      <c r="X553" s="687"/>
      <c r="Y553" s="687"/>
      <c r="Z553" s="687"/>
      <c r="AA553" s="687"/>
      <c r="AB553" s="687"/>
      <c r="AC553" s="687"/>
      <c r="AD553" s="687"/>
      <c r="AE553" s="687"/>
      <c r="AF553" s="687"/>
    </row>
    <row r="554" spans="1:32" x14ac:dyDescent="0.25">
      <c r="A554" s="682"/>
      <c r="B554" s="683"/>
      <c r="C554" s="684"/>
      <c r="D554" s="685"/>
      <c r="E554" s="685"/>
      <c r="F554" s="688"/>
      <c r="G554" s="685"/>
      <c r="H554" s="688"/>
      <c r="I554" s="685"/>
      <c r="J554" s="688"/>
      <c r="K554" s="685"/>
      <c r="L554" s="688"/>
      <c r="M554" s="685"/>
      <c r="N554" s="688"/>
      <c r="O554" s="685"/>
      <c r="P554" s="688"/>
      <c r="Q554" s="687"/>
      <c r="R554" s="687"/>
      <c r="S554" s="687"/>
      <c r="T554" s="687"/>
      <c r="U554" s="687"/>
      <c r="V554" s="687"/>
      <c r="W554" s="687"/>
      <c r="X554" s="687"/>
      <c r="Y554" s="687"/>
      <c r="Z554" s="687"/>
      <c r="AA554" s="687"/>
      <c r="AB554" s="687"/>
      <c r="AC554" s="687"/>
      <c r="AD554" s="687"/>
      <c r="AE554" s="687"/>
      <c r="AF554" s="687"/>
    </row>
    <row r="555" spans="1:32" x14ac:dyDescent="0.25">
      <c r="A555" s="682"/>
      <c r="B555" s="683"/>
      <c r="C555" s="684"/>
      <c r="D555" s="685"/>
      <c r="E555" s="685"/>
      <c r="F555" s="688"/>
      <c r="G555" s="685"/>
      <c r="H555" s="688"/>
      <c r="I555" s="685"/>
      <c r="J555" s="688"/>
      <c r="K555" s="685"/>
      <c r="L555" s="688"/>
      <c r="M555" s="685"/>
      <c r="N555" s="688"/>
      <c r="O555" s="685"/>
      <c r="P555" s="688"/>
      <c r="Q555" s="687"/>
      <c r="R555" s="687"/>
      <c r="S555" s="687"/>
      <c r="T555" s="687"/>
      <c r="U555" s="687"/>
      <c r="V555" s="687"/>
      <c r="W555" s="687"/>
      <c r="X555" s="687"/>
      <c r="Y555" s="687"/>
      <c r="Z555" s="687"/>
      <c r="AA555" s="687"/>
      <c r="AB555" s="687"/>
      <c r="AC555" s="687"/>
      <c r="AD555" s="687"/>
      <c r="AE555" s="687"/>
      <c r="AF555" s="687"/>
    </row>
    <row r="556" spans="1:32" x14ac:dyDescent="0.25">
      <c r="A556" s="682"/>
      <c r="B556" s="683"/>
      <c r="C556" s="684"/>
      <c r="D556" s="685"/>
      <c r="E556" s="685"/>
      <c r="F556" s="688"/>
      <c r="G556" s="685"/>
      <c r="H556" s="688"/>
      <c r="I556" s="685"/>
      <c r="J556" s="688"/>
      <c r="K556" s="685"/>
      <c r="L556" s="688"/>
      <c r="M556" s="685"/>
      <c r="N556" s="688"/>
      <c r="O556" s="685"/>
      <c r="P556" s="688"/>
      <c r="Q556" s="687"/>
      <c r="R556" s="687"/>
      <c r="S556" s="687"/>
      <c r="T556" s="687"/>
      <c r="U556" s="687"/>
      <c r="V556" s="687"/>
      <c r="W556" s="687"/>
      <c r="X556" s="687"/>
      <c r="Y556" s="687"/>
      <c r="Z556" s="687"/>
      <c r="AA556" s="687"/>
      <c r="AB556" s="687"/>
      <c r="AC556" s="687"/>
      <c r="AD556" s="687"/>
      <c r="AE556" s="687"/>
      <c r="AF556" s="687"/>
    </row>
    <row r="557" spans="1:32" x14ac:dyDescent="0.25">
      <c r="A557" s="682"/>
      <c r="B557" s="683"/>
      <c r="C557" s="684"/>
      <c r="D557" s="685"/>
      <c r="E557" s="685"/>
      <c r="F557" s="688"/>
      <c r="G557" s="685"/>
      <c r="H557" s="688"/>
      <c r="I557" s="685"/>
      <c r="J557" s="688"/>
      <c r="K557" s="685"/>
      <c r="L557" s="688"/>
      <c r="M557" s="685"/>
      <c r="N557" s="688"/>
      <c r="O557" s="685"/>
      <c r="P557" s="688"/>
      <c r="Q557" s="687"/>
      <c r="R557" s="687"/>
      <c r="S557" s="687"/>
      <c r="T557" s="687"/>
      <c r="U557" s="687"/>
      <c r="V557" s="687"/>
      <c r="W557" s="687"/>
      <c r="X557" s="687"/>
      <c r="Y557" s="687"/>
      <c r="Z557" s="687"/>
      <c r="AA557" s="687"/>
      <c r="AB557" s="687"/>
      <c r="AC557" s="687"/>
      <c r="AD557" s="687"/>
      <c r="AE557" s="687"/>
      <c r="AF557" s="687"/>
    </row>
    <row r="558" spans="1:32" x14ac:dyDescent="0.25">
      <c r="A558" s="682"/>
      <c r="B558" s="683"/>
      <c r="C558" s="684"/>
      <c r="D558" s="685"/>
      <c r="E558" s="685"/>
      <c r="F558" s="688"/>
      <c r="G558" s="685"/>
      <c r="H558" s="688"/>
      <c r="I558" s="685"/>
      <c r="J558" s="688"/>
      <c r="K558" s="685"/>
      <c r="L558" s="688"/>
      <c r="M558" s="685"/>
      <c r="N558" s="688"/>
      <c r="O558" s="685"/>
      <c r="P558" s="688"/>
      <c r="Q558" s="687"/>
      <c r="R558" s="687"/>
      <c r="S558" s="687"/>
      <c r="T558" s="687"/>
      <c r="U558" s="687"/>
      <c r="V558" s="687"/>
      <c r="W558" s="687"/>
      <c r="X558" s="687"/>
      <c r="Y558" s="687"/>
      <c r="Z558" s="687"/>
      <c r="AA558" s="687"/>
      <c r="AB558" s="687"/>
      <c r="AC558" s="687"/>
      <c r="AD558" s="687"/>
      <c r="AE558" s="687"/>
      <c r="AF558" s="687"/>
    </row>
    <row r="559" spans="1:32" x14ac:dyDescent="0.25">
      <c r="A559" s="682"/>
      <c r="B559" s="683"/>
      <c r="C559" s="684"/>
      <c r="D559" s="685"/>
      <c r="E559" s="685"/>
      <c r="F559" s="688"/>
      <c r="G559" s="685"/>
      <c r="H559" s="688"/>
      <c r="I559" s="685"/>
      <c r="J559" s="688"/>
      <c r="K559" s="685"/>
      <c r="L559" s="688"/>
      <c r="M559" s="685"/>
      <c r="N559" s="688"/>
      <c r="O559" s="685"/>
      <c r="P559" s="688"/>
      <c r="Q559" s="687"/>
      <c r="R559" s="687"/>
      <c r="S559" s="687"/>
      <c r="T559" s="687"/>
      <c r="U559" s="687"/>
      <c r="V559" s="687"/>
      <c r="W559" s="687"/>
      <c r="X559" s="687"/>
      <c r="Y559" s="687"/>
      <c r="Z559" s="687"/>
      <c r="AA559" s="687"/>
      <c r="AB559" s="687"/>
      <c r="AC559" s="687"/>
      <c r="AD559" s="687"/>
      <c r="AE559" s="687"/>
      <c r="AF559" s="687"/>
    </row>
    <row r="560" spans="1:32" x14ac:dyDescent="0.25">
      <c r="A560" s="682"/>
      <c r="B560" s="683"/>
      <c r="C560" s="684"/>
      <c r="D560" s="685"/>
      <c r="E560" s="685"/>
      <c r="F560" s="688"/>
      <c r="G560" s="685"/>
      <c r="H560" s="688"/>
      <c r="I560" s="685"/>
      <c r="J560" s="688"/>
      <c r="K560" s="685"/>
      <c r="L560" s="688"/>
      <c r="M560" s="685"/>
      <c r="N560" s="688"/>
      <c r="O560" s="685"/>
      <c r="P560" s="688"/>
      <c r="Q560" s="687"/>
      <c r="R560" s="687"/>
      <c r="S560" s="687"/>
      <c r="T560" s="687"/>
      <c r="U560" s="687"/>
      <c r="V560" s="687"/>
      <c r="W560" s="687"/>
      <c r="X560" s="687"/>
      <c r="Y560" s="687"/>
      <c r="Z560" s="687"/>
      <c r="AA560" s="687"/>
      <c r="AB560" s="687"/>
      <c r="AC560" s="687"/>
      <c r="AD560" s="687"/>
      <c r="AE560" s="687"/>
      <c r="AF560" s="687"/>
    </row>
    <row r="561" spans="1:32" x14ac:dyDescent="0.25">
      <c r="A561" s="682"/>
      <c r="B561" s="683"/>
      <c r="C561" s="684"/>
      <c r="D561" s="685"/>
      <c r="E561" s="685"/>
      <c r="F561" s="688"/>
      <c r="G561" s="685"/>
      <c r="H561" s="688"/>
      <c r="I561" s="685"/>
      <c r="J561" s="688"/>
      <c r="K561" s="685"/>
      <c r="L561" s="688"/>
      <c r="M561" s="685"/>
      <c r="N561" s="688"/>
      <c r="O561" s="685"/>
      <c r="P561" s="688"/>
      <c r="Q561" s="687"/>
      <c r="R561" s="687"/>
      <c r="S561" s="687"/>
      <c r="T561" s="687"/>
      <c r="U561" s="687"/>
      <c r="V561" s="687"/>
      <c r="W561" s="687"/>
      <c r="X561" s="687"/>
      <c r="Y561" s="687"/>
      <c r="Z561" s="687"/>
      <c r="AA561" s="687"/>
      <c r="AB561" s="687"/>
      <c r="AC561" s="687"/>
      <c r="AD561" s="687"/>
      <c r="AE561" s="687"/>
      <c r="AF561" s="687"/>
    </row>
    <row r="562" spans="1:32" x14ac:dyDescent="0.25">
      <c r="A562" s="682"/>
      <c r="B562" s="683"/>
      <c r="C562" s="684"/>
      <c r="D562" s="685"/>
      <c r="E562" s="685"/>
      <c r="F562" s="688"/>
      <c r="G562" s="685"/>
      <c r="H562" s="688"/>
      <c r="I562" s="685"/>
      <c r="J562" s="688"/>
      <c r="K562" s="685"/>
      <c r="L562" s="688"/>
      <c r="M562" s="685"/>
      <c r="N562" s="688"/>
      <c r="O562" s="685"/>
      <c r="P562" s="688"/>
      <c r="Q562" s="687"/>
      <c r="R562" s="687"/>
      <c r="S562" s="687"/>
      <c r="T562" s="687"/>
      <c r="U562" s="687"/>
      <c r="V562" s="687"/>
      <c r="W562" s="687"/>
      <c r="X562" s="687"/>
      <c r="Y562" s="687"/>
      <c r="Z562" s="687"/>
      <c r="AA562" s="687"/>
      <c r="AB562" s="687"/>
      <c r="AC562" s="687"/>
      <c r="AD562" s="687"/>
      <c r="AE562" s="687"/>
      <c r="AF562" s="687"/>
    </row>
    <row r="563" spans="1:32" x14ac:dyDescent="0.25">
      <c r="A563" s="682"/>
      <c r="B563" s="683"/>
      <c r="C563" s="684"/>
      <c r="D563" s="685"/>
      <c r="E563" s="685"/>
      <c r="F563" s="688"/>
      <c r="G563" s="685"/>
      <c r="H563" s="688"/>
      <c r="I563" s="685"/>
      <c r="J563" s="688"/>
      <c r="K563" s="685"/>
      <c r="L563" s="688"/>
      <c r="M563" s="685"/>
      <c r="N563" s="688"/>
      <c r="O563" s="685"/>
      <c r="P563" s="688"/>
      <c r="Q563" s="687"/>
      <c r="R563" s="687"/>
      <c r="S563" s="687"/>
      <c r="T563" s="687"/>
      <c r="U563" s="687"/>
      <c r="V563" s="687"/>
      <c r="W563" s="687"/>
      <c r="X563" s="687"/>
      <c r="Y563" s="687"/>
      <c r="Z563" s="687"/>
      <c r="AA563" s="687"/>
      <c r="AB563" s="687"/>
      <c r="AC563" s="687"/>
      <c r="AD563" s="687"/>
      <c r="AE563" s="687"/>
      <c r="AF563" s="687"/>
    </row>
    <row r="564" spans="1:32" x14ac:dyDescent="0.25">
      <c r="A564" s="682"/>
      <c r="B564" s="683"/>
      <c r="C564" s="684"/>
      <c r="D564" s="685"/>
      <c r="E564" s="685"/>
      <c r="F564" s="688"/>
      <c r="G564" s="685"/>
      <c r="H564" s="688"/>
      <c r="I564" s="685"/>
      <c r="J564" s="688"/>
      <c r="K564" s="685"/>
      <c r="L564" s="688"/>
      <c r="M564" s="685"/>
      <c r="N564" s="688"/>
      <c r="O564" s="685"/>
      <c r="P564" s="688"/>
      <c r="Q564" s="687"/>
      <c r="R564" s="687"/>
      <c r="S564" s="687"/>
      <c r="T564" s="687"/>
      <c r="U564" s="687"/>
      <c r="V564" s="687"/>
      <c r="W564" s="687"/>
      <c r="X564" s="687"/>
      <c r="Y564" s="687"/>
      <c r="Z564" s="687"/>
      <c r="AA564" s="687"/>
      <c r="AB564" s="687"/>
      <c r="AC564" s="687"/>
      <c r="AD564" s="687"/>
      <c r="AE564" s="687"/>
      <c r="AF564" s="687"/>
    </row>
    <row r="565" spans="1:32" x14ac:dyDescent="0.25">
      <c r="A565" s="682"/>
      <c r="B565" s="683"/>
      <c r="C565" s="684"/>
      <c r="D565" s="685"/>
      <c r="E565" s="685"/>
      <c r="F565" s="688"/>
      <c r="G565" s="685"/>
      <c r="H565" s="688"/>
      <c r="I565" s="685"/>
      <c r="J565" s="688"/>
      <c r="K565" s="685"/>
      <c r="L565" s="688"/>
      <c r="M565" s="685"/>
      <c r="N565" s="688"/>
      <c r="O565" s="685"/>
      <c r="P565" s="688"/>
      <c r="Q565" s="687"/>
      <c r="R565" s="687"/>
      <c r="S565" s="687"/>
      <c r="T565" s="687"/>
      <c r="U565" s="687"/>
      <c r="V565" s="687"/>
      <c r="W565" s="687"/>
      <c r="X565" s="687"/>
      <c r="Y565" s="687"/>
      <c r="Z565" s="687"/>
      <c r="AA565" s="687"/>
      <c r="AB565" s="687"/>
      <c r="AC565" s="687"/>
      <c r="AD565" s="687"/>
      <c r="AE565" s="687"/>
      <c r="AF565" s="687"/>
    </row>
    <row r="566" spans="1:32" x14ac:dyDescent="0.25">
      <c r="A566" s="682"/>
      <c r="B566" s="683"/>
      <c r="C566" s="684"/>
      <c r="D566" s="685"/>
      <c r="E566" s="685"/>
      <c r="F566" s="688"/>
      <c r="G566" s="685"/>
      <c r="H566" s="688"/>
      <c r="I566" s="685"/>
      <c r="J566" s="688"/>
      <c r="K566" s="685"/>
      <c r="L566" s="688"/>
      <c r="M566" s="685"/>
      <c r="N566" s="688"/>
      <c r="O566" s="685"/>
      <c r="P566" s="688"/>
      <c r="Q566" s="687"/>
      <c r="R566" s="687"/>
      <c r="S566" s="687"/>
      <c r="T566" s="687"/>
      <c r="U566" s="687"/>
      <c r="V566" s="687"/>
      <c r="W566" s="687"/>
      <c r="X566" s="687"/>
      <c r="Y566" s="687"/>
      <c r="Z566" s="687"/>
      <c r="AA566" s="687"/>
      <c r="AB566" s="687"/>
      <c r="AC566" s="687"/>
      <c r="AD566" s="687"/>
      <c r="AE566" s="687"/>
      <c r="AF566" s="687"/>
    </row>
    <row r="567" spans="1:32" x14ac:dyDescent="0.25">
      <c r="A567" s="682"/>
      <c r="B567" s="683"/>
      <c r="C567" s="684"/>
      <c r="D567" s="685"/>
      <c r="E567" s="685"/>
      <c r="F567" s="688"/>
      <c r="G567" s="685"/>
      <c r="H567" s="688"/>
      <c r="I567" s="685"/>
      <c r="J567" s="688"/>
      <c r="K567" s="685"/>
      <c r="L567" s="688"/>
      <c r="M567" s="685"/>
      <c r="N567" s="688"/>
      <c r="O567" s="685"/>
      <c r="P567" s="688"/>
      <c r="Q567" s="687"/>
      <c r="R567" s="687"/>
      <c r="S567" s="687"/>
      <c r="T567" s="687"/>
      <c r="U567" s="687"/>
      <c r="V567" s="687"/>
      <c r="W567" s="687"/>
      <c r="X567" s="687"/>
      <c r="Y567" s="687"/>
      <c r="Z567" s="687"/>
      <c r="AA567" s="687"/>
      <c r="AB567" s="687"/>
      <c r="AC567" s="687"/>
      <c r="AD567" s="687"/>
      <c r="AE567" s="687"/>
      <c r="AF567" s="687"/>
    </row>
    <row r="568" spans="1:32" x14ac:dyDescent="0.25">
      <c r="A568" s="682"/>
      <c r="B568" s="683"/>
      <c r="C568" s="684"/>
      <c r="D568" s="685"/>
      <c r="E568" s="685"/>
      <c r="F568" s="688"/>
      <c r="G568" s="685"/>
      <c r="H568" s="688"/>
      <c r="I568" s="685"/>
      <c r="J568" s="688"/>
      <c r="K568" s="685"/>
      <c r="L568" s="688"/>
      <c r="M568" s="685"/>
      <c r="N568" s="688"/>
      <c r="O568" s="685"/>
      <c r="P568" s="688"/>
      <c r="Q568" s="687"/>
      <c r="R568" s="687"/>
      <c r="S568" s="687"/>
      <c r="T568" s="687"/>
      <c r="U568" s="687"/>
      <c r="V568" s="687"/>
      <c r="W568" s="687"/>
      <c r="X568" s="687"/>
      <c r="Y568" s="687"/>
      <c r="Z568" s="687"/>
      <c r="AA568" s="687"/>
      <c r="AB568" s="687"/>
      <c r="AC568" s="687"/>
      <c r="AD568" s="687"/>
      <c r="AE568" s="687"/>
      <c r="AF568" s="687"/>
    </row>
    <row r="569" spans="1:32" x14ac:dyDescent="0.25">
      <c r="A569" s="682"/>
      <c r="B569" s="683"/>
      <c r="C569" s="684"/>
      <c r="D569" s="685"/>
      <c r="E569" s="685"/>
      <c r="F569" s="688"/>
      <c r="G569" s="685"/>
      <c r="H569" s="688"/>
      <c r="I569" s="685"/>
      <c r="J569" s="688"/>
      <c r="K569" s="685"/>
      <c r="L569" s="688"/>
      <c r="M569" s="685"/>
      <c r="N569" s="688"/>
      <c r="O569" s="685"/>
      <c r="P569" s="688"/>
      <c r="Q569" s="687"/>
      <c r="R569" s="687"/>
      <c r="S569" s="687"/>
      <c r="T569" s="687"/>
      <c r="U569" s="687"/>
      <c r="V569" s="687"/>
      <c r="W569" s="687"/>
      <c r="X569" s="687"/>
      <c r="Y569" s="687"/>
      <c r="Z569" s="687"/>
      <c r="AA569" s="687"/>
      <c r="AB569" s="687"/>
      <c r="AC569" s="687"/>
      <c r="AD569" s="687"/>
      <c r="AE569" s="687"/>
      <c r="AF569" s="687"/>
    </row>
    <row r="570" spans="1:32" x14ac:dyDescent="0.25">
      <c r="A570" s="682"/>
      <c r="B570" s="683"/>
      <c r="C570" s="684"/>
      <c r="D570" s="685"/>
      <c r="E570" s="685"/>
      <c r="F570" s="688"/>
      <c r="G570" s="685"/>
      <c r="H570" s="688"/>
      <c r="I570" s="685"/>
      <c r="J570" s="688"/>
      <c r="K570" s="685"/>
      <c r="L570" s="688"/>
      <c r="M570" s="685"/>
      <c r="N570" s="688"/>
      <c r="O570" s="685"/>
      <c r="P570" s="688"/>
      <c r="Q570" s="687"/>
      <c r="R570" s="687"/>
      <c r="S570" s="687"/>
      <c r="T570" s="687"/>
      <c r="U570" s="687"/>
      <c r="V570" s="687"/>
      <c r="W570" s="687"/>
      <c r="X570" s="687"/>
      <c r="Y570" s="687"/>
      <c r="Z570" s="687"/>
      <c r="AA570" s="687"/>
      <c r="AB570" s="687"/>
      <c r="AC570" s="687"/>
      <c r="AD570" s="687"/>
      <c r="AE570" s="687"/>
      <c r="AF570" s="687"/>
    </row>
    <row r="571" spans="1:32" x14ac:dyDescent="0.25">
      <c r="A571" s="682"/>
      <c r="B571" s="683"/>
      <c r="C571" s="684"/>
      <c r="D571" s="685"/>
      <c r="E571" s="685"/>
      <c r="F571" s="688"/>
      <c r="G571" s="685"/>
      <c r="H571" s="688"/>
      <c r="I571" s="685"/>
      <c r="J571" s="688"/>
      <c r="K571" s="685"/>
      <c r="L571" s="688"/>
      <c r="M571" s="685"/>
      <c r="N571" s="688"/>
      <c r="O571" s="685"/>
      <c r="P571" s="688"/>
      <c r="Q571" s="687"/>
      <c r="R571" s="687"/>
      <c r="S571" s="687"/>
      <c r="T571" s="687"/>
      <c r="U571" s="687"/>
      <c r="V571" s="687"/>
      <c r="W571" s="687"/>
      <c r="X571" s="687"/>
      <c r="Y571" s="687"/>
      <c r="Z571" s="687"/>
      <c r="AA571" s="687"/>
      <c r="AB571" s="687"/>
      <c r="AC571" s="687"/>
      <c r="AD571" s="687"/>
      <c r="AE571" s="687"/>
      <c r="AF571" s="687"/>
    </row>
    <row r="572" spans="1:32" x14ac:dyDescent="0.25">
      <c r="A572" s="682"/>
      <c r="B572" s="683"/>
      <c r="C572" s="684"/>
      <c r="D572" s="685"/>
      <c r="E572" s="685"/>
      <c r="F572" s="688"/>
      <c r="G572" s="685"/>
      <c r="H572" s="688"/>
      <c r="I572" s="685"/>
      <c r="J572" s="688"/>
      <c r="K572" s="685"/>
      <c r="L572" s="688"/>
      <c r="M572" s="685"/>
      <c r="N572" s="688"/>
      <c r="O572" s="685"/>
      <c r="P572" s="688"/>
      <c r="Q572" s="687"/>
      <c r="R572" s="687"/>
      <c r="S572" s="687"/>
      <c r="T572" s="687"/>
      <c r="U572" s="687"/>
      <c r="V572" s="687"/>
      <c r="W572" s="687"/>
      <c r="X572" s="687"/>
      <c r="Y572" s="687"/>
      <c r="Z572" s="687"/>
      <c r="AA572" s="687"/>
      <c r="AB572" s="687"/>
      <c r="AC572" s="687"/>
      <c r="AD572" s="687"/>
      <c r="AE572" s="687"/>
      <c r="AF572" s="687"/>
    </row>
    <row r="573" spans="1:32" x14ac:dyDescent="0.25">
      <c r="A573" s="682"/>
      <c r="B573" s="683"/>
      <c r="C573" s="684"/>
      <c r="D573" s="685"/>
      <c r="E573" s="685"/>
      <c r="F573" s="688"/>
      <c r="G573" s="685"/>
      <c r="H573" s="688"/>
      <c r="I573" s="685"/>
      <c r="J573" s="688"/>
      <c r="K573" s="685"/>
      <c r="L573" s="688"/>
      <c r="M573" s="685"/>
      <c r="N573" s="688"/>
      <c r="O573" s="685"/>
      <c r="P573" s="688"/>
      <c r="Q573" s="687"/>
      <c r="R573" s="687"/>
      <c r="S573" s="687"/>
      <c r="T573" s="687"/>
      <c r="U573" s="687"/>
      <c r="V573" s="687"/>
      <c r="W573" s="687"/>
      <c r="X573" s="687"/>
      <c r="Y573" s="687"/>
      <c r="Z573" s="687"/>
      <c r="AA573" s="687"/>
      <c r="AB573" s="687"/>
      <c r="AC573" s="687"/>
      <c r="AD573" s="687"/>
      <c r="AE573" s="687"/>
      <c r="AF573" s="687"/>
    </row>
    <row r="574" spans="1:32" x14ac:dyDescent="0.25">
      <c r="A574" s="682"/>
      <c r="B574" s="683"/>
      <c r="C574" s="684"/>
      <c r="D574" s="685"/>
      <c r="E574" s="685"/>
      <c r="F574" s="688"/>
      <c r="G574" s="685"/>
      <c r="H574" s="688"/>
      <c r="I574" s="685"/>
      <c r="J574" s="688"/>
      <c r="K574" s="685"/>
      <c r="L574" s="688"/>
      <c r="M574" s="685"/>
      <c r="N574" s="688"/>
      <c r="O574" s="685"/>
      <c r="P574" s="688"/>
      <c r="Q574" s="687"/>
      <c r="R574" s="687"/>
      <c r="S574" s="687"/>
      <c r="T574" s="687"/>
      <c r="U574" s="687"/>
      <c r="V574" s="687"/>
      <c r="W574" s="687"/>
      <c r="X574" s="687"/>
      <c r="Y574" s="687"/>
      <c r="Z574" s="687"/>
      <c r="AA574" s="687"/>
      <c r="AB574" s="687"/>
      <c r="AC574" s="687"/>
      <c r="AD574" s="687"/>
      <c r="AE574" s="687"/>
      <c r="AF574" s="687"/>
    </row>
    <row r="575" spans="1:32" x14ac:dyDescent="0.25">
      <c r="A575" s="682"/>
      <c r="B575" s="683"/>
      <c r="C575" s="684"/>
      <c r="D575" s="685"/>
      <c r="E575" s="685"/>
      <c r="F575" s="688"/>
      <c r="G575" s="685"/>
      <c r="H575" s="688"/>
      <c r="I575" s="685"/>
      <c r="J575" s="688"/>
      <c r="K575" s="685"/>
      <c r="L575" s="688"/>
      <c r="M575" s="685"/>
      <c r="N575" s="688"/>
      <c r="O575" s="685"/>
      <c r="P575" s="688"/>
      <c r="Q575" s="687"/>
      <c r="R575" s="687"/>
      <c r="S575" s="687"/>
      <c r="T575" s="687"/>
      <c r="U575" s="687"/>
      <c r="V575" s="687"/>
      <c r="W575" s="687"/>
      <c r="X575" s="687"/>
      <c r="Y575" s="687"/>
      <c r="Z575" s="687"/>
      <c r="AA575" s="687"/>
      <c r="AB575" s="687"/>
      <c r="AC575" s="687"/>
      <c r="AD575" s="687"/>
      <c r="AE575" s="687"/>
      <c r="AF575" s="687"/>
    </row>
    <row r="576" spans="1:32" x14ac:dyDescent="0.25">
      <c r="A576" s="682"/>
      <c r="B576" s="683"/>
      <c r="C576" s="684"/>
      <c r="D576" s="685"/>
      <c r="E576" s="685"/>
      <c r="F576" s="688"/>
      <c r="G576" s="685"/>
      <c r="H576" s="688"/>
      <c r="I576" s="685"/>
      <c r="J576" s="688"/>
      <c r="K576" s="685"/>
      <c r="L576" s="688"/>
      <c r="M576" s="685"/>
      <c r="N576" s="688"/>
      <c r="O576" s="685"/>
      <c r="P576" s="688"/>
      <c r="Q576" s="687"/>
      <c r="R576" s="687"/>
      <c r="S576" s="687"/>
      <c r="T576" s="687"/>
      <c r="U576" s="687"/>
      <c r="V576" s="687"/>
      <c r="W576" s="687"/>
      <c r="X576" s="687"/>
      <c r="Y576" s="687"/>
      <c r="Z576" s="687"/>
      <c r="AA576" s="687"/>
      <c r="AB576" s="687"/>
      <c r="AC576" s="687"/>
      <c r="AD576" s="687"/>
      <c r="AE576" s="687"/>
      <c r="AF576" s="687"/>
    </row>
    <row r="577" spans="1:32" x14ac:dyDescent="0.25">
      <c r="A577" s="682"/>
      <c r="B577" s="683"/>
      <c r="C577" s="684"/>
      <c r="D577" s="685"/>
      <c r="E577" s="685"/>
      <c r="F577" s="688"/>
      <c r="G577" s="685"/>
      <c r="H577" s="688"/>
      <c r="I577" s="685"/>
      <c r="J577" s="688"/>
      <c r="K577" s="685"/>
      <c r="L577" s="688"/>
      <c r="M577" s="685"/>
      <c r="N577" s="688"/>
      <c r="O577" s="685"/>
      <c r="P577" s="688"/>
      <c r="Q577" s="687"/>
      <c r="R577" s="687"/>
      <c r="S577" s="687"/>
      <c r="T577" s="687"/>
      <c r="U577" s="687"/>
      <c r="V577" s="687"/>
      <c r="W577" s="687"/>
      <c r="X577" s="687"/>
      <c r="Y577" s="687"/>
      <c r="Z577" s="687"/>
      <c r="AA577" s="687"/>
      <c r="AB577" s="687"/>
      <c r="AC577" s="687"/>
      <c r="AD577" s="687"/>
      <c r="AE577" s="687"/>
      <c r="AF577" s="687"/>
    </row>
    <row r="578" spans="1:32" x14ac:dyDescent="0.25">
      <c r="A578" s="682"/>
      <c r="B578" s="683"/>
      <c r="C578" s="684"/>
      <c r="D578" s="685"/>
      <c r="E578" s="685"/>
      <c r="F578" s="688"/>
      <c r="G578" s="685"/>
      <c r="H578" s="688"/>
      <c r="I578" s="685"/>
      <c r="J578" s="688"/>
      <c r="K578" s="685"/>
      <c r="L578" s="688"/>
      <c r="M578" s="685"/>
      <c r="N578" s="688"/>
      <c r="O578" s="685"/>
      <c r="P578" s="688"/>
      <c r="Q578" s="687"/>
      <c r="R578" s="687"/>
      <c r="S578" s="687"/>
      <c r="T578" s="687"/>
      <c r="U578" s="687"/>
      <c r="V578" s="687"/>
      <c r="W578" s="687"/>
      <c r="X578" s="687"/>
      <c r="Y578" s="687"/>
      <c r="Z578" s="687"/>
      <c r="AA578" s="687"/>
      <c r="AB578" s="687"/>
      <c r="AC578" s="687"/>
      <c r="AD578" s="687"/>
      <c r="AE578" s="687"/>
      <c r="AF578" s="687"/>
    </row>
    <row r="579" spans="1:32" x14ac:dyDescent="0.25">
      <c r="A579" s="682"/>
      <c r="B579" s="683"/>
      <c r="C579" s="684"/>
      <c r="D579" s="685"/>
      <c r="E579" s="685"/>
      <c r="F579" s="688"/>
      <c r="G579" s="685"/>
      <c r="H579" s="688"/>
      <c r="I579" s="685"/>
      <c r="J579" s="688"/>
      <c r="K579" s="685"/>
      <c r="L579" s="688"/>
      <c r="M579" s="685"/>
      <c r="N579" s="688"/>
      <c r="O579" s="685"/>
      <c r="P579" s="688"/>
      <c r="Q579" s="687"/>
      <c r="R579" s="687"/>
      <c r="S579" s="687"/>
      <c r="T579" s="687"/>
      <c r="U579" s="687"/>
      <c r="V579" s="687"/>
      <c r="W579" s="687"/>
      <c r="X579" s="687"/>
      <c r="Y579" s="687"/>
      <c r="Z579" s="687"/>
      <c r="AA579" s="687"/>
      <c r="AB579" s="687"/>
      <c r="AC579" s="687"/>
      <c r="AD579" s="687"/>
      <c r="AE579" s="687"/>
      <c r="AF579" s="687"/>
    </row>
    <row r="580" spans="1:32" x14ac:dyDescent="0.25">
      <c r="A580" s="682"/>
      <c r="B580" s="683"/>
      <c r="C580" s="684"/>
      <c r="D580" s="685"/>
      <c r="E580" s="685"/>
      <c r="F580" s="688"/>
      <c r="G580" s="685"/>
      <c r="H580" s="688"/>
      <c r="I580" s="685"/>
      <c r="J580" s="688"/>
      <c r="K580" s="685"/>
      <c r="L580" s="688"/>
      <c r="M580" s="685"/>
      <c r="N580" s="688"/>
      <c r="O580" s="685"/>
      <c r="P580" s="688"/>
      <c r="Q580" s="687"/>
      <c r="R580" s="687"/>
      <c r="S580" s="687"/>
      <c r="T580" s="687"/>
      <c r="U580" s="687"/>
      <c r="V580" s="687"/>
      <c r="W580" s="687"/>
      <c r="X580" s="687"/>
      <c r="Y580" s="687"/>
      <c r="Z580" s="687"/>
      <c r="AA580" s="687"/>
      <c r="AB580" s="687"/>
      <c r="AC580" s="687"/>
      <c r="AD580" s="687"/>
      <c r="AE580" s="687"/>
      <c r="AF580" s="687"/>
    </row>
    <row r="581" spans="1:32" x14ac:dyDescent="0.25">
      <c r="A581" s="682"/>
      <c r="B581" s="683"/>
      <c r="C581" s="684"/>
      <c r="D581" s="685"/>
      <c r="E581" s="685"/>
      <c r="F581" s="688"/>
      <c r="G581" s="685"/>
      <c r="H581" s="688"/>
      <c r="I581" s="685"/>
      <c r="J581" s="688"/>
      <c r="K581" s="685"/>
      <c r="L581" s="688"/>
      <c r="M581" s="685"/>
      <c r="N581" s="688"/>
      <c r="O581" s="685"/>
      <c r="P581" s="688"/>
      <c r="Q581" s="687"/>
      <c r="R581" s="687"/>
      <c r="S581" s="687"/>
      <c r="T581" s="687"/>
      <c r="U581" s="687"/>
      <c r="V581" s="687"/>
      <c r="W581" s="687"/>
      <c r="X581" s="687"/>
      <c r="Y581" s="687"/>
      <c r="Z581" s="687"/>
      <c r="AA581" s="687"/>
      <c r="AB581" s="687"/>
      <c r="AC581" s="687"/>
      <c r="AD581" s="687"/>
      <c r="AE581" s="687"/>
      <c r="AF581" s="687"/>
    </row>
    <row r="582" spans="1:32" x14ac:dyDescent="0.25">
      <c r="A582" s="682"/>
      <c r="B582" s="683"/>
      <c r="C582" s="684"/>
      <c r="D582" s="685"/>
      <c r="E582" s="685"/>
      <c r="F582" s="688"/>
      <c r="G582" s="685"/>
      <c r="H582" s="688"/>
      <c r="I582" s="685"/>
      <c r="J582" s="688"/>
      <c r="K582" s="685"/>
      <c r="L582" s="688"/>
      <c r="M582" s="685"/>
      <c r="N582" s="688"/>
      <c r="O582" s="685"/>
      <c r="P582" s="688"/>
      <c r="Q582" s="687"/>
      <c r="R582" s="687"/>
      <c r="S582" s="687"/>
      <c r="T582" s="687"/>
      <c r="U582" s="687"/>
      <c r="V582" s="687"/>
      <c r="W582" s="687"/>
      <c r="X582" s="687"/>
      <c r="Y582" s="687"/>
      <c r="Z582" s="687"/>
      <c r="AA582" s="687"/>
      <c r="AB582" s="687"/>
      <c r="AC582" s="687"/>
      <c r="AD582" s="687"/>
      <c r="AE582" s="687"/>
      <c r="AF582" s="687"/>
    </row>
    <row r="583" spans="1:32" x14ac:dyDescent="0.25">
      <c r="A583" s="682"/>
      <c r="B583" s="683"/>
      <c r="C583" s="684"/>
      <c r="D583" s="685"/>
      <c r="E583" s="685"/>
      <c r="F583" s="688"/>
      <c r="G583" s="685"/>
      <c r="H583" s="688"/>
      <c r="I583" s="685"/>
      <c r="J583" s="688"/>
      <c r="K583" s="685"/>
      <c r="L583" s="688"/>
      <c r="M583" s="685"/>
      <c r="N583" s="688"/>
      <c r="O583" s="685"/>
      <c r="P583" s="688"/>
      <c r="Q583" s="687"/>
      <c r="R583" s="687"/>
      <c r="S583" s="687"/>
      <c r="T583" s="687"/>
      <c r="U583" s="687"/>
      <c r="V583" s="687"/>
      <c r="W583" s="687"/>
      <c r="X583" s="687"/>
      <c r="Y583" s="687"/>
      <c r="Z583" s="687"/>
      <c r="AA583" s="687"/>
      <c r="AB583" s="687"/>
      <c r="AC583" s="687"/>
      <c r="AD583" s="687"/>
      <c r="AE583" s="687"/>
      <c r="AF583" s="687"/>
    </row>
    <row r="584" spans="1:32" x14ac:dyDescent="0.25">
      <c r="A584" s="682"/>
      <c r="B584" s="683"/>
      <c r="C584" s="684"/>
      <c r="D584" s="685"/>
      <c r="E584" s="685"/>
      <c r="F584" s="688"/>
      <c r="G584" s="685"/>
      <c r="H584" s="688"/>
      <c r="I584" s="685"/>
      <c r="J584" s="688"/>
      <c r="K584" s="685"/>
      <c r="L584" s="688"/>
      <c r="M584" s="685"/>
      <c r="N584" s="688"/>
      <c r="O584" s="685"/>
      <c r="P584" s="688"/>
      <c r="Q584" s="687"/>
      <c r="R584" s="687"/>
      <c r="S584" s="687"/>
      <c r="T584" s="687"/>
      <c r="U584" s="687"/>
      <c r="V584" s="687"/>
      <c r="W584" s="687"/>
      <c r="X584" s="687"/>
      <c r="Y584" s="687"/>
      <c r="Z584" s="687"/>
      <c r="AA584" s="687"/>
      <c r="AB584" s="687"/>
      <c r="AC584" s="687"/>
      <c r="AD584" s="687"/>
      <c r="AE584" s="687"/>
      <c r="AF584" s="687"/>
    </row>
    <row r="585" spans="1:32" x14ac:dyDescent="0.25">
      <c r="A585" s="682"/>
      <c r="B585" s="683"/>
      <c r="C585" s="684"/>
      <c r="D585" s="685"/>
      <c r="E585" s="685"/>
      <c r="F585" s="688"/>
      <c r="G585" s="685"/>
      <c r="H585" s="688"/>
      <c r="I585" s="685"/>
      <c r="J585" s="688"/>
      <c r="K585" s="685"/>
      <c r="L585" s="688"/>
      <c r="M585" s="685"/>
      <c r="N585" s="688"/>
      <c r="O585" s="685"/>
      <c r="P585" s="688"/>
      <c r="Q585" s="687"/>
      <c r="R585" s="687"/>
      <c r="S585" s="687"/>
      <c r="T585" s="687"/>
      <c r="U585" s="687"/>
      <c r="V585" s="687"/>
      <c r="W585" s="687"/>
      <c r="X585" s="687"/>
      <c r="Y585" s="687"/>
      <c r="Z585" s="687"/>
      <c r="AA585" s="687"/>
      <c r="AB585" s="687"/>
      <c r="AC585" s="687"/>
      <c r="AD585" s="687"/>
      <c r="AE585" s="687"/>
      <c r="AF585" s="687"/>
    </row>
    <row r="586" spans="1:32" x14ac:dyDescent="0.25">
      <c r="A586" s="682"/>
      <c r="B586" s="683"/>
      <c r="C586" s="684"/>
      <c r="D586" s="685"/>
      <c r="E586" s="685"/>
      <c r="F586" s="688"/>
      <c r="G586" s="685"/>
      <c r="H586" s="688"/>
      <c r="I586" s="685"/>
      <c r="J586" s="688"/>
      <c r="K586" s="685"/>
      <c r="L586" s="688"/>
      <c r="M586" s="685"/>
      <c r="N586" s="688"/>
      <c r="O586" s="685"/>
      <c r="P586" s="688"/>
      <c r="Q586" s="687"/>
      <c r="R586" s="687"/>
      <c r="S586" s="687"/>
      <c r="T586" s="687"/>
      <c r="U586" s="687"/>
      <c r="V586" s="687"/>
      <c r="W586" s="687"/>
      <c r="X586" s="687"/>
      <c r="Y586" s="687"/>
      <c r="Z586" s="687"/>
      <c r="AA586" s="687"/>
      <c r="AB586" s="687"/>
      <c r="AC586" s="687"/>
      <c r="AD586" s="687"/>
      <c r="AE586" s="687"/>
      <c r="AF586" s="687"/>
    </row>
    <row r="587" spans="1:32" x14ac:dyDescent="0.25">
      <c r="A587" s="682"/>
      <c r="B587" s="683"/>
      <c r="C587" s="684"/>
      <c r="D587" s="685"/>
      <c r="E587" s="685"/>
      <c r="F587" s="688"/>
      <c r="G587" s="685"/>
      <c r="H587" s="688"/>
      <c r="I587" s="685"/>
      <c r="J587" s="688"/>
      <c r="K587" s="685"/>
      <c r="L587" s="688"/>
      <c r="M587" s="685"/>
      <c r="N587" s="688"/>
      <c r="O587" s="685"/>
      <c r="P587" s="688"/>
      <c r="Q587" s="687"/>
      <c r="R587" s="687"/>
      <c r="S587" s="687"/>
      <c r="T587" s="687"/>
      <c r="U587" s="687"/>
      <c r="V587" s="687"/>
      <c r="W587" s="687"/>
      <c r="X587" s="687"/>
      <c r="Y587" s="687"/>
      <c r="Z587" s="687"/>
      <c r="AA587" s="687"/>
      <c r="AB587" s="687"/>
      <c r="AC587" s="687"/>
      <c r="AD587" s="687"/>
      <c r="AE587" s="687"/>
      <c r="AF587" s="687"/>
    </row>
    <row r="588" spans="1:32" x14ac:dyDescent="0.25">
      <c r="A588" s="682"/>
      <c r="B588" s="683"/>
      <c r="C588" s="684"/>
      <c r="D588" s="685"/>
      <c r="E588" s="685"/>
      <c r="F588" s="688"/>
      <c r="G588" s="685"/>
      <c r="H588" s="688"/>
      <c r="I588" s="685"/>
      <c r="J588" s="688"/>
      <c r="K588" s="685"/>
      <c r="L588" s="688"/>
      <c r="M588" s="685"/>
      <c r="N588" s="688"/>
      <c r="O588" s="685"/>
      <c r="P588" s="688"/>
      <c r="Q588" s="687"/>
      <c r="R588" s="687"/>
      <c r="S588" s="687"/>
      <c r="T588" s="687"/>
      <c r="U588" s="687"/>
      <c r="V588" s="687"/>
      <c r="W588" s="687"/>
      <c r="X588" s="687"/>
      <c r="Y588" s="687"/>
      <c r="Z588" s="687"/>
      <c r="AA588" s="687"/>
      <c r="AB588" s="687"/>
      <c r="AC588" s="687"/>
      <c r="AD588" s="687"/>
      <c r="AE588" s="687"/>
      <c r="AF588" s="687"/>
    </row>
    <row r="589" spans="1:32" x14ac:dyDescent="0.25">
      <c r="A589" s="682"/>
      <c r="B589" s="683"/>
      <c r="C589" s="684"/>
      <c r="D589" s="685"/>
      <c r="E589" s="685"/>
      <c r="F589" s="688"/>
      <c r="G589" s="685"/>
      <c r="H589" s="688"/>
      <c r="I589" s="685"/>
      <c r="J589" s="688"/>
      <c r="K589" s="685"/>
      <c r="L589" s="688"/>
      <c r="M589" s="685"/>
      <c r="N589" s="688"/>
      <c r="O589" s="685"/>
      <c r="P589" s="688"/>
      <c r="Q589" s="687"/>
      <c r="R589" s="687"/>
      <c r="S589" s="687"/>
      <c r="T589" s="687"/>
      <c r="U589" s="687"/>
      <c r="V589" s="687"/>
      <c r="W589" s="687"/>
      <c r="X589" s="687"/>
      <c r="Y589" s="687"/>
      <c r="Z589" s="687"/>
      <c r="AA589" s="687"/>
      <c r="AB589" s="687"/>
      <c r="AC589" s="687"/>
      <c r="AD589" s="687"/>
      <c r="AE589" s="687"/>
      <c r="AF589" s="687"/>
    </row>
    <row r="590" spans="1:32" x14ac:dyDescent="0.25">
      <c r="A590" s="682"/>
      <c r="B590" s="683"/>
      <c r="C590" s="684"/>
      <c r="D590" s="685"/>
      <c r="E590" s="685"/>
      <c r="F590" s="688"/>
      <c r="G590" s="685"/>
      <c r="H590" s="688"/>
      <c r="I590" s="685"/>
      <c r="J590" s="688"/>
      <c r="K590" s="685"/>
      <c r="L590" s="688"/>
      <c r="M590" s="685"/>
      <c r="N590" s="688"/>
      <c r="O590" s="685"/>
      <c r="P590" s="688"/>
      <c r="Q590" s="687"/>
      <c r="R590" s="687"/>
      <c r="S590" s="687"/>
      <c r="T590" s="687"/>
      <c r="U590" s="687"/>
      <c r="V590" s="687"/>
      <c r="W590" s="687"/>
      <c r="X590" s="687"/>
      <c r="Y590" s="687"/>
      <c r="Z590" s="687"/>
      <c r="AA590" s="687"/>
      <c r="AB590" s="687"/>
      <c r="AC590" s="687"/>
      <c r="AD590" s="687"/>
      <c r="AE590" s="687"/>
      <c r="AF590" s="687"/>
    </row>
    <row r="591" spans="1:32" x14ac:dyDescent="0.25">
      <c r="A591" s="682"/>
      <c r="B591" s="683"/>
      <c r="C591" s="684"/>
      <c r="D591" s="685"/>
      <c r="E591" s="685"/>
      <c r="F591" s="688"/>
      <c r="G591" s="685"/>
      <c r="H591" s="688"/>
      <c r="I591" s="685"/>
      <c r="J591" s="688"/>
      <c r="K591" s="685"/>
      <c r="L591" s="688"/>
      <c r="M591" s="685"/>
      <c r="N591" s="688"/>
      <c r="O591" s="685"/>
      <c r="P591" s="688"/>
      <c r="Q591" s="687"/>
      <c r="R591" s="687"/>
      <c r="S591" s="687"/>
      <c r="T591" s="687"/>
      <c r="U591" s="687"/>
      <c r="V591" s="687"/>
      <c r="W591" s="687"/>
      <c r="X591" s="687"/>
      <c r="Y591" s="687"/>
      <c r="Z591" s="687"/>
      <c r="AA591" s="687"/>
      <c r="AB591" s="687"/>
      <c r="AC591" s="687"/>
      <c r="AD591" s="687"/>
      <c r="AE591" s="687"/>
      <c r="AF591" s="687"/>
    </row>
    <row r="592" spans="1:32" x14ac:dyDescent="0.25">
      <c r="A592" s="682"/>
      <c r="B592" s="683"/>
      <c r="C592" s="684"/>
      <c r="D592" s="685"/>
      <c r="E592" s="685"/>
      <c r="F592" s="688"/>
      <c r="G592" s="685"/>
      <c r="H592" s="688"/>
      <c r="I592" s="685"/>
      <c r="J592" s="688"/>
      <c r="K592" s="685"/>
      <c r="L592" s="688"/>
      <c r="M592" s="685"/>
      <c r="N592" s="688"/>
      <c r="O592" s="685"/>
      <c r="P592" s="688"/>
      <c r="Q592" s="687"/>
      <c r="R592" s="687"/>
      <c r="S592" s="687"/>
      <c r="T592" s="687"/>
      <c r="U592" s="687"/>
      <c r="V592" s="687"/>
      <c r="W592" s="687"/>
      <c r="X592" s="687"/>
      <c r="Y592" s="687"/>
      <c r="Z592" s="687"/>
      <c r="AA592" s="687"/>
      <c r="AB592" s="687"/>
      <c r="AC592" s="687"/>
      <c r="AD592" s="687"/>
      <c r="AE592" s="687"/>
      <c r="AF592" s="687"/>
    </row>
    <row r="593" spans="1:32" x14ac:dyDescent="0.25">
      <c r="A593" s="682"/>
      <c r="B593" s="683"/>
      <c r="C593" s="684"/>
      <c r="D593" s="685"/>
      <c r="E593" s="685"/>
      <c r="F593" s="688"/>
      <c r="G593" s="685"/>
      <c r="H593" s="688"/>
      <c r="I593" s="685"/>
      <c r="J593" s="688"/>
      <c r="K593" s="685"/>
      <c r="L593" s="688"/>
      <c r="M593" s="685"/>
      <c r="N593" s="688"/>
      <c r="O593" s="685"/>
      <c r="P593" s="688"/>
      <c r="Q593" s="687"/>
      <c r="R593" s="687"/>
      <c r="S593" s="687"/>
      <c r="T593" s="687"/>
      <c r="U593" s="687"/>
      <c r="V593" s="687"/>
      <c r="W593" s="687"/>
      <c r="X593" s="687"/>
      <c r="Y593" s="687"/>
      <c r="Z593" s="687"/>
      <c r="AA593" s="687"/>
      <c r="AB593" s="687"/>
      <c r="AC593" s="687"/>
      <c r="AD593" s="687"/>
      <c r="AE593" s="687"/>
      <c r="AF593" s="687"/>
    </row>
    <row r="594" spans="1:32" x14ac:dyDescent="0.25">
      <c r="A594" s="682"/>
      <c r="B594" s="683"/>
      <c r="C594" s="684"/>
      <c r="D594" s="685"/>
      <c r="E594" s="685"/>
      <c r="F594" s="688"/>
      <c r="G594" s="685"/>
      <c r="H594" s="688"/>
      <c r="I594" s="685"/>
      <c r="J594" s="688"/>
      <c r="K594" s="685"/>
      <c r="L594" s="688"/>
      <c r="M594" s="685"/>
      <c r="N594" s="688"/>
      <c r="O594" s="685"/>
      <c r="P594" s="688"/>
      <c r="Q594" s="687"/>
      <c r="R594" s="687"/>
      <c r="S594" s="687"/>
      <c r="T594" s="687"/>
      <c r="U594" s="687"/>
      <c r="V594" s="687"/>
      <c r="W594" s="687"/>
      <c r="X594" s="687"/>
      <c r="Y594" s="687"/>
      <c r="Z594" s="687"/>
      <c r="AA594" s="687"/>
      <c r="AB594" s="687"/>
      <c r="AC594" s="687"/>
      <c r="AD594" s="687"/>
      <c r="AE594" s="687"/>
      <c r="AF594" s="687"/>
    </row>
    <row r="595" spans="1:32" x14ac:dyDescent="0.25">
      <c r="A595" s="682"/>
      <c r="B595" s="683"/>
      <c r="C595" s="684"/>
      <c r="D595" s="685"/>
      <c r="E595" s="685"/>
      <c r="F595" s="688"/>
      <c r="G595" s="685"/>
      <c r="H595" s="688"/>
      <c r="I595" s="685"/>
      <c r="J595" s="688"/>
      <c r="K595" s="685"/>
      <c r="L595" s="688"/>
      <c r="M595" s="685"/>
      <c r="N595" s="688"/>
      <c r="O595" s="685"/>
      <c r="P595" s="688"/>
      <c r="Q595" s="687"/>
      <c r="R595" s="687"/>
      <c r="S595" s="687"/>
      <c r="T595" s="687"/>
      <c r="U595" s="687"/>
      <c r="V595" s="687"/>
      <c r="W595" s="687"/>
      <c r="X595" s="687"/>
      <c r="Y595" s="687"/>
      <c r="Z595" s="687"/>
      <c r="AA595" s="687"/>
      <c r="AB595" s="687"/>
      <c r="AC595" s="687"/>
      <c r="AD595" s="687"/>
      <c r="AE595" s="687"/>
      <c r="AF595" s="687"/>
    </row>
    <row r="596" spans="1:32" x14ac:dyDescent="0.25">
      <c r="A596" s="682"/>
      <c r="B596" s="683"/>
      <c r="C596" s="684"/>
      <c r="D596" s="685"/>
      <c r="E596" s="685"/>
      <c r="F596" s="688"/>
      <c r="G596" s="685"/>
      <c r="H596" s="688"/>
      <c r="I596" s="685"/>
      <c r="J596" s="688"/>
      <c r="K596" s="685"/>
      <c r="L596" s="688"/>
      <c r="M596" s="685"/>
      <c r="N596" s="688"/>
      <c r="O596" s="685"/>
      <c r="P596" s="688"/>
      <c r="Q596" s="687"/>
      <c r="R596" s="687"/>
      <c r="S596" s="687"/>
      <c r="T596" s="687"/>
      <c r="U596" s="687"/>
      <c r="V596" s="687"/>
      <c r="W596" s="687"/>
      <c r="X596" s="687"/>
      <c r="Y596" s="687"/>
      <c r="Z596" s="687"/>
      <c r="AA596" s="687"/>
      <c r="AB596" s="687"/>
      <c r="AC596" s="687"/>
      <c r="AD596" s="687"/>
      <c r="AE596" s="687"/>
      <c r="AF596" s="687"/>
    </row>
    <row r="597" spans="1:32" x14ac:dyDescent="0.25">
      <c r="A597" s="682"/>
      <c r="B597" s="683"/>
      <c r="C597" s="684"/>
      <c r="D597" s="685"/>
      <c r="E597" s="685"/>
      <c r="F597" s="688"/>
      <c r="G597" s="685"/>
      <c r="H597" s="688"/>
      <c r="I597" s="685"/>
      <c r="J597" s="688"/>
      <c r="K597" s="685"/>
      <c r="L597" s="688"/>
      <c r="M597" s="685"/>
      <c r="N597" s="688"/>
      <c r="O597" s="685"/>
      <c r="P597" s="688"/>
      <c r="Q597" s="687"/>
      <c r="R597" s="687"/>
      <c r="S597" s="687"/>
      <c r="T597" s="687"/>
      <c r="U597" s="687"/>
      <c r="V597" s="687"/>
      <c r="W597" s="687"/>
      <c r="X597" s="687"/>
      <c r="Y597" s="687"/>
      <c r="Z597" s="687"/>
      <c r="AA597" s="687"/>
      <c r="AB597" s="687"/>
      <c r="AC597" s="687"/>
      <c r="AD597" s="687"/>
      <c r="AE597" s="687"/>
      <c r="AF597" s="687"/>
    </row>
    <row r="598" spans="1:32" x14ac:dyDescent="0.25">
      <c r="A598" s="682"/>
      <c r="B598" s="683"/>
      <c r="C598" s="684"/>
      <c r="D598" s="685"/>
      <c r="E598" s="685"/>
      <c r="F598" s="688"/>
      <c r="G598" s="685"/>
      <c r="H598" s="688"/>
      <c r="I598" s="685"/>
      <c r="J598" s="688"/>
      <c r="K598" s="685"/>
      <c r="L598" s="688"/>
      <c r="M598" s="685"/>
      <c r="N598" s="688"/>
      <c r="O598" s="685"/>
      <c r="P598" s="688"/>
      <c r="Q598" s="687"/>
      <c r="R598" s="687"/>
      <c r="S598" s="687"/>
      <c r="T598" s="687"/>
      <c r="U598" s="687"/>
      <c r="V598" s="687"/>
      <c r="W598" s="687"/>
      <c r="X598" s="687"/>
      <c r="Y598" s="687"/>
      <c r="Z598" s="687"/>
      <c r="AA598" s="687"/>
      <c r="AB598" s="687"/>
      <c r="AC598" s="687"/>
      <c r="AD598" s="687"/>
      <c r="AE598" s="687"/>
      <c r="AF598" s="687"/>
    </row>
    <row r="599" spans="1:32" x14ac:dyDescent="0.25">
      <c r="A599" s="682"/>
      <c r="B599" s="683"/>
      <c r="C599" s="684"/>
      <c r="D599" s="685"/>
      <c r="E599" s="685"/>
      <c r="F599" s="688"/>
      <c r="G599" s="685"/>
      <c r="H599" s="688"/>
      <c r="I599" s="685"/>
      <c r="J599" s="688"/>
      <c r="K599" s="685"/>
      <c r="L599" s="688"/>
      <c r="M599" s="685"/>
      <c r="N599" s="688"/>
      <c r="O599" s="685"/>
      <c r="P599" s="688"/>
      <c r="Q599" s="687"/>
      <c r="R599" s="687"/>
      <c r="S599" s="687"/>
      <c r="T599" s="687"/>
      <c r="U599" s="687"/>
      <c r="V599" s="687"/>
      <c r="W599" s="687"/>
      <c r="X599" s="687"/>
      <c r="Y599" s="687"/>
      <c r="Z599" s="687"/>
      <c r="AA599" s="687"/>
      <c r="AB599" s="687"/>
      <c r="AC599" s="687"/>
      <c r="AD599" s="687"/>
      <c r="AE599" s="687"/>
      <c r="AF599" s="687"/>
    </row>
    <row r="600" spans="1:32" x14ac:dyDescent="0.25">
      <c r="A600" s="682"/>
      <c r="B600" s="683"/>
      <c r="C600" s="684"/>
      <c r="D600" s="685"/>
      <c r="E600" s="685"/>
      <c r="F600" s="688"/>
      <c r="G600" s="685"/>
      <c r="H600" s="688"/>
      <c r="I600" s="685"/>
      <c r="J600" s="688"/>
      <c r="K600" s="685"/>
      <c r="L600" s="688"/>
      <c r="M600" s="685"/>
      <c r="N600" s="688"/>
      <c r="O600" s="685"/>
      <c r="P600" s="688"/>
      <c r="Q600" s="687"/>
      <c r="R600" s="687"/>
      <c r="S600" s="687"/>
      <c r="T600" s="687"/>
      <c r="U600" s="687"/>
      <c r="V600" s="687"/>
      <c r="W600" s="687"/>
      <c r="X600" s="687"/>
      <c r="Y600" s="687"/>
      <c r="Z600" s="687"/>
      <c r="AA600" s="687"/>
      <c r="AB600" s="687"/>
      <c r="AC600" s="687"/>
      <c r="AD600" s="687"/>
      <c r="AE600" s="687"/>
      <c r="AF600" s="687"/>
    </row>
    <row r="601" spans="1:32" x14ac:dyDescent="0.25">
      <c r="A601" s="682"/>
      <c r="B601" s="683"/>
      <c r="C601" s="684"/>
      <c r="D601" s="685"/>
      <c r="E601" s="685"/>
      <c r="F601" s="688"/>
      <c r="G601" s="685"/>
      <c r="H601" s="688"/>
      <c r="I601" s="685"/>
      <c r="J601" s="688"/>
      <c r="K601" s="685"/>
      <c r="L601" s="688"/>
      <c r="M601" s="685"/>
      <c r="N601" s="688"/>
      <c r="O601" s="685"/>
      <c r="P601" s="688"/>
      <c r="Q601" s="687"/>
      <c r="R601" s="687"/>
      <c r="S601" s="687"/>
      <c r="T601" s="687"/>
      <c r="U601" s="687"/>
      <c r="V601" s="687"/>
      <c r="W601" s="687"/>
      <c r="X601" s="687"/>
      <c r="Y601" s="687"/>
      <c r="Z601" s="687"/>
      <c r="AA601" s="687"/>
      <c r="AB601" s="687"/>
      <c r="AC601" s="687"/>
      <c r="AD601" s="687"/>
      <c r="AE601" s="687"/>
      <c r="AF601" s="687"/>
    </row>
    <row r="602" spans="1:32" x14ac:dyDescent="0.25">
      <c r="A602" s="682"/>
      <c r="B602" s="683"/>
      <c r="C602" s="684"/>
      <c r="D602" s="685"/>
      <c r="E602" s="685"/>
      <c r="F602" s="688"/>
      <c r="G602" s="685"/>
      <c r="H602" s="688"/>
      <c r="I602" s="685"/>
      <c r="J602" s="688"/>
      <c r="K602" s="685"/>
      <c r="L602" s="688"/>
      <c r="M602" s="685"/>
      <c r="N602" s="688"/>
      <c r="O602" s="685"/>
      <c r="P602" s="688"/>
      <c r="Q602" s="687"/>
      <c r="R602" s="687"/>
      <c r="S602" s="687"/>
      <c r="T602" s="687"/>
      <c r="U602" s="687"/>
      <c r="V602" s="687"/>
      <c r="W602" s="687"/>
      <c r="X602" s="687"/>
      <c r="Y602" s="687"/>
      <c r="Z602" s="687"/>
      <c r="AA602" s="687"/>
      <c r="AB602" s="687"/>
      <c r="AC602" s="687"/>
      <c r="AD602" s="687"/>
      <c r="AE602" s="687"/>
      <c r="AF602" s="687"/>
    </row>
    <row r="603" spans="1:32" x14ac:dyDescent="0.25">
      <c r="A603" s="682"/>
      <c r="B603" s="683"/>
      <c r="C603" s="684"/>
      <c r="D603" s="685"/>
      <c r="E603" s="685"/>
      <c r="F603" s="688"/>
      <c r="G603" s="685"/>
      <c r="H603" s="688"/>
      <c r="I603" s="685"/>
      <c r="J603" s="688"/>
      <c r="K603" s="685"/>
      <c r="L603" s="688"/>
      <c r="M603" s="685"/>
      <c r="N603" s="688"/>
      <c r="O603" s="685"/>
      <c r="P603" s="688"/>
      <c r="Q603" s="687"/>
      <c r="R603" s="687"/>
      <c r="S603" s="687"/>
      <c r="T603" s="687"/>
      <c r="U603" s="687"/>
      <c r="V603" s="687"/>
      <c r="W603" s="687"/>
      <c r="X603" s="687"/>
      <c r="Y603" s="687"/>
      <c r="Z603" s="687"/>
      <c r="AA603" s="687"/>
      <c r="AB603" s="687"/>
      <c r="AC603" s="687"/>
      <c r="AD603" s="687"/>
      <c r="AE603" s="687"/>
      <c r="AF603" s="687"/>
    </row>
    <row r="604" spans="1:32" x14ac:dyDescent="0.25">
      <c r="A604" s="682"/>
      <c r="B604" s="683"/>
      <c r="C604" s="684"/>
      <c r="D604" s="685"/>
      <c r="E604" s="685"/>
      <c r="F604" s="688"/>
      <c r="G604" s="685"/>
      <c r="H604" s="688"/>
      <c r="I604" s="685"/>
      <c r="J604" s="688"/>
      <c r="K604" s="685"/>
      <c r="L604" s="688"/>
      <c r="M604" s="685"/>
      <c r="N604" s="688"/>
      <c r="O604" s="685"/>
      <c r="P604" s="688"/>
      <c r="Q604" s="687"/>
      <c r="R604" s="687"/>
      <c r="S604" s="687"/>
      <c r="T604" s="687"/>
      <c r="U604" s="687"/>
      <c r="V604" s="687"/>
      <c r="W604" s="687"/>
      <c r="X604" s="687"/>
      <c r="Y604" s="687"/>
      <c r="Z604" s="687"/>
      <c r="AA604" s="687"/>
      <c r="AB604" s="687"/>
      <c r="AC604" s="687"/>
      <c r="AD604" s="687"/>
      <c r="AE604" s="687"/>
      <c r="AF604" s="687"/>
    </row>
    <row r="605" spans="1:32" x14ac:dyDescent="0.25">
      <c r="A605" s="682"/>
      <c r="B605" s="683"/>
      <c r="C605" s="684"/>
      <c r="D605" s="685"/>
      <c r="E605" s="685"/>
      <c r="F605" s="688"/>
      <c r="G605" s="685"/>
      <c r="H605" s="688"/>
      <c r="I605" s="685"/>
      <c r="J605" s="688"/>
      <c r="K605" s="685"/>
      <c r="L605" s="688"/>
      <c r="M605" s="685"/>
      <c r="N605" s="688"/>
      <c r="O605" s="685"/>
      <c r="P605" s="688"/>
      <c r="Q605" s="687"/>
      <c r="R605" s="687"/>
      <c r="S605" s="687"/>
      <c r="T605" s="687"/>
      <c r="U605" s="687"/>
      <c r="V605" s="687"/>
      <c r="W605" s="687"/>
      <c r="X605" s="687"/>
      <c r="Y605" s="687"/>
      <c r="Z605" s="687"/>
      <c r="AA605" s="687"/>
      <c r="AB605" s="687"/>
      <c r="AC605" s="687"/>
      <c r="AD605" s="687"/>
      <c r="AE605" s="687"/>
      <c r="AF605" s="687"/>
    </row>
    <row r="606" spans="1:32" x14ac:dyDescent="0.25">
      <c r="A606" s="682"/>
      <c r="B606" s="683"/>
      <c r="C606" s="684"/>
      <c r="D606" s="685"/>
      <c r="E606" s="685"/>
      <c r="F606" s="688"/>
      <c r="G606" s="685"/>
      <c r="H606" s="688"/>
      <c r="I606" s="685"/>
      <c r="J606" s="688"/>
      <c r="K606" s="685"/>
      <c r="L606" s="688"/>
      <c r="M606" s="685"/>
      <c r="N606" s="688"/>
      <c r="O606" s="685"/>
      <c r="P606" s="688"/>
      <c r="Q606" s="687"/>
      <c r="R606" s="687"/>
      <c r="S606" s="687"/>
      <c r="T606" s="687"/>
      <c r="U606" s="687"/>
      <c r="V606" s="687"/>
      <c r="W606" s="687"/>
      <c r="X606" s="687"/>
      <c r="Y606" s="687"/>
      <c r="Z606" s="687"/>
      <c r="AA606" s="687"/>
      <c r="AB606" s="687"/>
      <c r="AC606" s="687"/>
      <c r="AD606" s="687"/>
      <c r="AE606" s="687"/>
      <c r="AF606" s="687"/>
    </row>
    <row r="607" spans="1:32" x14ac:dyDescent="0.25">
      <c r="A607" s="682"/>
      <c r="B607" s="683"/>
      <c r="C607" s="684"/>
      <c r="D607" s="685"/>
      <c r="E607" s="685"/>
      <c r="F607" s="688"/>
      <c r="G607" s="685"/>
      <c r="H607" s="688"/>
      <c r="I607" s="685"/>
      <c r="J607" s="688"/>
      <c r="K607" s="685"/>
      <c r="L607" s="688"/>
      <c r="M607" s="685"/>
      <c r="N607" s="688"/>
      <c r="O607" s="685"/>
      <c r="P607" s="688"/>
      <c r="Q607" s="687"/>
      <c r="R607" s="687"/>
      <c r="S607" s="687"/>
      <c r="T607" s="687"/>
      <c r="U607" s="687"/>
      <c r="V607" s="687"/>
      <c r="W607" s="687"/>
      <c r="X607" s="687"/>
      <c r="Y607" s="687"/>
      <c r="Z607" s="687"/>
      <c r="AA607" s="687"/>
      <c r="AB607" s="687"/>
      <c r="AC607" s="687"/>
      <c r="AD607" s="687"/>
      <c r="AE607" s="687"/>
      <c r="AF607" s="687"/>
    </row>
    <row r="608" spans="1:32" x14ac:dyDescent="0.25">
      <c r="A608" s="682"/>
      <c r="B608" s="683"/>
      <c r="C608" s="684"/>
      <c r="D608" s="685"/>
      <c r="E608" s="685"/>
      <c r="F608" s="688"/>
      <c r="G608" s="685"/>
      <c r="H608" s="688"/>
      <c r="I608" s="685"/>
      <c r="J608" s="688"/>
      <c r="K608" s="685"/>
      <c r="L608" s="688"/>
      <c r="M608" s="685"/>
      <c r="N608" s="688"/>
      <c r="O608" s="685"/>
      <c r="P608" s="688"/>
      <c r="Q608" s="687"/>
      <c r="R608" s="687"/>
      <c r="S608" s="687"/>
      <c r="T608" s="687"/>
      <c r="U608" s="687"/>
      <c r="V608" s="687"/>
      <c r="W608" s="687"/>
      <c r="X608" s="687"/>
      <c r="Y608" s="687"/>
      <c r="Z608" s="687"/>
      <c r="AA608" s="687"/>
      <c r="AB608" s="687"/>
      <c r="AC608" s="687"/>
      <c r="AD608" s="687"/>
      <c r="AE608" s="687"/>
      <c r="AF608" s="687"/>
    </row>
    <row r="609" spans="1:32" x14ac:dyDescent="0.25">
      <c r="A609" s="682"/>
      <c r="B609" s="683"/>
      <c r="C609" s="684"/>
      <c r="D609" s="685"/>
      <c r="E609" s="685"/>
      <c r="F609" s="688"/>
      <c r="G609" s="685"/>
      <c r="H609" s="688"/>
      <c r="I609" s="685"/>
      <c r="J609" s="688"/>
      <c r="K609" s="685"/>
      <c r="L609" s="688"/>
      <c r="M609" s="685"/>
      <c r="N609" s="688"/>
      <c r="O609" s="685"/>
      <c r="P609" s="688"/>
      <c r="Q609" s="687"/>
      <c r="R609" s="687"/>
      <c r="S609" s="687"/>
      <c r="T609" s="687"/>
      <c r="U609" s="687"/>
      <c r="V609" s="687"/>
      <c r="W609" s="687"/>
      <c r="X609" s="687"/>
      <c r="Y609" s="687"/>
      <c r="Z609" s="687"/>
      <c r="AA609" s="687"/>
      <c r="AB609" s="687"/>
      <c r="AC609" s="687"/>
      <c r="AD609" s="687"/>
      <c r="AE609" s="687"/>
      <c r="AF609" s="687"/>
    </row>
    <row r="610" spans="1:32" x14ac:dyDescent="0.25">
      <c r="A610" s="682"/>
      <c r="B610" s="683"/>
      <c r="C610" s="684"/>
      <c r="D610" s="685"/>
      <c r="E610" s="685"/>
      <c r="F610" s="688"/>
      <c r="G610" s="685"/>
      <c r="H610" s="688"/>
      <c r="I610" s="685"/>
      <c r="J610" s="688"/>
      <c r="K610" s="685"/>
      <c r="L610" s="688"/>
      <c r="M610" s="685"/>
      <c r="N610" s="688"/>
      <c r="O610" s="685"/>
      <c r="P610" s="688"/>
      <c r="Q610" s="687"/>
      <c r="R610" s="687"/>
      <c r="S610" s="687"/>
      <c r="T610" s="687"/>
      <c r="U610" s="687"/>
      <c r="V610" s="687"/>
      <c r="W610" s="687"/>
      <c r="X610" s="687"/>
      <c r="Y610" s="687"/>
      <c r="Z610" s="687"/>
      <c r="AA610" s="687"/>
      <c r="AB610" s="687"/>
      <c r="AC610" s="687"/>
      <c r="AD610" s="687"/>
      <c r="AE610" s="687"/>
      <c r="AF610" s="687"/>
    </row>
    <row r="611" spans="1:32" x14ac:dyDescent="0.25">
      <c r="A611" s="682"/>
      <c r="B611" s="683"/>
      <c r="C611" s="684"/>
      <c r="D611" s="685"/>
      <c r="E611" s="685"/>
      <c r="F611" s="688"/>
      <c r="G611" s="685"/>
      <c r="H611" s="688"/>
      <c r="I611" s="685"/>
      <c r="J611" s="688"/>
      <c r="K611" s="685"/>
      <c r="L611" s="688"/>
      <c r="M611" s="685"/>
      <c r="N611" s="688"/>
      <c r="O611" s="685"/>
      <c r="P611" s="688"/>
      <c r="Q611" s="687"/>
      <c r="R611" s="687"/>
      <c r="S611" s="687"/>
      <c r="T611" s="687"/>
      <c r="U611" s="687"/>
      <c r="V611" s="687"/>
      <c r="W611" s="687"/>
      <c r="X611" s="687"/>
      <c r="Y611" s="687"/>
      <c r="Z611" s="687"/>
      <c r="AA611" s="687"/>
      <c r="AB611" s="687"/>
      <c r="AC611" s="687"/>
      <c r="AD611" s="687"/>
      <c r="AE611" s="687"/>
      <c r="AF611" s="687"/>
    </row>
    <row r="612" spans="1:32" x14ac:dyDescent="0.25">
      <c r="A612" s="682"/>
      <c r="B612" s="683"/>
      <c r="C612" s="684"/>
      <c r="D612" s="685"/>
      <c r="E612" s="685"/>
      <c r="F612" s="688"/>
      <c r="G612" s="685"/>
      <c r="H612" s="688"/>
      <c r="I612" s="685"/>
      <c r="J612" s="688"/>
      <c r="K612" s="685"/>
      <c r="L612" s="688"/>
      <c r="M612" s="685"/>
      <c r="N612" s="688"/>
      <c r="O612" s="685"/>
      <c r="P612" s="688"/>
      <c r="Q612" s="687"/>
      <c r="R612" s="687"/>
      <c r="S612" s="687"/>
      <c r="T612" s="687"/>
      <c r="U612" s="687"/>
      <c r="V612" s="687"/>
      <c r="W612" s="687"/>
      <c r="X612" s="687"/>
      <c r="Y612" s="687"/>
      <c r="Z612" s="687"/>
      <c r="AA612" s="687"/>
      <c r="AB612" s="687"/>
      <c r="AC612" s="687"/>
      <c r="AD612" s="687"/>
      <c r="AE612" s="687"/>
      <c r="AF612" s="687"/>
    </row>
    <row r="613" spans="1:32" x14ac:dyDescent="0.25">
      <c r="A613" s="682"/>
      <c r="B613" s="683"/>
      <c r="C613" s="684"/>
      <c r="D613" s="685"/>
      <c r="E613" s="685"/>
      <c r="F613" s="688"/>
      <c r="G613" s="685"/>
      <c r="H613" s="688"/>
      <c r="I613" s="685"/>
      <c r="J613" s="688"/>
      <c r="K613" s="685"/>
      <c r="L613" s="688"/>
      <c r="M613" s="685"/>
      <c r="N613" s="688"/>
      <c r="O613" s="685"/>
      <c r="P613" s="688"/>
      <c r="Q613" s="687"/>
      <c r="R613" s="687"/>
      <c r="S613" s="687"/>
      <c r="T613" s="687"/>
      <c r="U613" s="687"/>
      <c r="V613" s="687"/>
      <c r="W613" s="687"/>
      <c r="X613" s="687"/>
      <c r="Y613" s="687"/>
      <c r="Z613" s="687"/>
      <c r="AA613" s="687"/>
      <c r="AB613" s="687"/>
      <c r="AC613" s="687"/>
      <c r="AD613" s="687"/>
      <c r="AE613" s="687"/>
      <c r="AF613" s="687"/>
    </row>
    <row r="614" spans="1:32" x14ac:dyDescent="0.25">
      <c r="A614" s="682"/>
      <c r="B614" s="683"/>
      <c r="C614" s="684"/>
      <c r="D614" s="685"/>
      <c r="E614" s="685"/>
      <c r="F614" s="688"/>
      <c r="G614" s="685"/>
      <c r="H614" s="688"/>
      <c r="I614" s="685"/>
      <c r="J614" s="688"/>
      <c r="K614" s="685"/>
      <c r="L614" s="688"/>
      <c r="M614" s="685"/>
      <c r="N614" s="688"/>
      <c r="O614" s="685"/>
      <c r="P614" s="688"/>
      <c r="Q614" s="687"/>
      <c r="R614" s="687"/>
      <c r="S614" s="687"/>
      <c r="T614" s="687"/>
      <c r="U614" s="687"/>
      <c r="V614" s="687"/>
      <c r="W614" s="687"/>
      <c r="X614" s="687"/>
      <c r="Y614" s="687"/>
      <c r="Z614" s="687"/>
      <c r="AA614" s="687"/>
      <c r="AB614" s="687"/>
      <c r="AC614" s="687"/>
      <c r="AD614" s="687"/>
      <c r="AE614" s="687"/>
      <c r="AF614" s="687"/>
    </row>
    <row r="615" spans="1:32" x14ac:dyDescent="0.25">
      <c r="A615" s="682"/>
      <c r="B615" s="683"/>
      <c r="C615" s="684"/>
      <c r="D615" s="685"/>
      <c r="E615" s="685"/>
      <c r="F615" s="688"/>
      <c r="G615" s="685"/>
      <c r="H615" s="688"/>
      <c r="I615" s="685"/>
      <c r="J615" s="688"/>
      <c r="K615" s="685"/>
      <c r="L615" s="688"/>
      <c r="M615" s="685"/>
      <c r="N615" s="688"/>
      <c r="O615" s="685"/>
      <c r="P615" s="688"/>
      <c r="Q615" s="687"/>
      <c r="R615" s="687"/>
      <c r="S615" s="687"/>
      <c r="T615" s="687"/>
      <c r="U615" s="687"/>
      <c r="V615" s="687"/>
      <c r="W615" s="687"/>
      <c r="X615" s="687"/>
      <c r="Y615" s="687"/>
      <c r="Z615" s="687"/>
      <c r="AA615" s="687"/>
      <c r="AB615" s="687"/>
      <c r="AC615" s="687"/>
      <c r="AD615" s="687"/>
      <c r="AE615" s="687"/>
      <c r="AF615" s="687"/>
    </row>
    <row r="616" spans="1:32" x14ac:dyDescent="0.25">
      <c r="A616" s="682"/>
      <c r="B616" s="683"/>
      <c r="C616" s="684"/>
      <c r="D616" s="685"/>
      <c r="E616" s="685"/>
      <c r="F616" s="688"/>
      <c r="G616" s="685"/>
      <c r="H616" s="688"/>
      <c r="I616" s="685"/>
      <c r="J616" s="688"/>
      <c r="K616" s="685"/>
      <c r="L616" s="688"/>
      <c r="M616" s="685"/>
      <c r="N616" s="688"/>
      <c r="O616" s="685"/>
      <c r="P616" s="688"/>
      <c r="Q616" s="687"/>
      <c r="R616" s="687"/>
      <c r="S616" s="687"/>
      <c r="T616" s="687"/>
      <c r="U616" s="687"/>
      <c r="V616" s="687"/>
      <c r="W616" s="687"/>
      <c r="X616" s="687"/>
      <c r="Y616" s="687"/>
      <c r="Z616" s="687"/>
      <c r="AA616" s="687"/>
      <c r="AB616" s="687"/>
      <c r="AC616" s="687"/>
      <c r="AD616" s="687"/>
      <c r="AE616" s="687"/>
      <c r="AF616" s="687"/>
    </row>
    <row r="617" spans="1:32" x14ac:dyDescent="0.25">
      <c r="A617" s="682"/>
      <c r="B617" s="683"/>
      <c r="C617" s="684"/>
      <c r="D617" s="685"/>
      <c r="E617" s="685"/>
      <c r="F617" s="688"/>
      <c r="G617" s="685"/>
      <c r="H617" s="688"/>
      <c r="I617" s="685"/>
      <c r="J617" s="688"/>
      <c r="K617" s="685"/>
      <c r="L617" s="688"/>
      <c r="M617" s="685"/>
      <c r="N617" s="688"/>
      <c r="O617" s="685"/>
      <c r="P617" s="688"/>
      <c r="Q617" s="687"/>
      <c r="R617" s="687"/>
      <c r="S617" s="687"/>
      <c r="T617" s="687"/>
      <c r="U617" s="687"/>
      <c r="V617" s="687"/>
      <c r="W617" s="687"/>
      <c r="X617" s="687"/>
      <c r="Y617" s="687"/>
      <c r="Z617" s="687"/>
      <c r="AA617" s="687"/>
      <c r="AB617" s="687"/>
      <c r="AC617" s="687"/>
      <c r="AD617" s="687"/>
      <c r="AE617" s="687"/>
      <c r="AF617" s="687"/>
    </row>
    <row r="618" spans="1:32" x14ac:dyDescent="0.25">
      <c r="A618" s="682"/>
      <c r="B618" s="683"/>
      <c r="C618" s="684"/>
      <c r="D618" s="685"/>
      <c r="E618" s="685"/>
      <c r="F618" s="688"/>
      <c r="G618" s="685"/>
      <c r="H618" s="688"/>
      <c r="I618" s="685"/>
      <c r="J618" s="688"/>
      <c r="K618" s="685"/>
      <c r="L618" s="688"/>
      <c r="M618" s="685"/>
      <c r="N618" s="688"/>
      <c r="O618" s="685"/>
      <c r="P618" s="688"/>
      <c r="Q618" s="687"/>
      <c r="R618" s="687"/>
      <c r="S618" s="687"/>
      <c r="T618" s="687"/>
      <c r="U618" s="687"/>
      <c r="V618" s="687"/>
      <c r="W618" s="687"/>
      <c r="X618" s="687"/>
      <c r="Y618" s="687"/>
      <c r="Z618" s="687"/>
      <c r="AA618" s="687"/>
      <c r="AB618" s="687"/>
      <c r="AC618" s="687"/>
      <c r="AD618" s="687"/>
      <c r="AE618" s="687"/>
      <c r="AF618" s="687"/>
    </row>
    <row r="619" spans="1:32" x14ac:dyDescent="0.25">
      <c r="A619" s="682"/>
      <c r="B619" s="683"/>
      <c r="C619" s="684"/>
      <c r="D619" s="685"/>
      <c r="E619" s="685"/>
      <c r="F619" s="688"/>
      <c r="G619" s="685"/>
      <c r="H619" s="688"/>
      <c r="I619" s="685"/>
      <c r="J619" s="688"/>
      <c r="K619" s="685"/>
      <c r="L619" s="688"/>
      <c r="M619" s="685"/>
      <c r="N619" s="688"/>
      <c r="O619" s="685"/>
      <c r="P619" s="688"/>
      <c r="Q619" s="687"/>
      <c r="R619" s="687"/>
      <c r="S619" s="687"/>
      <c r="T619" s="687"/>
      <c r="U619" s="687"/>
      <c r="V619" s="687"/>
      <c r="W619" s="687"/>
      <c r="X619" s="687"/>
      <c r="Y619" s="687"/>
      <c r="Z619" s="687"/>
      <c r="AA619" s="687"/>
      <c r="AB619" s="687"/>
      <c r="AC619" s="687"/>
      <c r="AD619" s="687"/>
      <c r="AE619" s="687"/>
      <c r="AF619" s="687"/>
    </row>
    <row r="620" spans="1:32" x14ac:dyDescent="0.25">
      <c r="A620" s="682"/>
      <c r="B620" s="683"/>
      <c r="C620" s="684"/>
      <c r="D620" s="685"/>
      <c r="E620" s="685"/>
      <c r="F620" s="688"/>
      <c r="G620" s="685"/>
      <c r="H620" s="688"/>
      <c r="I620" s="685"/>
      <c r="J620" s="688"/>
      <c r="K620" s="685"/>
      <c r="L620" s="688"/>
      <c r="M620" s="685"/>
      <c r="N620" s="688"/>
      <c r="O620" s="685"/>
      <c r="P620" s="688"/>
      <c r="Q620" s="687"/>
      <c r="R620" s="687"/>
      <c r="S620" s="687"/>
      <c r="T620" s="687"/>
      <c r="U620" s="687"/>
      <c r="V620" s="687"/>
      <c r="W620" s="687"/>
      <c r="X620" s="687"/>
      <c r="Y620" s="687"/>
      <c r="Z620" s="687"/>
      <c r="AA620" s="687"/>
      <c r="AB620" s="687"/>
      <c r="AC620" s="687"/>
      <c r="AD620" s="687"/>
      <c r="AE620" s="687"/>
      <c r="AF620" s="687"/>
    </row>
    <row r="621" spans="1:32" x14ac:dyDescent="0.25">
      <c r="A621" s="682"/>
      <c r="B621" s="683"/>
      <c r="C621" s="684"/>
      <c r="D621" s="685"/>
      <c r="E621" s="685"/>
      <c r="F621" s="688"/>
      <c r="G621" s="685"/>
      <c r="H621" s="688"/>
      <c r="I621" s="685"/>
      <c r="J621" s="688"/>
      <c r="K621" s="685"/>
      <c r="L621" s="688"/>
      <c r="M621" s="685"/>
      <c r="N621" s="688"/>
      <c r="O621" s="685"/>
      <c r="P621" s="688"/>
      <c r="Q621" s="687"/>
      <c r="R621" s="687"/>
      <c r="S621" s="687"/>
      <c r="T621" s="687"/>
      <c r="U621" s="687"/>
      <c r="V621" s="687"/>
      <c r="W621" s="687"/>
      <c r="X621" s="687"/>
      <c r="Y621" s="687"/>
      <c r="Z621" s="687"/>
      <c r="AA621" s="687"/>
      <c r="AB621" s="687"/>
      <c r="AC621" s="687"/>
      <c r="AD621" s="687"/>
      <c r="AE621" s="687"/>
      <c r="AF621" s="687"/>
    </row>
    <row r="622" spans="1:32" x14ac:dyDescent="0.25">
      <c r="A622" s="682"/>
      <c r="B622" s="683"/>
      <c r="C622" s="684"/>
      <c r="D622" s="685"/>
      <c r="E622" s="685"/>
      <c r="F622" s="688"/>
      <c r="G622" s="685"/>
      <c r="H622" s="688"/>
      <c r="I622" s="685"/>
      <c r="J622" s="688"/>
      <c r="K622" s="685"/>
      <c r="L622" s="688"/>
      <c r="M622" s="685"/>
      <c r="N622" s="688"/>
      <c r="O622" s="685"/>
      <c r="P622" s="688"/>
      <c r="Q622" s="687"/>
      <c r="R622" s="687"/>
      <c r="S622" s="687"/>
      <c r="T622" s="687"/>
      <c r="U622" s="687"/>
      <c r="V622" s="687"/>
      <c r="W622" s="687"/>
      <c r="X622" s="687"/>
      <c r="Y622" s="687"/>
      <c r="Z622" s="687"/>
      <c r="AA622" s="687"/>
      <c r="AB622" s="687"/>
      <c r="AC622" s="687"/>
      <c r="AD622" s="687"/>
      <c r="AE622" s="687"/>
      <c r="AF622" s="687"/>
    </row>
    <row r="623" spans="1:32" x14ac:dyDescent="0.25">
      <c r="A623" s="682"/>
      <c r="B623" s="683"/>
      <c r="C623" s="684"/>
      <c r="D623" s="685"/>
      <c r="E623" s="685"/>
      <c r="F623" s="688"/>
      <c r="G623" s="685"/>
      <c r="H623" s="688"/>
      <c r="I623" s="685"/>
      <c r="J623" s="688"/>
      <c r="K623" s="685"/>
      <c r="L623" s="688"/>
      <c r="M623" s="685"/>
      <c r="N623" s="688"/>
      <c r="O623" s="685"/>
      <c r="P623" s="688"/>
      <c r="Q623" s="687"/>
      <c r="R623" s="687"/>
      <c r="S623" s="687"/>
      <c r="T623" s="687"/>
      <c r="U623" s="687"/>
      <c r="V623" s="687"/>
      <c r="W623" s="687"/>
      <c r="X623" s="687"/>
      <c r="Y623" s="687"/>
      <c r="Z623" s="687"/>
      <c r="AA623" s="687"/>
      <c r="AB623" s="687"/>
      <c r="AC623" s="687"/>
      <c r="AD623" s="687"/>
      <c r="AE623" s="687"/>
      <c r="AF623" s="687"/>
    </row>
    <row r="624" spans="1:32" x14ac:dyDescent="0.25">
      <c r="A624" s="682"/>
      <c r="B624" s="683"/>
      <c r="C624" s="684"/>
      <c r="D624" s="685"/>
      <c r="E624" s="685"/>
      <c r="F624" s="688"/>
      <c r="G624" s="685"/>
      <c r="H624" s="688"/>
      <c r="I624" s="685"/>
      <c r="J624" s="688"/>
      <c r="K624" s="685"/>
      <c r="L624" s="688"/>
      <c r="M624" s="685"/>
      <c r="N624" s="688"/>
      <c r="O624" s="685"/>
      <c r="P624" s="688"/>
      <c r="Q624" s="687"/>
      <c r="R624" s="687"/>
      <c r="S624" s="687"/>
      <c r="T624" s="687"/>
      <c r="U624" s="687"/>
      <c r="V624" s="687"/>
      <c r="W624" s="687"/>
      <c r="X624" s="687"/>
      <c r="Y624" s="687"/>
      <c r="Z624" s="687"/>
      <c r="AA624" s="687"/>
      <c r="AB624" s="687"/>
      <c r="AC624" s="687"/>
      <c r="AD624" s="687"/>
      <c r="AE624" s="687"/>
      <c r="AF624" s="687"/>
    </row>
    <row r="625" spans="1:32" x14ac:dyDescent="0.25">
      <c r="A625" s="682"/>
      <c r="B625" s="683"/>
      <c r="C625" s="684"/>
      <c r="D625" s="685"/>
      <c r="E625" s="685"/>
      <c r="F625" s="688"/>
      <c r="G625" s="685"/>
      <c r="H625" s="688"/>
      <c r="I625" s="685"/>
      <c r="J625" s="688"/>
      <c r="K625" s="685"/>
      <c r="L625" s="688"/>
      <c r="M625" s="685"/>
      <c r="N625" s="688"/>
      <c r="O625" s="685"/>
      <c r="P625" s="688"/>
      <c r="Q625" s="687"/>
      <c r="R625" s="687"/>
      <c r="S625" s="687"/>
      <c r="T625" s="687"/>
      <c r="U625" s="687"/>
      <c r="V625" s="687"/>
      <c r="W625" s="687"/>
      <c r="X625" s="687"/>
      <c r="Y625" s="687"/>
      <c r="Z625" s="687"/>
      <c r="AA625" s="687"/>
      <c r="AB625" s="687"/>
      <c r="AC625" s="687"/>
      <c r="AD625" s="687"/>
      <c r="AE625" s="687"/>
      <c r="AF625" s="687"/>
    </row>
    <row r="626" spans="1:32" x14ac:dyDescent="0.25">
      <c r="A626" s="682"/>
      <c r="B626" s="683"/>
      <c r="C626" s="684"/>
      <c r="D626" s="685"/>
      <c r="E626" s="685"/>
      <c r="F626" s="688"/>
      <c r="G626" s="685"/>
      <c r="H626" s="688"/>
      <c r="I626" s="685"/>
      <c r="J626" s="688"/>
      <c r="K626" s="685"/>
      <c r="L626" s="688"/>
      <c r="M626" s="685"/>
      <c r="N626" s="688"/>
      <c r="O626" s="685"/>
      <c r="P626" s="688"/>
      <c r="Q626" s="687"/>
      <c r="R626" s="687"/>
      <c r="S626" s="687"/>
      <c r="T626" s="687"/>
      <c r="U626" s="687"/>
      <c r="V626" s="687"/>
      <c r="W626" s="687"/>
      <c r="X626" s="687"/>
      <c r="Y626" s="687"/>
      <c r="Z626" s="687"/>
      <c r="AA626" s="687"/>
      <c r="AB626" s="687"/>
      <c r="AC626" s="687"/>
      <c r="AD626" s="687"/>
      <c r="AE626" s="687"/>
      <c r="AF626" s="687"/>
    </row>
    <row r="627" spans="1:32" x14ac:dyDescent="0.25">
      <c r="A627" s="682"/>
      <c r="B627" s="683"/>
      <c r="C627" s="684"/>
      <c r="D627" s="685"/>
      <c r="E627" s="685"/>
      <c r="F627" s="688"/>
      <c r="G627" s="685"/>
      <c r="H627" s="688"/>
      <c r="I627" s="685"/>
      <c r="J627" s="688"/>
      <c r="K627" s="685"/>
      <c r="L627" s="688"/>
      <c r="M627" s="685"/>
      <c r="N627" s="688"/>
      <c r="O627" s="685"/>
      <c r="P627" s="688"/>
      <c r="Q627" s="687"/>
      <c r="R627" s="687"/>
      <c r="S627" s="687"/>
      <c r="T627" s="687"/>
      <c r="U627" s="687"/>
      <c r="V627" s="687"/>
      <c r="W627" s="687"/>
      <c r="X627" s="687"/>
      <c r="Y627" s="687"/>
      <c r="Z627" s="687"/>
      <c r="AA627" s="687"/>
      <c r="AB627" s="687"/>
      <c r="AC627" s="687"/>
      <c r="AD627" s="687"/>
      <c r="AE627" s="687"/>
      <c r="AF627" s="687"/>
    </row>
    <row r="628" spans="1:32" x14ac:dyDescent="0.25">
      <c r="A628" s="682"/>
      <c r="B628" s="683"/>
      <c r="C628" s="684"/>
      <c r="D628" s="685"/>
      <c r="E628" s="685"/>
      <c r="F628" s="688"/>
      <c r="G628" s="685"/>
      <c r="H628" s="688"/>
      <c r="I628" s="685"/>
      <c r="J628" s="688"/>
      <c r="K628" s="685"/>
      <c r="L628" s="688"/>
      <c r="M628" s="685"/>
      <c r="N628" s="688"/>
      <c r="O628" s="685"/>
      <c r="P628" s="688"/>
      <c r="Q628" s="687"/>
      <c r="R628" s="687"/>
      <c r="S628" s="687"/>
      <c r="T628" s="687"/>
      <c r="U628" s="687"/>
      <c r="V628" s="687"/>
      <c r="W628" s="687"/>
      <c r="X628" s="687"/>
      <c r="Y628" s="687"/>
      <c r="Z628" s="687"/>
      <c r="AA628" s="687"/>
      <c r="AB628" s="687"/>
      <c r="AC628" s="687"/>
      <c r="AD628" s="687"/>
      <c r="AE628" s="687"/>
      <c r="AF628" s="687"/>
    </row>
    <row r="629" spans="1:32" x14ac:dyDescent="0.25">
      <c r="A629" s="682"/>
      <c r="B629" s="683"/>
      <c r="C629" s="684"/>
      <c r="D629" s="685"/>
      <c r="E629" s="685"/>
      <c r="F629" s="688"/>
      <c r="G629" s="685"/>
      <c r="H629" s="688"/>
      <c r="I629" s="685"/>
      <c r="J629" s="688"/>
      <c r="K629" s="685"/>
      <c r="L629" s="688"/>
      <c r="M629" s="685"/>
      <c r="N629" s="688"/>
      <c r="O629" s="685"/>
      <c r="P629" s="688"/>
      <c r="Q629" s="687"/>
      <c r="R629" s="687"/>
      <c r="S629" s="687"/>
      <c r="T629" s="687"/>
      <c r="U629" s="687"/>
      <c r="V629" s="687"/>
      <c r="W629" s="687"/>
      <c r="X629" s="687"/>
      <c r="Y629" s="687"/>
      <c r="Z629" s="687"/>
      <c r="AA629" s="687"/>
      <c r="AB629" s="687"/>
      <c r="AC629" s="687"/>
      <c r="AD629" s="687"/>
      <c r="AE629" s="687"/>
      <c r="AF629" s="687"/>
    </row>
    <row r="630" spans="1:32" x14ac:dyDescent="0.25">
      <c r="A630" s="682"/>
      <c r="B630" s="683"/>
      <c r="C630" s="684"/>
      <c r="D630" s="685"/>
      <c r="E630" s="685"/>
      <c r="F630" s="688"/>
      <c r="G630" s="685"/>
      <c r="H630" s="688"/>
      <c r="I630" s="685"/>
      <c r="J630" s="688"/>
      <c r="K630" s="685"/>
      <c r="L630" s="688"/>
      <c r="M630" s="685"/>
      <c r="N630" s="688"/>
      <c r="O630" s="685"/>
      <c r="P630" s="688"/>
      <c r="Q630" s="687"/>
      <c r="R630" s="687"/>
      <c r="S630" s="687"/>
      <c r="T630" s="687"/>
      <c r="U630" s="687"/>
      <c r="V630" s="687"/>
      <c r="W630" s="687"/>
      <c r="X630" s="687"/>
      <c r="Y630" s="687"/>
      <c r="Z630" s="687"/>
      <c r="AA630" s="687"/>
      <c r="AB630" s="687"/>
      <c r="AC630" s="687"/>
      <c r="AD630" s="687"/>
      <c r="AE630" s="687"/>
      <c r="AF630" s="687"/>
    </row>
    <row r="631" spans="1:32" x14ac:dyDescent="0.25">
      <c r="A631" s="682"/>
      <c r="B631" s="683"/>
      <c r="C631" s="684"/>
      <c r="D631" s="685"/>
      <c r="E631" s="685"/>
      <c r="F631" s="688"/>
      <c r="G631" s="685"/>
      <c r="H631" s="688"/>
      <c r="I631" s="685"/>
      <c r="J631" s="688"/>
      <c r="K631" s="685"/>
      <c r="L631" s="688"/>
      <c r="M631" s="685"/>
      <c r="N631" s="688"/>
      <c r="O631" s="685"/>
      <c r="P631" s="688"/>
      <c r="Q631" s="687"/>
      <c r="R631" s="687"/>
      <c r="S631" s="687"/>
      <c r="T631" s="687"/>
      <c r="U631" s="687"/>
      <c r="V631" s="687"/>
      <c r="W631" s="687"/>
      <c r="X631" s="687"/>
      <c r="Y631" s="687"/>
      <c r="Z631" s="687"/>
      <c r="AA631" s="687"/>
      <c r="AB631" s="687"/>
      <c r="AC631" s="687"/>
      <c r="AD631" s="687"/>
      <c r="AE631" s="687"/>
      <c r="AF631" s="687"/>
    </row>
    <row r="632" spans="1:32" x14ac:dyDescent="0.25">
      <c r="A632" s="682"/>
      <c r="B632" s="683"/>
      <c r="C632" s="684"/>
      <c r="D632" s="685"/>
      <c r="E632" s="685"/>
      <c r="F632" s="688"/>
      <c r="G632" s="685"/>
      <c r="H632" s="688"/>
      <c r="I632" s="685"/>
      <c r="J632" s="688"/>
      <c r="K632" s="685"/>
      <c r="L632" s="688"/>
      <c r="M632" s="685"/>
      <c r="N632" s="688"/>
      <c r="O632" s="685"/>
      <c r="P632" s="688"/>
      <c r="Q632" s="687"/>
      <c r="R632" s="687"/>
      <c r="S632" s="687"/>
      <c r="T632" s="687"/>
      <c r="U632" s="687"/>
      <c r="V632" s="687"/>
      <c r="W632" s="687"/>
      <c r="X632" s="687"/>
      <c r="Y632" s="687"/>
      <c r="Z632" s="687"/>
      <c r="AA632" s="687"/>
      <c r="AB632" s="687"/>
      <c r="AC632" s="687"/>
      <c r="AD632" s="687"/>
      <c r="AE632" s="687"/>
      <c r="AF632" s="687"/>
    </row>
    <row r="633" spans="1:32" x14ac:dyDescent="0.25">
      <c r="A633" s="682"/>
      <c r="B633" s="683"/>
      <c r="C633" s="684"/>
      <c r="D633" s="685"/>
      <c r="E633" s="685"/>
      <c r="F633" s="688"/>
      <c r="G633" s="685"/>
      <c r="H633" s="688"/>
      <c r="I633" s="685"/>
      <c r="J633" s="688"/>
      <c r="K633" s="685"/>
      <c r="L633" s="688"/>
      <c r="M633" s="685"/>
      <c r="N633" s="688"/>
      <c r="O633" s="685"/>
      <c r="P633" s="688"/>
      <c r="Q633" s="687"/>
      <c r="R633" s="687"/>
      <c r="S633" s="687"/>
      <c r="T633" s="687"/>
      <c r="U633" s="687"/>
      <c r="V633" s="687"/>
      <c r="W633" s="687"/>
      <c r="X633" s="687"/>
      <c r="Y633" s="687"/>
      <c r="Z633" s="687"/>
      <c r="AA633" s="687"/>
      <c r="AB633" s="687"/>
      <c r="AC633" s="687"/>
      <c r="AD633" s="687"/>
      <c r="AE633" s="687"/>
      <c r="AF633" s="687"/>
    </row>
    <row r="634" spans="1:32" x14ac:dyDescent="0.25">
      <c r="A634" s="682"/>
      <c r="B634" s="683"/>
      <c r="C634" s="684"/>
      <c r="D634" s="685"/>
      <c r="E634" s="685"/>
      <c r="F634" s="688"/>
      <c r="G634" s="685"/>
      <c r="H634" s="688"/>
      <c r="I634" s="685"/>
      <c r="J634" s="688"/>
      <c r="K634" s="685"/>
      <c r="L634" s="688"/>
      <c r="M634" s="685"/>
      <c r="N634" s="688"/>
      <c r="O634" s="685"/>
      <c r="P634" s="688"/>
      <c r="Q634" s="687"/>
      <c r="R634" s="687"/>
      <c r="S634" s="687"/>
      <c r="T634" s="687"/>
      <c r="U634" s="687"/>
      <c r="V634" s="687"/>
      <c r="W634" s="687"/>
      <c r="X634" s="687"/>
      <c r="Y634" s="687"/>
      <c r="Z634" s="687"/>
      <c r="AA634" s="687"/>
      <c r="AB634" s="687"/>
      <c r="AC634" s="687"/>
      <c r="AD634" s="687"/>
      <c r="AE634" s="687"/>
      <c r="AF634" s="687"/>
    </row>
    <row r="635" spans="1:32" x14ac:dyDescent="0.25">
      <c r="A635" s="682"/>
      <c r="B635" s="683"/>
      <c r="C635" s="684"/>
      <c r="D635" s="685"/>
      <c r="E635" s="685"/>
      <c r="F635" s="688"/>
      <c r="G635" s="685"/>
      <c r="H635" s="688"/>
      <c r="I635" s="685"/>
      <c r="J635" s="688"/>
      <c r="K635" s="685"/>
      <c r="L635" s="688"/>
      <c r="M635" s="685"/>
      <c r="N635" s="688"/>
      <c r="O635" s="685"/>
      <c r="P635" s="688"/>
      <c r="Q635" s="687"/>
      <c r="R635" s="687"/>
      <c r="S635" s="687"/>
      <c r="T635" s="687"/>
      <c r="U635" s="687"/>
      <c r="V635" s="687"/>
      <c r="W635" s="687"/>
      <c r="X635" s="687"/>
      <c r="Y635" s="687"/>
      <c r="Z635" s="687"/>
      <c r="AA635" s="687"/>
      <c r="AB635" s="687"/>
      <c r="AC635" s="687"/>
      <c r="AD635" s="687"/>
      <c r="AE635" s="687"/>
      <c r="AF635" s="687"/>
    </row>
    <row r="636" spans="1:32" x14ac:dyDescent="0.25">
      <c r="A636" s="682"/>
      <c r="B636" s="683"/>
      <c r="C636" s="684"/>
      <c r="D636" s="685"/>
      <c r="E636" s="685"/>
      <c r="F636" s="688"/>
      <c r="G636" s="685"/>
      <c r="H636" s="688"/>
      <c r="I636" s="685"/>
      <c r="J636" s="688"/>
      <c r="K636" s="685"/>
      <c r="L636" s="688"/>
      <c r="M636" s="685"/>
      <c r="N636" s="688"/>
      <c r="O636" s="685"/>
      <c r="P636" s="688"/>
      <c r="Q636" s="687"/>
      <c r="R636" s="687"/>
      <c r="S636" s="687"/>
      <c r="T636" s="687"/>
      <c r="U636" s="687"/>
      <c r="V636" s="687"/>
      <c r="W636" s="687"/>
      <c r="X636" s="687"/>
      <c r="Y636" s="687"/>
      <c r="Z636" s="687"/>
      <c r="AA636" s="687"/>
      <c r="AB636" s="687"/>
      <c r="AC636" s="687"/>
      <c r="AD636" s="687"/>
      <c r="AE636" s="687"/>
      <c r="AF636" s="687"/>
    </row>
    <row r="637" spans="1:32" x14ac:dyDescent="0.25">
      <c r="A637" s="682"/>
      <c r="B637" s="683"/>
      <c r="C637" s="684"/>
      <c r="D637" s="685"/>
      <c r="E637" s="685"/>
      <c r="F637" s="688"/>
      <c r="G637" s="685"/>
      <c r="H637" s="688"/>
      <c r="I637" s="685"/>
      <c r="J637" s="688"/>
      <c r="K637" s="685"/>
      <c r="L637" s="688"/>
      <c r="M637" s="685"/>
      <c r="N637" s="688"/>
      <c r="O637" s="685"/>
      <c r="P637" s="688"/>
      <c r="Q637" s="687"/>
      <c r="R637" s="687"/>
      <c r="S637" s="687"/>
      <c r="T637" s="687"/>
      <c r="U637" s="687"/>
      <c r="V637" s="687"/>
      <c r="W637" s="687"/>
      <c r="X637" s="687"/>
      <c r="Y637" s="687"/>
      <c r="Z637" s="687"/>
      <c r="AA637" s="687"/>
      <c r="AB637" s="687"/>
      <c r="AC637" s="687"/>
      <c r="AD637" s="687"/>
      <c r="AE637" s="687"/>
      <c r="AF637" s="687"/>
    </row>
    <row r="638" spans="1:32" x14ac:dyDescent="0.25">
      <c r="A638" s="682"/>
      <c r="B638" s="683"/>
      <c r="C638" s="684"/>
      <c r="D638" s="685"/>
      <c r="E638" s="685"/>
      <c r="F638" s="688"/>
      <c r="G638" s="685"/>
      <c r="H638" s="688"/>
      <c r="I638" s="685"/>
      <c r="J638" s="688"/>
      <c r="K638" s="685"/>
      <c r="L638" s="688"/>
      <c r="M638" s="685"/>
      <c r="N638" s="688"/>
      <c r="O638" s="685"/>
      <c r="P638" s="688"/>
      <c r="Q638" s="687"/>
      <c r="R638" s="687"/>
      <c r="S638" s="687"/>
      <c r="T638" s="687"/>
      <c r="U638" s="687"/>
      <c r="V638" s="687"/>
      <c r="W638" s="687"/>
      <c r="X638" s="687"/>
      <c r="Y638" s="687"/>
      <c r="Z638" s="687"/>
      <c r="AA638" s="687"/>
      <c r="AB638" s="687"/>
      <c r="AC638" s="687"/>
      <c r="AD638" s="687"/>
      <c r="AE638" s="687"/>
      <c r="AF638" s="687"/>
    </row>
    <row r="639" spans="1:32" x14ac:dyDescent="0.25">
      <c r="A639" s="682"/>
      <c r="B639" s="683"/>
      <c r="C639" s="684"/>
      <c r="D639" s="685"/>
      <c r="E639" s="685"/>
      <c r="F639" s="688"/>
      <c r="G639" s="685"/>
      <c r="H639" s="688"/>
      <c r="I639" s="685"/>
      <c r="J639" s="688"/>
      <c r="K639" s="685"/>
      <c r="L639" s="688"/>
      <c r="M639" s="685"/>
      <c r="N639" s="688"/>
      <c r="O639" s="685"/>
      <c r="P639" s="688"/>
      <c r="Q639" s="687"/>
      <c r="R639" s="687"/>
      <c r="S639" s="687"/>
      <c r="T639" s="687"/>
      <c r="U639" s="687"/>
      <c r="V639" s="687"/>
      <c r="W639" s="687"/>
      <c r="X639" s="687"/>
      <c r="Y639" s="687"/>
      <c r="Z639" s="687"/>
      <c r="AA639" s="687"/>
      <c r="AB639" s="687"/>
      <c r="AC639" s="687"/>
      <c r="AD639" s="687"/>
      <c r="AE639" s="687"/>
      <c r="AF639" s="687"/>
    </row>
    <row r="640" spans="1:32" x14ac:dyDescent="0.25">
      <c r="A640" s="682"/>
      <c r="B640" s="683"/>
      <c r="C640" s="684"/>
      <c r="D640" s="685"/>
      <c r="E640" s="685"/>
      <c r="F640" s="688"/>
      <c r="G640" s="685"/>
      <c r="H640" s="688"/>
      <c r="I640" s="685"/>
      <c r="J640" s="688"/>
      <c r="K640" s="685"/>
      <c r="L640" s="688"/>
      <c r="M640" s="685"/>
      <c r="N640" s="688"/>
      <c r="O640" s="685"/>
      <c r="P640" s="688"/>
      <c r="Q640" s="687"/>
      <c r="R640" s="687"/>
      <c r="S640" s="687"/>
      <c r="T640" s="687"/>
      <c r="U640" s="687"/>
      <c r="V640" s="687"/>
      <c r="W640" s="687"/>
      <c r="X640" s="687"/>
      <c r="Y640" s="687"/>
      <c r="Z640" s="687"/>
      <c r="AA640" s="687"/>
      <c r="AB640" s="687"/>
      <c r="AC640" s="687"/>
      <c r="AD640" s="687"/>
      <c r="AE640" s="687"/>
      <c r="AF640" s="687"/>
    </row>
    <row r="641" spans="1:32" x14ac:dyDescent="0.25">
      <c r="A641" s="682"/>
      <c r="B641" s="683"/>
      <c r="C641" s="684"/>
      <c r="D641" s="685"/>
      <c r="E641" s="685"/>
      <c r="F641" s="688"/>
      <c r="G641" s="685"/>
      <c r="H641" s="688"/>
      <c r="I641" s="685"/>
      <c r="J641" s="688"/>
      <c r="K641" s="685"/>
      <c r="L641" s="688"/>
      <c r="M641" s="685"/>
      <c r="N641" s="688"/>
      <c r="O641" s="685"/>
      <c r="P641" s="688"/>
      <c r="Q641" s="687"/>
      <c r="R641" s="687"/>
      <c r="S641" s="687"/>
      <c r="T641" s="687"/>
      <c r="U641" s="687"/>
      <c r="V641" s="687"/>
      <c r="W641" s="687"/>
      <c r="X641" s="687"/>
      <c r="Y641" s="687"/>
      <c r="Z641" s="687"/>
      <c r="AA641" s="687"/>
      <c r="AB641" s="687"/>
      <c r="AC641" s="687"/>
      <c r="AD641" s="687"/>
      <c r="AE641" s="687"/>
      <c r="AF641" s="687"/>
    </row>
    <row r="642" spans="1:32" x14ac:dyDescent="0.25">
      <c r="A642" s="682"/>
      <c r="B642" s="683"/>
      <c r="C642" s="684"/>
      <c r="D642" s="685"/>
      <c r="E642" s="685"/>
      <c r="F642" s="688"/>
      <c r="G642" s="685"/>
      <c r="H642" s="688"/>
      <c r="I642" s="685"/>
      <c r="J642" s="688"/>
      <c r="K642" s="685"/>
      <c r="L642" s="688"/>
      <c r="M642" s="685"/>
      <c r="N642" s="688"/>
      <c r="O642" s="685"/>
      <c r="P642" s="688"/>
      <c r="Q642" s="687"/>
      <c r="R642" s="687"/>
      <c r="S642" s="687"/>
      <c r="T642" s="687"/>
      <c r="U642" s="687"/>
      <c r="V642" s="687"/>
      <c r="W642" s="687"/>
      <c r="X642" s="687"/>
      <c r="Y642" s="687"/>
      <c r="Z642" s="687"/>
      <c r="AA642" s="687"/>
      <c r="AB642" s="687"/>
      <c r="AC642" s="687"/>
      <c r="AD642" s="687"/>
      <c r="AE642" s="687"/>
      <c r="AF642" s="687"/>
    </row>
    <row r="643" spans="1:32" x14ac:dyDescent="0.25">
      <c r="A643" s="682"/>
      <c r="B643" s="683"/>
      <c r="C643" s="684"/>
      <c r="D643" s="685"/>
      <c r="E643" s="685"/>
      <c r="F643" s="688"/>
      <c r="G643" s="685"/>
      <c r="H643" s="688"/>
      <c r="I643" s="685"/>
      <c r="J643" s="688"/>
      <c r="K643" s="685"/>
      <c r="L643" s="688"/>
      <c r="M643" s="685"/>
      <c r="N643" s="688"/>
      <c r="O643" s="685"/>
      <c r="P643" s="688"/>
      <c r="Q643" s="687"/>
      <c r="R643" s="687"/>
      <c r="S643" s="687"/>
      <c r="T643" s="687"/>
      <c r="U643" s="687"/>
      <c r="V643" s="687"/>
      <c r="W643" s="687"/>
      <c r="X643" s="687"/>
      <c r="Y643" s="687"/>
      <c r="Z643" s="687"/>
      <c r="AA643" s="687"/>
      <c r="AB643" s="687"/>
      <c r="AC643" s="687"/>
      <c r="AD643" s="687"/>
      <c r="AE643" s="687"/>
      <c r="AF643" s="687"/>
    </row>
    <row r="644" spans="1:32" x14ac:dyDescent="0.25">
      <c r="A644" s="682"/>
      <c r="B644" s="683"/>
      <c r="C644" s="684"/>
      <c r="D644" s="685"/>
      <c r="E644" s="685"/>
      <c r="F644" s="688"/>
      <c r="G644" s="685"/>
      <c r="H644" s="688"/>
      <c r="I644" s="685"/>
      <c r="J644" s="688"/>
      <c r="K644" s="685"/>
      <c r="L644" s="688"/>
      <c r="M644" s="685"/>
      <c r="N644" s="688"/>
      <c r="O644" s="685"/>
      <c r="P644" s="688"/>
      <c r="Q644" s="687"/>
      <c r="R644" s="687"/>
      <c r="S644" s="687"/>
      <c r="T644" s="687"/>
      <c r="U644" s="687"/>
      <c r="V644" s="687"/>
      <c r="W644" s="687"/>
      <c r="X644" s="687"/>
      <c r="Y644" s="687"/>
      <c r="Z644" s="687"/>
      <c r="AA644" s="687"/>
      <c r="AB644" s="687"/>
      <c r="AC644" s="687"/>
      <c r="AD644" s="687"/>
      <c r="AE644" s="687"/>
      <c r="AF644" s="687"/>
    </row>
    <row r="645" spans="1:32" x14ac:dyDescent="0.25">
      <c r="A645" s="682"/>
      <c r="B645" s="683"/>
      <c r="C645" s="684"/>
      <c r="D645" s="685"/>
      <c r="E645" s="685"/>
      <c r="F645" s="688"/>
      <c r="G645" s="685"/>
      <c r="H645" s="688"/>
      <c r="I645" s="685"/>
      <c r="J645" s="688"/>
      <c r="K645" s="685"/>
      <c r="L645" s="688"/>
      <c r="M645" s="685"/>
      <c r="N645" s="688"/>
      <c r="O645" s="685"/>
      <c r="P645" s="688"/>
      <c r="Q645" s="687"/>
      <c r="R645" s="687"/>
      <c r="S645" s="687"/>
      <c r="T645" s="687"/>
      <c r="U645" s="687"/>
      <c r="V645" s="687"/>
      <c r="W645" s="687"/>
      <c r="X645" s="687"/>
      <c r="Y645" s="687"/>
      <c r="Z645" s="687"/>
      <c r="AA645" s="687"/>
      <c r="AB645" s="687"/>
      <c r="AC645" s="687"/>
      <c r="AD645" s="687"/>
      <c r="AE645" s="687"/>
      <c r="AF645" s="687"/>
    </row>
    <row r="646" spans="1:32" x14ac:dyDescent="0.25">
      <c r="A646" s="682"/>
      <c r="B646" s="683"/>
      <c r="C646" s="684"/>
      <c r="D646" s="685"/>
      <c r="E646" s="685"/>
      <c r="F646" s="688"/>
      <c r="G646" s="685"/>
      <c r="H646" s="688"/>
      <c r="I646" s="685"/>
      <c r="J646" s="688"/>
      <c r="K646" s="685"/>
      <c r="L646" s="688"/>
      <c r="M646" s="685"/>
      <c r="N646" s="688"/>
      <c r="O646" s="685"/>
      <c r="P646" s="688"/>
      <c r="Q646" s="687"/>
      <c r="R646" s="687"/>
      <c r="S646" s="687"/>
      <c r="T646" s="687"/>
      <c r="U646" s="687"/>
      <c r="V646" s="687"/>
      <c r="W646" s="687"/>
      <c r="X646" s="687"/>
      <c r="Y646" s="687"/>
      <c r="Z646" s="687"/>
      <c r="AA646" s="687"/>
      <c r="AB646" s="687"/>
      <c r="AC646" s="687"/>
      <c r="AD646" s="687"/>
      <c r="AE646" s="687"/>
      <c r="AF646" s="687"/>
    </row>
    <row r="647" spans="1:32" x14ac:dyDescent="0.25">
      <c r="A647" s="682"/>
      <c r="B647" s="683"/>
      <c r="C647" s="684"/>
      <c r="D647" s="685"/>
      <c r="E647" s="685"/>
      <c r="F647" s="688"/>
      <c r="G647" s="685"/>
      <c r="H647" s="688"/>
      <c r="I647" s="685"/>
      <c r="J647" s="688"/>
      <c r="K647" s="685"/>
      <c r="L647" s="688"/>
      <c r="M647" s="685"/>
      <c r="N647" s="688"/>
      <c r="O647" s="685"/>
      <c r="P647" s="688"/>
      <c r="Q647" s="687"/>
      <c r="R647" s="687"/>
      <c r="S647" s="687"/>
      <c r="T647" s="687"/>
      <c r="U647" s="687"/>
      <c r="V647" s="687"/>
      <c r="W647" s="687"/>
      <c r="X647" s="687"/>
      <c r="Y647" s="687"/>
      <c r="Z647" s="687"/>
      <c r="AA647" s="687"/>
      <c r="AB647" s="687"/>
      <c r="AC647" s="687"/>
      <c r="AD647" s="687"/>
      <c r="AE647" s="687"/>
      <c r="AF647" s="687"/>
    </row>
    <row r="648" spans="1:32" x14ac:dyDescent="0.25">
      <c r="A648" s="682"/>
      <c r="B648" s="683"/>
      <c r="C648" s="684"/>
      <c r="D648" s="685"/>
      <c r="E648" s="685"/>
      <c r="F648" s="688"/>
      <c r="G648" s="685"/>
      <c r="H648" s="688"/>
      <c r="I648" s="685"/>
      <c r="J648" s="688"/>
      <c r="K648" s="685"/>
      <c r="L648" s="688"/>
      <c r="M648" s="685"/>
      <c r="N648" s="688"/>
      <c r="O648" s="685"/>
      <c r="P648" s="688"/>
      <c r="Q648" s="687"/>
      <c r="R648" s="687"/>
      <c r="S648" s="687"/>
      <c r="T648" s="687"/>
      <c r="U648" s="687"/>
      <c r="V648" s="687"/>
      <c r="W648" s="687"/>
      <c r="X648" s="687"/>
      <c r="Y648" s="687"/>
      <c r="Z648" s="687"/>
      <c r="AA648" s="687"/>
      <c r="AB648" s="687"/>
      <c r="AC648" s="687"/>
      <c r="AD648" s="687"/>
      <c r="AE648" s="687"/>
      <c r="AF648" s="687"/>
    </row>
    <row r="649" spans="1:32" x14ac:dyDescent="0.25">
      <c r="A649" s="682"/>
      <c r="B649" s="683"/>
      <c r="C649" s="684"/>
      <c r="D649" s="685"/>
      <c r="E649" s="685"/>
      <c r="F649" s="688"/>
      <c r="G649" s="685"/>
      <c r="H649" s="688"/>
      <c r="I649" s="685"/>
      <c r="J649" s="688"/>
      <c r="K649" s="685"/>
      <c r="L649" s="688"/>
      <c r="M649" s="685"/>
      <c r="N649" s="688"/>
      <c r="O649" s="685"/>
      <c r="P649" s="688"/>
      <c r="Q649" s="687"/>
      <c r="R649" s="687"/>
      <c r="S649" s="687"/>
      <c r="T649" s="687"/>
      <c r="U649" s="687"/>
      <c r="V649" s="687"/>
      <c r="W649" s="687"/>
      <c r="X649" s="687"/>
      <c r="Y649" s="687"/>
      <c r="Z649" s="687"/>
      <c r="AA649" s="687"/>
      <c r="AB649" s="687"/>
      <c r="AC649" s="687"/>
      <c r="AD649" s="687"/>
      <c r="AE649" s="687"/>
      <c r="AF649" s="687"/>
    </row>
    <row r="650" spans="1:32" x14ac:dyDescent="0.25">
      <c r="A650" s="682"/>
      <c r="B650" s="683"/>
      <c r="C650" s="684"/>
      <c r="D650" s="685"/>
      <c r="E650" s="685"/>
      <c r="F650" s="688"/>
      <c r="G650" s="685"/>
      <c r="H650" s="688"/>
      <c r="I650" s="685"/>
      <c r="J650" s="688"/>
      <c r="K650" s="685"/>
      <c r="L650" s="688"/>
      <c r="M650" s="685"/>
      <c r="N650" s="688"/>
      <c r="O650" s="685"/>
      <c r="P650" s="688"/>
      <c r="Q650" s="687"/>
      <c r="R650" s="687"/>
      <c r="S650" s="687"/>
      <c r="T650" s="687"/>
      <c r="U650" s="687"/>
      <c r="V650" s="687"/>
      <c r="W650" s="687"/>
      <c r="X650" s="687"/>
      <c r="Y650" s="687"/>
      <c r="Z650" s="687"/>
      <c r="AA650" s="687"/>
      <c r="AB650" s="687"/>
      <c r="AC650" s="687"/>
      <c r="AD650" s="687"/>
      <c r="AE650" s="687"/>
      <c r="AF650" s="687"/>
    </row>
    <row r="651" spans="1:32" x14ac:dyDescent="0.25">
      <c r="A651" s="682"/>
      <c r="B651" s="683"/>
      <c r="C651" s="684"/>
      <c r="D651" s="685"/>
      <c r="E651" s="685"/>
      <c r="F651" s="688"/>
      <c r="G651" s="685"/>
      <c r="H651" s="688"/>
      <c r="I651" s="685"/>
      <c r="J651" s="688"/>
      <c r="K651" s="685"/>
      <c r="L651" s="688"/>
      <c r="M651" s="685"/>
      <c r="N651" s="688"/>
      <c r="O651" s="685"/>
      <c r="P651" s="688"/>
      <c r="Q651" s="687"/>
      <c r="R651" s="687"/>
      <c r="S651" s="687"/>
      <c r="T651" s="687"/>
      <c r="U651" s="687"/>
      <c r="V651" s="687"/>
      <c r="W651" s="687"/>
      <c r="X651" s="687"/>
      <c r="Y651" s="687"/>
      <c r="Z651" s="687"/>
      <c r="AA651" s="687"/>
      <c r="AB651" s="687"/>
      <c r="AC651" s="687"/>
      <c r="AD651" s="687"/>
      <c r="AE651" s="687"/>
      <c r="AF651" s="687"/>
    </row>
    <row r="652" spans="1:32" x14ac:dyDescent="0.25">
      <c r="A652" s="682"/>
      <c r="B652" s="683"/>
      <c r="C652" s="684"/>
      <c r="D652" s="685"/>
      <c r="E652" s="685"/>
      <c r="F652" s="688"/>
      <c r="G652" s="685"/>
      <c r="H652" s="688"/>
      <c r="I652" s="685"/>
      <c r="J652" s="688"/>
      <c r="K652" s="685"/>
      <c r="L652" s="688"/>
      <c r="M652" s="685"/>
      <c r="N652" s="688"/>
      <c r="O652" s="685"/>
      <c r="P652" s="688"/>
      <c r="Q652" s="687"/>
      <c r="R652" s="687"/>
      <c r="S652" s="687"/>
      <c r="T652" s="687"/>
      <c r="U652" s="687"/>
      <c r="V652" s="687"/>
      <c r="W652" s="687"/>
      <c r="X652" s="687"/>
      <c r="Y652" s="687"/>
      <c r="Z652" s="687"/>
      <c r="AA652" s="687"/>
      <c r="AB652" s="687"/>
      <c r="AC652" s="687"/>
      <c r="AD652" s="687"/>
      <c r="AE652" s="687"/>
      <c r="AF652" s="687"/>
    </row>
    <row r="653" spans="1:32" x14ac:dyDescent="0.25">
      <c r="A653" s="682"/>
      <c r="B653" s="683"/>
      <c r="C653" s="684"/>
      <c r="D653" s="685"/>
      <c r="E653" s="685"/>
      <c r="F653" s="688"/>
      <c r="G653" s="685"/>
      <c r="H653" s="688"/>
      <c r="I653" s="685"/>
      <c r="J653" s="688"/>
      <c r="K653" s="685"/>
      <c r="L653" s="688"/>
      <c r="M653" s="685"/>
      <c r="N653" s="688"/>
      <c r="O653" s="685"/>
      <c r="P653" s="688"/>
      <c r="Q653" s="687"/>
      <c r="R653" s="687"/>
      <c r="S653" s="687"/>
      <c r="T653" s="687"/>
      <c r="U653" s="687"/>
      <c r="V653" s="687"/>
      <c r="W653" s="687"/>
      <c r="X653" s="687"/>
      <c r="Y653" s="687"/>
      <c r="Z653" s="687"/>
      <c r="AA653" s="687"/>
      <c r="AB653" s="687"/>
      <c r="AC653" s="687"/>
      <c r="AD653" s="687"/>
      <c r="AE653" s="687"/>
      <c r="AF653" s="687"/>
    </row>
    <row r="654" spans="1:32" x14ac:dyDescent="0.25">
      <c r="A654" s="682"/>
      <c r="B654" s="683"/>
      <c r="C654" s="684"/>
      <c r="D654" s="685"/>
      <c r="E654" s="685"/>
      <c r="F654" s="688"/>
      <c r="G654" s="685"/>
      <c r="H654" s="688"/>
      <c r="I654" s="685"/>
      <c r="J654" s="688"/>
      <c r="K654" s="685"/>
      <c r="L654" s="688"/>
      <c r="M654" s="685"/>
      <c r="N654" s="688"/>
      <c r="O654" s="685"/>
      <c r="P654" s="688"/>
      <c r="Q654" s="687"/>
      <c r="R654" s="687"/>
      <c r="S654" s="687"/>
      <c r="T654" s="687"/>
      <c r="U654" s="687"/>
      <c r="V654" s="687"/>
      <c r="W654" s="687"/>
      <c r="X654" s="687"/>
      <c r="Y654" s="687"/>
      <c r="Z654" s="687"/>
      <c r="AA654" s="687"/>
      <c r="AB654" s="687"/>
      <c r="AC654" s="687"/>
      <c r="AD654" s="687"/>
      <c r="AE654" s="687"/>
      <c r="AF654" s="687"/>
    </row>
    <row r="655" spans="1:32" x14ac:dyDescent="0.25">
      <c r="A655" s="682"/>
      <c r="B655" s="683"/>
      <c r="C655" s="684"/>
      <c r="D655" s="685"/>
      <c r="E655" s="685"/>
      <c r="F655" s="688"/>
      <c r="G655" s="685"/>
      <c r="H655" s="688"/>
      <c r="I655" s="685"/>
      <c r="J655" s="688"/>
      <c r="K655" s="685"/>
      <c r="L655" s="688"/>
      <c r="M655" s="685"/>
      <c r="N655" s="688"/>
      <c r="O655" s="685"/>
      <c r="P655" s="688"/>
      <c r="Q655" s="687"/>
      <c r="R655" s="687"/>
      <c r="S655" s="687"/>
      <c r="T655" s="687"/>
      <c r="U655" s="687"/>
      <c r="V655" s="687"/>
      <c r="W655" s="687"/>
      <c r="X655" s="687"/>
      <c r="Y655" s="687"/>
      <c r="Z655" s="687"/>
      <c r="AA655" s="687"/>
      <c r="AB655" s="687"/>
      <c r="AC655" s="687"/>
      <c r="AD655" s="687"/>
      <c r="AE655" s="687"/>
      <c r="AF655" s="687"/>
    </row>
    <row r="656" spans="1:32" x14ac:dyDescent="0.25">
      <c r="A656" s="682"/>
      <c r="B656" s="683"/>
      <c r="C656" s="684"/>
      <c r="D656" s="685"/>
      <c r="E656" s="685"/>
      <c r="F656" s="688"/>
      <c r="G656" s="685"/>
      <c r="H656" s="688"/>
      <c r="I656" s="685"/>
      <c r="J656" s="688"/>
      <c r="K656" s="685"/>
      <c r="L656" s="688"/>
      <c r="M656" s="685"/>
      <c r="N656" s="688"/>
      <c r="O656" s="685"/>
      <c r="P656" s="688"/>
      <c r="Q656" s="687"/>
      <c r="R656" s="687"/>
      <c r="S656" s="687"/>
      <c r="T656" s="687"/>
      <c r="U656" s="687"/>
      <c r="V656" s="687"/>
      <c r="W656" s="687"/>
      <c r="X656" s="687"/>
      <c r="Y656" s="687"/>
      <c r="Z656" s="687"/>
      <c r="AA656" s="687"/>
      <c r="AB656" s="687"/>
      <c r="AC656" s="687"/>
      <c r="AD656" s="687"/>
      <c r="AE656" s="687"/>
      <c r="AF656" s="687"/>
    </row>
    <row r="657" spans="1:32" x14ac:dyDescent="0.25">
      <c r="A657" s="682"/>
      <c r="B657" s="683"/>
      <c r="C657" s="684"/>
      <c r="D657" s="685"/>
      <c r="E657" s="685"/>
      <c r="F657" s="688"/>
      <c r="G657" s="685"/>
      <c r="H657" s="688"/>
      <c r="I657" s="685"/>
      <c r="J657" s="688"/>
      <c r="K657" s="685"/>
      <c r="L657" s="688"/>
      <c r="M657" s="685"/>
      <c r="N657" s="688"/>
      <c r="O657" s="685"/>
      <c r="P657" s="688"/>
      <c r="Q657" s="687"/>
      <c r="R657" s="687"/>
      <c r="S657" s="687"/>
      <c r="T657" s="687"/>
      <c r="U657" s="687"/>
      <c r="V657" s="687"/>
      <c r="W657" s="687"/>
      <c r="X657" s="687"/>
      <c r="Y657" s="687"/>
      <c r="Z657" s="687"/>
      <c r="AA657" s="687"/>
      <c r="AB657" s="687"/>
      <c r="AC657" s="687"/>
      <c r="AD657" s="687"/>
      <c r="AE657" s="687"/>
      <c r="AF657" s="687"/>
    </row>
    <row r="658" spans="1:32" x14ac:dyDescent="0.25">
      <c r="A658" s="682"/>
      <c r="B658" s="683"/>
      <c r="C658" s="684"/>
      <c r="D658" s="685"/>
      <c r="E658" s="685"/>
      <c r="F658" s="688"/>
      <c r="G658" s="685"/>
      <c r="H658" s="688"/>
      <c r="I658" s="685"/>
      <c r="J658" s="688"/>
      <c r="K658" s="685"/>
      <c r="L658" s="688"/>
      <c r="M658" s="685"/>
      <c r="N658" s="688"/>
      <c r="O658" s="685"/>
      <c r="P658" s="688"/>
      <c r="Q658" s="687"/>
      <c r="R658" s="687"/>
      <c r="S658" s="687"/>
      <c r="T658" s="687"/>
      <c r="U658" s="687"/>
      <c r="V658" s="687"/>
      <c r="W658" s="687"/>
      <c r="X658" s="687"/>
      <c r="Y658" s="687"/>
      <c r="Z658" s="687"/>
      <c r="AA658" s="687"/>
      <c r="AB658" s="687"/>
      <c r="AC658" s="687"/>
      <c r="AD658" s="687"/>
      <c r="AE658" s="687"/>
      <c r="AF658" s="687"/>
    </row>
    <row r="659" spans="1:32" x14ac:dyDescent="0.25">
      <c r="A659" s="682"/>
      <c r="B659" s="683"/>
      <c r="C659" s="684"/>
      <c r="D659" s="685"/>
      <c r="E659" s="685"/>
      <c r="F659" s="688"/>
      <c r="G659" s="685"/>
      <c r="H659" s="688"/>
      <c r="I659" s="685"/>
      <c r="J659" s="688"/>
      <c r="K659" s="685"/>
      <c r="L659" s="688"/>
      <c r="M659" s="685"/>
      <c r="N659" s="688"/>
      <c r="O659" s="685"/>
      <c r="P659" s="688"/>
      <c r="Q659" s="687"/>
      <c r="R659" s="687"/>
      <c r="S659" s="687"/>
      <c r="T659" s="687"/>
      <c r="U659" s="687"/>
      <c r="V659" s="687"/>
      <c r="W659" s="687"/>
      <c r="X659" s="687"/>
      <c r="Y659" s="687"/>
      <c r="Z659" s="687"/>
      <c r="AA659" s="687"/>
      <c r="AB659" s="687"/>
      <c r="AC659" s="687"/>
      <c r="AD659" s="687"/>
      <c r="AE659" s="687"/>
      <c r="AF659" s="687"/>
    </row>
    <row r="660" spans="1:32" x14ac:dyDescent="0.25">
      <c r="A660" s="682"/>
      <c r="B660" s="683"/>
      <c r="C660" s="684"/>
      <c r="D660" s="685"/>
      <c r="E660" s="685"/>
      <c r="F660" s="688"/>
      <c r="G660" s="685"/>
      <c r="H660" s="688"/>
      <c r="I660" s="685"/>
      <c r="J660" s="688"/>
      <c r="K660" s="685"/>
      <c r="L660" s="688"/>
      <c r="M660" s="685"/>
      <c r="N660" s="688"/>
      <c r="O660" s="685"/>
      <c r="P660" s="688"/>
      <c r="Q660" s="687"/>
      <c r="R660" s="687"/>
      <c r="S660" s="687"/>
      <c r="T660" s="687"/>
      <c r="U660" s="687"/>
      <c r="V660" s="687"/>
      <c r="W660" s="687"/>
      <c r="X660" s="687"/>
      <c r="Y660" s="687"/>
      <c r="Z660" s="687"/>
      <c r="AA660" s="687"/>
      <c r="AB660" s="687"/>
      <c r="AC660" s="687"/>
      <c r="AD660" s="687"/>
      <c r="AE660" s="687"/>
      <c r="AF660" s="687"/>
    </row>
    <row r="661" spans="1:32" x14ac:dyDescent="0.25">
      <c r="A661" s="682"/>
      <c r="B661" s="683"/>
      <c r="C661" s="684"/>
      <c r="D661" s="685"/>
      <c r="E661" s="685"/>
      <c r="F661" s="688"/>
      <c r="G661" s="685"/>
      <c r="H661" s="688"/>
      <c r="I661" s="685"/>
      <c r="J661" s="688"/>
      <c r="K661" s="685"/>
      <c r="L661" s="688"/>
      <c r="M661" s="685"/>
      <c r="N661" s="688"/>
      <c r="O661" s="685"/>
      <c r="P661" s="688"/>
      <c r="Q661" s="687"/>
      <c r="R661" s="687"/>
      <c r="S661" s="687"/>
      <c r="T661" s="687"/>
      <c r="U661" s="687"/>
      <c r="V661" s="687"/>
      <c r="W661" s="687"/>
      <c r="X661" s="687"/>
      <c r="Y661" s="687"/>
      <c r="Z661" s="687"/>
      <c r="AA661" s="687"/>
      <c r="AB661" s="687"/>
      <c r="AC661" s="687"/>
      <c r="AD661" s="687"/>
      <c r="AE661" s="687"/>
      <c r="AF661" s="687"/>
    </row>
    <row r="662" spans="1:32" x14ac:dyDescent="0.25">
      <c r="A662" s="682"/>
      <c r="B662" s="683"/>
      <c r="C662" s="684"/>
      <c r="D662" s="685"/>
      <c r="E662" s="685"/>
      <c r="F662" s="688"/>
      <c r="G662" s="685"/>
      <c r="H662" s="688"/>
      <c r="I662" s="685"/>
      <c r="J662" s="688"/>
      <c r="K662" s="685"/>
      <c r="L662" s="688"/>
      <c r="M662" s="685"/>
      <c r="N662" s="688"/>
      <c r="O662" s="685"/>
      <c r="P662" s="688"/>
      <c r="Q662" s="687"/>
      <c r="R662" s="687"/>
      <c r="S662" s="687"/>
      <c r="T662" s="687"/>
      <c r="U662" s="687"/>
      <c r="V662" s="687"/>
      <c r="W662" s="687"/>
      <c r="X662" s="687"/>
      <c r="Y662" s="687"/>
      <c r="Z662" s="687"/>
      <c r="AA662" s="687"/>
      <c r="AB662" s="687"/>
      <c r="AC662" s="687"/>
      <c r="AD662" s="687"/>
      <c r="AE662" s="687"/>
      <c r="AF662" s="687"/>
    </row>
    <row r="663" spans="1:32" x14ac:dyDescent="0.25">
      <c r="A663" s="682"/>
      <c r="B663" s="683"/>
      <c r="C663" s="684"/>
      <c r="D663" s="685"/>
      <c r="E663" s="685"/>
      <c r="F663" s="688"/>
      <c r="G663" s="685"/>
      <c r="H663" s="688"/>
      <c r="I663" s="685"/>
      <c r="J663" s="688"/>
      <c r="K663" s="685"/>
      <c r="L663" s="688"/>
      <c r="M663" s="685"/>
      <c r="N663" s="688"/>
      <c r="O663" s="685"/>
      <c r="P663" s="688"/>
      <c r="Q663" s="687"/>
      <c r="R663" s="687"/>
      <c r="S663" s="687"/>
      <c r="T663" s="687"/>
      <c r="U663" s="687"/>
      <c r="V663" s="687"/>
      <c r="W663" s="687"/>
      <c r="X663" s="687"/>
      <c r="Y663" s="687"/>
      <c r="Z663" s="687"/>
      <c r="AA663" s="687"/>
      <c r="AB663" s="687"/>
      <c r="AC663" s="687"/>
      <c r="AD663" s="687"/>
      <c r="AE663" s="687"/>
      <c r="AF663" s="687"/>
    </row>
    <row r="664" spans="1:32" x14ac:dyDescent="0.25">
      <c r="A664" s="682"/>
      <c r="B664" s="683"/>
      <c r="C664" s="684"/>
      <c r="D664" s="685"/>
      <c r="E664" s="685"/>
      <c r="F664" s="688"/>
      <c r="G664" s="685"/>
      <c r="H664" s="688"/>
      <c r="I664" s="685"/>
      <c r="J664" s="688"/>
      <c r="K664" s="685"/>
      <c r="L664" s="688"/>
      <c r="M664" s="685"/>
      <c r="N664" s="688"/>
      <c r="O664" s="685"/>
      <c r="P664" s="688"/>
      <c r="Q664" s="687"/>
      <c r="R664" s="687"/>
      <c r="S664" s="687"/>
      <c r="T664" s="687"/>
      <c r="U664" s="687"/>
      <c r="V664" s="687"/>
      <c r="W664" s="687"/>
      <c r="X664" s="687"/>
      <c r="Y664" s="687"/>
      <c r="Z664" s="687"/>
      <c r="AA664" s="687"/>
      <c r="AB664" s="687"/>
      <c r="AC664" s="687"/>
      <c r="AD664" s="687"/>
      <c r="AE664" s="687"/>
      <c r="AF664" s="687"/>
    </row>
    <row r="665" spans="1:32" x14ac:dyDescent="0.25">
      <c r="A665" s="682"/>
      <c r="B665" s="683"/>
      <c r="C665" s="684"/>
      <c r="D665" s="685"/>
      <c r="E665" s="685"/>
      <c r="F665" s="688"/>
      <c r="G665" s="685"/>
      <c r="H665" s="688"/>
      <c r="I665" s="685"/>
      <c r="J665" s="688"/>
      <c r="K665" s="685"/>
      <c r="L665" s="688"/>
      <c r="M665" s="685"/>
      <c r="N665" s="688"/>
      <c r="O665" s="685"/>
      <c r="P665" s="688"/>
      <c r="Q665" s="687"/>
      <c r="R665" s="687"/>
      <c r="S665" s="687"/>
      <c r="T665" s="687"/>
      <c r="U665" s="687"/>
      <c r="V665" s="687"/>
      <c r="W665" s="687"/>
      <c r="X665" s="687"/>
      <c r="Y665" s="687"/>
      <c r="Z665" s="687"/>
      <c r="AA665" s="687"/>
      <c r="AB665" s="687"/>
      <c r="AC665" s="687"/>
      <c r="AD665" s="687"/>
      <c r="AE665" s="687"/>
      <c r="AF665" s="687"/>
    </row>
    <row r="666" spans="1:32" x14ac:dyDescent="0.25">
      <c r="A666" s="682"/>
      <c r="B666" s="683"/>
      <c r="C666" s="684"/>
      <c r="D666" s="685"/>
      <c r="E666" s="685"/>
      <c r="F666" s="688"/>
      <c r="G666" s="685"/>
      <c r="H666" s="688"/>
      <c r="I666" s="685"/>
      <c r="J666" s="688"/>
      <c r="K666" s="685"/>
      <c r="L666" s="688"/>
      <c r="M666" s="685"/>
      <c r="N666" s="688"/>
      <c r="O666" s="685"/>
      <c r="P666" s="688"/>
      <c r="Q666" s="687"/>
      <c r="R666" s="687"/>
      <c r="S666" s="687"/>
      <c r="T666" s="687"/>
      <c r="U666" s="687"/>
      <c r="V666" s="687"/>
      <c r="W666" s="687"/>
      <c r="X666" s="687"/>
      <c r="Y666" s="687"/>
      <c r="Z666" s="687"/>
      <c r="AA666" s="687"/>
      <c r="AB666" s="687"/>
      <c r="AC666" s="687"/>
      <c r="AD666" s="687"/>
      <c r="AE666" s="687"/>
      <c r="AF666" s="687"/>
    </row>
    <row r="667" spans="1:32" x14ac:dyDescent="0.25">
      <c r="A667" s="682"/>
      <c r="B667" s="683"/>
      <c r="C667" s="684"/>
      <c r="D667" s="685"/>
      <c r="E667" s="685"/>
      <c r="F667" s="688"/>
      <c r="G667" s="685"/>
      <c r="H667" s="688"/>
      <c r="I667" s="685"/>
      <c r="J667" s="688"/>
      <c r="K667" s="685"/>
      <c r="L667" s="688"/>
      <c r="M667" s="685"/>
      <c r="N667" s="688"/>
      <c r="O667" s="685"/>
      <c r="P667" s="688"/>
      <c r="Q667" s="687"/>
      <c r="R667" s="687"/>
      <c r="S667" s="687"/>
      <c r="T667" s="687"/>
      <c r="U667" s="687"/>
      <c r="V667" s="687"/>
      <c r="W667" s="687"/>
      <c r="X667" s="687"/>
      <c r="Y667" s="687"/>
      <c r="Z667" s="687"/>
      <c r="AA667" s="687"/>
      <c r="AB667" s="687"/>
      <c r="AC667" s="687"/>
      <c r="AD667" s="687"/>
      <c r="AE667" s="687"/>
      <c r="AF667" s="687"/>
    </row>
    <row r="668" spans="1:32" x14ac:dyDescent="0.25">
      <c r="A668" s="682"/>
      <c r="B668" s="683"/>
      <c r="C668" s="684"/>
      <c r="D668" s="685"/>
      <c r="E668" s="685"/>
      <c r="F668" s="688"/>
      <c r="G668" s="685"/>
      <c r="H668" s="688"/>
      <c r="I668" s="685"/>
      <c r="J668" s="688"/>
      <c r="K668" s="685"/>
      <c r="L668" s="688"/>
      <c r="M668" s="685"/>
      <c r="N668" s="688"/>
      <c r="O668" s="685"/>
      <c r="P668" s="688"/>
      <c r="Q668" s="687"/>
      <c r="R668" s="687"/>
      <c r="S668" s="687"/>
      <c r="T668" s="687"/>
      <c r="U668" s="687"/>
      <c r="V668" s="687"/>
      <c r="W668" s="687"/>
      <c r="X668" s="687"/>
      <c r="Y668" s="687"/>
      <c r="Z668" s="687"/>
      <c r="AA668" s="687"/>
      <c r="AB668" s="687"/>
      <c r="AC668" s="687"/>
      <c r="AD668" s="687"/>
      <c r="AE668" s="687"/>
      <c r="AF668" s="687"/>
    </row>
    <row r="669" spans="1:32" x14ac:dyDescent="0.25">
      <c r="A669" s="682"/>
      <c r="B669" s="683"/>
      <c r="C669" s="684"/>
      <c r="D669" s="685"/>
      <c r="E669" s="685"/>
      <c r="F669" s="688"/>
      <c r="G669" s="685"/>
      <c r="H669" s="688"/>
      <c r="I669" s="685"/>
      <c r="J669" s="688"/>
      <c r="K669" s="685"/>
      <c r="L669" s="688"/>
      <c r="M669" s="685"/>
      <c r="N669" s="688"/>
      <c r="O669" s="685"/>
      <c r="P669" s="688"/>
      <c r="Q669" s="687"/>
      <c r="R669" s="687"/>
      <c r="S669" s="687"/>
      <c r="T669" s="687"/>
      <c r="U669" s="687"/>
      <c r="V669" s="687"/>
      <c r="W669" s="687"/>
      <c r="X669" s="687"/>
      <c r="Y669" s="687"/>
      <c r="Z669" s="687"/>
      <c r="AA669" s="687"/>
      <c r="AB669" s="687"/>
      <c r="AC669" s="687"/>
      <c r="AD669" s="687"/>
      <c r="AE669" s="687"/>
      <c r="AF669" s="687"/>
    </row>
    <row r="670" spans="1:32" x14ac:dyDescent="0.25">
      <c r="A670" s="682"/>
      <c r="B670" s="683"/>
      <c r="C670" s="684"/>
      <c r="D670" s="685"/>
      <c r="E670" s="685"/>
      <c r="F670" s="688"/>
      <c r="G670" s="685"/>
      <c r="H670" s="688"/>
      <c r="I670" s="685"/>
      <c r="J670" s="688"/>
      <c r="K670" s="685"/>
      <c r="L670" s="688"/>
      <c r="M670" s="685"/>
      <c r="N670" s="688"/>
      <c r="O670" s="685"/>
      <c r="P670" s="688"/>
      <c r="Q670" s="687"/>
      <c r="R670" s="687"/>
      <c r="S670" s="687"/>
      <c r="T670" s="687"/>
      <c r="U670" s="687"/>
      <c r="V670" s="687"/>
      <c r="W670" s="687"/>
      <c r="X670" s="687"/>
      <c r="Y670" s="687"/>
      <c r="Z670" s="687"/>
      <c r="AA670" s="687"/>
      <c r="AB670" s="687"/>
      <c r="AC670" s="687"/>
      <c r="AD670" s="687"/>
      <c r="AE670" s="687"/>
      <c r="AF670" s="687"/>
    </row>
    <row r="671" spans="1:32" x14ac:dyDescent="0.25">
      <c r="A671" s="682"/>
      <c r="B671" s="683"/>
      <c r="C671" s="684"/>
      <c r="D671" s="685"/>
      <c r="E671" s="685"/>
      <c r="F671" s="688"/>
      <c r="G671" s="685"/>
      <c r="H671" s="688"/>
      <c r="I671" s="685"/>
      <c r="J671" s="688"/>
      <c r="K671" s="685"/>
      <c r="L671" s="688"/>
      <c r="M671" s="685"/>
      <c r="N671" s="688"/>
      <c r="O671" s="685"/>
      <c r="P671" s="688"/>
      <c r="Q671" s="687"/>
      <c r="R671" s="687"/>
      <c r="S671" s="687"/>
      <c r="T671" s="687"/>
      <c r="U671" s="687"/>
      <c r="V671" s="687"/>
      <c r="W671" s="687"/>
      <c r="X671" s="687"/>
      <c r="Y671" s="687"/>
      <c r="Z671" s="687"/>
      <c r="AA671" s="687"/>
      <c r="AB671" s="687"/>
      <c r="AC671" s="687"/>
      <c r="AD671" s="687"/>
      <c r="AE671" s="687"/>
      <c r="AF671" s="687"/>
    </row>
    <row r="672" spans="1:32" x14ac:dyDescent="0.25">
      <c r="A672" s="682"/>
      <c r="B672" s="683"/>
      <c r="C672" s="684"/>
      <c r="D672" s="685"/>
      <c r="E672" s="685"/>
      <c r="F672" s="688"/>
      <c r="G672" s="685"/>
      <c r="H672" s="688"/>
      <c r="I672" s="685"/>
      <c r="J672" s="688"/>
      <c r="K672" s="685"/>
      <c r="L672" s="688"/>
      <c r="M672" s="685"/>
      <c r="N672" s="688"/>
      <c r="O672" s="685"/>
      <c r="P672" s="688"/>
      <c r="Q672" s="687"/>
      <c r="R672" s="687"/>
      <c r="S672" s="687"/>
      <c r="T672" s="687"/>
      <c r="U672" s="687"/>
      <c r="V672" s="687"/>
      <c r="W672" s="687"/>
      <c r="X672" s="687"/>
      <c r="Y672" s="687"/>
      <c r="Z672" s="687"/>
      <c r="AA672" s="687"/>
      <c r="AB672" s="687"/>
      <c r="AC672" s="687"/>
      <c r="AD672" s="687"/>
      <c r="AE672" s="687"/>
      <c r="AF672" s="687"/>
    </row>
    <row r="673" spans="1:32" x14ac:dyDescent="0.25">
      <c r="A673" s="682"/>
      <c r="B673" s="683"/>
      <c r="C673" s="684"/>
      <c r="D673" s="685"/>
      <c r="E673" s="685"/>
      <c r="F673" s="688"/>
      <c r="G673" s="685"/>
      <c r="H673" s="688"/>
      <c r="I673" s="685"/>
      <c r="J673" s="688"/>
      <c r="K673" s="685"/>
      <c r="L673" s="688"/>
      <c r="M673" s="685"/>
      <c r="N673" s="688"/>
      <c r="O673" s="685"/>
      <c r="P673" s="688"/>
      <c r="Q673" s="687"/>
      <c r="R673" s="687"/>
      <c r="S673" s="687"/>
      <c r="T673" s="687"/>
      <c r="U673" s="687"/>
      <c r="V673" s="687"/>
      <c r="W673" s="687"/>
      <c r="X673" s="687"/>
      <c r="Y673" s="687"/>
      <c r="Z673" s="687"/>
      <c r="AA673" s="687"/>
      <c r="AB673" s="687"/>
      <c r="AC673" s="687"/>
      <c r="AD673" s="687"/>
      <c r="AE673" s="687"/>
      <c r="AF673" s="687"/>
    </row>
    <row r="674" spans="1:32" x14ac:dyDescent="0.25">
      <c r="A674" s="682"/>
      <c r="B674" s="683"/>
      <c r="C674" s="684"/>
      <c r="D674" s="685"/>
      <c r="E674" s="685"/>
      <c r="F674" s="688"/>
      <c r="G674" s="685"/>
      <c r="H674" s="688"/>
      <c r="I674" s="685"/>
      <c r="J674" s="688"/>
      <c r="K674" s="685"/>
      <c r="L674" s="688"/>
      <c r="M674" s="685"/>
      <c r="N674" s="688"/>
      <c r="O674" s="685"/>
      <c r="P674" s="688"/>
      <c r="Q674" s="687"/>
      <c r="R674" s="687"/>
      <c r="S674" s="687"/>
      <c r="T674" s="687"/>
      <c r="U674" s="687"/>
      <c r="V674" s="687"/>
      <c r="W674" s="687"/>
      <c r="X674" s="687"/>
      <c r="Y674" s="687"/>
      <c r="Z674" s="687"/>
      <c r="AA674" s="687"/>
      <c r="AB674" s="687"/>
      <c r="AC674" s="687"/>
      <c r="AD674" s="687"/>
      <c r="AE674" s="687"/>
      <c r="AF674" s="687"/>
    </row>
    <row r="675" spans="1:32" x14ac:dyDescent="0.25">
      <c r="A675" s="682"/>
      <c r="B675" s="683"/>
      <c r="C675" s="684"/>
      <c r="D675" s="685"/>
      <c r="E675" s="685"/>
      <c r="F675" s="688"/>
      <c r="G675" s="685"/>
      <c r="H675" s="688"/>
      <c r="I675" s="685"/>
      <c r="J675" s="688"/>
      <c r="K675" s="685"/>
      <c r="L675" s="688"/>
      <c r="M675" s="685"/>
      <c r="N675" s="688"/>
      <c r="O675" s="685"/>
      <c r="P675" s="688"/>
      <c r="Q675" s="687"/>
      <c r="R675" s="687"/>
      <c r="S675" s="687"/>
      <c r="T675" s="687"/>
      <c r="U675" s="687"/>
      <c r="V675" s="687"/>
      <c r="W675" s="687"/>
      <c r="X675" s="687"/>
      <c r="Y675" s="687"/>
      <c r="Z675" s="687"/>
      <c r="AA675" s="687"/>
      <c r="AB675" s="687"/>
      <c r="AC675" s="687"/>
      <c r="AD675" s="687"/>
      <c r="AE675" s="687"/>
      <c r="AF675" s="687"/>
    </row>
    <row r="676" spans="1:32" x14ac:dyDescent="0.25">
      <c r="A676" s="682"/>
      <c r="B676" s="683"/>
      <c r="C676" s="684"/>
      <c r="D676" s="685"/>
      <c r="E676" s="685"/>
      <c r="F676" s="688"/>
      <c r="G676" s="685"/>
      <c r="H676" s="688"/>
      <c r="I676" s="685"/>
      <c r="J676" s="688"/>
      <c r="K676" s="685"/>
      <c r="L676" s="688"/>
      <c r="M676" s="685"/>
      <c r="N676" s="688"/>
      <c r="O676" s="685"/>
      <c r="P676" s="688"/>
      <c r="Q676" s="687"/>
      <c r="R676" s="687"/>
      <c r="S676" s="687"/>
      <c r="T676" s="687"/>
      <c r="U676" s="687"/>
      <c r="V676" s="687"/>
      <c r="W676" s="687"/>
      <c r="X676" s="687"/>
      <c r="Y676" s="687"/>
      <c r="Z676" s="687"/>
      <c r="AA676" s="687"/>
      <c r="AB676" s="687"/>
      <c r="AC676" s="687"/>
      <c r="AD676" s="687"/>
      <c r="AE676" s="687"/>
      <c r="AF676" s="687"/>
    </row>
    <row r="677" spans="1:32" x14ac:dyDescent="0.25">
      <c r="A677" s="682"/>
      <c r="B677" s="683"/>
      <c r="C677" s="684"/>
      <c r="D677" s="685"/>
      <c r="E677" s="685"/>
      <c r="F677" s="688"/>
      <c r="G677" s="685"/>
      <c r="H677" s="688"/>
      <c r="I677" s="685"/>
      <c r="J677" s="688"/>
      <c r="K677" s="685"/>
      <c r="L677" s="688"/>
      <c r="M677" s="685"/>
      <c r="N677" s="688"/>
      <c r="O677" s="685"/>
      <c r="P677" s="688"/>
      <c r="Q677" s="687"/>
      <c r="R677" s="687"/>
      <c r="S677" s="687"/>
      <c r="T677" s="687"/>
      <c r="U677" s="687"/>
      <c r="V677" s="687"/>
      <c r="W677" s="687"/>
      <c r="X677" s="687"/>
      <c r="Y677" s="687"/>
      <c r="Z677" s="687"/>
      <c r="AA677" s="687"/>
      <c r="AB677" s="687"/>
      <c r="AC677" s="687"/>
      <c r="AD677" s="687"/>
      <c r="AE677" s="687"/>
      <c r="AF677" s="687"/>
    </row>
    <row r="678" spans="1:32" x14ac:dyDescent="0.25">
      <c r="A678" s="682"/>
      <c r="B678" s="683"/>
      <c r="C678" s="684"/>
      <c r="D678" s="685"/>
      <c r="E678" s="685"/>
      <c r="F678" s="688"/>
      <c r="G678" s="685"/>
      <c r="H678" s="688"/>
      <c r="I678" s="685"/>
      <c r="J678" s="688"/>
      <c r="K678" s="685"/>
      <c r="L678" s="688"/>
      <c r="M678" s="685"/>
      <c r="N678" s="688"/>
      <c r="O678" s="685"/>
      <c r="P678" s="688"/>
      <c r="Q678" s="687"/>
      <c r="R678" s="687"/>
      <c r="S678" s="687"/>
      <c r="T678" s="687"/>
      <c r="U678" s="687"/>
      <c r="V678" s="687"/>
      <c r="W678" s="687"/>
      <c r="X678" s="687"/>
      <c r="Y678" s="687"/>
      <c r="Z678" s="687"/>
      <c r="AA678" s="687"/>
      <c r="AB678" s="687"/>
      <c r="AC678" s="687"/>
      <c r="AD678" s="687"/>
      <c r="AE678" s="687"/>
      <c r="AF678" s="687"/>
    </row>
    <row r="679" spans="1:32" x14ac:dyDescent="0.25">
      <c r="A679" s="682"/>
      <c r="B679" s="683"/>
      <c r="C679" s="684"/>
      <c r="D679" s="685"/>
      <c r="E679" s="685"/>
      <c r="F679" s="688"/>
      <c r="G679" s="685"/>
      <c r="H679" s="688"/>
      <c r="I679" s="685"/>
      <c r="J679" s="688"/>
      <c r="K679" s="685"/>
      <c r="L679" s="688"/>
      <c r="M679" s="685"/>
      <c r="N679" s="688"/>
      <c r="O679" s="685"/>
      <c r="P679" s="688"/>
      <c r="Q679" s="687"/>
      <c r="R679" s="687"/>
      <c r="S679" s="687"/>
      <c r="T679" s="687"/>
      <c r="U679" s="687"/>
      <c r="V679" s="687"/>
      <c r="W679" s="687"/>
      <c r="X679" s="687"/>
      <c r="Y679" s="687"/>
      <c r="Z679" s="687"/>
      <c r="AA679" s="687"/>
      <c r="AB679" s="687"/>
      <c r="AC679" s="687"/>
      <c r="AD679" s="687"/>
      <c r="AE679" s="687"/>
      <c r="AF679" s="687"/>
    </row>
    <row r="680" spans="1:32" x14ac:dyDescent="0.25">
      <c r="A680" s="682"/>
      <c r="B680" s="683"/>
      <c r="C680" s="684"/>
      <c r="D680" s="685"/>
      <c r="E680" s="685"/>
      <c r="F680" s="688"/>
      <c r="G680" s="685"/>
      <c r="H680" s="688"/>
      <c r="I680" s="685"/>
      <c r="J680" s="688"/>
      <c r="K680" s="685"/>
      <c r="L680" s="688"/>
      <c r="M680" s="685"/>
      <c r="N680" s="688"/>
      <c r="O680" s="685"/>
      <c r="P680" s="688"/>
      <c r="Q680" s="687"/>
      <c r="R680" s="687"/>
      <c r="S680" s="687"/>
      <c r="T680" s="687"/>
      <c r="U680" s="687"/>
      <c r="V680" s="687"/>
      <c r="W680" s="687"/>
      <c r="X680" s="687"/>
      <c r="Y680" s="687"/>
      <c r="Z680" s="687"/>
      <c r="AA680" s="687"/>
      <c r="AB680" s="687"/>
      <c r="AC680" s="687"/>
      <c r="AD680" s="687"/>
      <c r="AE680" s="687"/>
      <c r="AF680" s="687"/>
    </row>
    <row r="681" spans="1:32" x14ac:dyDescent="0.25">
      <c r="A681" s="682"/>
      <c r="B681" s="683"/>
      <c r="C681" s="684"/>
      <c r="D681" s="685"/>
      <c r="E681" s="685"/>
      <c r="F681" s="688"/>
      <c r="G681" s="685"/>
      <c r="H681" s="688"/>
      <c r="I681" s="685"/>
      <c r="J681" s="688"/>
      <c r="K681" s="685"/>
      <c r="L681" s="688"/>
      <c r="M681" s="685"/>
      <c r="N681" s="688"/>
      <c r="O681" s="685"/>
      <c r="P681" s="688"/>
      <c r="Q681" s="687"/>
      <c r="R681" s="687"/>
      <c r="S681" s="687"/>
      <c r="T681" s="687"/>
      <c r="U681" s="687"/>
      <c r="V681" s="687"/>
      <c r="W681" s="687"/>
      <c r="X681" s="687"/>
      <c r="Y681" s="687"/>
      <c r="Z681" s="687"/>
      <c r="AA681" s="687"/>
      <c r="AB681" s="687"/>
      <c r="AC681" s="687"/>
      <c r="AD681" s="687"/>
      <c r="AE681" s="687"/>
      <c r="AF681" s="687"/>
    </row>
    <row r="682" spans="1:32" x14ac:dyDescent="0.25">
      <c r="A682" s="682"/>
      <c r="B682" s="683"/>
      <c r="C682" s="684"/>
      <c r="D682" s="685"/>
      <c r="E682" s="685"/>
      <c r="F682" s="688"/>
      <c r="G682" s="685"/>
      <c r="H682" s="688"/>
      <c r="I682" s="685"/>
      <c r="J682" s="688"/>
      <c r="K682" s="685"/>
      <c r="L682" s="688"/>
      <c r="M682" s="685"/>
      <c r="N682" s="688"/>
      <c r="O682" s="685"/>
      <c r="P682" s="688"/>
      <c r="Q682" s="687"/>
      <c r="R682" s="687"/>
      <c r="S682" s="687"/>
      <c r="T682" s="687"/>
      <c r="U682" s="687"/>
      <c r="V682" s="687"/>
      <c r="W682" s="687"/>
      <c r="X682" s="687"/>
      <c r="Y682" s="687"/>
      <c r="Z682" s="687"/>
      <c r="AA682" s="687"/>
      <c r="AB682" s="687"/>
      <c r="AC682" s="687"/>
      <c r="AD682" s="687"/>
      <c r="AE682" s="687"/>
      <c r="AF682" s="687"/>
    </row>
    <row r="683" spans="1:32" x14ac:dyDescent="0.25">
      <c r="A683" s="682"/>
      <c r="B683" s="683"/>
      <c r="C683" s="684"/>
      <c r="D683" s="685"/>
      <c r="E683" s="685"/>
      <c r="F683" s="688"/>
      <c r="G683" s="685"/>
      <c r="H683" s="688"/>
      <c r="I683" s="685"/>
      <c r="J683" s="688"/>
      <c r="K683" s="685"/>
      <c r="L683" s="688"/>
      <c r="M683" s="685"/>
      <c r="N683" s="688"/>
      <c r="O683" s="685"/>
      <c r="P683" s="688"/>
      <c r="Q683" s="687"/>
      <c r="R683" s="687"/>
      <c r="S683" s="687"/>
      <c r="T683" s="687"/>
      <c r="U683" s="687"/>
      <c r="V683" s="687"/>
      <c r="W683" s="687"/>
      <c r="X683" s="687"/>
      <c r="Y683" s="687"/>
      <c r="Z683" s="687"/>
      <c r="AA683" s="687"/>
      <c r="AB683" s="687"/>
      <c r="AC683" s="687"/>
      <c r="AD683" s="687"/>
      <c r="AE683" s="687"/>
      <c r="AF683" s="687"/>
    </row>
    <row r="684" spans="1:32" x14ac:dyDescent="0.25">
      <c r="A684" s="682"/>
      <c r="B684" s="683"/>
      <c r="C684" s="684"/>
      <c r="D684" s="685"/>
      <c r="E684" s="685"/>
      <c r="F684" s="688"/>
      <c r="G684" s="685"/>
      <c r="H684" s="688"/>
      <c r="I684" s="685"/>
      <c r="J684" s="688"/>
      <c r="K684" s="685"/>
      <c r="L684" s="688"/>
      <c r="M684" s="685"/>
      <c r="N684" s="688"/>
      <c r="O684" s="685"/>
      <c r="P684" s="688"/>
      <c r="Q684" s="687"/>
      <c r="R684" s="687"/>
      <c r="S684" s="687"/>
      <c r="T684" s="687"/>
      <c r="U684" s="687"/>
      <c r="V684" s="687"/>
      <c r="W684" s="687"/>
      <c r="X684" s="687"/>
      <c r="Y684" s="687"/>
      <c r="Z684" s="687"/>
      <c r="AA684" s="687"/>
      <c r="AB684" s="687"/>
      <c r="AC684" s="687"/>
      <c r="AD684" s="687"/>
      <c r="AE684" s="687"/>
      <c r="AF684" s="687"/>
    </row>
    <row r="685" spans="1:32" x14ac:dyDescent="0.25">
      <c r="A685" s="682"/>
      <c r="B685" s="683"/>
      <c r="C685" s="684"/>
      <c r="D685" s="685"/>
      <c r="E685" s="685"/>
      <c r="F685" s="688"/>
      <c r="G685" s="685"/>
      <c r="H685" s="688"/>
      <c r="I685" s="685"/>
      <c r="J685" s="688"/>
      <c r="K685" s="685"/>
      <c r="L685" s="688"/>
      <c r="M685" s="685"/>
      <c r="N685" s="688"/>
      <c r="O685" s="685"/>
      <c r="P685" s="688"/>
      <c r="Q685" s="687"/>
      <c r="R685" s="687"/>
      <c r="S685" s="687"/>
      <c r="T685" s="687"/>
      <c r="U685" s="687"/>
      <c r="V685" s="687"/>
      <c r="W685" s="687"/>
      <c r="X685" s="687"/>
      <c r="Y685" s="687"/>
      <c r="Z685" s="687"/>
      <c r="AA685" s="687"/>
      <c r="AB685" s="687"/>
      <c r="AC685" s="687"/>
      <c r="AD685" s="687"/>
      <c r="AE685" s="687"/>
      <c r="AF685" s="687"/>
    </row>
    <row r="686" spans="1:32" x14ac:dyDescent="0.25">
      <c r="A686" s="682"/>
      <c r="B686" s="683"/>
      <c r="C686" s="684"/>
      <c r="D686" s="685"/>
      <c r="E686" s="685"/>
      <c r="F686" s="688"/>
      <c r="G686" s="685"/>
      <c r="H686" s="688"/>
      <c r="I686" s="685"/>
      <c r="J686" s="688"/>
      <c r="K686" s="685"/>
      <c r="L686" s="688"/>
      <c r="M686" s="685"/>
      <c r="N686" s="688"/>
      <c r="O686" s="685"/>
      <c r="P686" s="688"/>
      <c r="Q686" s="687"/>
      <c r="R686" s="687"/>
      <c r="S686" s="687"/>
      <c r="T686" s="687"/>
      <c r="U686" s="687"/>
      <c r="V686" s="687"/>
      <c r="W686" s="687"/>
      <c r="X686" s="687"/>
      <c r="Y686" s="687"/>
      <c r="Z686" s="687"/>
      <c r="AA686" s="687"/>
      <c r="AB686" s="687"/>
      <c r="AC686" s="687"/>
      <c r="AD686" s="687"/>
      <c r="AE686" s="687"/>
      <c r="AF686" s="687"/>
    </row>
    <row r="687" spans="1:32" x14ac:dyDescent="0.25">
      <c r="A687" s="682"/>
      <c r="B687" s="683"/>
      <c r="C687" s="684"/>
      <c r="D687" s="685"/>
      <c r="E687" s="685"/>
      <c r="F687" s="688"/>
      <c r="G687" s="685"/>
      <c r="H687" s="688"/>
      <c r="I687" s="685"/>
      <c r="J687" s="688"/>
      <c r="K687" s="685"/>
      <c r="L687" s="688"/>
      <c r="M687" s="685"/>
      <c r="N687" s="688"/>
      <c r="O687" s="685"/>
      <c r="P687" s="688"/>
      <c r="Q687" s="687"/>
      <c r="R687" s="687"/>
      <c r="S687" s="687"/>
      <c r="T687" s="687"/>
      <c r="U687" s="687"/>
      <c r="V687" s="687"/>
      <c r="W687" s="687"/>
      <c r="X687" s="687"/>
      <c r="Y687" s="687"/>
      <c r="Z687" s="687"/>
      <c r="AA687" s="687"/>
      <c r="AB687" s="687"/>
      <c r="AC687" s="687"/>
      <c r="AD687" s="687"/>
      <c r="AE687" s="687"/>
      <c r="AF687" s="687"/>
    </row>
    <row r="688" spans="1:32" x14ac:dyDescent="0.25">
      <c r="A688" s="682"/>
      <c r="B688" s="683"/>
      <c r="C688" s="684"/>
      <c r="D688" s="685"/>
      <c r="E688" s="685"/>
      <c r="F688" s="688"/>
      <c r="G688" s="685"/>
      <c r="H688" s="688"/>
      <c r="I688" s="685"/>
      <c r="J688" s="688"/>
      <c r="K688" s="685"/>
      <c r="L688" s="688"/>
      <c r="M688" s="685"/>
      <c r="N688" s="688"/>
      <c r="O688" s="685"/>
      <c r="P688" s="688"/>
      <c r="Q688" s="687"/>
      <c r="R688" s="687"/>
      <c r="S688" s="687"/>
      <c r="T688" s="687"/>
      <c r="U688" s="687"/>
      <c r="V688" s="687"/>
      <c r="W688" s="687"/>
      <c r="X688" s="687"/>
      <c r="Y688" s="687"/>
      <c r="Z688" s="687"/>
      <c r="AA688" s="687"/>
      <c r="AB688" s="687"/>
      <c r="AC688" s="687"/>
      <c r="AD688" s="687"/>
      <c r="AE688" s="687"/>
      <c r="AF688" s="687"/>
    </row>
    <row r="689" spans="1:32" x14ac:dyDescent="0.25">
      <c r="A689" s="682"/>
      <c r="B689" s="683"/>
      <c r="C689" s="684"/>
      <c r="D689" s="685"/>
      <c r="E689" s="685"/>
      <c r="F689" s="688"/>
      <c r="G689" s="685"/>
      <c r="H689" s="688"/>
      <c r="I689" s="685"/>
      <c r="J689" s="688"/>
      <c r="K689" s="685"/>
      <c r="L689" s="688"/>
      <c r="M689" s="685"/>
      <c r="N689" s="688"/>
      <c r="O689" s="685"/>
      <c r="P689" s="688"/>
      <c r="Q689" s="687"/>
      <c r="R689" s="687"/>
      <c r="S689" s="687"/>
      <c r="T689" s="687"/>
      <c r="U689" s="687"/>
      <c r="V689" s="687"/>
      <c r="W689" s="687"/>
      <c r="X689" s="687"/>
      <c r="Y689" s="687"/>
      <c r="Z689" s="687"/>
      <c r="AA689" s="687"/>
      <c r="AB689" s="687"/>
      <c r="AC689" s="687"/>
      <c r="AD689" s="687"/>
      <c r="AE689" s="687"/>
      <c r="AF689" s="687"/>
    </row>
    <row r="690" spans="1:32" x14ac:dyDescent="0.25">
      <c r="A690" s="682"/>
      <c r="B690" s="683"/>
      <c r="C690" s="684"/>
      <c r="D690" s="685"/>
      <c r="E690" s="685"/>
      <c r="F690" s="688"/>
      <c r="G690" s="685"/>
      <c r="H690" s="688"/>
      <c r="I690" s="685"/>
      <c r="J690" s="688"/>
      <c r="K690" s="685"/>
      <c r="L690" s="688"/>
      <c r="M690" s="685"/>
      <c r="N690" s="688"/>
      <c r="O690" s="685"/>
      <c r="P690" s="688"/>
      <c r="Q690" s="687"/>
      <c r="R690" s="687"/>
      <c r="S690" s="687"/>
      <c r="T690" s="687"/>
      <c r="U690" s="687"/>
      <c r="V690" s="687"/>
      <c r="W690" s="687"/>
      <c r="X690" s="687"/>
      <c r="Y690" s="687"/>
      <c r="Z690" s="687"/>
      <c r="AA690" s="687"/>
      <c r="AB690" s="687"/>
      <c r="AC690" s="687"/>
      <c r="AD690" s="687"/>
      <c r="AE690" s="687"/>
      <c r="AF690" s="687"/>
    </row>
    <row r="691" spans="1:32" x14ac:dyDescent="0.25">
      <c r="A691" s="682"/>
      <c r="B691" s="683"/>
      <c r="C691" s="684"/>
      <c r="D691" s="685"/>
      <c r="E691" s="685"/>
      <c r="F691" s="688"/>
      <c r="G691" s="685"/>
      <c r="H691" s="688"/>
      <c r="I691" s="685"/>
      <c r="J691" s="688"/>
      <c r="K691" s="685"/>
      <c r="L691" s="688"/>
      <c r="M691" s="685"/>
      <c r="N691" s="688"/>
      <c r="O691" s="685"/>
      <c r="P691" s="688"/>
      <c r="Q691" s="687"/>
      <c r="R691" s="687"/>
      <c r="S691" s="687"/>
      <c r="T691" s="687"/>
      <c r="U691" s="687"/>
      <c r="V691" s="687"/>
      <c r="W691" s="687"/>
      <c r="X691" s="687"/>
      <c r="Y691" s="687"/>
      <c r="Z691" s="687"/>
      <c r="AA691" s="687"/>
      <c r="AB691" s="687"/>
      <c r="AC691" s="687"/>
      <c r="AD691" s="687"/>
      <c r="AE691" s="687"/>
      <c r="AF691" s="687"/>
    </row>
    <row r="692" spans="1:32" x14ac:dyDescent="0.25">
      <c r="A692" s="682"/>
      <c r="B692" s="683"/>
      <c r="C692" s="684"/>
      <c r="D692" s="685"/>
      <c r="E692" s="685"/>
      <c r="F692" s="688"/>
      <c r="G692" s="685"/>
      <c r="H692" s="688"/>
      <c r="I692" s="685"/>
      <c r="J692" s="688"/>
      <c r="K692" s="685"/>
      <c r="L692" s="688"/>
      <c r="M692" s="685"/>
      <c r="N692" s="688"/>
      <c r="O692" s="685"/>
      <c r="P692" s="688"/>
      <c r="Q692" s="687"/>
      <c r="R692" s="687"/>
      <c r="S692" s="687"/>
      <c r="T692" s="687"/>
      <c r="U692" s="687"/>
      <c r="V692" s="687"/>
      <c r="W692" s="687"/>
      <c r="X692" s="687"/>
      <c r="Y692" s="687"/>
      <c r="Z692" s="687"/>
      <c r="AA692" s="687"/>
      <c r="AB692" s="687"/>
      <c r="AC692" s="687"/>
      <c r="AD692" s="687"/>
      <c r="AE692" s="687"/>
      <c r="AF692" s="687"/>
    </row>
    <row r="693" spans="1:32" x14ac:dyDescent="0.25">
      <c r="A693" s="682"/>
      <c r="B693" s="683"/>
      <c r="C693" s="684"/>
      <c r="D693" s="685"/>
      <c r="E693" s="685"/>
      <c r="F693" s="688"/>
      <c r="G693" s="685"/>
      <c r="H693" s="688"/>
      <c r="I693" s="685"/>
      <c r="J693" s="688"/>
      <c r="K693" s="685"/>
      <c r="L693" s="688"/>
      <c r="M693" s="685"/>
      <c r="N693" s="688"/>
      <c r="O693" s="685"/>
      <c r="P693" s="688"/>
      <c r="Q693" s="687"/>
      <c r="R693" s="687"/>
      <c r="S693" s="687"/>
      <c r="T693" s="687"/>
      <c r="U693" s="687"/>
      <c r="V693" s="687"/>
      <c r="W693" s="687"/>
      <c r="X693" s="687"/>
      <c r="Y693" s="687"/>
      <c r="Z693" s="687"/>
      <c r="AA693" s="687"/>
      <c r="AB693" s="687"/>
      <c r="AC693" s="687"/>
      <c r="AD693" s="687"/>
      <c r="AE693" s="687"/>
      <c r="AF693" s="687"/>
    </row>
    <row r="694" spans="1:32" x14ac:dyDescent="0.25">
      <c r="A694" s="682"/>
      <c r="B694" s="683"/>
      <c r="C694" s="684"/>
      <c r="D694" s="685"/>
      <c r="E694" s="685"/>
      <c r="F694" s="688"/>
      <c r="G694" s="685"/>
      <c r="H694" s="688"/>
      <c r="I694" s="685"/>
      <c r="J694" s="688"/>
      <c r="K694" s="685"/>
      <c r="L694" s="688"/>
      <c r="M694" s="685"/>
      <c r="N694" s="688"/>
      <c r="O694" s="685"/>
      <c r="P694" s="688"/>
      <c r="Q694" s="687"/>
      <c r="R694" s="687"/>
      <c r="S694" s="687"/>
      <c r="T694" s="687"/>
      <c r="U694" s="687"/>
      <c r="V694" s="687"/>
      <c r="W694" s="687"/>
      <c r="X694" s="687"/>
      <c r="Y694" s="687"/>
      <c r="Z694" s="687"/>
      <c r="AA694" s="687"/>
      <c r="AB694" s="687"/>
      <c r="AC694" s="687"/>
      <c r="AD694" s="687"/>
      <c r="AE694" s="687"/>
      <c r="AF694" s="687"/>
    </row>
    <row r="695" spans="1:32" x14ac:dyDescent="0.25">
      <c r="A695" s="682"/>
      <c r="B695" s="683"/>
      <c r="C695" s="684"/>
      <c r="D695" s="685"/>
      <c r="E695" s="685"/>
      <c r="F695" s="688"/>
      <c r="G695" s="685"/>
      <c r="H695" s="688"/>
      <c r="I695" s="685"/>
      <c r="J695" s="688"/>
      <c r="K695" s="685"/>
      <c r="L695" s="688"/>
      <c r="M695" s="685"/>
      <c r="N695" s="688"/>
      <c r="O695" s="685"/>
      <c r="P695" s="688"/>
      <c r="Q695" s="687"/>
      <c r="R695" s="687"/>
      <c r="S695" s="687"/>
      <c r="T695" s="687"/>
      <c r="U695" s="687"/>
      <c r="V695" s="687"/>
      <c r="W695" s="687"/>
      <c r="X695" s="687"/>
      <c r="Y695" s="687"/>
      <c r="Z695" s="687"/>
      <c r="AA695" s="687"/>
      <c r="AB695" s="687"/>
      <c r="AC695" s="687"/>
      <c r="AD695" s="687"/>
      <c r="AE695" s="687"/>
      <c r="AF695" s="687"/>
    </row>
    <row r="696" spans="1:32" x14ac:dyDescent="0.25">
      <c r="A696" s="682"/>
      <c r="B696" s="683"/>
      <c r="C696" s="684"/>
      <c r="D696" s="685"/>
      <c r="E696" s="685"/>
      <c r="F696" s="688"/>
      <c r="G696" s="685"/>
      <c r="H696" s="688"/>
      <c r="I696" s="685"/>
      <c r="J696" s="688"/>
      <c r="K696" s="685"/>
      <c r="L696" s="688"/>
      <c r="M696" s="685"/>
      <c r="N696" s="688"/>
      <c r="O696" s="685"/>
      <c r="P696" s="688"/>
      <c r="Q696" s="687"/>
      <c r="R696" s="687"/>
      <c r="S696" s="687"/>
      <c r="T696" s="687"/>
      <c r="U696" s="687"/>
      <c r="V696" s="687"/>
      <c r="W696" s="687"/>
      <c r="X696" s="687"/>
      <c r="Y696" s="687"/>
      <c r="Z696" s="687"/>
      <c r="AA696" s="687"/>
      <c r="AB696" s="687"/>
      <c r="AC696" s="687"/>
      <c r="AD696" s="687"/>
      <c r="AE696" s="687"/>
      <c r="AF696" s="687"/>
    </row>
    <row r="697" spans="1:32" x14ac:dyDescent="0.25">
      <c r="A697" s="682"/>
      <c r="B697" s="683"/>
      <c r="C697" s="684"/>
      <c r="D697" s="685"/>
      <c r="E697" s="685"/>
      <c r="F697" s="688"/>
      <c r="G697" s="685"/>
      <c r="H697" s="688"/>
      <c r="I697" s="685"/>
      <c r="J697" s="688"/>
      <c r="K697" s="685"/>
      <c r="L697" s="688"/>
      <c r="M697" s="685"/>
      <c r="N697" s="688"/>
      <c r="O697" s="685"/>
      <c r="P697" s="688"/>
      <c r="Q697" s="687"/>
      <c r="R697" s="687"/>
      <c r="S697" s="687"/>
      <c r="T697" s="687"/>
      <c r="U697" s="687"/>
      <c r="V697" s="687"/>
      <c r="W697" s="687"/>
      <c r="X697" s="687"/>
      <c r="Y697" s="687"/>
      <c r="Z697" s="687"/>
      <c r="AA697" s="687"/>
      <c r="AB697" s="687"/>
      <c r="AC697" s="687"/>
      <c r="AD697" s="687"/>
      <c r="AE697" s="687"/>
      <c r="AF697" s="687"/>
    </row>
    <row r="698" spans="1:32" x14ac:dyDescent="0.25">
      <c r="A698" s="682"/>
      <c r="B698" s="683"/>
      <c r="C698" s="684"/>
      <c r="D698" s="685"/>
      <c r="E698" s="685"/>
      <c r="F698" s="688"/>
      <c r="G698" s="685"/>
      <c r="H698" s="688"/>
      <c r="I698" s="685"/>
      <c r="J698" s="688"/>
      <c r="K698" s="685"/>
      <c r="L698" s="688"/>
      <c r="M698" s="685"/>
      <c r="N698" s="688"/>
      <c r="O698" s="685"/>
      <c r="P698" s="688"/>
      <c r="Q698" s="687"/>
      <c r="R698" s="687"/>
      <c r="S698" s="687"/>
      <c r="T698" s="687"/>
      <c r="U698" s="687"/>
      <c r="V698" s="687"/>
      <c r="W698" s="687"/>
      <c r="X698" s="687"/>
      <c r="Y698" s="687"/>
      <c r="Z698" s="687"/>
      <c r="AA698" s="687"/>
      <c r="AB698" s="687"/>
      <c r="AC698" s="687"/>
      <c r="AD698" s="687"/>
      <c r="AE698" s="687"/>
      <c r="AF698" s="687"/>
    </row>
    <row r="699" spans="1:32" x14ac:dyDescent="0.25">
      <c r="A699" s="682"/>
      <c r="B699" s="683"/>
      <c r="C699" s="684"/>
      <c r="D699" s="685"/>
      <c r="E699" s="685"/>
      <c r="F699" s="688"/>
      <c r="G699" s="685"/>
      <c r="H699" s="688"/>
      <c r="I699" s="685"/>
      <c r="J699" s="688"/>
      <c r="K699" s="685"/>
      <c r="L699" s="688"/>
      <c r="M699" s="685"/>
      <c r="N699" s="688"/>
      <c r="O699" s="685"/>
      <c r="P699" s="688"/>
      <c r="Q699" s="687"/>
      <c r="R699" s="687"/>
      <c r="S699" s="687"/>
      <c r="T699" s="687"/>
      <c r="U699" s="687"/>
      <c r="V699" s="687"/>
      <c r="W699" s="687"/>
      <c r="X699" s="687"/>
      <c r="Y699" s="687"/>
      <c r="Z699" s="687"/>
      <c r="AA699" s="687"/>
      <c r="AB699" s="687"/>
      <c r="AC699" s="687"/>
      <c r="AD699" s="687"/>
      <c r="AE699" s="687"/>
      <c r="AF699" s="687"/>
    </row>
    <row r="700" spans="1:32" x14ac:dyDescent="0.25">
      <c r="A700" s="682"/>
      <c r="B700" s="683"/>
      <c r="C700" s="684"/>
      <c r="D700" s="685"/>
      <c r="E700" s="685"/>
      <c r="F700" s="688"/>
      <c r="G700" s="685"/>
      <c r="H700" s="688"/>
      <c r="I700" s="685"/>
      <c r="J700" s="688"/>
      <c r="K700" s="685"/>
      <c r="L700" s="688"/>
      <c r="M700" s="685"/>
      <c r="N700" s="688"/>
      <c r="O700" s="685"/>
      <c r="P700" s="688"/>
      <c r="Q700" s="687"/>
      <c r="R700" s="687"/>
      <c r="S700" s="687"/>
      <c r="T700" s="687"/>
      <c r="U700" s="687"/>
      <c r="V700" s="687"/>
      <c r="W700" s="687"/>
      <c r="X700" s="687"/>
      <c r="Y700" s="687"/>
      <c r="Z700" s="687"/>
      <c r="AA700" s="687"/>
      <c r="AB700" s="687"/>
      <c r="AC700" s="687"/>
      <c r="AD700" s="687"/>
      <c r="AE700" s="687"/>
      <c r="AF700" s="687"/>
    </row>
    <row r="701" spans="1:32" x14ac:dyDescent="0.25">
      <c r="A701" s="682"/>
      <c r="B701" s="683"/>
      <c r="C701" s="684"/>
      <c r="D701" s="685"/>
      <c r="E701" s="685"/>
      <c r="F701" s="688"/>
      <c r="G701" s="685"/>
      <c r="H701" s="688"/>
      <c r="I701" s="685"/>
      <c r="J701" s="688"/>
      <c r="K701" s="685"/>
      <c r="L701" s="688"/>
      <c r="M701" s="685"/>
      <c r="N701" s="688"/>
      <c r="O701" s="685"/>
      <c r="P701" s="688"/>
      <c r="Q701" s="687"/>
      <c r="R701" s="687"/>
      <c r="S701" s="687"/>
      <c r="T701" s="687"/>
      <c r="U701" s="687"/>
      <c r="V701" s="687"/>
      <c r="W701" s="687"/>
      <c r="X701" s="687"/>
      <c r="Y701" s="687"/>
      <c r="Z701" s="687"/>
      <c r="AA701" s="687"/>
      <c r="AB701" s="687"/>
      <c r="AC701" s="687"/>
      <c r="AD701" s="687"/>
      <c r="AE701" s="687"/>
      <c r="AF701" s="687"/>
    </row>
    <row r="702" spans="1:32" x14ac:dyDescent="0.25">
      <c r="A702" s="682"/>
      <c r="B702" s="683"/>
      <c r="C702" s="684"/>
      <c r="D702" s="685"/>
      <c r="E702" s="685"/>
      <c r="F702" s="688"/>
      <c r="G702" s="685"/>
      <c r="H702" s="688"/>
      <c r="I702" s="685"/>
      <c r="J702" s="688"/>
      <c r="K702" s="685"/>
      <c r="L702" s="688"/>
      <c r="M702" s="685"/>
      <c r="N702" s="688"/>
      <c r="O702" s="685"/>
      <c r="P702" s="688"/>
      <c r="Q702" s="687"/>
      <c r="R702" s="687"/>
      <c r="S702" s="687"/>
      <c r="T702" s="687"/>
      <c r="U702" s="687"/>
      <c r="V702" s="687"/>
      <c r="W702" s="687"/>
      <c r="X702" s="687"/>
      <c r="Y702" s="687"/>
      <c r="Z702" s="687"/>
      <c r="AA702" s="687"/>
      <c r="AB702" s="687"/>
      <c r="AC702" s="687"/>
      <c r="AD702" s="687"/>
      <c r="AE702" s="687"/>
      <c r="AF702" s="687"/>
    </row>
    <row r="703" spans="1:32" x14ac:dyDescent="0.25">
      <c r="A703" s="682"/>
      <c r="B703" s="683"/>
      <c r="C703" s="684"/>
      <c r="D703" s="685"/>
      <c r="E703" s="685"/>
      <c r="F703" s="688"/>
      <c r="G703" s="685"/>
      <c r="H703" s="688"/>
      <c r="I703" s="685"/>
      <c r="J703" s="688"/>
      <c r="K703" s="685"/>
      <c r="L703" s="688"/>
      <c r="M703" s="685"/>
      <c r="N703" s="688"/>
      <c r="O703" s="685"/>
      <c r="P703" s="688"/>
      <c r="Q703" s="687"/>
      <c r="R703" s="687"/>
      <c r="S703" s="687"/>
      <c r="T703" s="687"/>
      <c r="U703" s="687"/>
      <c r="V703" s="687"/>
      <c r="W703" s="687"/>
      <c r="X703" s="687"/>
      <c r="Y703" s="687"/>
      <c r="Z703" s="687"/>
      <c r="AA703" s="687"/>
      <c r="AB703" s="687"/>
      <c r="AC703" s="687"/>
      <c r="AD703" s="687"/>
      <c r="AE703" s="687"/>
      <c r="AF703" s="687"/>
    </row>
    <row r="704" spans="1:32" x14ac:dyDescent="0.25">
      <c r="A704" s="682"/>
      <c r="B704" s="683"/>
      <c r="C704" s="684"/>
      <c r="D704" s="685"/>
      <c r="E704" s="685"/>
      <c r="F704" s="688"/>
      <c r="G704" s="685"/>
      <c r="H704" s="688"/>
      <c r="I704" s="685"/>
      <c r="J704" s="688"/>
      <c r="K704" s="685"/>
      <c r="L704" s="688"/>
      <c r="M704" s="685"/>
      <c r="N704" s="688"/>
      <c r="O704" s="685"/>
      <c r="P704" s="688"/>
      <c r="Q704" s="687"/>
      <c r="R704" s="687"/>
      <c r="S704" s="687"/>
      <c r="T704" s="687"/>
      <c r="U704" s="687"/>
      <c r="V704" s="687"/>
      <c r="W704" s="687"/>
      <c r="X704" s="687"/>
      <c r="Y704" s="687"/>
      <c r="Z704" s="687"/>
      <c r="AA704" s="687"/>
      <c r="AB704" s="687"/>
      <c r="AC704" s="687"/>
      <c r="AD704" s="687"/>
      <c r="AE704" s="687"/>
      <c r="AF704" s="687"/>
    </row>
    <row r="705" spans="1:32" x14ac:dyDescent="0.25">
      <c r="A705" s="682"/>
      <c r="B705" s="683"/>
      <c r="C705" s="684"/>
      <c r="D705" s="685"/>
      <c r="E705" s="685"/>
      <c r="F705" s="688"/>
      <c r="G705" s="685"/>
      <c r="H705" s="688"/>
      <c r="I705" s="685"/>
      <c r="J705" s="688"/>
      <c r="K705" s="685"/>
      <c r="L705" s="688"/>
      <c r="M705" s="685"/>
      <c r="N705" s="688"/>
      <c r="O705" s="685"/>
      <c r="P705" s="688"/>
      <c r="Q705" s="687"/>
      <c r="R705" s="687"/>
      <c r="S705" s="687"/>
      <c r="T705" s="687"/>
      <c r="U705" s="687"/>
      <c r="V705" s="687"/>
      <c r="W705" s="687"/>
      <c r="X705" s="687"/>
      <c r="Y705" s="687"/>
      <c r="Z705" s="687"/>
      <c r="AA705" s="687"/>
      <c r="AB705" s="687"/>
      <c r="AC705" s="687"/>
      <c r="AD705" s="687"/>
      <c r="AE705" s="687"/>
      <c r="AF705" s="687"/>
    </row>
    <row r="706" spans="1:32" x14ac:dyDescent="0.25">
      <c r="A706" s="682"/>
      <c r="B706" s="683"/>
      <c r="C706" s="684"/>
      <c r="D706" s="685"/>
      <c r="E706" s="685"/>
      <c r="F706" s="688"/>
      <c r="G706" s="685"/>
      <c r="H706" s="688"/>
      <c r="I706" s="685"/>
      <c r="J706" s="688"/>
      <c r="K706" s="685"/>
      <c r="L706" s="688"/>
      <c r="M706" s="685"/>
      <c r="N706" s="688"/>
      <c r="O706" s="685"/>
      <c r="P706" s="688"/>
      <c r="Q706" s="687"/>
      <c r="R706" s="687"/>
      <c r="S706" s="687"/>
      <c r="T706" s="687"/>
      <c r="U706" s="687"/>
      <c r="V706" s="687"/>
      <c r="W706" s="687"/>
      <c r="X706" s="687"/>
      <c r="Y706" s="687"/>
      <c r="Z706" s="687"/>
      <c r="AA706" s="687"/>
      <c r="AB706" s="687"/>
      <c r="AC706" s="687"/>
      <c r="AD706" s="687"/>
      <c r="AE706" s="687"/>
      <c r="AF706" s="687"/>
    </row>
    <row r="707" spans="1:32" x14ac:dyDescent="0.25">
      <c r="A707" s="682"/>
      <c r="B707" s="683"/>
      <c r="C707" s="684"/>
      <c r="D707" s="685"/>
      <c r="E707" s="685"/>
      <c r="F707" s="688"/>
      <c r="G707" s="685"/>
      <c r="H707" s="688"/>
      <c r="I707" s="685"/>
      <c r="J707" s="688"/>
      <c r="K707" s="685"/>
      <c r="L707" s="688"/>
      <c r="M707" s="685"/>
      <c r="N707" s="688"/>
      <c r="O707" s="685"/>
      <c r="P707" s="688"/>
      <c r="Q707" s="687"/>
      <c r="R707" s="687"/>
      <c r="S707" s="687"/>
      <c r="T707" s="687"/>
      <c r="U707" s="687"/>
      <c r="V707" s="687"/>
      <c r="W707" s="687"/>
      <c r="X707" s="687"/>
      <c r="Y707" s="687"/>
      <c r="Z707" s="687"/>
      <c r="AA707" s="687"/>
      <c r="AB707" s="687"/>
      <c r="AC707" s="687"/>
      <c r="AD707" s="687"/>
      <c r="AE707" s="687"/>
      <c r="AF707" s="687"/>
    </row>
    <row r="708" spans="1:32" x14ac:dyDescent="0.25">
      <c r="A708" s="682"/>
      <c r="B708" s="683"/>
      <c r="C708" s="684"/>
      <c r="D708" s="685"/>
      <c r="E708" s="685"/>
      <c r="F708" s="688"/>
      <c r="G708" s="685"/>
      <c r="H708" s="688"/>
      <c r="I708" s="685"/>
      <c r="J708" s="688"/>
      <c r="K708" s="685"/>
      <c r="L708" s="688"/>
      <c r="M708" s="685"/>
      <c r="N708" s="688"/>
      <c r="O708" s="685"/>
      <c r="P708" s="688"/>
      <c r="Q708" s="687"/>
      <c r="R708" s="687"/>
      <c r="S708" s="687"/>
      <c r="T708" s="687"/>
      <c r="U708" s="687"/>
      <c r="V708" s="687"/>
      <c r="W708" s="687"/>
      <c r="X708" s="687"/>
      <c r="Y708" s="687"/>
      <c r="Z708" s="687"/>
      <c r="AA708" s="687"/>
      <c r="AB708" s="687"/>
      <c r="AC708" s="687"/>
      <c r="AD708" s="687"/>
      <c r="AE708" s="687"/>
      <c r="AF708" s="687"/>
    </row>
    <row r="709" spans="1:32" x14ac:dyDescent="0.25">
      <c r="A709" s="682"/>
      <c r="B709" s="683"/>
      <c r="C709" s="684"/>
      <c r="D709" s="685"/>
      <c r="E709" s="685"/>
      <c r="F709" s="688"/>
      <c r="G709" s="685"/>
      <c r="H709" s="688"/>
      <c r="I709" s="685"/>
      <c r="J709" s="688"/>
      <c r="K709" s="685"/>
      <c r="L709" s="688"/>
      <c r="M709" s="685"/>
      <c r="N709" s="688"/>
      <c r="O709" s="685"/>
      <c r="P709" s="688"/>
      <c r="Q709" s="687"/>
      <c r="R709" s="687"/>
      <c r="S709" s="687"/>
      <c r="T709" s="687"/>
      <c r="U709" s="687"/>
      <c r="V709" s="687"/>
      <c r="W709" s="687"/>
      <c r="X709" s="687"/>
      <c r="Y709" s="687"/>
      <c r="Z709" s="687"/>
      <c r="AA709" s="687"/>
      <c r="AB709" s="687"/>
      <c r="AC709" s="687"/>
      <c r="AD709" s="687"/>
      <c r="AE709" s="687"/>
      <c r="AF709" s="687"/>
    </row>
    <row r="710" spans="1:32" x14ac:dyDescent="0.25">
      <c r="A710" s="682"/>
      <c r="B710" s="683"/>
      <c r="C710" s="684"/>
      <c r="D710" s="685"/>
      <c r="E710" s="685"/>
      <c r="F710" s="688"/>
      <c r="G710" s="685"/>
      <c r="H710" s="688"/>
      <c r="I710" s="685"/>
      <c r="J710" s="688"/>
      <c r="K710" s="685"/>
      <c r="L710" s="688"/>
      <c r="M710" s="685"/>
      <c r="N710" s="688"/>
      <c r="O710" s="685"/>
      <c r="P710" s="688"/>
      <c r="Q710" s="687"/>
      <c r="R710" s="687"/>
      <c r="S710" s="687"/>
      <c r="T710" s="687"/>
      <c r="U710" s="687"/>
      <c r="V710" s="687"/>
      <c r="W710" s="687"/>
      <c r="X710" s="687"/>
      <c r="Y710" s="687"/>
      <c r="Z710" s="687"/>
      <c r="AA710" s="687"/>
      <c r="AB710" s="687"/>
      <c r="AC710" s="687"/>
      <c r="AD710" s="687"/>
      <c r="AE710" s="687"/>
      <c r="AF710" s="687"/>
    </row>
    <row r="711" spans="1:32" x14ac:dyDescent="0.25">
      <c r="A711" s="682"/>
      <c r="B711" s="683"/>
      <c r="C711" s="684"/>
      <c r="D711" s="685"/>
      <c r="E711" s="685"/>
      <c r="F711" s="688"/>
      <c r="G711" s="685"/>
      <c r="H711" s="688"/>
      <c r="I711" s="685"/>
      <c r="J711" s="688"/>
      <c r="K711" s="685"/>
      <c r="L711" s="688"/>
      <c r="M711" s="685"/>
      <c r="N711" s="688"/>
      <c r="O711" s="685"/>
      <c r="P711" s="688"/>
      <c r="Q711" s="687"/>
      <c r="R711" s="687"/>
      <c r="S711" s="687"/>
      <c r="T711" s="687"/>
      <c r="U711" s="687"/>
      <c r="V711" s="687"/>
      <c r="W711" s="687"/>
      <c r="X711" s="687"/>
      <c r="Y711" s="687"/>
      <c r="Z711" s="687"/>
      <c r="AA711" s="687"/>
      <c r="AB711" s="687"/>
      <c r="AC711" s="687"/>
      <c r="AD711" s="687"/>
      <c r="AE711" s="687"/>
      <c r="AF711" s="687"/>
    </row>
    <row r="712" spans="1:32" x14ac:dyDescent="0.25">
      <c r="A712" s="682"/>
      <c r="B712" s="683"/>
      <c r="C712" s="684"/>
      <c r="D712" s="685"/>
      <c r="E712" s="685"/>
      <c r="F712" s="688"/>
      <c r="G712" s="685"/>
      <c r="H712" s="688"/>
      <c r="I712" s="685"/>
      <c r="J712" s="688"/>
      <c r="K712" s="685"/>
      <c r="L712" s="688"/>
      <c r="M712" s="685"/>
      <c r="N712" s="688"/>
      <c r="O712" s="685"/>
      <c r="P712" s="688"/>
      <c r="Q712" s="687"/>
      <c r="R712" s="687"/>
      <c r="S712" s="687"/>
      <c r="T712" s="687"/>
      <c r="U712" s="687"/>
      <c r="V712" s="687"/>
      <c r="W712" s="687"/>
      <c r="X712" s="687"/>
      <c r="Y712" s="687"/>
      <c r="Z712" s="687"/>
      <c r="AA712" s="687"/>
      <c r="AB712" s="687"/>
      <c r="AC712" s="687"/>
      <c r="AD712" s="687"/>
      <c r="AE712" s="687"/>
      <c r="AF712" s="687"/>
    </row>
    <row r="713" spans="1:32" x14ac:dyDescent="0.25">
      <c r="A713" s="682"/>
      <c r="B713" s="683"/>
      <c r="C713" s="684"/>
      <c r="D713" s="685"/>
      <c r="E713" s="685"/>
      <c r="F713" s="688"/>
      <c r="G713" s="685"/>
      <c r="H713" s="688"/>
      <c r="I713" s="685"/>
      <c r="J713" s="688"/>
      <c r="K713" s="685"/>
      <c r="L713" s="688"/>
      <c r="M713" s="685"/>
      <c r="N713" s="688"/>
      <c r="O713" s="685"/>
      <c r="P713" s="688"/>
      <c r="Q713" s="687"/>
      <c r="R713" s="687"/>
      <c r="S713" s="687"/>
      <c r="T713" s="687"/>
      <c r="U713" s="687"/>
      <c r="V713" s="687"/>
      <c r="W713" s="687"/>
      <c r="X713" s="687"/>
      <c r="Y713" s="687"/>
      <c r="Z713" s="687"/>
      <c r="AA713" s="687"/>
      <c r="AB713" s="687"/>
      <c r="AC713" s="687"/>
      <c r="AD713" s="687"/>
      <c r="AE713" s="687"/>
      <c r="AF713" s="687"/>
    </row>
    <row r="714" spans="1:32" x14ac:dyDescent="0.25">
      <c r="A714" s="682"/>
      <c r="B714" s="683"/>
      <c r="C714" s="684"/>
      <c r="D714" s="685"/>
      <c r="E714" s="685"/>
      <c r="F714" s="688"/>
      <c r="G714" s="685"/>
      <c r="H714" s="688"/>
      <c r="I714" s="685"/>
      <c r="J714" s="688"/>
      <c r="K714" s="685"/>
      <c r="L714" s="688"/>
      <c r="M714" s="685"/>
      <c r="N714" s="688"/>
      <c r="O714" s="685"/>
      <c r="P714" s="688"/>
      <c r="Q714" s="687"/>
      <c r="R714" s="687"/>
      <c r="S714" s="687"/>
      <c r="T714" s="687"/>
      <c r="U714" s="687"/>
      <c r="V714" s="687"/>
      <c r="W714" s="687"/>
      <c r="X714" s="687"/>
      <c r="Y714" s="687"/>
      <c r="Z714" s="687"/>
      <c r="AA714" s="687"/>
      <c r="AB714" s="687"/>
      <c r="AC714" s="687"/>
      <c r="AD714" s="687"/>
      <c r="AE714" s="687"/>
      <c r="AF714" s="687"/>
    </row>
    <row r="715" spans="1:32" x14ac:dyDescent="0.25">
      <c r="A715" s="682"/>
      <c r="B715" s="683"/>
      <c r="C715" s="684"/>
      <c r="D715" s="685"/>
      <c r="E715" s="685"/>
      <c r="F715" s="688"/>
      <c r="G715" s="685"/>
      <c r="H715" s="688"/>
      <c r="I715" s="685"/>
      <c r="J715" s="688"/>
      <c r="K715" s="685"/>
      <c r="L715" s="688"/>
      <c r="M715" s="685"/>
      <c r="N715" s="688"/>
      <c r="O715" s="685"/>
      <c r="P715" s="688"/>
      <c r="Q715" s="687"/>
      <c r="R715" s="687"/>
      <c r="S715" s="687"/>
      <c r="T715" s="687"/>
      <c r="U715" s="687"/>
      <c r="V715" s="687"/>
      <c r="W715" s="687"/>
      <c r="X715" s="687"/>
      <c r="Y715" s="687"/>
      <c r="Z715" s="687"/>
      <c r="AA715" s="687"/>
      <c r="AB715" s="687"/>
      <c r="AC715" s="687"/>
      <c r="AD715" s="687"/>
      <c r="AE715" s="687"/>
      <c r="AF715" s="687"/>
    </row>
    <row r="716" spans="1:32" x14ac:dyDescent="0.25">
      <c r="A716" s="682"/>
      <c r="B716" s="683"/>
      <c r="C716" s="684"/>
      <c r="D716" s="685"/>
      <c r="E716" s="685"/>
      <c r="F716" s="688"/>
      <c r="G716" s="685"/>
      <c r="H716" s="688"/>
      <c r="I716" s="685"/>
      <c r="J716" s="688"/>
      <c r="K716" s="685"/>
      <c r="L716" s="688"/>
      <c r="M716" s="685"/>
      <c r="N716" s="688"/>
      <c r="O716" s="685"/>
      <c r="P716" s="688"/>
      <c r="Q716" s="687"/>
      <c r="R716" s="687"/>
      <c r="S716" s="687"/>
      <c r="T716" s="687"/>
      <c r="U716" s="687"/>
      <c r="V716" s="687"/>
      <c r="W716" s="687"/>
      <c r="X716" s="687"/>
      <c r="Y716" s="687"/>
      <c r="Z716" s="687"/>
      <c r="AA716" s="687"/>
      <c r="AB716" s="687"/>
      <c r="AC716" s="687"/>
      <c r="AD716" s="687"/>
      <c r="AE716" s="687"/>
      <c r="AF716" s="687"/>
    </row>
    <row r="717" spans="1:32" x14ac:dyDescent="0.25">
      <c r="A717" s="682"/>
      <c r="B717" s="683"/>
      <c r="C717" s="684"/>
      <c r="D717" s="685"/>
      <c r="E717" s="685"/>
      <c r="F717" s="688"/>
      <c r="G717" s="685"/>
      <c r="H717" s="688"/>
      <c r="I717" s="685"/>
      <c r="J717" s="688"/>
      <c r="K717" s="685"/>
      <c r="L717" s="688"/>
      <c r="M717" s="685"/>
      <c r="N717" s="688"/>
      <c r="O717" s="685"/>
      <c r="P717" s="688"/>
      <c r="Q717" s="687"/>
      <c r="R717" s="687"/>
      <c r="S717" s="687"/>
      <c r="T717" s="687"/>
      <c r="U717" s="687"/>
      <c r="V717" s="687"/>
      <c r="W717" s="687"/>
      <c r="X717" s="687"/>
      <c r="Y717" s="687"/>
      <c r="Z717" s="687"/>
      <c r="AA717" s="687"/>
      <c r="AB717" s="687"/>
      <c r="AC717" s="687"/>
      <c r="AD717" s="687"/>
      <c r="AE717" s="687"/>
      <c r="AF717" s="687"/>
    </row>
    <row r="718" spans="1:32" x14ac:dyDescent="0.25">
      <c r="A718" s="682"/>
      <c r="B718" s="683"/>
      <c r="C718" s="684"/>
      <c r="D718" s="685"/>
      <c r="E718" s="685"/>
      <c r="F718" s="688"/>
      <c r="G718" s="685"/>
      <c r="H718" s="688"/>
      <c r="I718" s="685"/>
      <c r="J718" s="688"/>
      <c r="K718" s="685"/>
      <c r="L718" s="688"/>
      <c r="M718" s="685"/>
      <c r="N718" s="688"/>
      <c r="O718" s="685"/>
      <c r="P718" s="688"/>
      <c r="Q718" s="687"/>
      <c r="R718" s="687"/>
      <c r="S718" s="687"/>
      <c r="T718" s="687"/>
      <c r="U718" s="687"/>
      <c r="V718" s="687"/>
      <c r="W718" s="687"/>
      <c r="X718" s="687"/>
      <c r="Y718" s="687"/>
      <c r="Z718" s="687"/>
      <c r="AA718" s="687"/>
      <c r="AB718" s="687"/>
      <c r="AC718" s="687"/>
      <c r="AD718" s="687"/>
      <c r="AE718" s="687"/>
      <c r="AF718" s="687"/>
    </row>
    <row r="719" spans="1:32" x14ac:dyDescent="0.25">
      <c r="A719" s="682"/>
      <c r="B719" s="683"/>
      <c r="C719" s="684"/>
      <c r="D719" s="685"/>
      <c r="E719" s="685"/>
      <c r="F719" s="688"/>
      <c r="G719" s="685"/>
      <c r="H719" s="688"/>
      <c r="I719" s="685"/>
      <c r="J719" s="688"/>
      <c r="K719" s="685"/>
      <c r="L719" s="688"/>
      <c r="M719" s="685"/>
      <c r="N719" s="688"/>
      <c r="O719" s="685"/>
      <c r="P719" s="688"/>
      <c r="Q719" s="687"/>
      <c r="R719" s="687"/>
      <c r="S719" s="687"/>
      <c r="T719" s="687"/>
      <c r="U719" s="687"/>
      <c r="V719" s="687"/>
      <c r="W719" s="687"/>
      <c r="X719" s="687"/>
      <c r="Y719" s="687"/>
      <c r="Z719" s="687"/>
      <c r="AA719" s="687"/>
      <c r="AB719" s="687"/>
      <c r="AC719" s="687"/>
      <c r="AD719" s="687"/>
      <c r="AE719" s="687"/>
      <c r="AF719" s="687"/>
    </row>
    <row r="720" spans="1:32" x14ac:dyDescent="0.25">
      <c r="A720" s="682"/>
      <c r="B720" s="683"/>
      <c r="C720" s="684"/>
      <c r="D720" s="685"/>
      <c r="E720" s="685"/>
      <c r="F720" s="688"/>
      <c r="G720" s="685"/>
      <c r="H720" s="688"/>
      <c r="I720" s="685"/>
      <c r="J720" s="688"/>
      <c r="K720" s="685"/>
      <c r="L720" s="688"/>
      <c r="M720" s="685"/>
      <c r="N720" s="688"/>
      <c r="O720" s="685"/>
      <c r="P720" s="688"/>
      <c r="Q720" s="687"/>
      <c r="R720" s="687"/>
      <c r="S720" s="687"/>
      <c r="T720" s="687"/>
      <c r="U720" s="687"/>
      <c r="V720" s="687"/>
      <c r="W720" s="687"/>
      <c r="X720" s="687"/>
      <c r="Y720" s="687"/>
      <c r="Z720" s="687"/>
      <c r="AA720" s="687"/>
      <c r="AB720" s="687"/>
      <c r="AC720" s="687"/>
      <c r="AD720" s="687"/>
      <c r="AE720" s="687"/>
      <c r="AF720" s="687"/>
    </row>
    <row r="721" spans="1:32" x14ac:dyDescent="0.25">
      <c r="A721" s="682"/>
      <c r="B721" s="683"/>
      <c r="C721" s="684"/>
      <c r="D721" s="685"/>
      <c r="E721" s="685"/>
      <c r="F721" s="688"/>
      <c r="G721" s="685"/>
      <c r="H721" s="688"/>
      <c r="I721" s="685"/>
      <c r="J721" s="688"/>
      <c r="K721" s="685"/>
      <c r="L721" s="688"/>
      <c r="M721" s="685"/>
      <c r="N721" s="688"/>
      <c r="O721" s="685"/>
      <c r="P721" s="688"/>
      <c r="Q721" s="687"/>
      <c r="R721" s="687"/>
      <c r="S721" s="687"/>
      <c r="T721" s="687"/>
      <c r="U721" s="687"/>
      <c r="V721" s="687"/>
      <c r="W721" s="687"/>
      <c r="X721" s="687"/>
      <c r="Y721" s="687"/>
      <c r="Z721" s="687"/>
      <c r="AA721" s="687"/>
      <c r="AB721" s="687"/>
      <c r="AC721" s="687"/>
      <c r="AD721" s="687"/>
      <c r="AE721" s="687"/>
      <c r="AF721" s="687"/>
    </row>
    <row r="722" spans="1:32" x14ac:dyDescent="0.25">
      <c r="A722" s="682"/>
      <c r="B722" s="683"/>
      <c r="C722" s="684"/>
      <c r="D722" s="685"/>
      <c r="E722" s="685"/>
      <c r="F722" s="688"/>
      <c r="G722" s="685"/>
      <c r="H722" s="688"/>
      <c r="I722" s="685"/>
      <c r="J722" s="688"/>
      <c r="K722" s="685"/>
      <c r="L722" s="688"/>
      <c r="M722" s="685"/>
      <c r="N722" s="688"/>
      <c r="O722" s="685"/>
      <c r="P722" s="688"/>
      <c r="Q722" s="687"/>
      <c r="R722" s="687"/>
      <c r="S722" s="687"/>
      <c r="T722" s="687"/>
      <c r="U722" s="687"/>
      <c r="V722" s="687"/>
      <c r="W722" s="687"/>
      <c r="X722" s="687"/>
      <c r="Y722" s="687"/>
      <c r="Z722" s="687"/>
      <c r="AA722" s="687"/>
      <c r="AB722" s="687"/>
      <c r="AC722" s="687"/>
      <c r="AD722" s="687"/>
      <c r="AE722" s="687"/>
      <c r="AF722" s="687"/>
    </row>
    <row r="723" spans="1:32" x14ac:dyDescent="0.25">
      <c r="A723" s="682"/>
      <c r="B723" s="683"/>
      <c r="C723" s="684"/>
      <c r="D723" s="685"/>
      <c r="E723" s="685"/>
      <c r="F723" s="688"/>
      <c r="G723" s="685"/>
      <c r="H723" s="688"/>
      <c r="I723" s="685"/>
      <c r="J723" s="688"/>
      <c r="K723" s="685"/>
      <c r="L723" s="688"/>
      <c r="M723" s="685"/>
      <c r="N723" s="688"/>
      <c r="O723" s="685"/>
      <c r="P723" s="688"/>
      <c r="Q723" s="687"/>
      <c r="R723" s="687"/>
      <c r="S723" s="687"/>
      <c r="T723" s="687"/>
      <c r="U723" s="687"/>
      <c r="V723" s="687"/>
      <c r="W723" s="687"/>
      <c r="X723" s="687"/>
      <c r="Y723" s="687"/>
      <c r="Z723" s="687"/>
      <c r="AA723" s="687"/>
      <c r="AB723" s="687"/>
      <c r="AC723" s="687"/>
      <c r="AD723" s="687"/>
      <c r="AE723" s="687"/>
      <c r="AF723" s="687"/>
    </row>
    <row r="724" spans="1:32" x14ac:dyDescent="0.25">
      <c r="A724" s="682"/>
      <c r="B724" s="683"/>
      <c r="C724" s="684"/>
      <c r="D724" s="685"/>
      <c r="E724" s="685"/>
      <c r="F724" s="688"/>
      <c r="G724" s="685"/>
      <c r="H724" s="688"/>
      <c r="I724" s="685"/>
      <c r="J724" s="688"/>
      <c r="K724" s="685"/>
      <c r="L724" s="688"/>
      <c r="M724" s="685"/>
      <c r="N724" s="688"/>
      <c r="O724" s="685"/>
      <c r="P724" s="688"/>
      <c r="Q724" s="687"/>
      <c r="R724" s="687"/>
      <c r="S724" s="687"/>
      <c r="T724" s="687"/>
      <c r="U724" s="687"/>
      <c r="V724" s="687"/>
      <c r="W724" s="687"/>
      <c r="X724" s="687"/>
      <c r="Y724" s="687"/>
      <c r="Z724" s="687"/>
      <c r="AA724" s="687"/>
      <c r="AB724" s="687"/>
      <c r="AC724" s="687"/>
      <c r="AD724" s="687"/>
      <c r="AE724" s="687"/>
      <c r="AF724" s="687"/>
    </row>
    <row r="725" spans="1:32" x14ac:dyDescent="0.25">
      <c r="A725" s="682"/>
      <c r="B725" s="683"/>
      <c r="C725" s="684"/>
      <c r="D725" s="685"/>
      <c r="E725" s="685"/>
      <c r="F725" s="688"/>
      <c r="G725" s="685"/>
      <c r="H725" s="688"/>
      <c r="I725" s="685"/>
      <c r="J725" s="688"/>
      <c r="K725" s="685"/>
      <c r="L725" s="688"/>
      <c r="M725" s="685"/>
      <c r="N725" s="688"/>
      <c r="O725" s="685"/>
      <c r="P725" s="688"/>
      <c r="Q725" s="687"/>
      <c r="R725" s="687"/>
      <c r="S725" s="687"/>
      <c r="T725" s="687"/>
      <c r="U725" s="687"/>
      <c r="V725" s="687"/>
      <c r="W725" s="687"/>
      <c r="X725" s="687"/>
      <c r="Y725" s="687"/>
      <c r="Z725" s="687"/>
      <c r="AA725" s="687"/>
      <c r="AB725" s="687"/>
      <c r="AC725" s="687"/>
      <c r="AD725" s="687"/>
      <c r="AE725" s="687"/>
      <c r="AF725" s="687"/>
    </row>
    <row r="726" spans="1:32" x14ac:dyDescent="0.25">
      <c r="A726" s="682"/>
      <c r="B726" s="683"/>
      <c r="C726" s="684"/>
      <c r="D726" s="685"/>
      <c r="E726" s="685"/>
      <c r="F726" s="688"/>
      <c r="G726" s="685"/>
      <c r="H726" s="688"/>
      <c r="I726" s="685"/>
      <c r="J726" s="688"/>
      <c r="K726" s="685"/>
      <c r="L726" s="688"/>
      <c r="M726" s="685"/>
      <c r="N726" s="688"/>
      <c r="O726" s="685"/>
      <c r="P726" s="688"/>
      <c r="Q726" s="687"/>
      <c r="R726" s="687"/>
      <c r="S726" s="687"/>
      <c r="T726" s="687"/>
      <c r="U726" s="687"/>
      <c r="V726" s="687"/>
      <c r="W726" s="687"/>
      <c r="X726" s="687"/>
      <c r="Y726" s="687"/>
      <c r="Z726" s="687"/>
      <c r="AA726" s="687"/>
      <c r="AB726" s="687"/>
      <c r="AC726" s="687"/>
      <c r="AD726" s="687"/>
      <c r="AE726" s="687"/>
      <c r="AF726" s="687"/>
    </row>
    <row r="727" spans="1:32" x14ac:dyDescent="0.25">
      <c r="A727" s="682"/>
      <c r="B727" s="683"/>
      <c r="C727" s="684"/>
      <c r="D727" s="685"/>
      <c r="E727" s="685"/>
      <c r="F727" s="688"/>
      <c r="G727" s="685"/>
      <c r="H727" s="688"/>
      <c r="I727" s="685"/>
      <c r="J727" s="688"/>
      <c r="K727" s="685"/>
      <c r="L727" s="688"/>
      <c r="M727" s="685"/>
      <c r="N727" s="688"/>
      <c r="O727" s="685"/>
      <c r="P727" s="688"/>
      <c r="Q727" s="687"/>
      <c r="R727" s="687"/>
      <c r="S727" s="687"/>
      <c r="T727" s="687"/>
      <c r="U727" s="687"/>
      <c r="V727" s="687"/>
      <c r="W727" s="687"/>
      <c r="X727" s="687"/>
      <c r="Y727" s="687"/>
      <c r="Z727" s="687"/>
      <c r="AA727" s="687"/>
      <c r="AB727" s="687"/>
      <c r="AC727" s="687"/>
      <c r="AD727" s="687"/>
      <c r="AE727" s="687"/>
      <c r="AF727" s="687"/>
    </row>
    <row r="728" spans="1:32" x14ac:dyDescent="0.25">
      <c r="A728" s="682"/>
      <c r="B728" s="683"/>
      <c r="C728" s="684"/>
      <c r="D728" s="685"/>
      <c r="E728" s="685"/>
      <c r="F728" s="688"/>
      <c r="G728" s="685"/>
      <c r="H728" s="688"/>
      <c r="I728" s="685"/>
      <c r="J728" s="688"/>
      <c r="K728" s="685"/>
      <c r="L728" s="688"/>
      <c r="M728" s="685"/>
      <c r="N728" s="688"/>
      <c r="O728" s="685"/>
      <c r="P728" s="688"/>
      <c r="Q728" s="687"/>
      <c r="R728" s="687"/>
      <c r="S728" s="687"/>
      <c r="T728" s="687"/>
      <c r="U728" s="687"/>
      <c r="V728" s="687"/>
      <c r="W728" s="687"/>
      <c r="X728" s="687"/>
      <c r="Y728" s="687"/>
      <c r="Z728" s="687"/>
      <c r="AA728" s="687"/>
      <c r="AB728" s="687"/>
      <c r="AC728" s="687"/>
      <c r="AD728" s="687"/>
      <c r="AE728" s="687"/>
      <c r="AF728" s="687"/>
    </row>
    <row r="729" spans="1:32" x14ac:dyDescent="0.25">
      <c r="A729" s="682"/>
      <c r="B729" s="683"/>
      <c r="C729" s="684"/>
      <c r="D729" s="685"/>
      <c r="E729" s="685"/>
      <c r="F729" s="688"/>
      <c r="G729" s="685"/>
      <c r="H729" s="688"/>
      <c r="I729" s="685"/>
      <c r="J729" s="688"/>
      <c r="K729" s="685"/>
      <c r="L729" s="688"/>
      <c r="M729" s="685"/>
      <c r="N729" s="688"/>
      <c r="O729" s="685"/>
      <c r="P729" s="688"/>
      <c r="Q729" s="687"/>
      <c r="R729" s="687"/>
      <c r="S729" s="687"/>
      <c r="T729" s="687"/>
      <c r="U729" s="687"/>
      <c r="V729" s="687"/>
      <c r="W729" s="687"/>
      <c r="X729" s="687"/>
      <c r="Y729" s="687"/>
      <c r="Z729" s="687"/>
      <c r="AA729" s="687"/>
      <c r="AB729" s="687"/>
      <c r="AC729" s="687"/>
      <c r="AD729" s="687"/>
      <c r="AE729" s="687"/>
      <c r="AF729" s="687"/>
    </row>
    <row r="730" spans="1:32" x14ac:dyDescent="0.25">
      <c r="A730" s="682"/>
      <c r="B730" s="683"/>
      <c r="C730" s="684"/>
      <c r="D730" s="685"/>
      <c r="E730" s="685"/>
      <c r="F730" s="688"/>
      <c r="G730" s="685"/>
      <c r="H730" s="688"/>
      <c r="I730" s="685"/>
      <c r="J730" s="688"/>
      <c r="K730" s="685"/>
      <c r="L730" s="688"/>
      <c r="M730" s="685"/>
      <c r="N730" s="688"/>
      <c r="O730" s="685"/>
      <c r="P730" s="688"/>
      <c r="Q730" s="687"/>
      <c r="R730" s="687"/>
      <c r="S730" s="687"/>
      <c r="T730" s="687"/>
      <c r="U730" s="687"/>
      <c r="V730" s="687"/>
      <c r="W730" s="687"/>
      <c r="X730" s="687"/>
      <c r="Y730" s="687"/>
      <c r="Z730" s="687"/>
      <c r="AA730" s="687"/>
      <c r="AB730" s="687"/>
      <c r="AC730" s="687"/>
      <c r="AD730" s="687"/>
      <c r="AE730" s="687"/>
      <c r="AF730" s="687"/>
    </row>
    <row r="731" spans="1:32" x14ac:dyDescent="0.25">
      <c r="A731" s="682"/>
      <c r="B731" s="683"/>
      <c r="C731" s="684"/>
      <c r="D731" s="685"/>
      <c r="E731" s="685"/>
      <c r="F731" s="688"/>
      <c r="G731" s="685"/>
      <c r="H731" s="688"/>
      <c r="I731" s="685"/>
      <c r="J731" s="688"/>
      <c r="K731" s="685"/>
      <c r="L731" s="688"/>
      <c r="M731" s="685"/>
      <c r="N731" s="688"/>
      <c r="O731" s="685"/>
      <c r="P731" s="688"/>
      <c r="Q731" s="687"/>
      <c r="R731" s="687"/>
      <c r="S731" s="687"/>
      <c r="T731" s="687"/>
      <c r="U731" s="687"/>
      <c r="V731" s="687"/>
      <c r="W731" s="687"/>
      <c r="X731" s="687"/>
      <c r="Y731" s="687"/>
      <c r="Z731" s="687"/>
      <c r="AA731" s="687"/>
      <c r="AB731" s="687"/>
      <c r="AC731" s="687"/>
      <c r="AD731" s="687"/>
      <c r="AE731" s="687"/>
      <c r="AF731" s="687"/>
    </row>
    <row r="732" spans="1:32" x14ac:dyDescent="0.25">
      <c r="A732" s="682"/>
      <c r="B732" s="683"/>
      <c r="C732" s="684"/>
      <c r="D732" s="685"/>
      <c r="E732" s="685"/>
      <c r="F732" s="688"/>
      <c r="G732" s="685"/>
      <c r="H732" s="688"/>
      <c r="I732" s="685"/>
      <c r="J732" s="688"/>
      <c r="K732" s="685"/>
      <c r="L732" s="688"/>
      <c r="M732" s="685"/>
      <c r="N732" s="688"/>
      <c r="O732" s="685"/>
      <c r="P732" s="688"/>
      <c r="Q732" s="687"/>
      <c r="R732" s="687"/>
      <c r="S732" s="687"/>
      <c r="T732" s="687"/>
      <c r="U732" s="687"/>
      <c r="V732" s="687"/>
      <c r="W732" s="687"/>
      <c r="X732" s="687"/>
      <c r="Y732" s="687"/>
      <c r="Z732" s="687"/>
      <c r="AA732" s="687"/>
      <c r="AB732" s="687"/>
      <c r="AC732" s="687"/>
      <c r="AD732" s="687"/>
      <c r="AE732" s="687"/>
      <c r="AF732" s="687"/>
    </row>
    <row r="733" spans="1:32" x14ac:dyDescent="0.25">
      <c r="A733" s="682"/>
      <c r="B733" s="683"/>
      <c r="C733" s="684"/>
      <c r="D733" s="685"/>
      <c r="E733" s="685"/>
      <c r="F733" s="688"/>
      <c r="G733" s="685"/>
      <c r="H733" s="688"/>
      <c r="I733" s="685"/>
      <c r="J733" s="688"/>
      <c r="K733" s="685"/>
      <c r="L733" s="688"/>
      <c r="M733" s="685"/>
      <c r="N733" s="688"/>
      <c r="O733" s="685"/>
      <c r="P733" s="688"/>
      <c r="Q733" s="687"/>
      <c r="R733" s="687"/>
      <c r="S733" s="687"/>
      <c r="T733" s="687"/>
      <c r="U733" s="687"/>
      <c r="V733" s="687"/>
      <c r="W733" s="687"/>
      <c r="X733" s="687"/>
      <c r="Y733" s="687"/>
      <c r="Z733" s="687"/>
      <c r="AA733" s="687"/>
      <c r="AB733" s="687"/>
      <c r="AC733" s="687"/>
      <c r="AD733" s="687"/>
      <c r="AE733" s="687"/>
      <c r="AF733" s="687"/>
    </row>
    <row r="734" spans="1:32" x14ac:dyDescent="0.25">
      <c r="A734" s="682"/>
      <c r="B734" s="683"/>
      <c r="C734" s="684"/>
      <c r="D734" s="685"/>
      <c r="E734" s="685"/>
      <c r="F734" s="688"/>
      <c r="G734" s="685"/>
      <c r="H734" s="688"/>
      <c r="I734" s="685"/>
      <c r="J734" s="688"/>
      <c r="K734" s="685"/>
      <c r="L734" s="688"/>
      <c r="M734" s="685"/>
      <c r="N734" s="688"/>
      <c r="O734" s="685"/>
      <c r="P734" s="688"/>
      <c r="Q734" s="687"/>
      <c r="R734" s="687"/>
      <c r="S734" s="687"/>
      <c r="T734" s="687"/>
      <c r="U734" s="687"/>
      <c r="V734" s="687"/>
      <c r="W734" s="687"/>
      <c r="X734" s="687"/>
      <c r="Y734" s="687"/>
      <c r="Z734" s="687"/>
      <c r="AA734" s="687"/>
      <c r="AB734" s="687"/>
      <c r="AC734" s="687"/>
      <c r="AD734" s="687"/>
      <c r="AE734" s="687"/>
      <c r="AF734" s="687"/>
    </row>
    <row r="735" spans="1:32" x14ac:dyDescent="0.25">
      <c r="A735" s="682"/>
      <c r="B735" s="683"/>
      <c r="C735" s="684"/>
      <c r="D735" s="685"/>
      <c r="E735" s="685"/>
      <c r="F735" s="688"/>
      <c r="G735" s="685"/>
      <c r="H735" s="688"/>
      <c r="I735" s="685"/>
      <c r="J735" s="688"/>
      <c r="K735" s="685"/>
      <c r="L735" s="688"/>
      <c r="M735" s="685"/>
      <c r="N735" s="688"/>
      <c r="O735" s="685"/>
      <c r="P735" s="688"/>
      <c r="Q735" s="687"/>
      <c r="R735" s="687"/>
      <c r="S735" s="687"/>
      <c r="T735" s="687"/>
      <c r="U735" s="687"/>
      <c r="V735" s="687"/>
      <c r="W735" s="687"/>
      <c r="X735" s="687"/>
      <c r="Y735" s="687"/>
      <c r="Z735" s="687"/>
      <c r="AA735" s="687"/>
      <c r="AB735" s="687"/>
      <c r="AC735" s="687"/>
      <c r="AD735" s="687"/>
      <c r="AE735" s="687"/>
      <c r="AF735" s="687"/>
    </row>
    <row r="736" spans="1:32" x14ac:dyDescent="0.25">
      <c r="A736" s="682"/>
      <c r="B736" s="683"/>
      <c r="C736" s="684"/>
      <c r="D736" s="685"/>
      <c r="E736" s="685"/>
      <c r="F736" s="688"/>
      <c r="G736" s="685"/>
      <c r="H736" s="688"/>
      <c r="I736" s="685"/>
      <c r="J736" s="688"/>
      <c r="K736" s="685"/>
      <c r="L736" s="688"/>
      <c r="M736" s="685"/>
      <c r="N736" s="688"/>
      <c r="O736" s="685"/>
      <c r="P736" s="688"/>
      <c r="Q736" s="687"/>
      <c r="R736" s="687"/>
      <c r="S736" s="687"/>
      <c r="T736" s="687"/>
      <c r="U736" s="687"/>
      <c r="V736" s="687"/>
      <c r="W736" s="687"/>
      <c r="X736" s="687"/>
      <c r="Y736" s="687"/>
      <c r="Z736" s="687"/>
      <c r="AA736" s="687"/>
      <c r="AB736" s="687"/>
      <c r="AC736" s="687"/>
      <c r="AD736" s="687"/>
      <c r="AE736" s="687"/>
      <c r="AF736" s="687"/>
    </row>
    <row r="737" spans="1:32" x14ac:dyDescent="0.25">
      <c r="A737" s="682"/>
      <c r="B737" s="683"/>
      <c r="C737" s="684"/>
      <c r="D737" s="685"/>
      <c r="E737" s="685"/>
      <c r="F737" s="688"/>
      <c r="G737" s="685"/>
      <c r="H737" s="688"/>
      <c r="I737" s="685"/>
      <c r="J737" s="688"/>
      <c r="K737" s="685"/>
      <c r="L737" s="688"/>
      <c r="M737" s="685"/>
      <c r="N737" s="688"/>
      <c r="O737" s="685"/>
      <c r="P737" s="688"/>
      <c r="Q737" s="687"/>
      <c r="R737" s="687"/>
      <c r="S737" s="687"/>
      <c r="T737" s="687"/>
      <c r="U737" s="687"/>
      <c r="V737" s="687"/>
      <c r="W737" s="687"/>
      <c r="X737" s="687"/>
      <c r="Y737" s="687"/>
      <c r="Z737" s="687"/>
      <c r="AA737" s="687"/>
      <c r="AB737" s="687"/>
      <c r="AC737" s="687"/>
      <c r="AD737" s="687"/>
      <c r="AE737" s="687"/>
      <c r="AF737" s="687"/>
    </row>
    <row r="738" spans="1:32" x14ac:dyDescent="0.25">
      <c r="A738" s="682"/>
      <c r="B738" s="683"/>
      <c r="C738" s="684"/>
      <c r="D738" s="685"/>
      <c r="E738" s="685"/>
      <c r="F738" s="688"/>
      <c r="G738" s="685"/>
      <c r="H738" s="688"/>
      <c r="I738" s="685"/>
      <c r="J738" s="688"/>
      <c r="K738" s="685"/>
      <c r="L738" s="688"/>
      <c r="M738" s="685"/>
      <c r="N738" s="688"/>
      <c r="O738" s="685"/>
      <c r="P738" s="688"/>
      <c r="Q738" s="687"/>
      <c r="R738" s="687"/>
      <c r="S738" s="687"/>
      <c r="T738" s="687"/>
      <c r="U738" s="687"/>
      <c r="V738" s="687"/>
      <c r="W738" s="687"/>
      <c r="X738" s="687"/>
      <c r="Y738" s="687"/>
      <c r="Z738" s="687"/>
      <c r="AA738" s="687"/>
      <c r="AB738" s="687"/>
      <c r="AC738" s="687"/>
      <c r="AD738" s="687"/>
      <c r="AE738" s="687"/>
      <c r="AF738" s="687"/>
    </row>
    <row r="739" spans="1:32" x14ac:dyDescent="0.25">
      <c r="A739" s="682"/>
      <c r="B739" s="683"/>
      <c r="C739" s="684"/>
      <c r="D739" s="685"/>
      <c r="E739" s="685"/>
      <c r="F739" s="688"/>
      <c r="G739" s="685"/>
      <c r="H739" s="688"/>
      <c r="I739" s="685"/>
      <c r="J739" s="688"/>
      <c r="K739" s="685"/>
      <c r="L739" s="688"/>
      <c r="M739" s="685"/>
      <c r="N739" s="688"/>
      <c r="O739" s="685"/>
      <c r="P739" s="688"/>
      <c r="Q739" s="687"/>
      <c r="R739" s="687"/>
      <c r="S739" s="687"/>
      <c r="T739" s="687"/>
      <c r="U739" s="687"/>
      <c r="V739" s="687"/>
      <c r="W739" s="687"/>
      <c r="X739" s="687"/>
      <c r="Y739" s="687"/>
      <c r="Z739" s="687"/>
      <c r="AA739" s="687"/>
      <c r="AB739" s="687"/>
      <c r="AC739" s="687"/>
      <c r="AD739" s="687"/>
      <c r="AE739" s="687"/>
      <c r="AF739" s="687"/>
    </row>
    <row r="740" spans="1:32" x14ac:dyDescent="0.25">
      <c r="A740" s="682"/>
      <c r="B740" s="683"/>
      <c r="C740" s="684"/>
      <c r="D740" s="685"/>
      <c r="E740" s="685"/>
      <c r="F740" s="688"/>
      <c r="G740" s="685"/>
      <c r="H740" s="688"/>
      <c r="I740" s="685"/>
      <c r="J740" s="688"/>
      <c r="K740" s="685"/>
      <c r="L740" s="688"/>
      <c r="M740" s="685"/>
      <c r="N740" s="688"/>
      <c r="O740" s="685"/>
      <c r="P740" s="688"/>
      <c r="Q740" s="687"/>
      <c r="R740" s="687"/>
      <c r="S740" s="687"/>
      <c r="T740" s="687"/>
      <c r="U740" s="687"/>
      <c r="V740" s="687"/>
      <c r="W740" s="687"/>
      <c r="X740" s="687"/>
      <c r="Y740" s="687"/>
      <c r="Z740" s="687"/>
      <c r="AA740" s="687"/>
      <c r="AB740" s="687"/>
      <c r="AC740" s="687"/>
      <c r="AD740" s="687"/>
      <c r="AE740" s="687"/>
      <c r="AF740" s="687"/>
    </row>
    <row r="741" spans="1:32" x14ac:dyDescent="0.25">
      <c r="A741" s="682"/>
      <c r="B741" s="683"/>
      <c r="C741" s="684"/>
      <c r="D741" s="685"/>
      <c r="E741" s="685"/>
      <c r="F741" s="688"/>
      <c r="G741" s="685"/>
      <c r="H741" s="688"/>
      <c r="I741" s="685"/>
      <c r="J741" s="688"/>
      <c r="K741" s="685"/>
      <c r="L741" s="688"/>
      <c r="M741" s="685"/>
      <c r="N741" s="688"/>
      <c r="O741" s="685"/>
      <c r="P741" s="688"/>
      <c r="Q741" s="687"/>
      <c r="R741" s="687"/>
      <c r="S741" s="687"/>
      <c r="T741" s="687"/>
      <c r="U741" s="687"/>
      <c r="V741" s="687"/>
      <c r="W741" s="687"/>
      <c r="X741" s="687"/>
      <c r="Y741" s="687"/>
      <c r="Z741" s="687"/>
      <c r="AA741" s="687"/>
      <c r="AB741" s="687"/>
      <c r="AC741" s="687"/>
      <c r="AD741" s="687"/>
      <c r="AE741" s="687"/>
      <c r="AF741" s="687"/>
    </row>
    <row r="742" spans="1:32" x14ac:dyDescent="0.25">
      <c r="A742" s="682"/>
      <c r="B742" s="683"/>
      <c r="C742" s="684"/>
      <c r="D742" s="685"/>
      <c r="E742" s="685"/>
      <c r="F742" s="688"/>
      <c r="G742" s="685"/>
      <c r="H742" s="688"/>
      <c r="I742" s="685"/>
      <c r="J742" s="688"/>
      <c r="K742" s="685"/>
      <c r="L742" s="688"/>
      <c r="M742" s="685"/>
      <c r="N742" s="688"/>
      <c r="O742" s="685"/>
      <c r="P742" s="688"/>
      <c r="Q742" s="687"/>
      <c r="R742" s="687"/>
      <c r="S742" s="687"/>
      <c r="T742" s="687"/>
      <c r="U742" s="687"/>
      <c r="V742" s="687"/>
      <c r="W742" s="687"/>
      <c r="X742" s="687"/>
      <c r="Y742" s="687"/>
      <c r="Z742" s="687"/>
      <c r="AA742" s="687"/>
      <c r="AB742" s="687"/>
      <c r="AC742" s="687"/>
      <c r="AD742" s="687"/>
      <c r="AE742" s="687"/>
      <c r="AF742" s="687"/>
    </row>
    <row r="743" spans="1:32" x14ac:dyDescent="0.25">
      <c r="A743" s="682"/>
      <c r="B743" s="683"/>
      <c r="C743" s="684"/>
      <c r="D743" s="685"/>
      <c r="E743" s="685"/>
      <c r="F743" s="688"/>
      <c r="G743" s="685"/>
      <c r="H743" s="688"/>
      <c r="I743" s="685"/>
      <c r="J743" s="688"/>
      <c r="K743" s="685"/>
      <c r="L743" s="688"/>
      <c r="M743" s="685"/>
      <c r="N743" s="688"/>
      <c r="O743" s="685"/>
      <c r="P743" s="688"/>
      <c r="Q743" s="687"/>
      <c r="R743" s="687"/>
      <c r="S743" s="687"/>
      <c r="T743" s="687"/>
      <c r="U743" s="687"/>
      <c r="V743" s="687"/>
      <c r="W743" s="687"/>
      <c r="X743" s="687"/>
      <c r="Y743" s="687"/>
      <c r="Z743" s="687"/>
      <c r="AA743" s="687"/>
      <c r="AB743" s="687"/>
      <c r="AC743" s="687"/>
      <c r="AD743" s="687"/>
      <c r="AE743" s="687"/>
      <c r="AF743" s="687"/>
    </row>
    <row r="744" spans="1:32" x14ac:dyDescent="0.25">
      <c r="A744" s="682"/>
      <c r="B744" s="683"/>
      <c r="C744" s="684"/>
      <c r="D744" s="685"/>
      <c r="E744" s="685"/>
      <c r="F744" s="688"/>
      <c r="G744" s="685"/>
      <c r="H744" s="688"/>
      <c r="I744" s="685"/>
      <c r="J744" s="688"/>
      <c r="K744" s="685"/>
      <c r="L744" s="688"/>
      <c r="M744" s="685"/>
      <c r="N744" s="688"/>
      <c r="O744" s="685"/>
      <c r="P744" s="688"/>
      <c r="Q744" s="687"/>
      <c r="R744" s="687"/>
      <c r="S744" s="687"/>
      <c r="T744" s="687"/>
      <c r="U744" s="687"/>
      <c r="V744" s="687"/>
      <c r="W744" s="687"/>
      <c r="X744" s="687"/>
      <c r="Y744" s="687"/>
      <c r="Z744" s="687"/>
      <c r="AA744" s="687"/>
      <c r="AB744" s="687"/>
      <c r="AC744" s="687"/>
      <c r="AD744" s="687"/>
      <c r="AE744" s="687"/>
      <c r="AF744" s="687"/>
    </row>
    <row r="745" spans="1:32" x14ac:dyDescent="0.25">
      <c r="A745" s="682"/>
      <c r="B745" s="683"/>
      <c r="C745" s="684"/>
      <c r="D745" s="685"/>
      <c r="E745" s="685"/>
      <c r="F745" s="688"/>
      <c r="G745" s="685"/>
      <c r="H745" s="688"/>
      <c r="I745" s="685"/>
      <c r="J745" s="688"/>
      <c r="K745" s="685"/>
      <c r="L745" s="688"/>
      <c r="M745" s="685"/>
      <c r="N745" s="688"/>
      <c r="O745" s="685"/>
      <c r="P745" s="688"/>
      <c r="Q745" s="687"/>
      <c r="R745" s="687"/>
      <c r="S745" s="687"/>
      <c r="T745" s="687"/>
      <c r="U745" s="687"/>
      <c r="V745" s="687"/>
      <c r="W745" s="687"/>
      <c r="X745" s="687"/>
      <c r="Y745" s="687"/>
      <c r="Z745" s="687"/>
      <c r="AA745" s="687"/>
      <c r="AB745" s="687"/>
      <c r="AC745" s="687"/>
      <c r="AD745" s="687"/>
      <c r="AE745" s="687"/>
      <c r="AF745" s="687"/>
    </row>
    <row r="746" spans="1:32" x14ac:dyDescent="0.25">
      <c r="A746" s="682"/>
      <c r="B746" s="683"/>
      <c r="C746" s="684"/>
      <c r="D746" s="685"/>
      <c r="E746" s="685"/>
      <c r="F746" s="688"/>
      <c r="G746" s="685"/>
      <c r="H746" s="688"/>
      <c r="I746" s="685"/>
      <c r="J746" s="688"/>
      <c r="K746" s="685"/>
      <c r="L746" s="688"/>
      <c r="M746" s="685"/>
      <c r="N746" s="688"/>
      <c r="O746" s="685"/>
      <c r="P746" s="688"/>
      <c r="Q746" s="687"/>
      <c r="R746" s="687"/>
      <c r="S746" s="687"/>
      <c r="T746" s="687"/>
      <c r="U746" s="687"/>
      <c r="V746" s="687"/>
      <c r="W746" s="687"/>
      <c r="X746" s="687"/>
      <c r="Y746" s="687"/>
      <c r="Z746" s="687"/>
      <c r="AA746" s="687"/>
      <c r="AB746" s="687"/>
      <c r="AC746" s="687"/>
      <c r="AD746" s="687"/>
      <c r="AE746" s="687"/>
      <c r="AF746" s="687"/>
    </row>
    <row r="747" spans="1:32" x14ac:dyDescent="0.25">
      <c r="A747" s="682"/>
      <c r="B747" s="683"/>
      <c r="C747" s="684"/>
      <c r="D747" s="685"/>
      <c r="E747" s="685"/>
      <c r="F747" s="688"/>
      <c r="G747" s="685"/>
      <c r="H747" s="688"/>
      <c r="I747" s="685"/>
      <c r="J747" s="688"/>
      <c r="K747" s="685"/>
      <c r="L747" s="688"/>
      <c r="M747" s="685"/>
      <c r="N747" s="688"/>
      <c r="O747" s="685"/>
      <c r="P747" s="688"/>
      <c r="Q747" s="687"/>
      <c r="R747" s="687"/>
      <c r="S747" s="687"/>
      <c r="T747" s="687"/>
      <c r="U747" s="687"/>
      <c r="V747" s="687"/>
      <c r="W747" s="687"/>
      <c r="X747" s="687"/>
      <c r="Y747" s="687"/>
      <c r="Z747" s="687"/>
      <c r="AA747" s="687"/>
      <c r="AB747" s="687"/>
      <c r="AC747" s="687"/>
      <c r="AD747" s="687"/>
      <c r="AE747" s="687"/>
      <c r="AF747" s="687"/>
    </row>
    <row r="748" spans="1:32" x14ac:dyDescent="0.25">
      <c r="A748" s="682"/>
      <c r="B748" s="683"/>
      <c r="C748" s="684"/>
      <c r="D748" s="685"/>
      <c r="E748" s="685"/>
      <c r="F748" s="688"/>
      <c r="G748" s="685"/>
      <c r="H748" s="688"/>
      <c r="I748" s="685"/>
      <c r="J748" s="688"/>
      <c r="K748" s="685"/>
      <c r="L748" s="688"/>
      <c r="M748" s="685"/>
      <c r="N748" s="688"/>
      <c r="O748" s="685"/>
      <c r="P748" s="688"/>
      <c r="Q748" s="687"/>
      <c r="R748" s="687"/>
      <c r="S748" s="687"/>
      <c r="T748" s="687"/>
      <c r="U748" s="687"/>
      <c r="V748" s="687"/>
      <c r="W748" s="687"/>
      <c r="X748" s="687"/>
      <c r="Y748" s="687"/>
      <c r="Z748" s="687"/>
      <c r="AA748" s="687"/>
      <c r="AB748" s="687"/>
      <c r="AC748" s="687"/>
      <c r="AD748" s="687"/>
      <c r="AE748" s="687"/>
      <c r="AF748" s="687"/>
    </row>
    <row r="749" spans="1:32" x14ac:dyDescent="0.25">
      <c r="A749" s="682"/>
      <c r="B749" s="683"/>
      <c r="C749" s="684"/>
      <c r="D749" s="685"/>
      <c r="E749" s="685"/>
      <c r="F749" s="688"/>
      <c r="G749" s="685"/>
      <c r="H749" s="688"/>
      <c r="I749" s="685"/>
      <c r="J749" s="688"/>
      <c r="K749" s="685"/>
      <c r="L749" s="688"/>
      <c r="M749" s="685"/>
      <c r="N749" s="688"/>
      <c r="O749" s="685"/>
      <c r="P749" s="688"/>
      <c r="Q749" s="687"/>
      <c r="R749" s="687"/>
      <c r="S749" s="687"/>
      <c r="T749" s="687"/>
      <c r="U749" s="687"/>
      <c r="V749" s="687"/>
      <c r="W749" s="687"/>
      <c r="X749" s="687"/>
      <c r="Y749" s="687"/>
      <c r="Z749" s="687"/>
      <c r="AA749" s="687"/>
      <c r="AB749" s="687"/>
      <c r="AC749" s="687"/>
      <c r="AD749" s="687"/>
      <c r="AE749" s="687"/>
      <c r="AF749" s="687"/>
    </row>
    <row r="750" spans="1:32" x14ac:dyDescent="0.25">
      <c r="A750" s="682"/>
      <c r="B750" s="683"/>
      <c r="C750" s="684"/>
      <c r="D750" s="685"/>
      <c r="E750" s="685"/>
      <c r="F750" s="688"/>
      <c r="G750" s="685"/>
      <c r="H750" s="688"/>
      <c r="I750" s="685"/>
      <c r="J750" s="688"/>
      <c r="K750" s="685"/>
      <c r="L750" s="688"/>
      <c r="M750" s="685"/>
      <c r="N750" s="688"/>
      <c r="O750" s="685"/>
      <c r="P750" s="688"/>
      <c r="Q750" s="687"/>
      <c r="R750" s="687"/>
      <c r="S750" s="687"/>
      <c r="T750" s="687"/>
      <c r="U750" s="687"/>
      <c r="V750" s="687"/>
      <c r="W750" s="687"/>
      <c r="X750" s="687"/>
      <c r="Y750" s="687"/>
      <c r="Z750" s="687"/>
      <c r="AA750" s="687"/>
      <c r="AB750" s="687"/>
      <c r="AC750" s="687"/>
      <c r="AD750" s="687"/>
      <c r="AE750" s="687"/>
      <c r="AF750" s="687"/>
    </row>
    <row r="751" spans="1:32" x14ac:dyDescent="0.25">
      <c r="A751" s="682"/>
      <c r="B751" s="683"/>
      <c r="C751" s="684"/>
      <c r="D751" s="685"/>
      <c r="E751" s="685"/>
      <c r="F751" s="688"/>
      <c r="G751" s="685"/>
      <c r="H751" s="688"/>
      <c r="I751" s="685"/>
      <c r="J751" s="688"/>
      <c r="K751" s="685"/>
      <c r="L751" s="688"/>
      <c r="M751" s="685"/>
      <c r="N751" s="688"/>
      <c r="O751" s="685"/>
      <c r="P751" s="688"/>
      <c r="Q751" s="687"/>
      <c r="R751" s="687"/>
      <c r="S751" s="687"/>
      <c r="T751" s="687"/>
      <c r="U751" s="687"/>
      <c r="V751" s="687"/>
      <c r="W751" s="687"/>
      <c r="X751" s="687"/>
      <c r="Y751" s="687"/>
      <c r="Z751" s="687"/>
      <c r="AA751" s="687"/>
      <c r="AB751" s="687"/>
      <c r="AC751" s="687"/>
      <c r="AD751" s="687"/>
      <c r="AE751" s="687"/>
      <c r="AF751" s="687"/>
    </row>
    <row r="752" spans="1:32" x14ac:dyDescent="0.25">
      <c r="A752" s="682"/>
      <c r="B752" s="683"/>
      <c r="C752" s="684"/>
      <c r="D752" s="685"/>
      <c r="E752" s="685"/>
      <c r="F752" s="688"/>
      <c r="G752" s="685"/>
      <c r="H752" s="688"/>
      <c r="I752" s="685"/>
      <c r="J752" s="688"/>
      <c r="K752" s="685"/>
      <c r="L752" s="688"/>
      <c r="M752" s="685"/>
      <c r="N752" s="688"/>
      <c r="O752" s="685"/>
      <c r="P752" s="688"/>
      <c r="Q752" s="687"/>
      <c r="R752" s="687"/>
      <c r="S752" s="687"/>
      <c r="T752" s="687"/>
      <c r="U752" s="687"/>
      <c r="V752" s="687"/>
      <c r="W752" s="687"/>
      <c r="X752" s="687"/>
      <c r="Y752" s="687"/>
      <c r="Z752" s="687"/>
      <c r="AA752" s="687"/>
      <c r="AB752" s="687"/>
      <c r="AC752" s="687"/>
      <c r="AD752" s="687"/>
      <c r="AE752" s="687"/>
      <c r="AF752" s="687"/>
    </row>
    <row r="753" spans="1:32" x14ac:dyDescent="0.25">
      <c r="A753" s="682"/>
      <c r="B753" s="683"/>
      <c r="C753" s="684"/>
      <c r="D753" s="685"/>
      <c r="E753" s="685"/>
      <c r="F753" s="688"/>
      <c r="G753" s="685"/>
      <c r="H753" s="688"/>
      <c r="I753" s="685"/>
      <c r="J753" s="688"/>
      <c r="K753" s="685"/>
      <c r="L753" s="688"/>
      <c r="M753" s="685"/>
      <c r="N753" s="688"/>
      <c r="O753" s="685"/>
      <c r="P753" s="688"/>
      <c r="Q753" s="687"/>
      <c r="R753" s="687"/>
      <c r="S753" s="687"/>
      <c r="T753" s="687"/>
      <c r="U753" s="687"/>
      <c r="V753" s="687"/>
      <c r="W753" s="687"/>
      <c r="X753" s="687"/>
      <c r="Y753" s="687"/>
      <c r="Z753" s="687"/>
      <c r="AA753" s="687"/>
      <c r="AB753" s="687"/>
      <c r="AC753" s="687"/>
      <c r="AD753" s="687"/>
      <c r="AE753" s="687"/>
      <c r="AF753" s="687"/>
    </row>
    <row r="754" spans="1:32" x14ac:dyDescent="0.25">
      <c r="A754" s="682"/>
      <c r="B754" s="683"/>
      <c r="C754" s="684"/>
      <c r="D754" s="685"/>
      <c r="E754" s="685"/>
      <c r="F754" s="688"/>
      <c r="G754" s="685"/>
      <c r="H754" s="688"/>
      <c r="I754" s="685"/>
      <c r="J754" s="688"/>
      <c r="K754" s="685"/>
      <c r="L754" s="688"/>
      <c r="M754" s="685"/>
      <c r="N754" s="688"/>
      <c r="O754" s="685"/>
      <c r="P754" s="688"/>
      <c r="Q754" s="687"/>
      <c r="R754" s="687"/>
      <c r="S754" s="687"/>
      <c r="T754" s="687"/>
      <c r="U754" s="687"/>
      <c r="V754" s="687"/>
      <c r="W754" s="687"/>
      <c r="X754" s="687"/>
      <c r="Y754" s="687"/>
      <c r="Z754" s="687"/>
      <c r="AA754" s="687"/>
      <c r="AB754" s="687"/>
      <c r="AC754" s="687"/>
      <c r="AD754" s="687"/>
      <c r="AE754" s="687"/>
      <c r="AF754" s="687"/>
    </row>
    <row r="755" spans="1:32" x14ac:dyDescent="0.25">
      <c r="A755" s="682"/>
      <c r="B755" s="683"/>
      <c r="C755" s="684"/>
      <c r="D755" s="685"/>
      <c r="E755" s="685"/>
      <c r="F755" s="688"/>
      <c r="G755" s="685"/>
      <c r="H755" s="688"/>
      <c r="I755" s="685"/>
      <c r="J755" s="688"/>
      <c r="K755" s="685"/>
      <c r="L755" s="688"/>
      <c r="M755" s="685"/>
      <c r="N755" s="688"/>
      <c r="O755" s="685"/>
      <c r="P755" s="688"/>
      <c r="Q755" s="687"/>
      <c r="R755" s="687"/>
      <c r="S755" s="687"/>
      <c r="T755" s="687"/>
      <c r="U755" s="687"/>
      <c r="V755" s="687"/>
      <c r="W755" s="687"/>
      <c r="X755" s="687"/>
      <c r="Y755" s="687"/>
      <c r="Z755" s="687"/>
      <c r="AA755" s="687"/>
      <c r="AB755" s="687"/>
      <c r="AC755" s="687"/>
      <c r="AD755" s="687"/>
      <c r="AE755" s="687"/>
      <c r="AF755" s="687"/>
    </row>
    <row r="756" spans="1:32" x14ac:dyDescent="0.25">
      <c r="A756" s="682"/>
      <c r="B756" s="683"/>
      <c r="C756" s="684"/>
      <c r="D756" s="685"/>
      <c r="E756" s="685"/>
      <c r="F756" s="688"/>
      <c r="G756" s="685"/>
      <c r="H756" s="688"/>
      <c r="I756" s="685"/>
      <c r="J756" s="688"/>
      <c r="K756" s="685"/>
      <c r="L756" s="688"/>
      <c r="M756" s="685"/>
      <c r="N756" s="688"/>
      <c r="O756" s="685"/>
      <c r="P756" s="688"/>
      <c r="Q756" s="687"/>
      <c r="R756" s="687"/>
      <c r="S756" s="687"/>
      <c r="T756" s="687"/>
      <c r="U756" s="687"/>
      <c r="V756" s="687"/>
      <c r="W756" s="687"/>
      <c r="X756" s="687"/>
      <c r="Y756" s="687"/>
      <c r="Z756" s="687"/>
      <c r="AA756" s="687"/>
      <c r="AB756" s="687"/>
      <c r="AC756" s="687"/>
      <c r="AD756" s="687"/>
      <c r="AE756" s="687"/>
      <c r="AF756" s="687"/>
    </row>
    <row r="757" spans="1:32" x14ac:dyDescent="0.25">
      <c r="A757" s="682"/>
      <c r="B757" s="683"/>
      <c r="C757" s="684"/>
      <c r="D757" s="685"/>
      <c r="E757" s="685"/>
      <c r="F757" s="688"/>
      <c r="G757" s="685"/>
      <c r="H757" s="688"/>
      <c r="I757" s="685"/>
      <c r="J757" s="688"/>
      <c r="K757" s="685"/>
      <c r="L757" s="688"/>
      <c r="M757" s="685"/>
      <c r="N757" s="688"/>
      <c r="O757" s="685"/>
      <c r="P757" s="688"/>
      <c r="Q757" s="687"/>
      <c r="R757" s="687"/>
      <c r="S757" s="687"/>
      <c r="T757" s="687"/>
      <c r="U757" s="687"/>
      <c r="V757" s="687"/>
      <c r="W757" s="687"/>
      <c r="X757" s="687"/>
      <c r="Y757" s="687"/>
      <c r="Z757" s="687"/>
      <c r="AA757" s="687"/>
      <c r="AB757" s="687"/>
      <c r="AC757" s="687"/>
      <c r="AD757" s="687"/>
      <c r="AE757" s="687"/>
      <c r="AF757" s="687"/>
    </row>
    <row r="758" spans="1:32" x14ac:dyDescent="0.25">
      <c r="A758" s="682"/>
      <c r="B758" s="683"/>
      <c r="C758" s="684"/>
      <c r="D758" s="685"/>
      <c r="E758" s="685"/>
      <c r="F758" s="688"/>
      <c r="G758" s="685"/>
      <c r="H758" s="688"/>
      <c r="I758" s="685"/>
      <c r="J758" s="688"/>
      <c r="K758" s="685"/>
      <c r="L758" s="688"/>
      <c r="M758" s="685"/>
      <c r="N758" s="688"/>
      <c r="O758" s="685"/>
      <c r="P758" s="688"/>
      <c r="Q758" s="687"/>
      <c r="R758" s="687"/>
      <c r="S758" s="687"/>
      <c r="T758" s="687"/>
      <c r="U758" s="687"/>
      <c r="V758" s="687"/>
      <c r="W758" s="687"/>
      <c r="X758" s="687"/>
      <c r="Y758" s="687"/>
      <c r="Z758" s="687"/>
      <c r="AA758" s="687"/>
      <c r="AB758" s="687"/>
      <c r="AC758" s="687"/>
      <c r="AD758" s="687"/>
      <c r="AE758" s="687"/>
      <c r="AF758" s="687"/>
    </row>
    <row r="759" spans="1:32" x14ac:dyDescent="0.25">
      <c r="A759" s="682"/>
      <c r="B759" s="683"/>
      <c r="C759" s="684"/>
      <c r="D759" s="685"/>
      <c r="E759" s="685"/>
      <c r="F759" s="688"/>
      <c r="G759" s="685"/>
      <c r="H759" s="688"/>
      <c r="I759" s="685"/>
      <c r="J759" s="688"/>
      <c r="K759" s="685"/>
      <c r="L759" s="688"/>
      <c r="M759" s="685"/>
      <c r="N759" s="688"/>
      <c r="O759" s="685"/>
      <c r="P759" s="688"/>
      <c r="Q759" s="687"/>
      <c r="R759" s="687"/>
      <c r="S759" s="687"/>
      <c r="T759" s="687"/>
      <c r="U759" s="687"/>
      <c r="V759" s="687"/>
      <c r="W759" s="687"/>
      <c r="X759" s="687"/>
      <c r="Y759" s="687"/>
      <c r="Z759" s="687"/>
      <c r="AA759" s="687"/>
      <c r="AB759" s="687"/>
      <c r="AC759" s="687"/>
      <c r="AD759" s="687"/>
      <c r="AE759" s="687"/>
      <c r="AF759" s="687"/>
    </row>
    <row r="760" spans="1:32" x14ac:dyDescent="0.25">
      <c r="A760" s="682"/>
      <c r="B760" s="683"/>
      <c r="C760" s="684"/>
      <c r="D760" s="685"/>
      <c r="E760" s="685"/>
      <c r="F760" s="688"/>
      <c r="G760" s="685"/>
      <c r="H760" s="688"/>
      <c r="I760" s="685"/>
      <c r="J760" s="688"/>
      <c r="K760" s="685"/>
      <c r="L760" s="688"/>
      <c r="M760" s="685"/>
      <c r="N760" s="688"/>
      <c r="O760" s="685"/>
      <c r="P760" s="688"/>
      <c r="Q760" s="687"/>
      <c r="R760" s="687"/>
      <c r="S760" s="687"/>
      <c r="T760" s="687"/>
      <c r="U760" s="687"/>
      <c r="V760" s="687"/>
      <c r="W760" s="687"/>
      <c r="X760" s="687"/>
      <c r="Y760" s="687"/>
      <c r="Z760" s="687"/>
      <c r="AA760" s="687"/>
      <c r="AB760" s="687"/>
      <c r="AC760" s="687"/>
      <c r="AD760" s="687"/>
      <c r="AE760" s="687"/>
      <c r="AF760" s="687"/>
    </row>
    <row r="761" spans="1:32" x14ac:dyDescent="0.25">
      <c r="A761" s="682"/>
      <c r="B761" s="683"/>
      <c r="C761" s="684"/>
      <c r="D761" s="685"/>
      <c r="E761" s="685"/>
      <c r="F761" s="688"/>
      <c r="G761" s="685"/>
      <c r="H761" s="688"/>
      <c r="I761" s="685"/>
      <c r="J761" s="688"/>
      <c r="K761" s="685"/>
      <c r="L761" s="688"/>
      <c r="M761" s="685"/>
      <c r="N761" s="688"/>
      <c r="O761" s="685"/>
      <c r="P761" s="688"/>
      <c r="Q761" s="687"/>
      <c r="R761" s="687"/>
      <c r="S761" s="687"/>
      <c r="T761" s="687"/>
      <c r="U761" s="687"/>
      <c r="V761" s="687"/>
      <c r="W761" s="687"/>
      <c r="X761" s="687"/>
      <c r="Y761" s="687"/>
      <c r="Z761" s="687"/>
      <c r="AA761" s="687"/>
      <c r="AB761" s="687"/>
      <c r="AC761" s="687"/>
      <c r="AD761" s="687"/>
      <c r="AE761" s="687"/>
      <c r="AF761" s="687"/>
    </row>
    <row r="762" spans="1:32" x14ac:dyDescent="0.25">
      <c r="A762" s="682"/>
      <c r="B762" s="683"/>
      <c r="C762" s="684"/>
      <c r="D762" s="685"/>
      <c r="E762" s="685"/>
      <c r="F762" s="688"/>
      <c r="G762" s="685"/>
      <c r="H762" s="688"/>
      <c r="I762" s="685"/>
      <c r="J762" s="688"/>
      <c r="K762" s="685"/>
      <c r="L762" s="688"/>
      <c r="M762" s="685"/>
      <c r="N762" s="688"/>
      <c r="O762" s="685"/>
      <c r="P762" s="688"/>
      <c r="Q762" s="687"/>
      <c r="R762" s="687"/>
      <c r="S762" s="687"/>
      <c r="T762" s="687"/>
      <c r="U762" s="687"/>
      <c r="V762" s="687"/>
      <c r="W762" s="687"/>
      <c r="X762" s="687"/>
      <c r="Y762" s="687"/>
      <c r="Z762" s="687"/>
      <c r="AA762" s="687"/>
      <c r="AB762" s="687"/>
      <c r="AC762" s="687"/>
      <c r="AD762" s="687"/>
      <c r="AE762" s="687"/>
      <c r="AF762" s="687"/>
    </row>
    <row r="763" spans="1:32" x14ac:dyDescent="0.25">
      <c r="A763" s="682"/>
      <c r="B763" s="683"/>
      <c r="C763" s="684"/>
      <c r="D763" s="685"/>
      <c r="E763" s="685"/>
      <c r="F763" s="688"/>
      <c r="G763" s="685"/>
      <c r="H763" s="688"/>
      <c r="I763" s="685"/>
      <c r="J763" s="688"/>
      <c r="K763" s="685"/>
      <c r="L763" s="688"/>
      <c r="M763" s="685"/>
      <c r="N763" s="688"/>
      <c r="O763" s="685"/>
      <c r="P763" s="688"/>
      <c r="Q763" s="687"/>
      <c r="R763" s="687"/>
      <c r="S763" s="687"/>
      <c r="T763" s="687"/>
      <c r="U763" s="687"/>
      <c r="V763" s="687"/>
      <c r="W763" s="687"/>
      <c r="X763" s="687"/>
      <c r="Y763" s="687"/>
      <c r="Z763" s="687"/>
      <c r="AA763" s="687"/>
      <c r="AB763" s="687"/>
      <c r="AC763" s="687"/>
      <c r="AD763" s="687"/>
      <c r="AE763" s="687"/>
      <c r="AF763" s="687"/>
    </row>
    <row r="764" spans="1:32" x14ac:dyDescent="0.25">
      <c r="A764" s="682"/>
      <c r="B764" s="683"/>
      <c r="C764" s="684"/>
      <c r="D764" s="685"/>
      <c r="E764" s="685"/>
      <c r="F764" s="688"/>
      <c r="G764" s="685"/>
      <c r="H764" s="688"/>
      <c r="I764" s="685"/>
      <c r="J764" s="688"/>
      <c r="K764" s="685"/>
      <c r="L764" s="688"/>
      <c r="M764" s="685"/>
      <c r="N764" s="688"/>
      <c r="O764" s="685"/>
      <c r="P764" s="688"/>
      <c r="Q764" s="687"/>
      <c r="R764" s="687"/>
      <c r="S764" s="687"/>
      <c r="T764" s="687"/>
      <c r="U764" s="687"/>
      <c r="V764" s="687"/>
      <c r="W764" s="687"/>
      <c r="X764" s="687"/>
      <c r="Y764" s="687"/>
      <c r="Z764" s="687"/>
      <c r="AA764" s="687"/>
      <c r="AB764" s="687"/>
      <c r="AC764" s="687"/>
      <c r="AD764" s="687"/>
      <c r="AE764" s="687"/>
      <c r="AF764" s="687"/>
    </row>
    <row r="765" spans="1:32" x14ac:dyDescent="0.25">
      <c r="A765" s="682"/>
      <c r="B765" s="683"/>
      <c r="C765" s="684"/>
      <c r="D765" s="685"/>
      <c r="E765" s="685"/>
      <c r="F765" s="688"/>
      <c r="G765" s="685"/>
      <c r="H765" s="688"/>
      <c r="I765" s="685"/>
      <c r="J765" s="688"/>
      <c r="K765" s="685"/>
      <c r="L765" s="688"/>
      <c r="M765" s="685"/>
      <c r="N765" s="688"/>
      <c r="O765" s="685"/>
      <c r="P765" s="688"/>
      <c r="Q765" s="687"/>
      <c r="R765" s="687"/>
      <c r="S765" s="687"/>
      <c r="T765" s="687"/>
      <c r="U765" s="687"/>
      <c r="V765" s="687"/>
      <c r="W765" s="687"/>
      <c r="X765" s="687"/>
      <c r="Y765" s="687"/>
      <c r="Z765" s="687"/>
      <c r="AA765" s="687"/>
      <c r="AB765" s="687"/>
      <c r="AC765" s="687"/>
      <c r="AD765" s="687"/>
      <c r="AE765" s="687"/>
      <c r="AF765" s="687"/>
    </row>
    <row r="766" spans="1:32" x14ac:dyDescent="0.25">
      <c r="A766" s="682"/>
      <c r="B766" s="683"/>
      <c r="C766" s="684"/>
      <c r="D766" s="685"/>
      <c r="E766" s="685"/>
      <c r="F766" s="688"/>
      <c r="G766" s="685"/>
      <c r="H766" s="688"/>
      <c r="I766" s="685"/>
      <c r="J766" s="688"/>
      <c r="K766" s="685"/>
      <c r="L766" s="688"/>
      <c r="M766" s="685"/>
      <c r="N766" s="688"/>
      <c r="O766" s="685"/>
      <c r="P766" s="688"/>
      <c r="Q766" s="687"/>
      <c r="R766" s="687"/>
      <c r="S766" s="687"/>
      <c r="T766" s="687"/>
      <c r="U766" s="687"/>
      <c r="V766" s="687"/>
      <c r="W766" s="687"/>
      <c r="X766" s="687"/>
      <c r="Y766" s="687"/>
      <c r="Z766" s="687"/>
      <c r="AA766" s="687"/>
      <c r="AB766" s="687"/>
      <c r="AC766" s="687"/>
      <c r="AD766" s="687"/>
      <c r="AE766" s="687"/>
      <c r="AF766" s="687"/>
    </row>
    <row r="767" spans="1:32" x14ac:dyDescent="0.25">
      <c r="A767" s="682"/>
      <c r="B767" s="683"/>
      <c r="C767" s="684"/>
      <c r="D767" s="685"/>
      <c r="E767" s="685"/>
      <c r="F767" s="688"/>
      <c r="G767" s="685"/>
      <c r="H767" s="688"/>
      <c r="I767" s="685"/>
      <c r="J767" s="688"/>
      <c r="K767" s="685"/>
      <c r="L767" s="688"/>
      <c r="M767" s="685"/>
      <c r="N767" s="688"/>
      <c r="O767" s="685"/>
      <c r="P767" s="688"/>
      <c r="Q767" s="687"/>
      <c r="R767" s="687"/>
      <c r="S767" s="687"/>
      <c r="T767" s="687"/>
      <c r="U767" s="687"/>
      <c r="V767" s="687"/>
      <c r="W767" s="687"/>
      <c r="X767" s="687"/>
      <c r="Y767" s="687"/>
      <c r="Z767" s="687"/>
      <c r="AA767" s="687"/>
      <c r="AB767" s="687"/>
      <c r="AC767" s="687"/>
      <c r="AD767" s="687"/>
      <c r="AE767" s="687"/>
      <c r="AF767" s="687"/>
    </row>
    <row r="768" spans="1:32" x14ac:dyDescent="0.25">
      <c r="A768" s="682"/>
      <c r="B768" s="683"/>
      <c r="C768" s="684"/>
      <c r="D768" s="685"/>
      <c r="E768" s="685"/>
      <c r="F768" s="688"/>
      <c r="G768" s="685"/>
      <c r="H768" s="688"/>
      <c r="I768" s="685"/>
      <c r="J768" s="688"/>
      <c r="K768" s="685"/>
      <c r="L768" s="688"/>
      <c r="M768" s="685"/>
      <c r="N768" s="688"/>
      <c r="O768" s="685"/>
      <c r="P768" s="688"/>
      <c r="Q768" s="687"/>
      <c r="R768" s="687"/>
      <c r="S768" s="687"/>
      <c r="T768" s="687"/>
      <c r="U768" s="687"/>
      <c r="V768" s="687"/>
      <c r="W768" s="687"/>
      <c r="X768" s="687"/>
      <c r="Y768" s="687"/>
      <c r="Z768" s="687"/>
      <c r="AA768" s="687"/>
      <c r="AB768" s="687"/>
      <c r="AC768" s="687"/>
      <c r="AD768" s="687"/>
      <c r="AE768" s="687"/>
      <c r="AF768" s="687"/>
    </row>
    <row r="769" spans="1:32" x14ac:dyDescent="0.25">
      <c r="A769" s="682"/>
      <c r="B769" s="683"/>
      <c r="C769" s="684"/>
      <c r="D769" s="685"/>
      <c r="E769" s="685"/>
      <c r="F769" s="688"/>
      <c r="G769" s="685"/>
      <c r="H769" s="688"/>
      <c r="I769" s="685"/>
      <c r="J769" s="688"/>
      <c r="K769" s="685"/>
      <c r="L769" s="688"/>
      <c r="M769" s="685"/>
      <c r="N769" s="688"/>
      <c r="O769" s="685"/>
      <c r="P769" s="688"/>
      <c r="Q769" s="687"/>
      <c r="R769" s="687"/>
      <c r="S769" s="687"/>
      <c r="T769" s="687"/>
      <c r="U769" s="687"/>
      <c r="V769" s="687"/>
      <c r="W769" s="687"/>
      <c r="X769" s="687"/>
      <c r="Y769" s="687"/>
      <c r="Z769" s="687"/>
      <c r="AA769" s="687"/>
      <c r="AB769" s="687"/>
      <c r="AC769" s="687"/>
      <c r="AD769" s="687"/>
      <c r="AE769" s="687"/>
      <c r="AF769" s="687"/>
    </row>
    <row r="770" spans="1:32" x14ac:dyDescent="0.25">
      <c r="A770" s="682"/>
      <c r="B770" s="683"/>
      <c r="C770" s="684"/>
      <c r="D770" s="685"/>
      <c r="E770" s="685"/>
      <c r="F770" s="688"/>
      <c r="G770" s="685"/>
      <c r="H770" s="688"/>
      <c r="I770" s="685"/>
      <c r="J770" s="688"/>
      <c r="K770" s="685"/>
      <c r="L770" s="688"/>
      <c r="M770" s="685"/>
      <c r="N770" s="688"/>
      <c r="O770" s="685"/>
      <c r="P770" s="688"/>
      <c r="Q770" s="687"/>
      <c r="R770" s="687"/>
      <c r="S770" s="687"/>
      <c r="T770" s="687"/>
      <c r="U770" s="687"/>
      <c r="V770" s="687"/>
      <c r="W770" s="687"/>
      <c r="X770" s="687"/>
      <c r="Y770" s="687"/>
      <c r="Z770" s="687"/>
      <c r="AA770" s="687"/>
      <c r="AB770" s="687"/>
      <c r="AC770" s="687"/>
      <c r="AD770" s="687"/>
      <c r="AE770" s="687"/>
      <c r="AF770" s="687"/>
    </row>
    <row r="771" spans="1:32" x14ac:dyDescent="0.25">
      <c r="A771" s="682"/>
      <c r="B771" s="683"/>
      <c r="C771" s="684"/>
      <c r="D771" s="685"/>
      <c r="E771" s="685"/>
      <c r="F771" s="688"/>
      <c r="G771" s="685"/>
      <c r="H771" s="688"/>
      <c r="I771" s="685"/>
      <c r="J771" s="688"/>
      <c r="K771" s="685"/>
      <c r="L771" s="688"/>
      <c r="M771" s="685"/>
      <c r="N771" s="688"/>
      <c r="O771" s="685"/>
      <c r="P771" s="688"/>
      <c r="Q771" s="687"/>
      <c r="R771" s="687"/>
      <c r="S771" s="687"/>
      <c r="T771" s="687"/>
      <c r="U771" s="687"/>
      <c r="V771" s="687"/>
      <c r="W771" s="687"/>
      <c r="X771" s="687"/>
      <c r="Y771" s="687"/>
      <c r="Z771" s="687"/>
      <c r="AA771" s="687"/>
      <c r="AB771" s="687"/>
      <c r="AC771" s="687"/>
      <c r="AD771" s="687"/>
      <c r="AE771" s="687"/>
      <c r="AF771" s="687"/>
    </row>
    <row r="772" spans="1:32" x14ac:dyDescent="0.25">
      <c r="A772" s="682"/>
      <c r="B772" s="683"/>
      <c r="C772" s="684"/>
      <c r="D772" s="685"/>
      <c r="E772" s="685"/>
      <c r="F772" s="688"/>
      <c r="G772" s="685"/>
      <c r="H772" s="688"/>
      <c r="I772" s="685"/>
      <c r="J772" s="688"/>
      <c r="K772" s="685"/>
      <c r="L772" s="688"/>
      <c r="M772" s="685"/>
      <c r="N772" s="688"/>
      <c r="O772" s="685"/>
      <c r="P772" s="688"/>
      <c r="Q772" s="687"/>
      <c r="R772" s="687"/>
      <c r="S772" s="687"/>
      <c r="T772" s="687"/>
      <c r="U772" s="687"/>
      <c r="V772" s="687"/>
      <c r="W772" s="687"/>
      <c r="X772" s="687"/>
      <c r="Y772" s="687"/>
      <c r="Z772" s="687"/>
      <c r="AA772" s="687"/>
      <c r="AB772" s="687"/>
      <c r="AC772" s="687"/>
      <c r="AD772" s="687"/>
      <c r="AE772" s="687"/>
      <c r="AF772" s="687"/>
    </row>
    <row r="773" spans="1:32" x14ac:dyDescent="0.25">
      <c r="A773" s="682"/>
      <c r="B773" s="683"/>
      <c r="C773" s="684"/>
      <c r="D773" s="685"/>
      <c r="E773" s="685"/>
      <c r="F773" s="688"/>
      <c r="G773" s="685"/>
      <c r="H773" s="688"/>
      <c r="I773" s="685"/>
      <c r="J773" s="688"/>
      <c r="K773" s="685"/>
      <c r="L773" s="688"/>
      <c r="M773" s="685"/>
      <c r="N773" s="688"/>
      <c r="O773" s="685"/>
      <c r="P773" s="688"/>
      <c r="Q773" s="687"/>
      <c r="R773" s="687"/>
      <c r="S773" s="687"/>
      <c r="T773" s="687"/>
      <c r="U773" s="687"/>
      <c r="V773" s="687"/>
      <c r="W773" s="687"/>
      <c r="X773" s="687"/>
      <c r="Y773" s="687"/>
      <c r="Z773" s="687"/>
      <c r="AA773" s="687"/>
      <c r="AB773" s="687"/>
      <c r="AC773" s="687"/>
      <c r="AD773" s="687"/>
      <c r="AE773" s="687"/>
      <c r="AF773" s="687"/>
    </row>
    <row r="774" spans="1:32" x14ac:dyDescent="0.25">
      <c r="A774" s="682"/>
      <c r="B774" s="683"/>
      <c r="C774" s="684"/>
      <c r="D774" s="685"/>
      <c r="E774" s="685"/>
      <c r="F774" s="688"/>
      <c r="G774" s="685"/>
      <c r="H774" s="688"/>
      <c r="I774" s="685"/>
      <c r="J774" s="688"/>
      <c r="K774" s="685"/>
      <c r="L774" s="688"/>
      <c r="M774" s="685"/>
      <c r="N774" s="688"/>
      <c r="O774" s="685"/>
      <c r="P774" s="688"/>
      <c r="Q774" s="687"/>
      <c r="R774" s="687"/>
      <c r="S774" s="687"/>
      <c r="T774" s="687"/>
      <c r="U774" s="687"/>
      <c r="V774" s="687"/>
      <c r="W774" s="687"/>
      <c r="X774" s="687"/>
      <c r="Y774" s="687"/>
      <c r="Z774" s="687"/>
      <c r="AA774" s="687"/>
      <c r="AB774" s="687"/>
      <c r="AC774" s="687"/>
      <c r="AD774" s="687"/>
      <c r="AE774" s="687"/>
      <c r="AF774" s="687"/>
    </row>
    <row r="775" spans="1:32" x14ac:dyDescent="0.25">
      <c r="A775" s="682"/>
      <c r="B775" s="683"/>
      <c r="C775" s="684"/>
      <c r="D775" s="685"/>
      <c r="E775" s="685"/>
      <c r="F775" s="688"/>
      <c r="G775" s="685"/>
      <c r="H775" s="688"/>
      <c r="I775" s="685"/>
      <c r="J775" s="688"/>
      <c r="K775" s="685"/>
      <c r="L775" s="688"/>
      <c r="M775" s="685"/>
      <c r="N775" s="688"/>
      <c r="O775" s="685"/>
      <c r="P775" s="688"/>
      <c r="Q775" s="687"/>
      <c r="R775" s="687"/>
      <c r="S775" s="687"/>
      <c r="T775" s="687"/>
      <c r="U775" s="687"/>
      <c r="V775" s="687"/>
      <c r="W775" s="687"/>
      <c r="X775" s="687"/>
      <c r="Y775" s="687"/>
      <c r="Z775" s="687"/>
      <c r="AA775" s="687"/>
      <c r="AB775" s="687"/>
      <c r="AC775" s="687"/>
      <c r="AD775" s="687"/>
      <c r="AE775" s="687"/>
      <c r="AF775" s="687"/>
    </row>
    <row r="776" spans="1:32" x14ac:dyDescent="0.25">
      <c r="A776" s="682"/>
      <c r="B776" s="683"/>
      <c r="C776" s="684"/>
      <c r="D776" s="685"/>
      <c r="E776" s="685"/>
      <c r="F776" s="688"/>
      <c r="G776" s="685"/>
      <c r="H776" s="688"/>
      <c r="I776" s="685"/>
      <c r="J776" s="688"/>
      <c r="K776" s="685"/>
      <c r="L776" s="688"/>
      <c r="M776" s="685"/>
      <c r="N776" s="688"/>
      <c r="O776" s="685"/>
      <c r="P776" s="688"/>
      <c r="Q776" s="687"/>
      <c r="R776" s="687"/>
      <c r="S776" s="687"/>
      <c r="T776" s="687"/>
      <c r="U776" s="687"/>
      <c r="V776" s="687"/>
      <c r="W776" s="687"/>
      <c r="X776" s="687"/>
      <c r="Y776" s="687"/>
      <c r="Z776" s="687"/>
      <c r="AA776" s="687"/>
      <c r="AB776" s="687"/>
      <c r="AC776" s="687"/>
      <c r="AD776" s="687"/>
      <c r="AE776" s="687"/>
      <c r="AF776" s="687"/>
    </row>
    <row r="777" spans="1:32" x14ac:dyDescent="0.25">
      <c r="A777" s="682"/>
      <c r="B777" s="683"/>
      <c r="C777" s="684"/>
      <c r="D777" s="685"/>
      <c r="E777" s="685"/>
      <c r="F777" s="688"/>
      <c r="G777" s="685"/>
      <c r="H777" s="688"/>
      <c r="I777" s="685"/>
      <c r="J777" s="688"/>
      <c r="K777" s="685"/>
      <c r="L777" s="688"/>
      <c r="M777" s="685"/>
      <c r="N777" s="688"/>
      <c r="O777" s="685"/>
      <c r="P777" s="688"/>
      <c r="Q777" s="687"/>
      <c r="R777" s="687"/>
      <c r="S777" s="687"/>
      <c r="T777" s="687"/>
      <c r="U777" s="687"/>
      <c r="V777" s="687"/>
      <c r="W777" s="687"/>
      <c r="X777" s="687"/>
      <c r="Y777" s="687"/>
      <c r="Z777" s="687"/>
      <c r="AA777" s="687"/>
      <c r="AB777" s="687"/>
      <c r="AC777" s="687"/>
      <c r="AD777" s="687"/>
      <c r="AE777" s="687"/>
      <c r="AF777" s="687"/>
    </row>
    <row r="778" spans="1:32" x14ac:dyDescent="0.25">
      <c r="A778" s="682"/>
      <c r="B778" s="683"/>
      <c r="C778" s="684"/>
      <c r="D778" s="685"/>
      <c r="E778" s="685"/>
      <c r="F778" s="688"/>
      <c r="G778" s="685"/>
      <c r="H778" s="688"/>
      <c r="I778" s="685"/>
      <c r="J778" s="688"/>
      <c r="K778" s="685"/>
      <c r="L778" s="688"/>
      <c r="M778" s="685"/>
      <c r="N778" s="688"/>
      <c r="O778" s="685"/>
      <c r="P778" s="688"/>
      <c r="Q778" s="687"/>
      <c r="R778" s="687"/>
      <c r="S778" s="687"/>
      <c r="T778" s="687"/>
      <c r="U778" s="687"/>
      <c r="V778" s="687"/>
      <c r="W778" s="687"/>
      <c r="X778" s="687"/>
      <c r="Y778" s="687"/>
      <c r="Z778" s="687"/>
      <c r="AA778" s="687"/>
      <c r="AB778" s="687"/>
      <c r="AC778" s="687"/>
      <c r="AD778" s="687"/>
      <c r="AE778" s="687"/>
      <c r="AF778" s="687"/>
    </row>
    <row r="779" spans="1:32" x14ac:dyDescent="0.25">
      <c r="A779" s="682"/>
      <c r="B779" s="683"/>
      <c r="C779" s="684"/>
      <c r="D779" s="685"/>
      <c r="E779" s="685"/>
      <c r="F779" s="688"/>
      <c r="G779" s="685"/>
      <c r="H779" s="688"/>
      <c r="I779" s="685"/>
      <c r="J779" s="688"/>
      <c r="K779" s="685"/>
      <c r="L779" s="688"/>
      <c r="M779" s="685"/>
      <c r="N779" s="688"/>
      <c r="O779" s="685"/>
      <c r="P779" s="688"/>
      <c r="Q779" s="687"/>
      <c r="R779" s="687"/>
      <c r="S779" s="687"/>
      <c r="T779" s="687"/>
      <c r="U779" s="687"/>
      <c r="V779" s="687"/>
      <c r="W779" s="687"/>
      <c r="X779" s="687"/>
      <c r="Y779" s="687"/>
      <c r="Z779" s="687"/>
      <c r="AA779" s="687"/>
      <c r="AB779" s="687"/>
      <c r="AC779" s="687"/>
      <c r="AD779" s="687"/>
      <c r="AE779" s="687"/>
      <c r="AF779" s="687"/>
    </row>
    <row r="780" spans="1:32" x14ac:dyDescent="0.25">
      <c r="A780" s="682"/>
      <c r="B780" s="683"/>
      <c r="C780" s="684"/>
      <c r="D780" s="685"/>
      <c r="E780" s="685"/>
      <c r="F780" s="688"/>
      <c r="G780" s="685"/>
      <c r="H780" s="688"/>
      <c r="I780" s="685"/>
      <c r="J780" s="688"/>
      <c r="K780" s="685"/>
      <c r="L780" s="688"/>
      <c r="M780" s="685"/>
      <c r="N780" s="688"/>
      <c r="O780" s="685"/>
      <c r="P780" s="688"/>
      <c r="Q780" s="687"/>
      <c r="R780" s="687"/>
      <c r="S780" s="687"/>
      <c r="T780" s="687"/>
      <c r="U780" s="687"/>
      <c r="V780" s="687"/>
      <c r="W780" s="687"/>
      <c r="X780" s="687"/>
      <c r="Y780" s="687"/>
      <c r="Z780" s="687"/>
      <c r="AA780" s="687"/>
      <c r="AB780" s="687"/>
      <c r="AC780" s="687"/>
      <c r="AD780" s="687"/>
      <c r="AE780" s="687"/>
      <c r="AF780" s="687"/>
    </row>
    <row r="781" spans="1:32" x14ac:dyDescent="0.25">
      <c r="A781" s="682"/>
      <c r="B781" s="683"/>
      <c r="C781" s="684"/>
      <c r="D781" s="685"/>
      <c r="E781" s="685"/>
      <c r="F781" s="688"/>
      <c r="G781" s="685"/>
      <c r="H781" s="688"/>
      <c r="I781" s="685"/>
      <c r="J781" s="688"/>
      <c r="K781" s="685"/>
      <c r="L781" s="688"/>
      <c r="M781" s="685"/>
      <c r="N781" s="688"/>
      <c r="O781" s="685"/>
      <c r="P781" s="688"/>
      <c r="Q781" s="687"/>
      <c r="R781" s="687"/>
      <c r="S781" s="687"/>
      <c r="T781" s="687"/>
      <c r="U781" s="687"/>
      <c r="V781" s="687"/>
      <c r="W781" s="687"/>
      <c r="X781" s="687"/>
      <c r="Y781" s="687"/>
      <c r="Z781" s="687"/>
      <c r="AA781" s="687"/>
      <c r="AB781" s="687"/>
      <c r="AC781" s="687"/>
      <c r="AD781" s="687"/>
      <c r="AE781" s="687"/>
      <c r="AF781" s="687"/>
    </row>
    <row r="782" spans="1:32" x14ac:dyDescent="0.25">
      <c r="A782" s="682"/>
      <c r="B782" s="683"/>
      <c r="C782" s="684"/>
      <c r="D782" s="685"/>
      <c r="E782" s="685"/>
      <c r="F782" s="688"/>
      <c r="G782" s="685"/>
      <c r="H782" s="688"/>
      <c r="I782" s="685"/>
      <c r="J782" s="688"/>
      <c r="K782" s="685"/>
      <c r="L782" s="688"/>
      <c r="M782" s="685"/>
      <c r="N782" s="688"/>
      <c r="O782" s="685"/>
      <c r="P782" s="688"/>
      <c r="Q782" s="687"/>
      <c r="R782" s="687"/>
      <c r="S782" s="687"/>
      <c r="T782" s="687"/>
      <c r="U782" s="687"/>
      <c r="V782" s="687"/>
      <c r="W782" s="687"/>
      <c r="X782" s="687"/>
      <c r="Y782" s="687"/>
      <c r="Z782" s="687"/>
      <c r="AA782" s="687"/>
      <c r="AB782" s="687"/>
      <c r="AC782" s="687"/>
      <c r="AD782" s="687"/>
      <c r="AE782" s="687"/>
      <c r="AF782" s="687"/>
    </row>
    <row r="783" spans="1:32" x14ac:dyDescent="0.25">
      <c r="A783" s="682"/>
      <c r="B783" s="683"/>
      <c r="C783" s="684"/>
      <c r="D783" s="685"/>
      <c r="E783" s="685"/>
      <c r="F783" s="688"/>
      <c r="G783" s="685"/>
      <c r="H783" s="688"/>
      <c r="I783" s="685"/>
      <c r="J783" s="688"/>
      <c r="K783" s="685"/>
      <c r="L783" s="688"/>
      <c r="M783" s="685"/>
      <c r="N783" s="688"/>
      <c r="O783" s="685"/>
      <c r="P783" s="688"/>
      <c r="Q783" s="687"/>
      <c r="R783" s="687"/>
      <c r="S783" s="687"/>
      <c r="T783" s="687"/>
      <c r="U783" s="687"/>
      <c r="V783" s="687"/>
      <c r="W783" s="687"/>
      <c r="X783" s="687"/>
      <c r="Y783" s="687"/>
      <c r="Z783" s="687"/>
      <c r="AA783" s="687"/>
      <c r="AB783" s="687"/>
      <c r="AC783" s="687"/>
      <c r="AD783" s="687"/>
      <c r="AE783" s="687"/>
      <c r="AF783" s="687"/>
    </row>
    <row r="784" spans="1:32" x14ac:dyDescent="0.25">
      <c r="A784" s="682"/>
      <c r="B784" s="683"/>
      <c r="C784" s="684"/>
      <c r="D784" s="685"/>
      <c r="E784" s="685"/>
      <c r="F784" s="688"/>
      <c r="G784" s="685"/>
      <c r="H784" s="688"/>
      <c r="I784" s="685"/>
      <c r="J784" s="688"/>
      <c r="K784" s="685"/>
      <c r="L784" s="688"/>
      <c r="M784" s="685"/>
      <c r="N784" s="688"/>
      <c r="O784" s="685"/>
      <c r="P784" s="688"/>
      <c r="Q784" s="687"/>
      <c r="R784" s="687"/>
      <c r="S784" s="687"/>
      <c r="T784" s="687"/>
      <c r="U784" s="687"/>
      <c r="V784" s="687"/>
      <c r="W784" s="687"/>
      <c r="X784" s="687"/>
      <c r="Y784" s="687"/>
      <c r="Z784" s="687"/>
      <c r="AA784" s="687"/>
      <c r="AB784" s="687"/>
      <c r="AC784" s="687"/>
      <c r="AD784" s="687"/>
      <c r="AE784" s="687"/>
      <c r="AF784" s="687"/>
    </row>
    <row r="785" spans="1:32" x14ac:dyDescent="0.25">
      <c r="A785" s="682"/>
      <c r="B785" s="683"/>
      <c r="C785" s="684"/>
      <c r="D785" s="685"/>
      <c r="E785" s="685"/>
      <c r="F785" s="688"/>
      <c r="G785" s="685"/>
      <c r="H785" s="688"/>
      <c r="I785" s="685"/>
      <c r="J785" s="688"/>
      <c r="K785" s="685"/>
      <c r="L785" s="688"/>
      <c r="M785" s="685"/>
      <c r="N785" s="688"/>
      <c r="O785" s="685"/>
      <c r="P785" s="688"/>
      <c r="Q785" s="687"/>
      <c r="R785" s="687"/>
      <c r="S785" s="687"/>
      <c r="T785" s="687"/>
      <c r="U785" s="687"/>
      <c r="V785" s="687"/>
      <c r="W785" s="687"/>
      <c r="X785" s="687"/>
      <c r="Y785" s="687"/>
      <c r="Z785" s="687"/>
      <c r="AA785" s="687"/>
      <c r="AB785" s="687"/>
      <c r="AC785" s="687"/>
      <c r="AD785" s="687"/>
      <c r="AE785" s="687"/>
      <c r="AF785" s="687"/>
    </row>
    <row r="786" spans="1:32" x14ac:dyDescent="0.25">
      <c r="A786" s="682"/>
      <c r="B786" s="683"/>
      <c r="C786" s="684"/>
      <c r="D786" s="685"/>
      <c r="E786" s="685"/>
      <c r="F786" s="688"/>
      <c r="G786" s="685"/>
      <c r="H786" s="688"/>
      <c r="I786" s="685"/>
      <c r="J786" s="688"/>
      <c r="K786" s="685"/>
      <c r="L786" s="688"/>
      <c r="M786" s="685"/>
      <c r="N786" s="688"/>
      <c r="O786" s="685"/>
      <c r="P786" s="688"/>
      <c r="Q786" s="687"/>
      <c r="R786" s="687"/>
      <c r="S786" s="687"/>
      <c r="T786" s="687"/>
      <c r="U786" s="687"/>
      <c r="V786" s="687"/>
      <c r="W786" s="687"/>
      <c r="X786" s="687"/>
      <c r="Y786" s="687"/>
      <c r="Z786" s="687"/>
      <c r="AA786" s="687"/>
      <c r="AB786" s="687"/>
      <c r="AC786" s="687"/>
      <c r="AD786" s="687"/>
      <c r="AE786" s="687"/>
      <c r="AF786" s="687"/>
    </row>
    <row r="787" spans="1:32" x14ac:dyDescent="0.25">
      <c r="A787" s="682"/>
      <c r="B787" s="683"/>
      <c r="C787" s="684"/>
      <c r="D787" s="685"/>
      <c r="E787" s="685"/>
      <c r="F787" s="688"/>
      <c r="G787" s="685"/>
      <c r="H787" s="688"/>
      <c r="I787" s="685"/>
      <c r="J787" s="688"/>
      <c r="K787" s="685"/>
      <c r="L787" s="688"/>
      <c r="M787" s="685"/>
      <c r="N787" s="688"/>
      <c r="O787" s="685"/>
      <c r="P787" s="688"/>
      <c r="Q787" s="687"/>
      <c r="R787" s="687"/>
      <c r="S787" s="687"/>
      <c r="T787" s="687"/>
      <c r="U787" s="687"/>
      <c r="V787" s="687"/>
      <c r="W787" s="687"/>
      <c r="X787" s="687"/>
      <c r="Y787" s="687"/>
      <c r="Z787" s="687"/>
      <c r="AA787" s="687"/>
      <c r="AB787" s="687"/>
      <c r="AC787" s="687"/>
      <c r="AD787" s="687"/>
      <c r="AE787" s="687"/>
      <c r="AF787" s="687"/>
    </row>
    <row r="788" spans="1:32" x14ac:dyDescent="0.25">
      <c r="A788" s="682"/>
      <c r="B788" s="683"/>
      <c r="C788" s="684"/>
      <c r="D788" s="685"/>
      <c r="E788" s="685"/>
      <c r="F788" s="688"/>
      <c r="G788" s="685"/>
      <c r="H788" s="688"/>
      <c r="I788" s="685"/>
      <c r="J788" s="688"/>
      <c r="K788" s="685"/>
      <c r="L788" s="688"/>
      <c r="M788" s="685"/>
      <c r="N788" s="688"/>
      <c r="O788" s="685"/>
      <c r="P788" s="688"/>
      <c r="Q788" s="687"/>
      <c r="R788" s="687"/>
      <c r="S788" s="687"/>
      <c r="T788" s="687"/>
      <c r="U788" s="687"/>
      <c r="V788" s="687"/>
      <c r="W788" s="687"/>
      <c r="X788" s="687"/>
      <c r="Y788" s="687"/>
      <c r="Z788" s="687"/>
      <c r="AA788" s="687"/>
      <c r="AB788" s="687"/>
      <c r="AC788" s="687"/>
      <c r="AD788" s="687"/>
      <c r="AE788" s="687"/>
      <c r="AF788" s="687"/>
    </row>
    <row r="789" spans="1:32" x14ac:dyDescent="0.25">
      <c r="A789" s="682"/>
      <c r="B789" s="683"/>
      <c r="C789" s="684"/>
      <c r="D789" s="685"/>
      <c r="E789" s="685"/>
      <c r="F789" s="688"/>
      <c r="G789" s="685"/>
      <c r="H789" s="688"/>
      <c r="I789" s="685"/>
      <c r="J789" s="688"/>
      <c r="K789" s="685"/>
      <c r="L789" s="688"/>
      <c r="M789" s="685"/>
      <c r="N789" s="688"/>
      <c r="O789" s="685"/>
      <c r="P789" s="688"/>
      <c r="Q789" s="687"/>
      <c r="R789" s="687"/>
      <c r="S789" s="687"/>
      <c r="T789" s="687"/>
      <c r="U789" s="687"/>
      <c r="V789" s="687"/>
      <c r="W789" s="687"/>
      <c r="X789" s="687"/>
      <c r="Y789" s="687"/>
      <c r="Z789" s="687"/>
      <c r="AA789" s="687"/>
      <c r="AB789" s="687"/>
      <c r="AC789" s="687"/>
      <c r="AD789" s="687"/>
      <c r="AE789" s="687"/>
      <c r="AF789" s="687"/>
    </row>
    <row r="790" spans="1:32" x14ac:dyDescent="0.25">
      <c r="A790" s="682"/>
      <c r="B790" s="683"/>
      <c r="C790" s="684"/>
      <c r="D790" s="685"/>
      <c r="E790" s="685"/>
      <c r="F790" s="688"/>
      <c r="G790" s="685"/>
      <c r="H790" s="688"/>
      <c r="I790" s="685"/>
      <c r="J790" s="688"/>
      <c r="K790" s="685"/>
      <c r="L790" s="688"/>
      <c r="M790" s="685"/>
      <c r="N790" s="688"/>
      <c r="O790" s="685"/>
      <c r="P790" s="688"/>
      <c r="Q790" s="687"/>
      <c r="R790" s="687"/>
      <c r="S790" s="687"/>
      <c r="T790" s="687"/>
      <c r="U790" s="687"/>
      <c r="V790" s="687"/>
      <c r="W790" s="687"/>
      <c r="X790" s="687"/>
      <c r="Y790" s="687"/>
      <c r="Z790" s="687"/>
      <c r="AA790" s="687"/>
      <c r="AB790" s="687"/>
      <c r="AC790" s="687"/>
      <c r="AD790" s="687"/>
      <c r="AE790" s="687"/>
      <c r="AF790" s="687"/>
    </row>
    <row r="791" spans="1:32" x14ac:dyDescent="0.25">
      <c r="A791" s="682"/>
      <c r="B791" s="683"/>
      <c r="C791" s="684"/>
      <c r="D791" s="685"/>
      <c r="E791" s="685"/>
      <c r="F791" s="688"/>
      <c r="G791" s="685"/>
      <c r="H791" s="688"/>
      <c r="I791" s="685"/>
      <c r="J791" s="688"/>
      <c r="K791" s="685"/>
      <c r="L791" s="688"/>
      <c r="M791" s="685"/>
      <c r="N791" s="688"/>
      <c r="O791" s="685"/>
      <c r="P791" s="688"/>
      <c r="Q791" s="687"/>
      <c r="R791" s="687"/>
      <c r="S791" s="687"/>
      <c r="T791" s="687"/>
      <c r="U791" s="687"/>
      <c r="V791" s="687"/>
      <c r="W791" s="687"/>
      <c r="X791" s="687"/>
      <c r="Y791" s="687"/>
      <c r="Z791" s="687"/>
      <c r="AA791" s="687"/>
      <c r="AB791" s="687"/>
      <c r="AC791" s="687"/>
      <c r="AD791" s="687"/>
      <c r="AE791" s="687"/>
      <c r="AF791" s="687"/>
    </row>
    <row r="792" spans="1:32" x14ac:dyDescent="0.25">
      <c r="A792" s="682"/>
      <c r="B792" s="683"/>
      <c r="C792" s="684"/>
      <c r="D792" s="685"/>
      <c r="E792" s="685"/>
      <c r="F792" s="688"/>
      <c r="G792" s="685"/>
      <c r="H792" s="688"/>
      <c r="I792" s="685"/>
      <c r="J792" s="688"/>
      <c r="K792" s="685"/>
      <c r="L792" s="688"/>
      <c r="M792" s="685"/>
      <c r="N792" s="688"/>
      <c r="O792" s="685"/>
      <c r="P792" s="688"/>
      <c r="Q792" s="687"/>
      <c r="R792" s="687"/>
      <c r="S792" s="687"/>
      <c r="T792" s="687"/>
      <c r="U792" s="687"/>
      <c r="V792" s="687"/>
      <c r="W792" s="687"/>
      <c r="X792" s="687"/>
      <c r="Y792" s="687"/>
      <c r="Z792" s="687"/>
      <c r="AA792" s="687"/>
      <c r="AB792" s="687"/>
      <c r="AC792" s="687"/>
      <c r="AD792" s="687"/>
      <c r="AE792" s="687"/>
      <c r="AF792" s="687"/>
    </row>
    <row r="793" spans="1:32" x14ac:dyDescent="0.25">
      <c r="A793" s="682"/>
      <c r="B793" s="683"/>
      <c r="C793" s="684"/>
      <c r="D793" s="685"/>
      <c r="E793" s="685"/>
      <c r="F793" s="688"/>
      <c r="G793" s="685"/>
      <c r="H793" s="688"/>
      <c r="I793" s="685"/>
      <c r="J793" s="688"/>
      <c r="K793" s="685"/>
      <c r="L793" s="688"/>
      <c r="M793" s="685"/>
      <c r="N793" s="688"/>
      <c r="O793" s="685"/>
      <c r="P793" s="688"/>
      <c r="Q793" s="687"/>
      <c r="R793" s="687"/>
      <c r="S793" s="687"/>
      <c r="T793" s="687"/>
      <c r="U793" s="687"/>
      <c r="V793" s="687"/>
      <c r="W793" s="687"/>
      <c r="X793" s="687"/>
      <c r="Y793" s="687"/>
      <c r="Z793" s="687"/>
      <c r="AA793" s="687"/>
      <c r="AB793" s="687"/>
      <c r="AC793" s="687"/>
      <c r="AD793" s="687"/>
      <c r="AE793" s="687"/>
      <c r="AF793" s="687"/>
    </row>
    <row r="794" spans="1:32" x14ac:dyDescent="0.25">
      <c r="A794" s="682"/>
      <c r="B794" s="683"/>
      <c r="C794" s="684"/>
      <c r="D794" s="685"/>
      <c r="E794" s="685"/>
      <c r="F794" s="688"/>
      <c r="G794" s="685"/>
      <c r="H794" s="688"/>
      <c r="I794" s="685"/>
      <c r="J794" s="688"/>
      <c r="K794" s="685"/>
      <c r="L794" s="688"/>
      <c r="M794" s="685"/>
      <c r="N794" s="688"/>
      <c r="O794" s="685"/>
      <c r="P794" s="688"/>
      <c r="Q794" s="687"/>
      <c r="R794" s="687"/>
      <c r="S794" s="687"/>
      <c r="T794" s="687"/>
      <c r="U794" s="687"/>
      <c r="V794" s="687"/>
      <c r="W794" s="687"/>
      <c r="X794" s="687"/>
      <c r="Y794" s="687"/>
      <c r="Z794" s="687"/>
      <c r="AA794" s="687"/>
      <c r="AB794" s="687"/>
      <c r="AC794" s="687"/>
      <c r="AD794" s="687"/>
      <c r="AE794" s="687"/>
      <c r="AF794" s="687"/>
    </row>
    <row r="795" spans="1:32" x14ac:dyDescent="0.25">
      <c r="A795" s="682"/>
      <c r="B795" s="683"/>
      <c r="C795" s="684"/>
      <c r="D795" s="685"/>
      <c r="E795" s="685"/>
      <c r="F795" s="688"/>
      <c r="G795" s="685"/>
      <c r="H795" s="688"/>
      <c r="I795" s="685"/>
      <c r="J795" s="688"/>
      <c r="K795" s="685"/>
      <c r="L795" s="688"/>
      <c r="M795" s="685"/>
      <c r="N795" s="688"/>
      <c r="O795" s="685"/>
      <c r="P795" s="688"/>
      <c r="Q795" s="687"/>
      <c r="R795" s="687"/>
      <c r="S795" s="687"/>
      <c r="T795" s="687"/>
      <c r="U795" s="687"/>
      <c r="V795" s="687"/>
      <c r="W795" s="687"/>
      <c r="X795" s="687"/>
      <c r="Y795" s="687"/>
      <c r="Z795" s="687"/>
      <c r="AA795" s="687"/>
      <c r="AB795" s="687"/>
      <c r="AC795" s="687"/>
      <c r="AD795" s="687"/>
      <c r="AE795" s="687"/>
      <c r="AF795" s="687"/>
    </row>
    <row r="796" spans="1:32" x14ac:dyDescent="0.25">
      <c r="A796" s="682"/>
      <c r="B796" s="683"/>
      <c r="C796" s="684"/>
      <c r="D796" s="685"/>
      <c r="E796" s="685"/>
      <c r="F796" s="688"/>
      <c r="G796" s="685"/>
      <c r="H796" s="688"/>
      <c r="I796" s="685"/>
      <c r="J796" s="688"/>
      <c r="K796" s="685"/>
      <c r="L796" s="688"/>
      <c r="M796" s="685"/>
      <c r="N796" s="688"/>
      <c r="O796" s="685"/>
      <c r="P796" s="688"/>
      <c r="Q796" s="687"/>
      <c r="R796" s="687"/>
      <c r="S796" s="687"/>
      <c r="T796" s="687"/>
      <c r="U796" s="687"/>
      <c r="V796" s="687"/>
      <c r="W796" s="687"/>
      <c r="X796" s="687"/>
      <c r="Y796" s="687"/>
      <c r="Z796" s="687"/>
      <c r="AA796" s="687"/>
      <c r="AB796" s="687"/>
      <c r="AC796" s="687"/>
      <c r="AD796" s="687"/>
      <c r="AE796" s="687"/>
      <c r="AF796" s="687"/>
    </row>
    <row r="797" spans="1:32" x14ac:dyDescent="0.25">
      <c r="A797" s="682"/>
      <c r="B797" s="683"/>
      <c r="C797" s="684"/>
      <c r="D797" s="685"/>
      <c r="E797" s="685"/>
      <c r="F797" s="688"/>
      <c r="G797" s="685"/>
      <c r="H797" s="688"/>
      <c r="I797" s="685"/>
      <c r="J797" s="688"/>
      <c r="K797" s="685"/>
      <c r="L797" s="688"/>
      <c r="M797" s="685"/>
      <c r="N797" s="688"/>
      <c r="O797" s="685"/>
      <c r="P797" s="688"/>
      <c r="Q797" s="687"/>
      <c r="R797" s="687"/>
      <c r="S797" s="687"/>
      <c r="T797" s="687"/>
      <c r="U797" s="687"/>
      <c r="V797" s="687"/>
      <c r="W797" s="687"/>
      <c r="X797" s="687"/>
      <c r="Y797" s="687"/>
      <c r="Z797" s="687"/>
      <c r="AA797" s="687"/>
      <c r="AB797" s="687"/>
      <c r="AC797" s="687"/>
      <c r="AD797" s="687"/>
      <c r="AE797" s="687"/>
      <c r="AF797" s="687"/>
    </row>
    <row r="798" spans="1:32" x14ac:dyDescent="0.25">
      <c r="A798" s="682"/>
      <c r="B798" s="683"/>
      <c r="C798" s="684"/>
      <c r="D798" s="685"/>
      <c r="E798" s="685"/>
      <c r="F798" s="688"/>
      <c r="G798" s="685"/>
      <c r="H798" s="688"/>
      <c r="I798" s="685"/>
      <c r="J798" s="688"/>
      <c r="K798" s="685"/>
      <c r="L798" s="688"/>
      <c r="M798" s="685"/>
      <c r="N798" s="688"/>
      <c r="O798" s="685"/>
      <c r="P798" s="688"/>
      <c r="Q798" s="687"/>
      <c r="R798" s="687"/>
      <c r="S798" s="687"/>
      <c r="T798" s="687"/>
      <c r="U798" s="687"/>
      <c r="V798" s="687"/>
      <c r="W798" s="687"/>
      <c r="X798" s="687"/>
      <c r="Y798" s="687"/>
      <c r="Z798" s="687"/>
      <c r="AA798" s="687"/>
      <c r="AB798" s="687"/>
      <c r="AC798" s="687"/>
      <c r="AD798" s="687"/>
      <c r="AE798" s="687"/>
      <c r="AF798" s="687"/>
    </row>
    <row r="799" spans="1:32" x14ac:dyDescent="0.25">
      <c r="A799" s="682"/>
      <c r="B799" s="683"/>
      <c r="C799" s="684"/>
      <c r="D799" s="685"/>
      <c r="E799" s="685"/>
      <c r="F799" s="688"/>
      <c r="G799" s="685"/>
      <c r="H799" s="688"/>
      <c r="I799" s="685"/>
      <c r="J799" s="688"/>
      <c r="K799" s="685"/>
      <c r="L799" s="688"/>
      <c r="M799" s="685"/>
      <c r="N799" s="688"/>
      <c r="O799" s="685"/>
      <c r="P799" s="688"/>
      <c r="Q799" s="687"/>
      <c r="R799" s="687"/>
      <c r="S799" s="687"/>
      <c r="T799" s="687"/>
      <c r="U799" s="687"/>
      <c r="V799" s="687"/>
      <c r="W799" s="687"/>
      <c r="X799" s="687"/>
      <c r="Y799" s="687"/>
      <c r="Z799" s="687"/>
      <c r="AA799" s="687"/>
      <c r="AB799" s="687"/>
      <c r="AC799" s="687"/>
      <c r="AD799" s="687"/>
      <c r="AE799" s="687"/>
      <c r="AF799" s="687"/>
    </row>
    <row r="800" spans="1:32" x14ac:dyDescent="0.25">
      <c r="A800" s="682"/>
      <c r="B800" s="683"/>
      <c r="C800" s="684"/>
      <c r="D800" s="685"/>
      <c r="E800" s="685"/>
      <c r="F800" s="688"/>
      <c r="G800" s="685"/>
      <c r="H800" s="688"/>
      <c r="I800" s="685"/>
      <c r="J800" s="688"/>
      <c r="K800" s="685"/>
      <c r="L800" s="688"/>
      <c r="M800" s="685"/>
      <c r="N800" s="688"/>
      <c r="O800" s="685"/>
      <c r="P800" s="688"/>
      <c r="Q800" s="687"/>
      <c r="R800" s="687"/>
      <c r="S800" s="687"/>
      <c r="T800" s="687"/>
      <c r="U800" s="687"/>
      <c r="V800" s="687"/>
      <c r="W800" s="687"/>
      <c r="X800" s="687"/>
      <c r="Y800" s="687"/>
      <c r="Z800" s="687"/>
      <c r="AA800" s="687"/>
      <c r="AB800" s="687"/>
      <c r="AC800" s="687"/>
      <c r="AD800" s="687"/>
      <c r="AE800" s="687"/>
      <c r="AF800" s="687"/>
    </row>
    <row r="801" spans="1:32" x14ac:dyDescent="0.25">
      <c r="A801" s="682"/>
      <c r="B801" s="683"/>
      <c r="C801" s="684"/>
      <c r="D801" s="685"/>
      <c r="E801" s="685"/>
      <c r="F801" s="688"/>
      <c r="G801" s="685"/>
      <c r="H801" s="688"/>
      <c r="I801" s="685"/>
      <c r="J801" s="688"/>
      <c r="K801" s="685"/>
      <c r="L801" s="688"/>
      <c r="M801" s="685"/>
      <c r="N801" s="688"/>
      <c r="O801" s="685"/>
      <c r="P801" s="688"/>
      <c r="Q801" s="687"/>
      <c r="R801" s="687"/>
      <c r="S801" s="687"/>
      <c r="T801" s="687"/>
      <c r="U801" s="687"/>
      <c r="V801" s="687"/>
      <c r="W801" s="687"/>
      <c r="X801" s="687"/>
      <c r="Y801" s="687"/>
      <c r="Z801" s="687"/>
      <c r="AA801" s="687"/>
      <c r="AB801" s="687"/>
      <c r="AC801" s="687"/>
      <c r="AD801" s="687"/>
      <c r="AE801" s="687"/>
      <c r="AF801" s="687"/>
    </row>
    <row r="802" spans="1:32" x14ac:dyDescent="0.25">
      <c r="A802" s="682"/>
      <c r="B802" s="683"/>
      <c r="C802" s="684"/>
      <c r="D802" s="685"/>
      <c r="E802" s="685"/>
      <c r="F802" s="688"/>
      <c r="G802" s="685"/>
      <c r="H802" s="688"/>
      <c r="I802" s="685"/>
      <c r="J802" s="688"/>
      <c r="K802" s="685"/>
      <c r="L802" s="688"/>
      <c r="M802" s="685"/>
      <c r="N802" s="688"/>
      <c r="O802" s="685"/>
      <c r="P802" s="688"/>
      <c r="Q802" s="687"/>
      <c r="R802" s="687"/>
      <c r="S802" s="687"/>
      <c r="T802" s="687"/>
      <c r="U802" s="687"/>
      <c r="V802" s="687"/>
      <c r="W802" s="687"/>
      <c r="X802" s="687"/>
      <c r="Y802" s="687"/>
      <c r="Z802" s="687"/>
      <c r="AA802" s="687"/>
      <c r="AB802" s="687"/>
      <c r="AC802" s="687"/>
      <c r="AD802" s="687"/>
      <c r="AE802" s="687"/>
      <c r="AF802" s="687"/>
    </row>
    <row r="803" spans="1:32" x14ac:dyDescent="0.25">
      <c r="A803" s="682"/>
      <c r="B803" s="683"/>
      <c r="C803" s="684"/>
      <c r="D803" s="685"/>
      <c r="E803" s="685"/>
      <c r="F803" s="688"/>
      <c r="G803" s="685"/>
      <c r="H803" s="688"/>
      <c r="I803" s="685"/>
      <c r="J803" s="688"/>
      <c r="K803" s="685"/>
      <c r="L803" s="688"/>
      <c r="M803" s="685"/>
      <c r="N803" s="688"/>
      <c r="O803" s="685"/>
      <c r="P803" s="688"/>
      <c r="Q803" s="687"/>
      <c r="R803" s="687"/>
      <c r="S803" s="687"/>
      <c r="T803" s="687"/>
      <c r="U803" s="687"/>
      <c r="V803" s="687"/>
      <c r="W803" s="687"/>
      <c r="X803" s="687"/>
      <c r="Y803" s="687"/>
      <c r="Z803" s="687"/>
      <c r="AA803" s="687"/>
      <c r="AB803" s="687"/>
      <c r="AC803" s="687"/>
      <c r="AD803" s="687"/>
      <c r="AE803" s="687"/>
      <c r="AF803" s="687"/>
    </row>
    <row r="804" spans="1:32" x14ac:dyDescent="0.25">
      <c r="A804" s="682"/>
      <c r="B804" s="683"/>
      <c r="C804" s="684"/>
      <c r="D804" s="685"/>
      <c r="E804" s="685"/>
      <c r="F804" s="688"/>
      <c r="G804" s="685"/>
      <c r="H804" s="688"/>
      <c r="I804" s="685"/>
      <c r="J804" s="688"/>
      <c r="K804" s="685"/>
      <c r="L804" s="688"/>
      <c r="M804" s="685"/>
      <c r="N804" s="688"/>
      <c r="O804" s="685"/>
      <c r="P804" s="688"/>
      <c r="Q804" s="687"/>
      <c r="R804" s="687"/>
      <c r="S804" s="687"/>
      <c r="T804" s="687"/>
      <c r="U804" s="687"/>
      <c r="V804" s="687"/>
      <c r="W804" s="687"/>
      <c r="X804" s="687"/>
      <c r="Y804" s="687"/>
      <c r="Z804" s="687"/>
      <c r="AA804" s="687"/>
      <c r="AB804" s="687"/>
      <c r="AC804" s="687"/>
      <c r="AD804" s="687"/>
      <c r="AE804" s="687"/>
      <c r="AF804" s="687"/>
    </row>
    <row r="805" spans="1:32" x14ac:dyDescent="0.25">
      <c r="A805" s="682"/>
      <c r="B805" s="683"/>
      <c r="C805" s="684"/>
      <c r="D805" s="685"/>
      <c r="E805" s="685"/>
      <c r="F805" s="688"/>
      <c r="G805" s="685"/>
      <c r="H805" s="688"/>
      <c r="I805" s="685"/>
      <c r="J805" s="688"/>
      <c r="K805" s="685"/>
      <c r="L805" s="688"/>
      <c r="M805" s="685"/>
      <c r="N805" s="688"/>
      <c r="O805" s="685"/>
      <c r="P805" s="688"/>
      <c r="Q805" s="687"/>
      <c r="R805" s="687"/>
      <c r="S805" s="687"/>
      <c r="T805" s="687"/>
      <c r="U805" s="687"/>
      <c r="V805" s="687"/>
      <c r="W805" s="687"/>
      <c r="X805" s="687"/>
      <c r="Y805" s="687"/>
      <c r="Z805" s="687"/>
      <c r="AA805" s="687"/>
      <c r="AB805" s="687"/>
      <c r="AC805" s="687"/>
      <c r="AD805" s="687"/>
      <c r="AE805" s="687"/>
      <c r="AF805" s="687"/>
    </row>
    <row r="806" spans="1:32" x14ac:dyDescent="0.25">
      <c r="A806" s="682"/>
      <c r="B806" s="683"/>
      <c r="C806" s="684"/>
      <c r="D806" s="685"/>
      <c r="E806" s="685"/>
      <c r="F806" s="688"/>
      <c r="G806" s="685"/>
      <c r="H806" s="688"/>
      <c r="I806" s="685"/>
      <c r="J806" s="688"/>
      <c r="K806" s="685"/>
      <c r="L806" s="688"/>
      <c r="M806" s="685"/>
      <c r="N806" s="688"/>
      <c r="O806" s="685"/>
      <c r="P806" s="688"/>
      <c r="Q806" s="687"/>
      <c r="R806" s="687"/>
      <c r="S806" s="687"/>
      <c r="T806" s="687"/>
      <c r="U806" s="687"/>
      <c r="V806" s="687"/>
      <c r="W806" s="687"/>
      <c r="X806" s="687"/>
      <c r="Y806" s="687"/>
      <c r="Z806" s="687"/>
      <c r="AA806" s="687"/>
      <c r="AB806" s="687"/>
      <c r="AC806" s="687"/>
      <c r="AD806" s="687"/>
      <c r="AE806" s="687"/>
      <c r="AF806" s="687"/>
    </row>
    <row r="807" spans="1:32" x14ac:dyDescent="0.25">
      <c r="A807" s="682"/>
      <c r="B807" s="683"/>
      <c r="C807" s="684"/>
      <c r="D807" s="685"/>
      <c r="E807" s="685"/>
      <c r="F807" s="688"/>
      <c r="G807" s="685"/>
      <c r="H807" s="688"/>
      <c r="I807" s="685"/>
      <c r="J807" s="688"/>
      <c r="K807" s="685"/>
      <c r="L807" s="688"/>
      <c r="M807" s="685"/>
      <c r="N807" s="688"/>
      <c r="O807" s="685"/>
      <c r="P807" s="688"/>
      <c r="Q807" s="687"/>
      <c r="R807" s="687"/>
      <c r="S807" s="687"/>
      <c r="T807" s="687"/>
      <c r="U807" s="687"/>
      <c r="V807" s="687"/>
      <c r="W807" s="687"/>
      <c r="X807" s="687"/>
      <c r="Y807" s="687"/>
      <c r="Z807" s="687"/>
      <c r="AA807" s="687"/>
      <c r="AB807" s="687"/>
      <c r="AC807" s="687"/>
      <c r="AD807" s="687"/>
      <c r="AE807" s="687"/>
      <c r="AF807" s="687"/>
    </row>
    <row r="808" spans="1:32" x14ac:dyDescent="0.25">
      <c r="A808" s="682"/>
      <c r="B808" s="683"/>
      <c r="C808" s="684"/>
      <c r="D808" s="685"/>
      <c r="E808" s="685"/>
      <c r="F808" s="688"/>
      <c r="G808" s="685"/>
      <c r="H808" s="688"/>
      <c r="I808" s="685"/>
      <c r="J808" s="688"/>
      <c r="K808" s="685"/>
      <c r="L808" s="688"/>
      <c r="M808" s="685"/>
      <c r="N808" s="688"/>
      <c r="O808" s="685"/>
      <c r="P808" s="688"/>
      <c r="Q808" s="687"/>
      <c r="R808" s="687"/>
      <c r="S808" s="687"/>
      <c r="T808" s="687"/>
      <c r="U808" s="687"/>
      <c r="V808" s="687"/>
      <c r="W808" s="687"/>
      <c r="X808" s="687"/>
      <c r="Y808" s="687"/>
      <c r="Z808" s="687"/>
      <c r="AA808" s="687"/>
      <c r="AB808" s="687"/>
      <c r="AC808" s="687"/>
      <c r="AD808" s="687"/>
      <c r="AE808" s="687"/>
      <c r="AF808" s="687"/>
    </row>
    <row r="809" spans="1:32" x14ac:dyDescent="0.25">
      <c r="A809" s="682"/>
      <c r="B809" s="683"/>
      <c r="C809" s="684"/>
      <c r="D809" s="685"/>
      <c r="E809" s="685"/>
      <c r="F809" s="688"/>
      <c r="G809" s="685"/>
      <c r="H809" s="688"/>
      <c r="I809" s="685"/>
      <c r="J809" s="688"/>
      <c r="K809" s="685"/>
      <c r="L809" s="688"/>
      <c r="M809" s="685"/>
      <c r="N809" s="688"/>
      <c r="O809" s="685"/>
      <c r="P809" s="688"/>
      <c r="Q809" s="687"/>
      <c r="R809" s="687"/>
      <c r="S809" s="687"/>
      <c r="T809" s="687"/>
      <c r="U809" s="687"/>
      <c r="V809" s="687"/>
      <c r="W809" s="687"/>
      <c r="X809" s="687"/>
      <c r="Y809" s="687"/>
      <c r="Z809" s="687"/>
      <c r="AA809" s="687"/>
      <c r="AB809" s="687"/>
      <c r="AC809" s="687"/>
      <c r="AD809" s="687"/>
      <c r="AE809" s="687"/>
      <c r="AF809" s="687"/>
    </row>
    <row r="810" spans="1:32" x14ac:dyDescent="0.25">
      <c r="A810" s="682"/>
      <c r="B810" s="683"/>
      <c r="C810" s="684"/>
      <c r="D810" s="685"/>
      <c r="E810" s="685"/>
      <c r="F810" s="688"/>
      <c r="G810" s="685"/>
      <c r="H810" s="688"/>
      <c r="I810" s="685"/>
      <c r="J810" s="688"/>
      <c r="K810" s="685"/>
      <c r="L810" s="688"/>
      <c r="M810" s="685"/>
      <c r="N810" s="688"/>
      <c r="O810" s="685"/>
      <c r="P810" s="688"/>
      <c r="Q810" s="687"/>
      <c r="R810" s="687"/>
      <c r="S810" s="687"/>
      <c r="T810" s="687"/>
      <c r="U810" s="687"/>
      <c r="V810" s="687"/>
      <c r="W810" s="687"/>
      <c r="X810" s="687"/>
      <c r="Y810" s="687"/>
      <c r="Z810" s="687"/>
      <c r="AA810" s="687"/>
      <c r="AB810" s="687"/>
      <c r="AC810" s="687"/>
      <c r="AD810" s="687"/>
      <c r="AE810" s="687"/>
      <c r="AF810" s="687"/>
    </row>
    <row r="811" spans="1:32" x14ac:dyDescent="0.25">
      <c r="A811" s="682"/>
      <c r="B811" s="683"/>
      <c r="C811" s="684"/>
      <c r="D811" s="685"/>
      <c r="E811" s="685"/>
      <c r="F811" s="688"/>
      <c r="G811" s="685"/>
      <c r="H811" s="688"/>
      <c r="I811" s="685"/>
      <c r="J811" s="688"/>
      <c r="K811" s="685"/>
      <c r="L811" s="688"/>
      <c r="M811" s="685"/>
      <c r="N811" s="688"/>
      <c r="O811" s="685"/>
      <c r="P811" s="688"/>
      <c r="Q811" s="687"/>
      <c r="R811" s="687"/>
      <c r="S811" s="687"/>
      <c r="T811" s="687"/>
      <c r="U811" s="687"/>
      <c r="V811" s="687"/>
      <c r="W811" s="687"/>
      <c r="X811" s="687"/>
      <c r="Y811" s="687"/>
      <c r="Z811" s="687"/>
      <c r="AA811" s="687"/>
      <c r="AB811" s="687"/>
      <c r="AC811" s="687"/>
      <c r="AD811" s="687"/>
      <c r="AE811" s="687"/>
      <c r="AF811" s="687"/>
    </row>
    <row r="812" spans="1:32" x14ac:dyDescent="0.25">
      <c r="A812" s="682"/>
      <c r="B812" s="683"/>
      <c r="C812" s="684"/>
      <c r="D812" s="685"/>
      <c r="E812" s="685"/>
      <c r="F812" s="688"/>
      <c r="G812" s="685"/>
      <c r="H812" s="688"/>
      <c r="I812" s="685"/>
      <c r="J812" s="688"/>
      <c r="K812" s="685"/>
      <c r="L812" s="688"/>
      <c r="M812" s="685"/>
      <c r="N812" s="688"/>
      <c r="O812" s="685"/>
      <c r="P812" s="688"/>
      <c r="Q812" s="687"/>
      <c r="R812" s="687"/>
      <c r="S812" s="687"/>
      <c r="T812" s="687"/>
      <c r="U812" s="687"/>
      <c r="V812" s="687"/>
      <c r="W812" s="687"/>
      <c r="X812" s="687"/>
      <c r="Y812" s="687"/>
      <c r="Z812" s="687"/>
      <c r="AA812" s="687"/>
      <c r="AB812" s="687"/>
      <c r="AC812" s="687"/>
      <c r="AD812" s="687"/>
      <c r="AE812" s="687"/>
      <c r="AF812" s="687"/>
    </row>
    <row r="813" spans="1:32" x14ac:dyDescent="0.25">
      <c r="A813" s="682"/>
      <c r="B813" s="683"/>
      <c r="C813" s="684"/>
      <c r="D813" s="685"/>
      <c r="E813" s="685"/>
      <c r="F813" s="688"/>
      <c r="G813" s="685"/>
      <c r="H813" s="688"/>
      <c r="I813" s="685"/>
      <c r="J813" s="688"/>
      <c r="K813" s="685"/>
      <c r="L813" s="688"/>
      <c r="M813" s="685"/>
      <c r="N813" s="688"/>
      <c r="O813" s="685"/>
      <c r="P813" s="688"/>
      <c r="Q813" s="687"/>
      <c r="R813" s="687"/>
      <c r="S813" s="687"/>
      <c r="T813" s="687"/>
      <c r="U813" s="687"/>
      <c r="V813" s="687"/>
      <c r="W813" s="687"/>
      <c r="X813" s="687"/>
      <c r="Y813" s="687"/>
      <c r="Z813" s="687"/>
      <c r="AA813" s="687"/>
      <c r="AB813" s="687"/>
      <c r="AC813" s="687"/>
      <c r="AD813" s="687"/>
      <c r="AE813" s="687"/>
      <c r="AF813" s="687"/>
    </row>
    <row r="814" spans="1:32" x14ac:dyDescent="0.25">
      <c r="A814" s="682"/>
      <c r="B814" s="683"/>
      <c r="C814" s="684"/>
      <c r="D814" s="685"/>
      <c r="E814" s="685"/>
      <c r="F814" s="688"/>
      <c r="G814" s="685"/>
      <c r="H814" s="688"/>
      <c r="I814" s="685"/>
      <c r="J814" s="688"/>
      <c r="K814" s="685"/>
      <c r="L814" s="688"/>
      <c r="M814" s="685"/>
      <c r="N814" s="688"/>
      <c r="O814" s="685"/>
      <c r="P814" s="688"/>
      <c r="Q814" s="687"/>
      <c r="R814" s="687"/>
      <c r="S814" s="687"/>
      <c r="T814" s="687"/>
      <c r="U814" s="687"/>
      <c r="V814" s="687"/>
      <c r="W814" s="687"/>
      <c r="X814" s="687"/>
      <c r="Y814" s="687"/>
      <c r="Z814" s="687"/>
      <c r="AA814" s="687"/>
      <c r="AB814" s="687"/>
      <c r="AC814" s="687"/>
      <c r="AD814" s="687"/>
      <c r="AE814" s="687"/>
      <c r="AF814" s="687"/>
    </row>
    <row r="815" spans="1:32" x14ac:dyDescent="0.25">
      <c r="A815" s="682"/>
      <c r="B815" s="683"/>
      <c r="C815" s="684"/>
      <c r="D815" s="685"/>
      <c r="E815" s="685"/>
      <c r="F815" s="688"/>
      <c r="G815" s="685"/>
      <c r="H815" s="688"/>
      <c r="I815" s="685"/>
      <c r="J815" s="688"/>
      <c r="K815" s="685"/>
      <c r="L815" s="688"/>
      <c r="M815" s="685"/>
      <c r="N815" s="688"/>
      <c r="O815" s="685"/>
      <c r="P815" s="688"/>
      <c r="Q815" s="687"/>
      <c r="R815" s="687"/>
      <c r="S815" s="687"/>
      <c r="T815" s="687"/>
      <c r="U815" s="687"/>
      <c r="V815" s="687"/>
      <c r="W815" s="687"/>
      <c r="X815" s="687"/>
      <c r="Y815" s="687"/>
      <c r="Z815" s="687"/>
      <c r="AA815" s="687"/>
      <c r="AB815" s="687"/>
      <c r="AC815" s="687"/>
      <c r="AD815" s="687"/>
      <c r="AE815" s="687"/>
      <c r="AF815" s="687"/>
    </row>
    <row r="816" spans="1:32" x14ac:dyDescent="0.25">
      <c r="A816" s="682"/>
      <c r="B816" s="683"/>
      <c r="C816" s="684"/>
      <c r="D816" s="685"/>
      <c r="E816" s="685"/>
      <c r="F816" s="688"/>
      <c r="G816" s="685"/>
      <c r="H816" s="688"/>
      <c r="I816" s="685"/>
      <c r="J816" s="688"/>
      <c r="K816" s="685"/>
      <c r="L816" s="688"/>
      <c r="M816" s="685"/>
      <c r="N816" s="688"/>
      <c r="O816" s="685"/>
      <c r="P816" s="688"/>
      <c r="Q816" s="687"/>
      <c r="R816" s="687"/>
      <c r="S816" s="687"/>
      <c r="T816" s="687"/>
      <c r="U816" s="687"/>
      <c r="V816" s="687"/>
      <c r="W816" s="687"/>
      <c r="X816" s="687"/>
      <c r="Y816" s="687"/>
      <c r="Z816" s="687"/>
      <c r="AA816" s="687"/>
      <c r="AB816" s="687"/>
      <c r="AC816" s="687"/>
      <c r="AD816" s="687"/>
      <c r="AE816" s="687"/>
      <c r="AF816" s="687"/>
    </row>
    <row r="817" spans="1:32" x14ac:dyDescent="0.25">
      <c r="A817" s="682"/>
      <c r="B817" s="683"/>
      <c r="C817" s="684"/>
      <c r="D817" s="685"/>
      <c r="E817" s="685"/>
      <c r="F817" s="688"/>
      <c r="G817" s="685"/>
      <c r="H817" s="688"/>
      <c r="I817" s="685"/>
      <c r="J817" s="688"/>
      <c r="K817" s="685"/>
      <c r="L817" s="688"/>
      <c r="M817" s="685"/>
      <c r="N817" s="688"/>
      <c r="O817" s="685"/>
      <c r="P817" s="688"/>
      <c r="Q817" s="687"/>
      <c r="R817" s="687"/>
      <c r="S817" s="687"/>
      <c r="T817" s="687"/>
      <c r="U817" s="687"/>
      <c r="V817" s="687"/>
      <c r="W817" s="687"/>
      <c r="X817" s="687"/>
      <c r="Y817" s="687"/>
      <c r="Z817" s="687"/>
      <c r="AA817" s="687"/>
      <c r="AB817" s="687"/>
      <c r="AC817" s="687"/>
      <c r="AD817" s="687"/>
      <c r="AE817" s="687"/>
      <c r="AF817" s="687"/>
    </row>
    <row r="818" spans="1:32" x14ac:dyDescent="0.25">
      <c r="A818" s="682"/>
      <c r="B818" s="683"/>
      <c r="C818" s="684"/>
      <c r="D818" s="685"/>
      <c r="E818" s="685"/>
      <c r="F818" s="688"/>
      <c r="G818" s="685"/>
      <c r="H818" s="688"/>
      <c r="I818" s="685"/>
      <c r="J818" s="688"/>
      <c r="K818" s="685"/>
      <c r="L818" s="688"/>
      <c r="M818" s="685"/>
      <c r="N818" s="688"/>
      <c r="O818" s="685"/>
      <c r="P818" s="688"/>
      <c r="Q818" s="687"/>
      <c r="R818" s="687"/>
      <c r="S818" s="687"/>
      <c r="T818" s="687"/>
      <c r="U818" s="687"/>
      <c r="V818" s="687"/>
      <c r="W818" s="687"/>
      <c r="X818" s="687"/>
      <c r="Y818" s="687"/>
      <c r="Z818" s="687"/>
      <c r="AA818" s="687"/>
      <c r="AB818" s="687"/>
      <c r="AC818" s="687"/>
      <c r="AD818" s="687"/>
      <c r="AE818" s="687"/>
      <c r="AF818" s="687"/>
    </row>
    <row r="819" spans="1:32" x14ac:dyDescent="0.25">
      <c r="A819" s="682"/>
      <c r="B819" s="683"/>
      <c r="C819" s="684"/>
      <c r="D819" s="685"/>
      <c r="E819" s="685"/>
      <c r="F819" s="688"/>
      <c r="G819" s="685"/>
      <c r="H819" s="688"/>
      <c r="I819" s="685"/>
      <c r="J819" s="688"/>
      <c r="K819" s="685"/>
      <c r="L819" s="688"/>
      <c r="M819" s="685"/>
      <c r="N819" s="688"/>
      <c r="O819" s="685"/>
      <c r="P819" s="688"/>
      <c r="Q819" s="687"/>
      <c r="R819" s="687"/>
      <c r="S819" s="687"/>
      <c r="T819" s="687"/>
      <c r="U819" s="687"/>
      <c r="V819" s="687"/>
      <c r="W819" s="687"/>
      <c r="X819" s="687"/>
      <c r="Y819" s="687"/>
      <c r="Z819" s="687"/>
      <c r="AA819" s="687"/>
      <c r="AB819" s="687"/>
      <c r="AC819" s="687"/>
      <c r="AD819" s="687"/>
      <c r="AE819" s="687"/>
      <c r="AF819" s="687"/>
    </row>
    <row r="820" spans="1:32" x14ac:dyDescent="0.25">
      <c r="A820" s="682"/>
      <c r="B820" s="683"/>
      <c r="C820" s="684"/>
      <c r="D820" s="685"/>
      <c r="E820" s="685"/>
      <c r="F820" s="688"/>
      <c r="G820" s="685"/>
      <c r="H820" s="688"/>
      <c r="I820" s="685"/>
      <c r="J820" s="688"/>
      <c r="K820" s="685"/>
      <c r="L820" s="688"/>
      <c r="M820" s="685"/>
      <c r="N820" s="688"/>
      <c r="O820" s="685"/>
      <c r="P820" s="688"/>
      <c r="Q820" s="687"/>
      <c r="R820" s="687"/>
      <c r="S820" s="687"/>
      <c r="T820" s="687"/>
      <c r="U820" s="687"/>
      <c r="V820" s="687"/>
      <c r="W820" s="687"/>
      <c r="X820" s="687"/>
      <c r="Y820" s="687"/>
      <c r="Z820" s="687"/>
      <c r="AA820" s="687"/>
      <c r="AB820" s="687"/>
      <c r="AC820" s="687"/>
      <c r="AD820" s="687"/>
      <c r="AE820" s="687"/>
      <c r="AF820" s="687"/>
    </row>
    <row r="821" spans="1:32" x14ac:dyDescent="0.25">
      <c r="A821" s="682"/>
      <c r="B821" s="683"/>
      <c r="C821" s="684"/>
      <c r="D821" s="685"/>
      <c r="E821" s="685"/>
      <c r="F821" s="688"/>
      <c r="G821" s="685"/>
      <c r="H821" s="688"/>
      <c r="I821" s="685"/>
      <c r="J821" s="688"/>
      <c r="K821" s="685"/>
      <c r="L821" s="688"/>
      <c r="M821" s="685"/>
      <c r="N821" s="688"/>
      <c r="O821" s="685"/>
      <c r="P821" s="688"/>
      <c r="Q821" s="687"/>
      <c r="R821" s="687"/>
      <c r="S821" s="687"/>
      <c r="T821" s="687"/>
      <c r="U821" s="687"/>
      <c r="V821" s="687"/>
      <c r="W821" s="687"/>
      <c r="X821" s="687"/>
      <c r="Y821" s="687"/>
      <c r="Z821" s="687"/>
      <c r="AA821" s="687"/>
      <c r="AB821" s="687"/>
      <c r="AC821" s="687"/>
      <c r="AD821" s="687"/>
      <c r="AE821" s="687"/>
      <c r="AF821" s="687"/>
    </row>
    <row r="822" spans="1:32" x14ac:dyDescent="0.25">
      <c r="A822" s="682"/>
      <c r="B822" s="683"/>
      <c r="C822" s="684"/>
      <c r="D822" s="685"/>
      <c r="E822" s="685"/>
      <c r="F822" s="688"/>
      <c r="G822" s="685"/>
      <c r="H822" s="688"/>
      <c r="I822" s="685"/>
      <c r="J822" s="688"/>
      <c r="K822" s="685"/>
      <c r="L822" s="688"/>
      <c r="M822" s="685"/>
      <c r="N822" s="688"/>
      <c r="O822" s="685"/>
      <c r="P822" s="688"/>
      <c r="Q822" s="687"/>
      <c r="R822" s="687"/>
      <c r="S822" s="687"/>
      <c r="T822" s="687"/>
      <c r="U822" s="687"/>
      <c r="V822" s="687"/>
      <c r="W822" s="687"/>
      <c r="X822" s="687"/>
      <c r="Y822" s="687"/>
      <c r="Z822" s="687"/>
      <c r="AA822" s="687"/>
      <c r="AB822" s="687"/>
      <c r="AC822" s="687"/>
      <c r="AD822" s="687"/>
      <c r="AE822" s="687"/>
      <c r="AF822" s="687"/>
    </row>
    <row r="823" spans="1:32" x14ac:dyDescent="0.25">
      <c r="A823" s="682"/>
      <c r="B823" s="683"/>
      <c r="C823" s="684"/>
      <c r="D823" s="685"/>
      <c r="E823" s="685"/>
      <c r="F823" s="688"/>
      <c r="G823" s="685"/>
      <c r="H823" s="688"/>
      <c r="I823" s="685"/>
      <c r="J823" s="688"/>
      <c r="K823" s="685"/>
      <c r="L823" s="688"/>
      <c r="M823" s="685"/>
      <c r="N823" s="688"/>
      <c r="O823" s="685"/>
      <c r="P823" s="688"/>
      <c r="Q823" s="687"/>
      <c r="R823" s="687"/>
      <c r="S823" s="687"/>
      <c r="T823" s="687"/>
      <c r="U823" s="687"/>
      <c r="V823" s="687"/>
      <c r="W823" s="687"/>
      <c r="X823" s="687"/>
      <c r="Y823" s="687"/>
      <c r="Z823" s="687"/>
      <c r="AA823" s="687"/>
      <c r="AB823" s="687"/>
      <c r="AC823" s="687"/>
      <c r="AD823" s="687"/>
      <c r="AE823" s="687"/>
      <c r="AF823" s="687"/>
    </row>
    <row r="824" spans="1:32" x14ac:dyDescent="0.25">
      <c r="A824" s="682"/>
      <c r="B824" s="683"/>
      <c r="C824" s="684"/>
      <c r="D824" s="685"/>
      <c r="E824" s="685"/>
      <c r="F824" s="688"/>
      <c r="G824" s="685"/>
      <c r="H824" s="688"/>
      <c r="I824" s="685"/>
      <c r="J824" s="688"/>
      <c r="K824" s="685"/>
      <c r="L824" s="688"/>
      <c r="M824" s="685"/>
      <c r="N824" s="688"/>
      <c r="O824" s="685"/>
      <c r="P824" s="688"/>
      <c r="Q824" s="687"/>
      <c r="R824" s="687"/>
      <c r="S824" s="687"/>
      <c r="T824" s="687"/>
      <c r="U824" s="687"/>
      <c r="V824" s="687"/>
      <c r="W824" s="687"/>
      <c r="X824" s="687"/>
      <c r="Y824" s="687"/>
      <c r="Z824" s="687"/>
      <c r="AA824" s="687"/>
      <c r="AB824" s="687"/>
      <c r="AC824" s="687"/>
      <c r="AD824" s="687"/>
      <c r="AE824" s="687"/>
      <c r="AF824" s="687"/>
    </row>
    <row r="825" spans="1:32" x14ac:dyDescent="0.25">
      <c r="A825" s="682"/>
      <c r="B825" s="683"/>
      <c r="C825" s="684"/>
      <c r="D825" s="685"/>
      <c r="E825" s="685"/>
      <c r="F825" s="688"/>
      <c r="G825" s="685"/>
      <c r="H825" s="688"/>
      <c r="I825" s="685"/>
      <c r="J825" s="688"/>
      <c r="K825" s="685"/>
      <c r="L825" s="688"/>
      <c r="M825" s="685"/>
      <c r="N825" s="688"/>
      <c r="O825" s="685"/>
      <c r="P825" s="688"/>
      <c r="Q825" s="687"/>
      <c r="R825" s="687"/>
      <c r="S825" s="687"/>
      <c r="T825" s="687"/>
      <c r="U825" s="687"/>
      <c r="V825" s="687"/>
      <c r="W825" s="687"/>
      <c r="X825" s="687"/>
      <c r="Y825" s="687"/>
      <c r="Z825" s="687"/>
      <c r="AA825" s="687"/>
      <c r="AB825" s="687"/>
      <c r="AC825" s="687"/>
      <c r="AD825" s="687"/>
      <c r="AE825" s="687"/>
      <c r="AF825" s="687"/>
    </row>
    <row r="826" spans="1:32" x14ac:dyDescent="0.25">
      <c r="A826" s="682"/>
      <c r="B826" s="683"/>
      <c r="C826" s="684"/>
      <c r="D826" s="685"/>
      <c r="E826" s="685"/>
      <c r="F826" s="688"/>
      <c r="G826" s="685"/>
      <c r="H826" s="688"/>
      <c r="I826" s="685"/>
      <c r="J826" s="688"/>
      <c r="K826" s="685"/>
      <c r="L826" s="688"/>
      <c r="M826" s="685"/>
      <c r="N826" s="688"/>
      <c r="O826" s="685"/>
      <c r="P826" s="688"/>
      <c r="Q826" s="687"/>
      <c r="R826" s="687"/>
      <c r="S826" s="687"/>
      <c r="T826" s="687"/>
      <c r="U826" s="687"/>
      <c r="V826" s="687"/>
      <c r="W826" s="687"/>
      <c r="X826" s="687"/>
      <c r="Y826" s="687"/>
      <c r="Z826" s="687"/>
      <c r="AA826" s="687"/>
      <c r="AB826" s="687"/>
      <c r="AC826" s="687"/>
      <c r="AD826" s="687"/>
      <c r="AE826" s="687"/>
      <c r="AF826" s="687"/>
    </row>
    <row r="827" spans="1:32" x14ac:dyDescent="0.25">
      <c r="A827" s="682"/>
      <c r="B827" s="683"/>
      <c r="C827" s="684"/>
      <c r="D827" s="685"/>
      <c r="E827" s="685"/>
      <c r="F827" s="688"/>
      <c r="G827" s="685"/>
      <c r="H827" s="688"/>
      <c r="I827" s="685"/>
      <c r="J827" s="688"/>
      <c r="K827" s="685"/>
      <c r="L827" s="688"/>
      <c r="M827" s="685"/>
      <c r="N827" s="688"/>
      <c r="O827" s="685"/>
      <c r="P827" s="688"/>
      <c r="Q827" s="687"/>
      <c r="R827" s="687"/>
      <c r="S827" s="687"/>
      <c r="T827" s="687"/>
      <c r="U827" s="687"/>
      <c r="V827" s="687"/>
      <c r="W827" s="687"/>
      <c r="X827" s="687"/>
      <c r="Y827" s="687"/>
      <c r="Z827" s="687"/>
      <c r="AA827" s="687"/>
      <c r="AB827" s="687"/>
      <c r="AC827" s="687"/>
      <c r="AD827" s="687"/>
      <c r="AE827" s="687"/>
      <c r="AF827" s="687"/>
    </row>
    <row r="828" spans="1:32" x14ac:dyDescent="0.25">
      <c r="A828" s="682"/>
      <c r="B828" s="683"/>
      <c r="C828" s="684"/>
      <c r="D828" s="685"/>
      <c r="E828" s="685"/>
      <c r="F828" s="688"/>
      <c r="G828" s="685"/>
      <c r="H828" s="688"/>
      <c r="I828" s="685"/>
      <c r="J828" s="688"/>
      <c r="K828" s="685"/>
      <c r="L828" s="688"/>
      <c r="M828" s="685"/>
      <c r="N828" s="688"/>
      <c r="O828" s="685"/>
      <c r="P828" s="688"/>
      <c r="Q828" s="687"/>
      <c r="R828" s="687"/>
      <c r="S828" s="687"/>
      <c r="T828" s="687"/>
      <c r="U828" s="687"/>
      <c r="V828" s="687"/>
      <c r="W828" s="687"/>
      <c r="X828" s="687"/>
      <c r="Y828" s="687"/>
      <c r="Z828" s="687"/>
      <c r="AA828" s="687"/>
      <c r="AB828" s="687"/>
      <c r="AC828" s="687"/>
      <c r="AD828" s="687"/>
      <c r="AE828" s="687"/>
      <c r="AF828" s="687"/>
    </row>
    <row r="829" spans="1:32" x14ac:dyDescent="0.25">
      <c r="A829" s="682"/>
      <c r="B829" s="683"/>
      <c r="C829" s="684"/>
      <c r="D829" s="685"/>
      <c r="E829" s="685"/>
      <c r="F829" s="688"/>
      <c r="G829" s="685"/>
      <c r="H829" s="688"/>
      <c r="I829" s="685"/>
      <c r="J829" s="688"/>
      <c r="K829" s="685"/>
      <c r="L829" s="688"/>
      <c r="M829" s="685"/>
      <c r="N829" s="688"/>
      <c r="O829" s="685"/>
      <c r="P829" s="688"/>
      <c r="Q829" s="687"/>
      <c r="R829" s="687"/>
      <c r="S829" s="687"/>
      <c r="T829" s="687"/>
      <c r="U829" s="687"/>
      <c r="V829" s="687"/>
      <c r="W829" s="687"/>
      <c r="X829" s="687"/>
      <c r="Y829" s="687"/>
      <c r="Z829" s="687"/>
      <c r="AA829" s="687"/>
      <c r="AB829" s="687"/>
      <c r="AC829" s="687"/>
      <c r="AD829" s="687"/>
      <c r="AE829" s="687"/>
      <c r="AF829" s="687"/>
    </row>
    <row r="830" spans="1:32" x14ac:dyDescent="0.25">
      <c r="A830" s="682"/>
      <c r="B830" s="683"/>
      <c r="C830" s="684"/>
      <c r="D830" s="685"/>
      <c r="E830" s="685"/>
      <c r="F830" s="688"/>
      <c r="G830" s="685"/>
      <c r="H830" s="688"/>
      <c r="I830" s="685"/>
      <c r="J830" s="688"/>
      <c r="K830" s="685"/>
      <c r="L830" s="688"/>
      <c r="M830" s="685"/>
      <c r="N830" s="688"/>
      <c r="O830" s="685"/>
      <c r="P830" s="688"/>
      <c r="Q830" s="687"/>
      <c r="R830" s="687"/>
      <c r="S830" s="687"/>
      <c r="T830" s="687"/>
      <c r="U830" s="687"/>
      <c r="V830" s="687"/>
      <c r="W830" s="687"/>
      <c r="X830" s="687"/>
      <c r="Y830" s="687"/>
      <c r="Z830" s="687"/>
      <c r="AA830" s="687"/>
      <c r="AB830" s="687"/>
      <c r="AC830" s="687"/>
      <c r="AD830" s="687"/>
      <c r="AE830" s="687"/>
      <c r="AF830" s="687"/>
    </row>
    <row r="831" spans="1:32" x14ac:dyDescent="0.25">
      <c r="A831" s="682"/>
      <c r="B831" s="683"/>
      <c r="C831" s="684"/>
      <c r="D831" s="685"/>
      <c r="E831" s="685"/>
      <c r="F831" s="688"/>
      <c r="G831" s="685"/>
      <c r="H831" s="688"/>
      <c r="I831" s="685"/>
      <c r="J831" s="688"/>
      <c r="K831" s="685"/>
      <c r="L831" s="688"/>
      <c r="M831" s="685"/>
      <c r="N831" s="688"/>
      <c r="O831" s="685"/>
      <c r="P831" s="688"/>
      <c r="Q831" s="687"/>
      <c r="R831" s="687"/>
      <c r="S831" s="687"/>
      <c r="T831" s="687"/>
      <c r="U831" s="687"/>
      <c r="V831" s="687"/>
      <c r="W831" s="687"/>
      <c r="X831" s="687"/>
      <c r="Y831" s="687"/>
      <c r="Z831" s="687"/>
      <c r="AA831" s="687"/>
      <c r="AB831" s="687"/>
      <c r="AC831" s="687"/>
      <c r="AD831" s="687"/>
      <c r="AE831" s="687"/>
      <c r="AF831" s="687"/>
    </row>
    <row r="832" spans="1:32" x14ac:dyDescent="0.25">
      <c r="A832" s="682"/>
      <c r="B832" s="683"/>
      <c r="C832" s="684"/>
      <c r="D832" s="685"/>
      <c r="E832" s="685"/>
      <c r="F832" s="688"/>
      <c r="G832" s="685"/>
      <c r="H832" s="688"/>
      <c r="I832" s="685"/>
      <c r="J832" s="688"/>
      <c r="K832" s="685"/>
      <c r="L832" s="688"/>
      <c r="M832" s="685"/>
      <c r="N832" s="688"/>
      <c r="O832" s="685"/>
      <c r="P832" s="688"/>
      <c r="Q832" s="687"/>
      <c r="R832" s="687"/>
      <c r="S832" s="687"/>
      <c r="T832" s="687"/>
      <c r="U832" s="687"/>
      <c r="V832" s="687"/>
      <c r="W832" s="687"/>
      <c r="X832" s="687"/>
      <c r="Y832" s="687"/>
      <c r="Z832" s="687"/>
      <c r="AA832" s="687"/>
      <c r="AB832" s="687"/>
      <c r="AC832" s="687"/>
      <c r="AD832" s="687"/>
      <c r="AE832" s="687"/>
      <c r="AF832" s="687"/>
    </row>
    <row r="833" spans="1:32" x14ac:dyDescent="0.25">
      <c r="A833" s="682"/>
      <c r="B833" s="683"/>
      <c r="C833" s="684"/>
      <c r="D833" s="685"/>
      <c r="E833" s="685"/>
      <c r="F833" s="688"/>
      <c r="G833" s="685"/>
      <c r="H833" s="688"/>
      <c r="I833" s="685"/>
      <c r="J833" s="688"/>
      <c r="K833" s="685"/>
      <c r="L833" s="688"/>
      <c r="M833" s="685"/>
      <c r="N833" s="688"/>
      <c r="O833" s="685"/>
      <c r="P833" s="688"/>
      <c r="Q833" s="687"/>
      <c r="R833" s="687"/>
      <c r="S833" s="687"/>
      <c r="T833" s="687"/>
      <c r="U833" s="687"/>
      <c r="V833" s="687"/>
      <c r="W833" s="687"/>
      <c r="X833" s="687"/>
      <c r="Y833" s="687"/>
      <c r="Z833" s="687"/>
      <c r="AA833" s="687"/>
      <c r="AB833" s="687"/>
      <c r="AC833" s="687"/>
      <c r="AD833" s="687"/>
      <c r="AE833" s="687"/>
      <c r="AF833" s="687"/>
    </row>
    <row r="834" spans="1:32" x14ac:dyDescent="0.25">
      <c r="A834" s="682"/>
      <c r="B834" s="683"/>
      <c r="C834" s="684"/>
      <c r="D834" s="685"/>
      <c r="E834" s="685"/>
      <c r="F834" s="688"/>
      <c r="G834" s="685"/>
      <c r="H834" s="688"/>
      <c r="I834" s="685"/>
      <c r="J834" s="688"/>
      <c r="K834" s="685"/>
      <c r="L834" s="688"/>
      <c r="M834" s="685"/>
      <c r="N834" s="688"/>
      <c r="O834" s="685"/>
      <c r="P834" s="688"/>
      <c r="Q834" s="687"/>
      <c r="R834" s="687"/>
      <c r="S834" s="687"/>
      <c r="T834" s="687"/>
      <c r="U834" s="687"/>
      <c r="V834" s="687"/>
      <c r="W834" s="687"/>
      <c r="X834" s="687"/>
      <c r="Y834" s="687"/>
      <c r="Z834" s="687"/>
      <c r="AA834" s="687"/>
      <c r="AB834" s="687"/>
      <c r="AC834" s="687"/>
      <c r="AD834" s="687"/>
      <c r="AE834" s="687"/>
      <c r="AF834" s="687"/>
    </row>
    <row r="835" spans="1:32" x14ac:dyDescent="0.25">
      <c r="A835" s="682"/>
      <c r="B835" s="683"/>
      <c r="C835" s="684"/>
      <c r="D835" s="685"/>
      <c r="E835" s="685"/>
      <c r="F835" s="688"/>
      <c r="G835" s="685"/>
      <c r="H835" s="688"/>
      <c r="I835" s="685"/>
      <c r="J835" s="688"/>
      <c r="K835" s="685"/>
      <c r="L835" s="688"/>
      <c r="M835" s="685"/>
      <c r="N835" s="688"/>
      <c r="O835" s="685"/>
      <c r="P835" s="688"/>
      <c r="Q835" s="687"/>
      <c r="R835" s="687"/>
      <c r="S835" s="687"/>
      <c r="T835" s="687"/>
      <c r="U835" s="687"/>
      <c r="V835" s="687"/>
      <c r="W835" s="687"/>
      <c r="X835" s="687"/>
      <c r="Y835" s="687"/>
      <c r="Z835" s="687"/>
      <c r="AA835" s="687"/>
      <c r="AB835" s="687"/>
      <c r="AC835" s="687"/>
      <c r="AD835" s="687"/>
      <c r="AE835" s="687"/>
      <c r="AF835" s="687"/>
    </row>
    <row r="836" spans="1:32" x14ac:dyDescent="0.25">
      <c r="A836" s="682"/>
      <c r="B836" s="683"/>
      <c r="C836" s="684"/>
      <c r="D836" s="685"/>
      <c r="E836" s="685"/>
      <c r="F836" s="688"/>
      <c r="G836" s="685"/>
      <c r="H836" s="688"/>
      <c r="I836" s="685"/>
      <c r="J836" s="688"/>
      <c r="K836" s="685"/>
      <c r="L836" s="688"/>
      <c r="M836" s="685"/>
      <c r="N836" s="688"/>
      <c r="O836" s="685"/>
      <c r="P836" s="688"/>
      <c r="Q836" s="687"/>
      <c r="R836" s="687"/>
      <c r="S836" s="687"/>
      <c r="T836" s="687"/>
      <c r="U836" s="687"/>
      <c r="V836" s="687"/>
      <c r="W836" s="687"/>
      <c r="X836" s="687"/>
      <c r="Y836" s="687"/>
      <c r="Z836" s="687"/>
      <c r="AA836" s="687"/>
      <c r="AB836" s="687"/>
      <c r="AC836" s="687"/>
      <c r="AD836" s="687"/>
      <c r="AE836" s="687"/>
      <c r="AF836" s="687"/>
    </row>
    <row r="837" spans="1:32" x14ac:dyDescent="0.25">
      <c r="A837" s="682"/>
      <c r="B837" s="683"/>
      <c r="C837" s="684"/>
      <c r="D837" s="685"/>
      <c r="E837" s="685"/>
      <c r="F837" s="688"/>
      <c r="G837" s="685"/>
      <c r="H837" s="688"/>
      <c r="I837" s="685"/>
      <c r="J837" s="688"/>
      <c r="K837" s="685"/>
      <c r="L837" s="688"/>
      <c r="M837" s="685"/>
      <c r="N837" s="688"/>
      <c r="O837" s="685"/>
      <c r="P837" s="688"/>
      <c r="Q837" s="687"/>
      <c r="R837" s="687"/>
      <c r="S837" s="687"/>
      <c r="T837" s="687"/>
      <c r="U837" s="687"/>
      <c r="V837" s="687"/>
      <c r="W837" s="687"/>
      <c r="X837" s="687"/>
      <c r="Y837" s="687"/>
      <c r="Z837" s="687"/>
      <c r="AA837" s="687"/>
      <c r="AB837" s="687"/>
      <c r="AC837" s="687"/>
      <c r="AD837" s="687"/>
      <c r="AE837" s="687"/>
      <c r="AF837" s="687"/>
    </row>
    <row r="838" spans="1:32" x14ac:dyDescent="0.25">
      <c r="A838" s="682"/>
      <c r="B838" s="683"/>
      <c r="C838" s="684"/>
      <c r="D838" s="685"/>
      <c r="E838" s="685"/>
      <c r="F838" s="688"/>
      <c r="G838" s="685"/>
      <c r="H838" s="688"/>
      <c r="I838" s="685"/>
      <c r="J838" s="688"/>
      <c r="K838" s="685"/>
      <c r="L838" s="688"/>
      <c r="M838" s="685"/>
      <c r="N838" s="688"/>
      <c r="O838" s="685"/>
      <c r="P838" s="688"/>
      <c r="Q838" s="687"/>
      <c r="R838" s="687"/>
      <c r="S838" s="687"/>
      <c r="T838" s="687"/>
      <c r="U838" s="687"/>
      <c r="V838" s="687"/>
      <c r="W838" s="687"/>
      <c r="X838" s="687"/>
      <c r="Y838" s="687"/>
      <c r="Z838" s="687"/>
      <c r="AA838" s="687"/>
      <c r="AB838" s="687"/>
      <c r="AC838" s="687"/>
      <c r="AD838" s="687"/>
      <c r="AE838" s="687"/>
      <c r="AF838" s="687"/>
    </row>
    <row r="839" spans="1:32" x14ac:dyDescent="0.25">
      <c r="A839" s="682"/>
      <c r="B839" s="683"/>
      <c r="C839" s="684"/>
      <c r="D839" s="685"/>
      <c r="E839" s="685"/>
      <c r="F839" s="688"/>
      <c r="G839" s="685"/>
      <c r="H839" s="688"/>
      <c r="I839" s="685"/>
      <c r="J839" s="688"/>
      <c r="K839" s="685"/>
      <c r="L839" s="688"/>
      <c r="M839" s="685"/>
      <c r="N839" s="688"/>
      <c r="O839" s="685"/>
      <c r="P839" s="688"/>
      <c r="Q839" s="687"/>
      <c r="R839" s="687"/>
      <c r="S839" s="687"/>
      <c r="T839" s="687"/>
      <c r="U839" s="687"/>
      <c r="V839" s="687"/>
      <c r="W839" s="687"/>
      <c r="X839" s="687"/>
      <c r="Y839" s="687"/>
      <c r="Z839" s="687"/>
      <c r="AA839" s="687"/>
      <c r="AB839" s="687"/>
      <c r="AC839" s="687"/>
      <c r="AD839" s="687"/>
      <c r="AE839" s="687"/>
      <c r="AF839" s="687"/>
    </row>
    <row r="840" spans="1:32" x14ac:dyDescent="0.25">
      <c r="A840" s="682"/>
      <c r="B840" s="683"/>
      <c r="C840" s="684"/>
      <c r="D840" s="685"/>
      <c r="E840" s="685"/>
      <c r="F840" s="688"/>
      <c r="G840" s="685"/>
      <c r="H840" s="688"/>
      <c r="I840" s="685"/>
      <c r="J840" s="688"/>
      <c r="K840" s="685"/>
      <c r="L840" s="688"/>
      <c r="M840" s="685"/>
      <c r="N840" s="688"/>
      <c r="O840" s="685"/>
      <c r="P840" s="688"/>
      <c r="Q840" s="687"/>
      <c r="R840" s="687"/>
      <c r="S840" s="687"/>
      <c r="T840" s="687"/>
      <c r="U840" s="687"/>
      <c r="V840" s="687"/>
      <c r="W840" s="687"/>
      <c r="X840" s="687"/>
      <c r="Y840" s="687"/>
      <c r="Z840" s="687"/>
      <c r="AA840" s="687"/>
      <c r="AB840" s="687"/>
      <c r="AC840" s="687"/>
      <c r="AD840" s="687"/>
      <c r="AE840" s="687"/>
      <c r="AF840" s="687"/>
    </row>
    <row r="841" spans="1:32" x14ac:dyDescent="0.25">
      <c r="A841" s="682"/>
      <c r="B841" s="683"/>
      <c r="C841" s="684"/>
      <c r="D841" s="685"/>
      <c r="E841" s="685"/>
      <c r="F841" s="688"/>
      <c r="G841" s="685"/>
      <c r="H841" s="688"/>
      <c r="I841" s="685"/>
      <c r="J841" s="688"/>
      <c r="K841" s="685"/>
      <c r="L841" s="688"/>
      <c r="M841" s="685"/>
      <c r="N841" s="688"/>
      <c r="O841" s="685"/>
      <c r="P841" s="688"/>
      <c r="Q841" s="687"/>
      <c r="R841" s="687"/>
      <c r="S841" s="687"/>
      <c r="T841" s="687"/>
      <c r="U841" s="687"/>
      <c r="V841" s="687"/>
      <c r="W841" s="687"/>
      <c r="X841" s="687"/>
      <c r="Y841" s="687"/>
      <c r="Z841" s="687"/>
      <c r="AA841" s="687"/>
      <c r="AB841" s="687"/>
      <c r="AC841" s="687"/>
      <c r="AD841" s="687"/>
      <c r="AE841" s="687"/>
      <c r="AF841" s="687"/>
    </row>
    <row r="842" spans="1:32" x14ac:dyDescent="0.25">
      <c r="A842" s="682"/>
      <c r="B842" s="683"/>
      <c r="C842" s="684"/>
      <c r="D842" s="685"/>
      <c r="E842" s="685"/>
      <c r="F842" s="688"/>
      <c r="G842" s="685"/>
      <c r="H842" s="688"/>
      <c r="I842" s="685"/>
      <c r="J842" s="688"/>
      <c r="K842" s="685"/>
      <c r="L842" s="688"/>
      <c r="M842" s="685"/>
      <c r="N842" s="688"/>
      <c r="O842" s="685"/>
      <c r="P842" s="688"/>
      <c r="Q842" s="687"/>
      <c r="R842" s="687"/>
      <c r="S842" s="687"/>
      <c r="T842" s="687"/>
      <c r="U842" s="687"/>
      <c r="V842" s="687"/>
      <c r="W842" s="687"/>
      <c r="X842" s="687"/>
      <c r="Y842" s="687"/>
      <c r="Z842" s="687"/>
      <c r="AA842" s="687"/>
      <c r="AB842" s="687"/>
      <c r="AC842" s="687"/>
      <c r="AD842" s="687"/>
      <c r="AE842" s="687"/>
      <c r="AF842" s="687"/>
    </row>
    <row r="843" spans="1:32" x14ac:dyDescent="0.25">
      <c r="A843" s="682"/>
      <c r="B843" s="683"/>
      <c r="C843" s="684"/>
      <c r="D843" s="685"/>
      <c r="E843" s="685"/>
      <c r="F843" s="688"/>
      <c r="G843" s="685"/>
      <c r="H843" s="688"/>
      <c r="I843" s="685"/>
      <c r="J843" s="688"/>
      <c r="K843" s="685"/>
      <c r="L843" s="688"/>
      <c r="M843" s="685"/>
      <c r="N843" s="688"/>
      <c r="O843" s="685"/>
      <c r="P843" s="688"/>
      <c r="Q843" s="687"/>
      <c r="R843" s="687"/>
      <c r="S843" s="687"/>
      <c r="T843" s="687"/>
      <c r="U843" s="687"/>
      <c r="V843" s="687"/>
      <c r="W843" s="687"/>
      <c r="X843" s="687"/>
      <c r="Y843" s="687"/>
      <c r="Z843" s="687"/>
      <c r="AA843" s="687"/>
      <c r="AB843" s="687"/>
      <c r="AC843" s="687"/>
      <c r="AD843" s="687"/>
      <c r="AE843" s="687"/>
      <c r="AF843" s="687"/>
    </row>
    <row r="844" spans="1:32" x14ac:dyDescent="0.25">
      <c r="A844" s="682"/>
      <c r="B844" s="683"/>
      <c r="C844" s="684"/>
      <c r="D844" s="685"/>
      <c r="E844" s="685"/>
      <c r="F844" s="688"/>
      <c r="G844" s="685"/>
      <c r="H844" s="688"/>
      <c r="I844" s="685"/>
      <c r="J844" s="688"/>
      <c r="K844" s="685"/>
      <c r="L844" s="688"/>
      <c r="M844" s="685"/>
      <c r="N844" s="688"/>
      <c r="O844" s="685"/>
      <c r="P844" s="688"/>
      <c r="Q844" s="687"/>
      <c r="R844" s="687"/>
      <c r="S844" s="687"/>
      <c r="T844" s="687"/>
      <c r="U844" s="687"/>
      <c r="V844" s="687"/>
      <c r="W844" s="687"/>
      <c r="X844" s="687"/>
      <c r="Y844" s="687"/>
      <c r="Z844" s="687"/>
      <c r="AA844" s="687"/>
      <c r="AB844" s="687"/>
      <c r="AC844" s="687"/>
      <c r="AD844" s="687"/>
      <c r="AE844" s="687"/>
      <c r="AF844" s="687"/>
    </row>
    <row r="845" spans="1:32" x14ac:dyDescent="0.25">
      <c r="A845" s="682"/>
      <c r="B845" s="683"/>
      <c r="C845" s="684"/>
      <c r="D845" s="685"/>
      <c r="E845" s="685"/>
      <c r="F845" s="688"/>
      <c r="G845" s="685"/>
      <c r="H845" s="688"/>
      <c r="I845" s="685"/>
      <c r="J845" s="688"/>
      <c r="K845" s="685"/>
      <c r="L845" s="688"/>
      <c r="M845" s="685"/>
      <c r="N845" s="688"/>
      <c r="O845" s="685"/>
      <c r="P845" s="688"/>
      <c r="Q845" s="687"/>
      <c r="R845" s="687"/>
      <c r="S845" s="687"/>
      <c r="T845" s="687"/>
      <c r="U845" s="687"/>
      <c r="V845" s="687"/>
      <c r="W845" s="687"/>
      <c r="X845" s="687"/>
      <c r="Y845" s="687"/>
      <c r="Z845" s="687"/>
      <c r="AA845" s="687"/>
      <c r="AB845" s="687"/>
      <c r="AC845" s="687"/>
      <c r="AD845" s="687"/>
      <c r="AE845" s="687"/>
      <c r="AF845" s="687"/>
    </row>
    <row r="846" spans="1:32" x14ac:dyDescent="0.25">
      <c r="A846" s="682"/>
      <c r="B846" s="683"/>
      <c r="C846" s="684"/>
      <c r="D846" s="685"/>
      <c r="E846" s="685"/>
      <c r="F846" s="688"/>
      <c r="G846" s="685"/>
      <c r="H846" s="688"/>
      <c r="I846" s="685"/>
      <c r="J846" s="688"/>
      <c r="K846" s="685"/>
      <c r="L846" s="688"/>
      <c r="M846" s="685"/>
      <c r="N846" s="688"/>
      <c r="O846" s="685"/>
      <c r="P846" s="688"/>
      <c r="Q846" s="687"/>
      <c r="R846" s="687"/>
      <c r="S846" s="687"/>
      <c r="T846" s="687"/>
      <c r="U846" s="687"/>
      <c r="V846" s="687"/>
      <c r="W846" s="687"/>
      <c r="X846" s="687"/>
      <c r="Y846" s="687"/>
      <c r="Z846" s="687"/>
      <c r="AA846" s="687"/>
      <c r="AB846" s="687"/>
      <c r="AC846" s="687"/>
      <c r="AD846" s="687"/>
      <c r="AE846" s="687"/>
      <c r="AF846" s="687"/>
    </row>
    <row r="847" spans="1:32" x14ac:dyDescent="0.25">
      <c r="A847" s="682"/>
      <c r="B847" s="683"/>
      <c r="C847" s="684"/>
      <c r="D847" s="685"/>
      <c r="E847" s="685"/>
      <c r="F847" s="688"/>
      <c r="G847" s="685"/>
      <c r="H847" s="688"/>
      <c r="I847" s="685"/>
      <c r="J847" s="688"/>
      <c r="K847" s="685"/>
      <c r="L847" s="688"/>
      <c r="M847" s="685"/>
      <c r="N847" s="688"/>
      <c r="O847" s="685"/>
      <c r="P847" s="688"/>
      <c r="Q847" s="687"/>
      <c r="R847" s="687"/>
      <c r="S847" s="687"/>
      <c r="T847" s="687"/>
      <c r="U847" s="687"/>
      <c r="V847" s="687"/>
      <c r="W847" s="687"/>
      <c r="X847" s="687"/>
      <c r="Y847" s="687"/>
      <c r="Z847" s="687"/>
      <c r="AA847" s="687"/>
      <c r="AB847" s="687"/>
      <c r="AC847" s="687"/>
      <c r="AD847" s="687"/>
      <c r="AE847" s="687"/>
      <c r="AF847" s="687"/>
    </row>
    <row r="848" spans="1:32" x14ac:dyDescent="0.25">
      <c r="A848" s="682"/>
      <c r="B848" s="683"/>
      <c r="C848" s="684"/>
      <c r="D848" s="685"/>
      <c r="E848" s="685"/>
      <c r="F848" s="688"/>
      <c r="G848" s="685"/>
      <c r="H848" s="688"/>
      <c r="I848" s="685"/>
      <c r="J848" s="688"/>
      <c r="K848" s="685"/>
      <c r="L848" s="688"/>
      <c r="M848" s="685"/>
      <c r="N848" s="688"/>
      <c r="O848" s="685"/>
      <c r="P848" s="688"/>
      <c r="Q848" s="687"/>
      <c r="R848" s="687"/>
      <c r="S848" s="687"/>
      <c r="T848" s="687"/>
      <c r="U848" s="687"/>
      <c r="V848" s="687"/>
      <c r="W848" s="687"/>
      <c r="X848" s="687"/>
      <c r="Y848" s="687"/>
      <c r="Z848" s="687"/>
      <c r="AA848" s="687"/>
      <c r="AB848" s="687"/>
      <c r="AC848" s="687"/>
      <c r="AD848" s="687"/>
      <c r="AE848" s="687"/>
      <c r="AF848" s="687"/>
    </row>
    <row r="849" spans="1:32" x14ac:dyDescent="0.25">
      <c r="A849" s="682"/>
      <c r="B849" s="683"/>
      <c r="C849" s="684"/>
      <c r="D849" s="685"/>
      <c r="E849" s="685"/>
      <c r="F849" s="688"/>
      <c r="G849" s="685"/>
      <c r="H849" s="688"/>
      <c r="I849" s="685"/>
      <c r="J849" s="688"/>
      <c r="K849" s="685"/>
      <c r="L849" s="688"/>
      <c r="M849" s="685"/>
      <c r="N849" s="688"/>
      <c r="O849" s="685"/>
      <c r="P849" s="688"/>
      <c r="Q849" s="687"/>
      <c r="R849" s="687"/>
      <c r="S849" s="687"/>
      <c r="T849" s="687"/>
      <c r="U849" s="687"/>
      <c r="V849" s="687"/>
      <c r="W849" s="687"/>
      <c r="X849" s="687"/>
      <c r="Y849" s="687"/>
      <c r="Z849" s="687"/>
      <c r="AA849" s="687"/>
      <c r="AB849" s="687"/>
      <c r="AC849" s="687"/>
      <c r="AD849" s="687"/>
      <c r="AE849" s="687"/>
      <c r="AF849" s="687"/>
    </row>
    <row r="850" spans="1:32" x14ac:dyDescent="0.25">
      <c r="A850" s="682"/>
      <c r="B850" s="683"/>
      <c r="C850" s="684"/>
      <c r="D850" s="685"/>
      <c r="E850" s="685"/>
      <c r="F850" s="688"/>
      <c r="G850" s="685"/>
      <c r="H850" s="688"/>
      <c r="I850" s="685"/>
      <c r="J850" s="688"/>
      <c r="K850" s="685"/>
      <c r="L850" s="688"/>
      <c r="M850" s="685"/>
      <c r="N850" s="688"/>
      <c r="O850" s="685"/>
      <c r="P850" s="688"/>
      <c r="Q850" s="687"/>
      <c r="R850" s="687"/>
      <c r="S850" s="687"/>
      <c r="T850" s="687"/>
      <c r="U850" s="687"/>
      <c r="V850" s="687"/>
      <c r="W850" s="687"/>
      <c r="X850" s="687"/>
      <c r="Y850" s="687"/>
      <c r="Z850" s="687"/>
      <c r="AA850" s="687"/>
      <c r="AB850" s="687"/>
      <c r="AC850" s="687"/>
      <c r="AD850" s="687"/>
      <c r="AE850" s="687"/>
      <c r="AF850" s="687"/>
    </row>
    <row r="851" spans="1:32" x14ac:dyDescent="0.25">
      <c r="A851" s="682"/>
      <c r="B851" s="683"/>
      <c r="C851" s="684"/>
      <c r="D851" s="685"/>
      <c r="E851" s="685"/>
      <c r="F851" s="688"/>
      <c r="G851" s="685"/>
      <c r="H851" s="688"/>
      <c r="I851" s="685"/>
      <c r="J851" s="688"/>
      <c r="K851" s="685"/>
      <c r="L851" s="688"/>
      <c r="M851" s="685"/>
      <c r="N851" s="688"/>
      <c r="O851" s="685"/>
      <c r="P851" s="688"/>
      <c r="Q851" s="687"/>
      <c r="R851" s="687"/>
      <c r="S851" s="687"/>
      <c r="T851" s="687"/>
      <c r="U851" s="687"/>
      <c r="V851" s="687"/>
      <c r="W851" s="687"/>
      <c r="X851" s="687"/>
      <c r="Y851" s="687"/>
      <c r="Z851" s="687"/>
      <c r="AA851" s="687"/>
      <c r="AB851" s="687"/>
      <c r="AC851" s="687"/>
      <c r="AD851" s="687"/>
      <c r="AE851" s="687"/>
      <c r="AF851" s="687"/>
    </row>
    <row r="852" spans="1:32" x14ac:dyDescent="0.25">
      <c r="A852" s="682"/>
      <c r="B852" s="683"/>
      <c r="C852" s="684"/>
      <c r="D852" s="685"/>
      <c r="E852" s="685"/>
      <c r="F852" s="688"/>
      <c r="G852" s="685"/>
      <c r="H852" s="688"/>
      <c r="I852" s="685"/>
      <c r="J852" s="688"/>
      <c r="K852" s="685"/>
      <c r="L852" s="688"/>
      <c r="M852" s="685"/>
      <c r="N852" s="688"/>
      <c r="O852" s="685"/>
      <c r="P852" s="688"/>
      <c r="Q852" s="687"/>
      <c r="R852" s="687"/>
      <c r="S852" s="687"/>
      <c r="T852" s="687"/>
      <c r="U852" s="687"/>
      <c r="V852" s="687"/>
      <c r="W852" s="687"/>
      <c r="X852" s="687"/>
      <c r="Y852" s="687"/>
      <c r="Z852" s="687"/>
      <c r="AA852" s="687"/>
      <c r="AB852" s="687"/>
      <c r="AC852" s="687"/>
      <c r="AD852" s="687"/>
      <c r="AE852" s="687"/>
      <c r="AF852" s="687"/>
    </row>
    <row r="853" spans="1:32" x14ac:dyDescent="0.25">
      <c r="A853" s="682"/>
      <c r="B853" s="683"/>
      <c r="C853" s="684"/>
      <c r="D853" s="685"/>
      <c r="E853" s="685"/>
      <c r="F853" s="688"/>
      <c r="G853" s="685"/>
      <c r="H853" s="688"/>
      <c r="I853" s="685"/>
      <c r="J853" s="688"/>
      <c r="K853" s="685"/>
      <c r="L853" s="688"/>
      <c r="M853" s="685"/>
      <c r="N853" s="688"/>
      <c r="O853" s="685"/>
      <c r="P853" s="688"/>
      <c r="Q853" s="687"/>
      <c r="R853" s="687"/>
      <c r="S853" s="687"/>
      <c r="T853" s="687"/>
      <c r="U853" s="687"/>
      <c r="V853" s="687"/>
      <c r="W853" s="687"/>
      <c r="X853" s="687"/>
      <c r="Y853" s="687"/>
      <c r="Z853" s="687"/>
      <c r="AA853" s="687"/>
      <c r="AB853" s="687"/>
      <c r="AC853" s="687"/>
      <c r="AD853" s="687"/>
      <c r="AE853" s="687"/>
      <c r="AF853" s="687"/>
    </row>
    <row r="854" spans="1:32" x14ac:dyDescent="0.25">
      <c r="A854" s="682"/>
      <c r="B854" s="683"/>
      <c r="C854" s="684"/>
      <c r="D854" s="685"/>
      <c r="E854" s="685"/>
      <c r="F854" s="688"/>
      <c r="G854" s="685"/>
      <c r="H854" s="688"/>
      <c r="I854" s="685"/>
      <c r="J854" s="688"/>
      <c r="K854" s="685"/>
      <c r="L854" s="688"/>
      <c r="M854" s="685"/>
      <c r="N854" s="688"/>
      <c r="O854" s="685"/>
      <c r="P854" s="688"/>
      <c r="Q854" s="687"/>
      <c r="R854" s="687"/>
      <c r="S854" s="687"/>
      <c r="T854" s="687"/>
      <c r="U854" s="687"/>
      <c r="V854" s="687"/>
      <c r="W854" s="687"/>
      <c r="X854" s="687"/>
      <c r="Y854" s="687"/>
      <c r="Z854" s="687"/>
      <c r="AA854" s="687"/>
      <c r="AB854" s="687"/>
      <c r="AC854" s="687"/>
      <c r="AD854" s="687"/>
      <c r="AE854" s="687"/>
      <c r="AF854" s="687"/>
    </row>
    <row r="855" spans="1:32" x14ac:dyDescent="0.25">
      <c r="A855" s="682"/>
      <c r="B855" s="683"/>
      <c r="C855" s="684"/>
      <c r="D855" s="685"/>
      <c r="E855" s="685"/>
      <c r="F855" s="688"/>
      <c r="G855" s="685"/>
      <c r="H855" s="688"/>
      <c r="I855" s="685"/>
      <c r="J855" s="688"/>
      <c r="K855" s="685"/>
      <c r="L855" s="688"/>
      <c r="M855" s="685"/>
      <c r="N855" s="688"/>
      <c r="O855" s="685"/>
      <c r="P855" s="688"/>
      <c r="Q855" s="687"/>
      <c r="R855" s="687"/>
      <c r="S855" s="687"/>
      <c r="T855" s="687"/>
      <c r="U855" s="687"/>
      <c r="V855" s="687"/>
      <c r="W855" s="687"/>
      <c r="X855" s="687"/>
      <c r="Y855" s="687"/>
      <c r="Z855" s="687"/>
      <c r="AA855" s="687"/>
      <c r="AB855" s="687"/>
      <c r="AC855" s="687"/>
      <c r="AD855" s="687"/>
      <c r="AE855" s="687"/>
      <c r="AF855" s="687"/>
    </row>
    <row r="856" spans="1:32" x14ac:dyDescent="0.25">
      <c r="A856" s="682"/>
      <c r="B856" s="683"/>
      <c r="C856" s="684"/>
      <c r="D856" s="685"/>
      <c r="E856" s="685"/>
      <c r="F856" s="688"/>
      <c r="G856" s="685"/>
      <c r="H856" s="688"/>
      <c r="I856" s="685"/>
      <c r="J856" s="688"/>
      <c r="K856" s="685"/>
      <c r="L856" s="688"/>
      <c r="M856" s="685"/>
      <c r="N856" s="688"/>
      <c r="O856" s="685"/>
      <c r="P856" s="688"/>
      <c r="Q856" s="687"/>
      <c r="R856" s="687"/>
      <c r="S856" s="687"/>
      <c r="T856" s="687"/>
      <c r="U856" s="687"/>
      <c r="V856" s="687"/>
      <c r="W856" s="687"/>
      <c r="X856" s="687"/>
      <c r="Y856" s="687"/>
      <c r="Z856" s="687"/>
      <c r="AA856" s="687"/>
      <c r="AB856" s="687"/>
      <c r="AC856" s="687"/>
      <c r="AD856" s="687"/>
      <c r="AE856" s="687"/>
      <c r="AF856" s="687"/>
    </row>
    <row r="857" spans="1:32" x14ac:dyDescent="0.25">
      <c r="A857" s="682"/>
      <c r="B857" s="683"/>
      <c r="C857" s="684"/>
      <c r="D857" s="685"/>
      <c r="E857" s="685"/>
      <c r="F857" s="688"/>
      <c r="G857" s="685"/>
      <c r="H857" s="688"/>
      <c r="I857" s="685"/>
      <c r="J857" s="688"/>
      <c r="K857" s="685"/>
      <c r="L857" s="688"/>
      <c r="M857" s="685"/>
      <c r="N857" s="688"/>
      <c r="O857" s="685"/>
      <c r="P857" s="688"/>
      <c r="Q857" s="687"/>
      <c r="R857" s="687"/>
      <c r="S857" s="687"/>
      <c r="T857" s="687"/>
      <c r="U857" s="687"/>
      <c r="V857" s="687"/>
      <c r="W857" s="687"/>
      <c r="X857" s="687"/>
      <c r="Y857" s="687"/>
      <c r="Z857" s="687"/>
      <c r="AA857" s="687"/>
      <c r="AB857" s="687"/>
      <c r="AC857" s="687"/>
      <c r="AD857" s="687"/>
      <c r="AE857" s="687"/>
      <c r="AF857" s="687"/>
    </row>
    <row r="858" spans="1:32" x14ac:dyDescent="0.25">
      <c r="A858" s="682"/>
      <c r="B858" s="683"/>
      <c r="C858" s="684"/>
      <c r="D858" s="685"/>
      <c r="E858" s="685"/>
      <c r="F858" s="688"/>
      <c r="G858" s="685"/>
      <c r="H858" s="688"/>
      <c r="I858" s="685"/>
      <c r="J858" s="688"/>
      <c r="K858" s="685"/>
      <c r="L858" s="688"/>
      <c r="M858" s="685"/>
      <c r="N858" s="688"/>
      <c r="O858" s="685"/>
      <c r="P858" s="688"/>
      <c r="Q858" s="687"/>
      <c r="R858" s="687"/>
      <c r="S858" s="687"/>
      <c r="T858" s="687"/>
      <c r="U858" s="687"/>
      <c r="V858" s="687"/>
      <c r="W858" s="687"/>
      <c r="X858" s="687"/>
      <c r="Y858" s="687"/>
      <c r="Z858" s="687"/>
      <c r="AA858" s="687"/>
      <c r="AB858" s="687"/>
      <c r="AC858" s="687"/>
      <c r="AD858" s="687"/>
      <c r="AE858" s="687"/>
      <c r="AF858" s="687"/>
    </row>
    <row r="859" spans="1:32" x14ac:dyDescent="0.25">
      <c r="A859" s="682"/>
      <c r="B859" s="683"/>
      <c r="C859" s="684"/>
      <c r="D859" s="685"/>
      <c r="E859" s="685"/>
      <c r="F859" s="688"/>
      <c r="G859" s="685"/>
      <c r="H859" s="688"/>
      <c r="I859" s="685"/>
      <c r="J859" s="688"/>
      <c r="K859" s="685"/>
      <c r="L859" s="688"/>
      <c r="M859" s="685"/>
      <c r="N859" s="688"/>
      <c r="O859" s="685"/>
      <c r="P859" s="688"/>
      <c r="Q859" s="687"/>
      <c r="R859" s="687"/>
      <c r="S859" s="687"/>
      <c r="T859" s="687"/>
      <c r="U859" s="687"/>
      <c r="V859" s="687"/>
      <c r="W859" s="687"/>
      <c r="X859" s="687"/>
      <c r="Y859" s="687"/>
      <c r="Z859" s="687"/>
      <c r="AA859" s="687"/>
      <c r="AB859" s="687"/>
      <c r="AC859" s="687"/>
      <c r="AD859" s="687"/>
      <c r="AE859" s="687"/>
      <c r="AF859" s="687"/>
    </row>
    <row r="860" spans="1:32" x14ac:dyDescent="0.25">
      <c r="A860" s="682"/>
      <c r="B860" s="683"/>
      <c r="C860" s="684"/>
      <c r="D860" s="685"/>
      <c r="E860" s="685"/>
      <c r="F860" s="688"/>
      <c r="G860" s="685"/>
      <c r="H860" s="688"/>
      <c r="I860" s="685"/>
      <c r="J860" s="688"/>
      <c r="K860" s="685"/>
      <c r="L860" s="688"/>
      <c r="M860" s="685"/>
      <c r="N860" s="688"/>
      <c r="O860" s="685"/>
      <c r="P860" s="688"/>
      <c r="Q860" s="687"/>
      <c r="R860" s="687"/>
      <c r="S860" s="687"/>
      <c r="T860" s="687"/>
      <c r="U860" s="687"/>
      <c r="V860" s="687"/>
      <c r="W860" s="687"/>
      <c r="X860" s="687"/>
      <c r="Y860" s="687"/>
      <c r="Z860" s="687"/>
      <c r="AA860" s="687"/>
      <c r="AB860" s="687"/>
      <c r="AC860" s="687"/>
      <c r="AD860" s="687"/>
      <c r="AE860" s="687"/>
      <c r="AF860" s="687"/>
    </row>
    <row r="861" spans="1:32" x14ac:dyDescent="0.25">
      <c r="A861" s="682"/>
      <c r="B861" s="683"/>
      <c r="C861" s="684"/>
      <c r="D861" s="685"/>
      <c r="E861" s="685"/>
      <c r="F861" s="688"/>
      <c r="G861" s="685"/>
      <c r="H861" s="688"/>
      <c r="I861" s="685"/>
      <c r="J861" s="688"/>
      <c r="K861" s="685"/>
      <c r="L861" s="688"/>
      <c r="M861" s="685"/>
      <c r="N861" s="688"/>
      <c r="O861" s="685"/>
      <c r="P861" s="688"/>
      <c r="Q861" s="687"/>
      <c r="R861" s="687"/>
      <c r="S861" s="687"/>
      <c r="T861" s="687"/>
      <c r="U861" s="687"/>
      <c r="V861" s="687"/>
      <c r="W861" s="687"/>
      <c r="X861" s="687"/>
      <c r="Y861" s="687"/>
      <c r="Z861" s="687"/>
      <c r="AA861" s="687"/>
      <c r="AB861" s="687"/>
      <c r="AC861" s="687"/>
      <c r="AD861" s="687"/>
      <c r="AE861" s="687"/>
      <c r="AF861" s="687"/>
    </row>
    <row r="862" spans="1:32" x14ac:dyDescent="0.25">
      <c r="A862" s="682"/>
      <c r="B862" s="683"/>
      <c r="C862" s="684"/>
      <c r="D862" s="685"/>
      <c r="E862" s="685"/>
      <c r="F862" s="688"/>
      <c r="G862" s="685"/>
      <c r="H862" s="688"/>
      <c r="I862" s="685"/>
      <c r="J862" s="688"/>
      <c r="K862" s="685"/>
      <c r="L862" s="688"/>
      <c r="M862" s="685"/>
      <c r="N862" s="688"/>
      <c r="O862" s="685"/>
      <c r="P862" s="688"/>
      <c r="Q862" s="687"/>
      <c r="R862" s="687"/>
      <c r="S862" s="687"/>
      <c r="T862" s="687"/>
      <c r="U862" s="687"/>
      <c r="V862" s="687"/>
      <c r="W862" s="687"/>
      <c r="X862" s="687"/>
      <c r="Y862" s="687"/>
      <c r="Z862" s="687"/>
      <c r="AA862" s="687"/>
      <c r="AB862" s="687"/>
      <c r="AC862" s="687"/>
      <c r="AD862" s="687"/>
      <c r="AE862" s="687"/>
      <c r="AF862" s="687"/>
    </row>
    <row r="863" spans="1:32" x14ac:dyDescent="0.25">
      <c r="A863" s="682"/>
      <c r="B863" s="683"/>
      <c r="C863" s="684"/>
      <c r="D863" s="685"/>
      <c r="E863" s="685"/>
      <c r="F863" s="688"/>
      <c r="G863" s="685"/>
      <c r="H863" s="688"/>
      <c r="I863" s="685"/>
      <c r="J863" s="688"/>
      <c r="K863" s="685"/>
      <c r="L863" s="688"/>
      <c r="M863" s="685"/>
      <c r="N863" s="688"/>
      <c r="O863" s="685"/>
      <c r="P863" s="688"/>
      <c r="Q863" s="687"/>
      <c r="R863" s="687"/>
      <c r="S863" s="687"/>
      <c r="T863" s="687"/>
      <c r="U863" s="687"/>
      <c r="V863" s="687"/>
      <c r="W863" s="687"/>
      <c r="X863" s="687"/>
      <c r="Y863" s="687"/>
      <c r="Z863" s="687"/>
      <c r="AA863" s="687"/>
      <c r="AB863" s="687"/>
      <c r="AC863" s="687"/>
      <c r="AD863" s="687"/>
      <c r="AE863" s="687"/>
      <c r="AF863" s="687"/>
    </row>
    <row r="864" spans="1:32" x14ac:dyDescent="0.25">
      <c r="A864" s="682"/>
      <c r="B864" s="683"/>
      <c r="C864" s="684"/>
      <c r="D864" s="685"/>
      <c r="E864" s="685"/>
      <c r="F864" s="688"/>
      <c r="G864" s="685"/>
      <c r="H864" s="688"/>
      <c r="I864" s="685"/>
      <c r="J864" s="688"/>
      <c r="K864" s="685"/>
      <c r="L864" s="688"/>
      <c r="M864" s="685"/>
      <c r="N864" s="688"/>
      <c r="O864" s="685"/>
      <c r="P864" s="688"/>
      <c r="Q864" s="687"/>
      <c r="R864" s="687"/>
      <c r="S864" s="687"/>
      <c r="T864" s="687"/>
      <c r="U864" s="687"/>
      <c r="V864" s="687"/>
      <c r="W864" s="687"/>
      <c r="X864" s="687"/>
      <c r="Y864" s="687"/>
      <c r="Z864" s="687"/>
      <c r="AA864" s="687"/>
      <c r="AB864" s="687"/>
      <c r="AC864" s="687"/>
      <c r="AD864" s="687"/>
      <c r="AE864" s="687"/>
      <c r="AF864" s="687"/>
    </row>
    <row r="865" spans="1:32" x14ac:dyDescent="0.25">
      <c r="A865" s="682"/>
      <c r="B865" s="683"/>
      <c r="C865" s="684"/>
      <c r="D865" s="685"/>
      <c r="E865" s="685"/>
      <c r="F865" s="688"/>
      <c r="G865" s="685"/>
      <c r="H865" s="688"/>
      <c r="I865" s="685"/>
      <c r="J865" s="688"/>
      <c r="K865" s="685"/>
      <c r="L865" s="688"/>
      <c r="M865" s="685"/>
      <c r="N865" s="688"/>
      <c r="O865" s="685"/>
      <c r="P865" s="688"/>
      <c r="Q865" s="687"/>
      <c r="R865" s="687"/>
      <c r="S865" s="687"/>
      <c r="T865" s="687"/>
      <c r="U865" s="687"/>
      <c r="V865" s="687"/>
      <c r="W865" s="687"/>
      <c r="X865" s="687"/>
      <c r="Y865" s="687"/>
      <c r="Z865" s="687"/>
      <c r="AA865" s="687"/>
      <c r="AB865" s="687"/>
      <c r="AC865" s="687"/>
      <c r="AD865" s="687"/>
      <c r="AE865" s="687"/>
      <c r="AF865" s="687"/>
    </row>
    <row r="866" spans="1:32" x14ac:dyDescent="0.25">
      <c r="A866" s="682"/>
      <c r="B866" s="683"/>
      <c r="C866" s="684"/>
      <c r="D866" s="685"/>
      <c r="E866" s="685"/>
      <c r="F866" s="688"/>
      <c r="G866" s="685"/>
      <c r="H866" s="688"/>
      <c r="I866" s="685"/>
      <c r="J866" s="688"/>
      <c r="K866" s="685"/>
      <c r="L866" s="688"/>
      <c r="M866" s="685"/>
      <c r="N866" s="688"/>
      <c r="O866" s="685"/>
      <c r="P866" s="688"/>
      <c r="Q866" s="687"/>
      <c r="R866" s="687"/>
      <c r="S866" s="687"/>
      <c r="T866" s="687"/>
      <c r="U866" s="687"/>
      <c r="V866" s="687"/>
      <c r="W866" s="687"/>
      <c r="X866" s="687"/>
      <c r="Y866" s="687"/>
      <c r="Z866" s="687"/>
      <c r="AA866" s="687"/>
      <c r="AB866" s="687"/>
      <c r="AC866" s="687"/>
      <c r="AD866" s="687"/>
      <c r="AE866" s="687"/>
      <c r="AF866" s="687"/>
    </row>
    <row r="867" spans="1:32" x14ac:dyDescent="0.25">
      <c r="A867" s="682"/>
      <c r="B867" s="683"/>
      <c r="C867" s="684"/>
      <c r="D867" s="685"/>
      <c r="E867" s="685"/>
      <c r="F867" s="688"/>
      <c r="G867" s="685"/>
      <c r="H867" s="688"/>
      <c r="I867" s="685"/>
      <c r="J867" s="688"/>
      <c r="K867" s="685"/>
      <c r="L867" s="688"/>
      <c r="M867" s="685"/>
      <c r="N867" s="688"/>
      <c r="O867" s="685"/>
      <c r="P867" s="688"/>
      <c r="Q867" s="687"/>
      <c r="R867" s="687"/>
      <c r="S867" s="687"/>
      <c r="T867" s="687"/>
      <c r="U867" s="687"/>
      <c r="V867" s="687"/>
      <c r="W867" s="687"/>
      <c r="X867" s="687"/>
      <c r="Y867" s="687"/>
      <c r="Z867" s="687"/>
      <c r="AA867" s="687"/>
      <c r="AB867" s="687"/>
      <c r="AC867" s="687"/>
      <c r="AD867" s="687"/>
      <c r="AE867" s="687"/>
      <c r="AF867" s="687"/>
    </row>
    <row r="868" spans="1:32" x14ac:dyDescent="0.25">
      <c r="A868" s="682"/>
      <c r="B868" s="683"/>
      <c r="C868" s="684"/>
      <c r="D868" s="685"/>
      <c r="E868" s="685"/>
      <c r="F868" s="688"/>
      <c r="G868" s="685"/>
      <c r="H868" s="688"/>
      <c r="I868" s="685"/>
      <c r="J868" s="688"/>
      <c r="K868" s="685"/>
      <c r="L868" s="688"/>
      <c r="M868" s="685"/>
      <c r="N868" s="688"/>
      <c r="O868" s="685"/>
      <c r="P868" s="688"/>
      <c r="Q868" s="687"/>
      <c r="R868" s="687"/>
      <c r="S868" s="687"/>
      <c r="T868" s="687"/>
      <c r="U868" s="687"/>
      <c r="V868" s="687"/>
      <c r="W868" s="687"/>
      <c r="X868" s="687"/>
      <c r="Y868" s="687"/>
      <c r="Z868" s="687"/>
      <c r="AA868" s="687"/>
      <c r="AB868" s="687"/>
      <c r="AC868" s="687"/>
      <c r="AD868" s="687"/>
      <c r="AE868" s="687"/>
      <c r="AF868" s="687"/>
    </row>
    <row r="869" spans="1:32" x14ac:dyDescent="0.25">
      <c r="A869" s="682"/>
      <c r="B869" s="683"/>
      <c r="C869" s="684"/>
      <c r="D869" s="685"/>
      <c r="E869" s="685"/>
      <c r="F869" s="688"/>
      <c r="G869" s="685"/>
      <c r="H869" s="688"/>
      <c r="I869" s="685"/>
      <c r="J869" s="688"/>
      <c r="K869" s="685"/>
      <c r="L869" s="688"/>
      <c r="M869" s="685"/>
      <c r="N869" s="688"/>
      <c r="O869" s="685"/>
      <c r="P869" s="688"/>
      <c r="Q869" s="687"/>
      <c r="R869" s="687"/>
      <c r="S869" s="687"/>
      <c r="T869" s="687"/>
      <c r="U869" s="687"/>
      <c r="V869" s="687"/>
      <c r="W869" s="687"/>
      <c r="X869" s="687"/>
      <c r="Y869" s="687"/>
      <c r="Z869" s="687"/>
      <c r="AA869" s="687"/>
      <c r="AB869" s="687"/>
      <c r="AC869" s="687"/>
      <c r="AD869" s="687"/>
      <c r="AE869" s="687"/>
      <c r="AF869" s="687"/>
    </row>
    <row r="870" spans="1:32" x14ac:dyDescent="0.25">
      <c r="A870" s="682"/>
      <c r="B870" s="683"/>
      <c r="C870" s="684"/>
      <c r="D870" s="685"/>
      <c r="E870" s="685"/>
      <c r="F870" s="688"/>
      <c r="G870" s="685"/>
      <c r="H870" s="688"/>
      <c r="I870" s="685"/>
      <c r="J870" s="688"/>
      <c r="K870" s="685"/>
      <c r="L870" s="688"/>
      <c r="M870" s="685"/>
      <c r="N870" s="688"/>
      <c r="O870" s="685"/>
      <c r="P870" s="688"/>
      <c r="Q870" s="687"/>
      <c r="R870" s="687"/>
      <c r="S870" s="687"/>
      <c r="T870" s="687"/>
      <c r="U870" s="687"/>
      <c r="V870" s="687"/>
      <c r="W870" s="687"/>
      <c r="X870" s="687"/>
      <c r="Y870" s="687"/>
      <c r="Z870" s="687"/>
      <c r="AA870" s="687"/>
      <c r="AB870" s="687"/>
      <c r="AC870" s="687"/>
      <c r="AD870" s="687"/>
      <c r="AE870" s="687"/>
      <c r="AF870" s="687"/>
    </row>
    <row r="871" spans="1:32" x14ac:dyDescent="0.25">
      <c r="A871" s="682"/>
      <c r="B871" s="683"/>
      <c r="C871" s="684"/>
      <c r="D871" s="685"/>
      <c r="E871" s="685"/>
      <c r="F871" s="688"/>
      <c r="G871" s="685"/>
      <c r="H871" s="688"/>
      <c r="I871" s="685"/>
      <c r="J871" s="688"/>
      <c r="K871" s="685"/>
      <c r="L871" s="688"/>
      <c r="M871" s="685"/>
      <c r="N871" s="688"/>
      <c r="O871" s="685"/>
      <c r="P871" s="688"/>
      <c r="Q871" s="687"/>
      <c r="R871" s="687"/>
      <c r="S871" s="687"/>
      <c r="T871" s="687"/>
      <c r="U871" s="687"/>
      <c r="V871" s="687"/>
      <c r="W871" s="687"/>
      <c r="X871" s="687"/>
      <c r="Y871" s="687"/>
      <c r="Z871" s="687"/>
      <c r="AA871" s="687"/>
      <c r="AB871" s="687"/>
      <c r="AC871" s="687"/>
      <c r="AD871" s="687"/>
      <c r="AE871" s="687"/>
      <c r="AF871" s="687"/>
    </row>
    <row r="872" spans="1:32" x14ac:dyDescent="0.25">
      <c r="A872" s="682"/>
      <c r="B872" s="683"/>
      <c r="C872" s="684"/>
      <c r="D872" s="685"/>
      <c r="E872" s="685"/>
      <c r="F872" s="688"/>
      <c r="G872" s="685"/>
      <c r="H872" s="688"/>
      <c r="I872" s="685"/>
      <c r="J872" s="688"/>
      <c r="K872" s="685"/>
      <c r="L872" s="688"/>
      <c r="M872" s="685"/>
      <c r="N872" s="688"/>
      <c r="O872" s="685"/>
      <c r="P872" s="688"/>
      <c r="Q872" s="687"/>
      <c r="R872" s="687"/>
      <c r="S872" s="687"/>
      <c r="T872" s="687"/>
      <c r="U872" s="687"/>
      <c r="V872" s="687"/>
      <c r="W872" s="687"/>
      <c r="X872" s="687"/>
      <c r="Y872" s="687"/>
      <c r="Z872" s="687"/>
      <c r="AA872" s="687"/>
      <c r="AB872" s="687"/>
      <c r="AC872" s="687"/>
      <c r="AD872" s="687"/>
      <c r="AE872" s="687"/>
      <c r="AF872" s="687"/>
    </row>
    <row r="873" spans="1:32" x14ac:dyDescent="0.25">
      <c r="A873" s="682"/>
      <c r="B873" s="683"/>
      <c r="C873" s="684"/>
      <c r="D873" s="685"/>
      <c r="E873" s="685"/>
      <c r="F873" s="688"/>
      <c r="G873" s="685"/>
      <c r="H873" s="688"/>
      <c r="I873" s="685"/>
      <c r="J873" s="688"/>
      <c r="K873" s="685"/>
      <c r="L873" s="688"/>
      <c r="M873" s="685"/>
      <c r="N873" s="688"/>
      <c r="O873" s="685"/>
      <c r="P873" s="688"/>
      <c r="Q873" s="687"/>
      <c r="R873" s="687"/>
      <c r="S873" s="687"/>
      <c r="T873" s="687"/>
      <c r="U873" s="687"/>
      <c r="V873" s="687"/>
      <c r="W873" s="687"/>
      <c r="X873" s="687"/>
      <c r="Y873" s="687"/>
      <c r="Z873" s="687"/>
      <c r="AA873" s="687"/>
      <c r="AB873" s="687"/>
      <c r="AC873" s="687"/>
      <c r="AD873" s="687"/>
      <c r="AE873" s="687"/>
      <c r="AF873" s="687"/>
    </row>
    <row r="874" spans="1:32" x14ac:dyDescent="0.25">
      <c r="A874" s="682"/>
      <c r="B874" s="683"/>
      <c r="C874" s="684"/>
      <c r="D874" s="685"/>
      <c r="E874" s="685"/>
      <c r="F874" s="688"/>
      <c r="G874" s="685"/>
      <c r="H874" s="688"/>
      <c r="I874" s="685"/>
      <c r="J874" s="688"/>
      <c r="K874" s="685"/>
      <c r="L874" s="688"/>
      <c r="M874" s="685"/>
      <c r="N874" s="688"/>
      <c r="O874" s="685"/>
      <c r="P874" s="688"/>
      <c r="Q874" s="687"/>
      <c r="R874" s="687"/>
      <c r="S874" s="687"/>
      <c r="T874" s="687"/>
      <c r="U874" s="687"/>
      <c r="V874" s="687"/>
      <c r="W874" s="687"/>
      <c r="X874" s="687"/>
      <c r="Y874" s="687"/>
      <c r="Z874" s="687"/>
      <c r="AA874" s="687"/>
      <c r="AB874" s="687"/>
      <c r="AC874" s="687"/>
      <c r="AD874" s="687"/>
      <c r="AE874" s="687"/>
      <c r="AF874" s="687"/>
    </row>
    <row r="875" spans="1:32" x14ac:dyDescent="0.25">
      <c r="A875" s="682"/>
      <c r="B875" s="683"/>
      <c r="C875" s="684"/>
      <c r="D875" s="685"/>
      <c r="E875" s="685"/>
      <c r="F875" s="688"/>
      <c r="G875" s="685"/>
      <c r="H875" s="688"/>
      <c r="I875" s="685"/>
      <c r="J875" s="688"/>
      <c r="K875" s="685"/>
      <c r="L875" s="688"/>
      <c r="M875" s="685"/>
      <c r="N875" s="688"/>
      <c r="O875" s="685"/>
      <c r="P875" s="688"/>
      <c r="Q875" s="687"/>
      <c r="R875" s="687"/>
      <c r="S875" s="687"/>
      <c r="T875" s="687"/>
      <c r="U875" s="687"/>
      <c r="V875" s="687"/>
      <c r="W875" s="687"/>
      <c r="X875" s="687"/>
      <c r="Y875" s="687"/>
      <c r="Z875" s="687"/>
      <c r="AA875" s="687"/>
      <c r="AB875" s="687"/>
      <c r="AC875" s="687"/>
      <c r="AD875" s="687"/>
      <c r="AE875" s="687"/>
      <c r="AF875" s="687"/>
    </row>
    <row r="876" spans="1:32" x14ac:dyDescent="0.25">
      <c r="A876" s="682"/>
      <c r="B876" s="683"/>
      <c r="C876" s="684"/>
      <c r="D876" s="685"/>
      <c r="E876" s="685"/>
      <c r="F876" s="688"/>
      <c r="G876" s="685"/>
      <c r="H876" s="688"/>
      <c r="I876" s="685"/>
      <c r="J876" s="688"/>
      <c r="K876" s="685"/>
      <c r="L876" s="688"/>
      <c r="M876" s="685"/>
      <c r="N876" s="688"/>
      <c r="O876" s="685"/>
      <c r="P876" s="688"/>
      <c r="Q876" s="687"/>
      <c r="R876" s="687"/>
      <c r="S876" s="687"/>
      <c r="T876" s="687"/>
      <c r="U876" s="687"/>
      <c r="V876" s="687"/>
      <c r="W876" s="687"/>
      <c r="X876" s="687"/>
      <c r="Y876" s="687"/>
      <c r="Z876" s="687"/>
      <c r="AA876" s="687"/>
      <c r="AB876" s="687"/>
      <c r="AC876" s="687"/>
      <c r="AD876" s="687"/>
      <c r="AE876" s="687"/>
      <c r="AF876" s="687"/>
    </row>
    <row r="877" spans="1:32" x14ac:dyDescent="0.25">
      <c r="A877" s="682"/>
      <c r="B877" s="683"/>
      <c r="C877" s="684"/>
      <c r="D877" s="685"/>
      <c r="E877" s="685"/>
      <c r="F877" s="688"/>
      <c r="G877" s="685"/>
      <c r="H877" s="688"/>
      <c r="I877" s="685"/>
      <c r="J877" s="688"/>
      <c r="K877" s="685"/>
      <c r="L877" s="688"/>
      <c r="M877" s="685"/>
      <c r="N877" s="688"/>
      <c r="O877" s="685"/>
      <c r="P877" s="688"/>
      <c r="Q877" s="687"/>
      <c r="R877" s="687"/>
      <c r="S877" s="687"/>
      <c r="T877" s="687"/>
      <c r="U877" s="687"/>
      <c r="V877" s="687"/>
      <c r="W877" s="687"/>
      <c r="X877" s="687"/>
      <c r="Y877" s="687"/>
      <c r="Z877" s="687"/>
      <c r="AA877" s="687"/>
      <c r="AB877" s="687"/>
      <c r="AC877" s="687"/>
      <c r="AD877" s="687"/>
      <c r="AE877" s="687"/>
      <c r="AF877" s="687"/>
    </row>
    <row r="878" spans="1:32" x14ac:dyDescent="0.25">
      <c r="A878" s="682"/>
      <c r="B878" s="683"/>
      <c r="C878" s="684"/>
      <c r="D878" s="685"/>
      <c r="E878" s="685"/>
      <c r="F878" s="688"/>
      <c r="G878" s="685"/>
      <c r="H878" s="688"/>
      <c r="I878" s="685"/>
      <c r="J878" s="688"/>
      <c r="K878" s="685"/>
      <c r="L878" s="688"/>
      <c r="M878" s="685"/>
      <c r="N878" s="688"/>
      <c r="O878" s="685"/>
      <c r="P878" s="688"/>
      <c r="Q878" s="687"/>
      <c r="R878" s="687"/>
      <c r="S878" s="687"/>
      <c r="T878" s="687"/>
      <c r="U878" s="687"/>
      <c r="V878" s="687"/>
      <c r="W878" s="687"/>
      <c r="X878" s="687"/>
      <c r="Y878" s="687"/>
      <c r="Z878" s="687"/>
      <c r="AA878" s="687"/>
      <c r="AB878" s="687"/>
      <c r="AC878" s="687"/>
      <c r="AD878" s="687"/>
      <c r="AE878" s="687"/>
      <c r="AF878" s="687"/>
    </row>
    <row r="879" spans="1:32" x14ac:dyDescent="0.25">
      <c r="A879" s="682"/>
      <c r="B879" s="683"/>
      <c r="C879" s="684"/>
      <c r="D879" s="685"/>
      <c r="E879" s="685"/>
      <c r="F879" s="688"/>
      <c r="G879" s="685"/>
      <c r="H879" s="688"/>
      <c r="I879" s="685"/>
      <c r="J879" s="688"/>
      <c r="K879" s="685"/>
      <c r="L879" s="688"/>
      <c r="M879" s="685"/>
      <c r="N879" s="688"/>
      <c r="O879" s="685"/>
      <c r="P879" s="688"/>
      <c r="Q879" s="687"/>
      <c r="R879" s="687"/>
      <c r="S879" s="687"/>
      <c r="T879" s="687"/>
      <c r="U879" s="687"/>
      <c r="V879" s="687"/>
      <c r="W879" s="687"/>
      <c r="X879" s="687"/>
      <c r="Y879" s="687"/>
      <c r="Z879" s="687"/>
      <c r="AA879" s="687"/>
      <c r="AB879" s="687"/>
      <c r="AC879" s="687"/>
      <c r="AD879" s="687"/>
      <c r="AE879" s="687"/>
      <c r="AF879" s="687"/>
    </row>
    <row r="880" spans="1:32" x14ac:dyDescent="0.25">
      <c r="A880" s="682"/>
      <c r="B880" s="683"/>
      <c r="C880" s="684"/>
      <c r="D880" s="685"/>
      <c r="E880" s="685"/>
      <c r="F880" s="688"/>
      <c r="G880" s="685"/>
      <c r="H880" s="688"/>
      <c r="I880" s="685"/>
      <c r="J880" s="688"/>
      <c r="K880" s="685"/>
      <c r="L880" s="688"/>
      <c r="M880" s="685"/>
      <c r="N880" s="688"/>
      <c r="O880" s="685"/>
      <c r="P880" s="688"/>
      <c r="Q880" s="687"/>
      <c r="R880" s="687"/>
      <c r="S880" s="687"/>
      <c r="T880" s="687"/>
      <c r="U880" s="687"/>
      <c r="V880" s="687"/>
      <c r="W880" s="687"/>
      <c r="X880" s="687"/>
      <c r="Y880" s="687"/>
      <c r="Z880" s="687"/>
      <c r="AA880" s="687"/>
      <c r="AB880" s="687"/>
      <c r="AC880" s="687"/>
      <c r="AD880" s="687"/>
      <c r="AE880" s="687"/>
      <c r="AF880" s="687"/>
    </row>
    <row r="881" spans="1:32" x14ac:dyDescent="0.25">
      <c r="A881" s="682"/>
      <c r="B881" s="683"/>
      <c r="C881" s="684"/>
      <c r="D881" s="685"/>
      <c r="E881" s="685"/>
      <c r="F881" s="688"/>
      <c r="G881" s="685"/>
      <c r="H881" s="688"/>
      <c r="I881" s="685"/>
      <c r="J881" s="688"/>
      <c r="K881" s="685"/>
      <c r="L881" s="688"/>
      <c r="M881" s="685"/>
      <c r="N881" s="688"/>
      <c r="O881" s="685"/>
      <c r="P881" s="688"/>
      <c r="Q881" s="687"/>
      <c r="R881" s="687"/>
      <c r="S881" s="687"/>
      <c r="T881" s="687"/>
      <c r="U881" s="687"/>
      <c r="V881" s="687"/>
      <c r="W881" s="687"/>
      <c r="X881" s="687"/>
      <c r="Y881" s="687"/>
      <c r="Z881" s="687"/>
      <c r="AA881" s="687"/>
      <c r="AB881" s="687"/>
      <c r="AC881" s="687"/>
      <c r="AD881" s="687"/>
      <c r="AE881" s="687"/>
      <c r="AF881" s="687"/>
    </row>
    <row r="882" spans="1:32" x14ac:dyDescent="0.25">
      <c r="A882" s="682"/>
      <c r="B882" s="683"/>
      <c r="C882" s="684"/>
      <c r="D882" s="685"/>
      <c r="E882" s="685"/>
      <c r="F882" s="688"/>
      <c r="G882" s="685"/>
      <c r="H882" s="688"/>
      <c r="I882" s="685"/>
      <c r="J882" s="688"/>
      <c r="K882" s="685"/>
      <c r="L882" s="688"/>
      <c r="M882" s="685"/>
      <c r="N882" s="688"/>
      <c r="O882" s="685"/>
      <c r="P882" s="688"/>
      <c r="Q882" s="687"/>
      <c r="R882" s="687"/>
      <c r="S882" s="687"/>
      <c r="T882" s="687"/>
      <c r="U882" s="687"/>
      <c r="V882" s="687"/>
      <c r="W882" s="687"/>
      <c r="X882" s="687"/>
      <c r="Y882" s="687"/>
      <c r="Z882" s="687"/>
      <c r="AA882" s="687"/>
      <c r="AB882" s="687"/>
      <c r="AC882" s="687"/>
      <c r="AD882" s="687"/>
      <c r="AE882" s="687"/>
      <c r="AF882" s="687"/>
    </row>
    <row r="883" spans="1:32" x14ac:dyDescent="0.25">
      <c r="A883" s="682"/>
      <c r="B883" s="683"/>
      <c r="C883" s="684"/>
      <c r="D883" s="685"/>
      <c r="E883" s="685"/>
      <c r="F883" s="688"/>
      <c r="G883" s="685"/>
      <c r="H883" s="688"/>
      <c r="I883" s="685"/>
      <c r="J883" s="688"/>
      <c r="K883" s="685"/>
      <c r="L883" s="688"/>
      <c r="M883" s="685"/>
      <c r="N883" s="688"/>
      <c r="O883" s="685"/>
      <c r="P883" s="688"/>
      <c r="Q883" s="687"/>
      <c r="R883" s="687"/>
      <c r="S883" s="687"/>
      <c r="T883" s="687"/>
      <c r="U883" s="687"/>
      <c r="V883" s="687"/>
      <c r="W883" s="687"/>
      <c r="X883" s="687"/>
      <c r="Y883" s="687"/>
      <c r="Z883" s="687"/>
      <c r="AA883" s="687"/>
      <c r="AB883" s="687"/>
      <c r="AC883" s="687"/>
      <c r="AD883" s="687"/>
      <c r="AE883" s="687"/>
      <c r="AF883" s="687"/>
    </row>
    <row r="884" spans="1:32" x14ac:dyDescent="0.25">
      <c r="A884" s="682"/>
      <c r="B884" s="683"/>
      <c r="C884" s="684"/>
      <c r="D884" s="685"/>
      <c r="E884" s="685"/>
      <c r="F884" s="688"/>
      <c r="G884" s="685"/>
      <c r="H884" s="688"/>
      <c r="I884" s="685"/>
      <c r="J884" s="688"/>
      <c r="K884" s="685"/>
      <c r="L884" s="688"/>
      <c r="M884" s="685"/>
      <c r="N884" s="688"/>
      <c r="O884" s="685"/>
      <c r="P884" s="688"/>
      <c r="Q884" s="687"/>
      <c r="R884" s="687"/>
      <c r="S884" s="687"/>
      <c r="T884" s="687"/>
      <c r="U884" s="687"/>
      <c r="V884" s="687"/>
      <c r="W884" s="687"/>
      <c r="X884" s="687"/>
      <c r="Y884" s="687"/>
      <c r="Z884" s="687"/>
      <c r="AA884" s="687"/>
      <c r="AB884" s="687"/>
      <c r="AC884" s="687"/>
      <c r="AD884" s="687"/>
      <c r="AE884" s="687"/>
      <c r="AF884" s="687"/>
    </row>
    <row r="885" spans="1:32" x14ac:dyDescent="0.25">
      <c r="A885" s="682"/>
      <c r="B885" s="683"/>
      <c r="C885" s="684"/>
      <c r="D885" s="685"/>
      <c r="E885" s="685"/>
      <c r="F885" s="688"/>
      <c r="G885" s="685"/>
      <c r="H885" s="688"/>
      <c r="I885" s="685"/>
      <c r="J885" s="688"/>
      <c r="K885" s="685"/>
      <c r="L885" s="688"/>
      <c r="M885" s="685"/>
      <c r="N885" s="688"/>
      <c r="O885" s="685"/>
      <c r="P885" s="688"/>
      <c r="Q885" s="687"/>
      <c r="R885" s="687"/>
      <c r="S885" s="687"/>
      <c r="T885" s="687"/>
      <c r="U885" s="687"/>
      <c r="V885" s="687"/>
      <c r="W885" s="687"/>
      <c r="X885" s="687"/>
      <c r="Y885" s="687"/>
      <c r="Z885" s="687"/>
      <c r="AA885" s="687"/>
      <c r="AB885" s="687"/>
      <c r="AC885" s="687"/>
      <c r="AD885" s="687"/>
      <c r="AE885" s="687"/>
      <c r="AF885" s="687"/>
    </row>
    <row r="886" spans="1:32" x14ac:dyDescent="0.25">
      <c r="A886" s="682"/>
      <c r="B886" s="683"/>
      <c r="C886" s="684"/>
      <c r="D886" s="685"/>
      <c r="E886" s="685"/>
      <c r="F886" s="688"/>
      <c r="G886" s="685"/>
      <c r="H886" s="688"/>
      <c r="I886" s="685"/>
      <c r="J886" s="688"/>
      <c r="K886" s="685"/>
      <c r="L886" s="688"/>
      <c r="M886" s="685"/>
      <c r="N886" s="688"/>
      <c r="O886" s="685"/>
      <c r="P886" s="688"/>
      <c r="Q886" s="687"/>
      <c r="R886" s="687"/>
      <c r="S886" s="687"/>
      <c r="T886" s="687"/>
      <c r="U886" s="687"/>
      <c r="V886" s="687"/>
      <c r="W886" s="687"/>
      <c r="X886" s="687"/>
      <c r="Y886" s="687"/>
      <c r="Z886" s="687"/>
      <c r="AA886" s="687"/>
      <c r="AB886" s="687"/>
      <c r="AC886" s="687"/>
      <c r="AD886" s="687"/>
      <c r="AE886" s="687"/>
      <c r="AF886" s="687"/>
    </row>
    <row r="887" spans="1:32" x14ac:dyDescent="0.25">
      <c r="A887" s="682"/>
      <c r="B887" s="683"/>
      <c r="C887" s="684"/>
      <c r="D887" s="685"/>
      <c r="E887" s="685"/>
      <c r="F887" s="688"/>
      <c r="G887" s="685"/>
      <c r="H887" s="688"/>
      <c r="I887" s="685"/>
      <c r="J887" s="688"/>
      <c r="K887" s="685"/>
      <c r="L887" s="688"/>
      <c r="M887" s="685"/>
      <c r="N887" s="688"/>
      <c r="O887" s="685"/>
      <c r="P887" s="688"/>
      <c r="Q887" s="687"/>
      <c r="R887" s="687"/>
      <c r="S887" s="687"/>
      <c r="T887" s="687"/>
      <c r="U887" s="687"/>
      <c r="V887" s="687"/>
      <c r="W887" s="687"/>
      <c r="X887" s="687"/>
      <c r="Y887" s="687"/>
      <c r="Z887" s="687"/>
      <c r="AA887" s="687"/>
      <c r="AB887" s="687"/>
      <c r="AC887" s="687"/>
      <c r="AD887" s="687"/>
      <c r="AE887" s="687"/>
      <c r="AF887" s="687"/>
    </row>
    <row r="888" spans="1:32" x14ac:dyDescent="0.25">
      <c r="A888" s="682"/>
      <c r="B888" s="683"/>
      <c r="C888" s="684"/>
      <c r="D888" s="685"/>
      <c r="E888" s="685"/>
      <c r="F888" s="688"/>
      <c r="G888" s="685"/>
      <c r="H888" s="688"/>
      <c r="I888" s="685"/>
      <c r="J888" s="688"/>
      <c r="K888" s="685"/>
      <c r="L888" s="688"/>
      <c r="M888" s="685"/>
      <c r="N888" s="688"/>
      <c r="O888" s="685"/>
      <c r="P888" s="688"/>
      <c r="Q888" s="687"/>
      <c r="R888" s="687"/>
      <c r="S888" s="687"/>
      <c r="T888" s="687"/>
      <c r="U888" s="687"/>
      <c r="V888" s="687"/>
      <c r="W888" s="687"/>
      <c r="X888" s="687"/>
      <c r="Y888" s="687"/>
      <c r="Z888" s="687"/>
      <c r="AA888" s="687"/>
      <c r="AB888" s="687"/>
      <c r="AC888" s="687"/>
      <c r="AD888" s="687"/>
      <c r="AE888" s="687"/>
      <c r="AF888" s="687"/>
    </row>
    <row r="889" spans="1:32" x14ac:dyDescent="0.25">
      <c r="A889" s="682"/>
      <c r="B889" s="683"/>
      <c r="C889" s="684"/>
      <c r="D889" s="685"/>
      <c r="E889" s="685"/>
      <c r="F889" s="688"/>
      <c r="G889" s="685"/>
      <c r="H889" s="688"/>
      <c r="I889" s="685"/>
      <c r="J889" s="688"/>
      <c r="K889" s="685"/>
      <c r="L889" s="688"/>
      <c r="M889" s="685"/>
      <c r="N889" s="688"/>
      <c r="O889" s="685"/>
      <c r="P889" s="688"/>
      <c r="Q889" s="687"/>
      <c r="R889" s="687"/>
      <c r="S889" s="687"/>
      <c r="T889" s="687"/>
      <c r="U889" s="687"/>
      <c r="V889" s="687"/>
      <c r="W889" s="687"/>
      <c r="X889" s="687"/>
      <c r="Y889" s="687"/>
      <c r="Z889" s="687"/>
      <c r="AA889" s="687"/>
      <c r="AB889" s="687"/>
      <c r="AC889" s="687"/>
      <c r="AD889" s="687"/>
      <c r="AE889" s="687"/>
      <c r="AF889" s="687"/>
    </row>
    <row r="890" spans="1:32" x14ac:dyDescent="0.25">
      <c r="A890" s="682"/>
      <c r="B890" s="683"/>
      <c r="C890" s="684"/>
      <c r="D890" s="685"/>
      <c r="E890" s="685"/>
      <c r="F890" s="688"/>
      <c r="G890" s="685"/>
      <c r="H890" s="688"/>
      <c r="I890" s="685"/>
      <c r="J890" s="688"/>
      <c r="K890" s="685"/>
      <c r="L890" s="688"/>
      <c r="M890" s="685"/>
      <c r="N890" s="688"/>
      <c r="O890" s="685"/>
      <c r="P890" s="688"/>
      <c r="Q890" s="687"/>
      <c r="R890" s="687"/>
      <c r="S890" s="687"/>
      <c r="T890" s="687"/>
      <c r="U890" s="687"/>
      <c r="V890" s="687"/>
      <c r="W890" s="687"/>
      <c r="X890" s="687"/>
      <c r="Y890" s="687"/>
      <c r="Z890" s="687"/>
      <c r="AA890" s="687"/>
      <c r="AB890" s="687"/>
      <c r="AC890" s="687"/>
      <c r="AD890" s="687"/>
      <c r="AE890" s="687"/>
      <c r="AF890" s="687"/>
    </row>
    <row r="891" spans="1:32" x14ac:dyDescent="0.25">
      <c r="A891" s="682"/>
      <c r="B891" s="683"/>
      <c r="C891" s="684"/>
      <c r="D891" s="685"/>
      <c r="E891" s="685"/>
      <c r="F891" s="688"/>
      <c r="G891" s="685"/>
      <c r="H891" s="688"/>
      <c r="I891" s="685"/>
      <c r="J891" s="688"/>
      <c r="K891" s="685"/>
      <c r="L891" s="688"/>
      <c r="M891" s="685"/>
      <c r="N891" s="688"/>
      <c r="O891" s="685"/>
      <c r="P891" s="688"/>
      <c r="Q891" s="687"/>
      <c r="R891" s="687"/>
      <c r="S891" s="687"/>
      <c r="T891" s="687"/>
      <c r="U891" s="687"/>
      <c r="V891" s="687"/>
      <c r="W891" s="687"/>
      <c r="X891" s="687"/>
      <c r="Y891" s="687"/>
      <c r="Z891" s="687"/>
      <c r="AA891" s="687"/>
      <c r="AB891" s="687"/>
      <c r="AC891" s="687"/>
      <c r="AD891" s="687"/>
      <c r="AE891" s="687"/>
      <c r="AF891" s="687"/>
    </row>
    <row r="892" spans="1:32" x14ac:dyDescent="0.25">
      <c r="A892" s="682"/>
      <c r="B892" s="683"/>
      <c r="C892" s="684"/>
      <c r="D892" s="685"/>
      <c r="E892" s="685"/>
      <c r="F892" s="688"/>
      <c r="G892" s="685"/>
      <c r="H892" s="688"/>
      <c r="I892" s="685"/>
      <c r="J892" s="688"/>
      <c r="K892" s="685"/>
      <c r="L892" s="688"/>
      <c r="M892" s="685"/>
      <c r="N892" s="688"/>
      <c r="O892" s="685"/>
      <c r="P892" s="688"/>
      <c r="Q892" s="687"/>
      <c r="R892" s="687"/>
      <c r="S892" s="687"/>
      <c r="T892" s="687"/>
      <c r="U892" s="687"/>
      <c r="V892" s="687"/>
      <c r="W892" s="687"/>
      <c r="X892" s="687"/>
      <c r="Y892" s="687"/>
      <c r="Z892" s="687"/>
      <c r="AA892" s="687"/>
      <c r="AB892" s="687"/>
      <c r="AC892" s="687"/>
      <c r="AD892" s="687"/>
      <c r="AE892" s="687"/>
      <c r="AF892" s="687"/>
    </row>
    <row r="893" spans="1:32" x14ac:dyDescent="0.25">
      <c r="A893" s="682"/>
      <c r="B893" s="683"/>
      <c r="C893" s="684"/>
      <c r="D893" s="685"/>
      <c r="E893" s="685"/>
      <c r="F893" s="688"/>
      <c r="G893" s="685"/>
      <c r="H893" s="688"/>
      <c r="I893" s="685"/>
      <c r="J893" s="688"/>
      <c r="K893" s="685"/>
      <c r="L893" s="688"/>
      <c r="M893" s="685"/>
      <c r="N893" s="688"/>
      <c r="O893" s="685"/>
      <c r="P893" s="688"/>
      <c r="Q893" s="687"/>
      <c r="R893" s="687"/>
      <c r="S893" s="687"/>
      <c r="T893" s="687"/>
      <c r="U893" s="687"/>
      <c r="V893" s="687"/>
      <c r="W893" s="687"/>
      <c r="X893" s="687"/>
      <c r="Y893" s="687"/>
      <c r="Z893" s="687"/>
      <c r="AA893" s="687"/>
      <c r="AB893" s="687"/>
      <c r="AC893" s="687"/>
      <c r="AD893" s="687"/>
      <c r="AE893" s="687"/>
      <c r="AF893" s="687"/>
    </row>
    <row r="894" spans="1:32" x14ac:dyDescent="0.25">
      <c r="A894" s="682"/>
      <c r="B894" s="683"/>
      <c r="C894" s="684"/>
      <c r="D894" s="685"/>
      <c r="E894" s="685"/>
      <c r="F894" s="688"/>
      <c r="G894" s="685"/>
      <c r="H894" s="688"/>
      <c r="I894" s="685"/>
      <c r="J894" s="688"/>
      <c r="K894" s="685"/>
      <c r="L894" s="688"/>
      <c r="M894" s="685"/>
      <c r="N894" s="688"/>
      <c r="O894" s="685"/>
      <c r="P894" s="688"/>
      <c r="Q894" s="687"/>
      <c r="R894" s="687"/>
      <c r="S894" s="687"/>
      <c r="T894" s="687"/>
      <c r="U894" s="687"/>
      <c r="V894" s="687"/>
      <c r="W894" s="687"/>
      <c r="X894" s="687"/>
      <c r="Y894" s="687"/>
      <c r="Z894" s="687"/>
      <c r="AA894" s="687"/>
      <c r="AB894" s="687"/>
      <c r="AC894" s="687"/>
      <c r="AD894" s="687"/>
      <c r="AE894" s="687"/>
      <c r="AF894" s="687"/>
    </row>
    <row r="895" spans="1:32" x14ac:dyDescent="0.25">
      <c r="A895" s="682"/>
      <c r="B895" s="683"/>
      <c r="C895" s="684"/>
      <c r="D895" s="685"/>
      <c r="E895" s="685"/>
      <c r="F895" s="688"/>
      <c r="G895" s="685"/>
      <c r="H895" s="688"/>
      <c r="I895" s="685"/>
      <c r="J895" s="688"/>
      <c r="K895" s="685"/>
      <c r="L895" s="688"/>
      <c r="M895" s="685"/>
      <c r="N895" s="688"/>
      <c r="O895" s="685"/>
      <c r="P895" s="688"/>
      <c r="Q895" s="687"/>
      <c r="R895" s="687"/>
      <c r="S895" s="687"/>
      <c r="T895" s="687"/>
      <c r="U895" s="687"/>
      <c r="V895" s="687"/>
      <c r="W895" s="687"/>
      <c r="X895" s="687"/>
      <c r="Y895" s="687"/>
      <c r="Z895" s="687"/>
      <c r="AA895" s="687"/>
      <c r="AB895" s="687"/>
      <c r="AC895" s="687"/>
      <c r="AD895" s="687"/>
      <c r="AE895" s="687"/>
      <c r="AF895" s="687"/>
    </row>
    <row r="896" spans="1:32" x14ac:dyDescent="0.25">
      <c r="A896" s="682"/>
      <c r="B896" s="683"/>
      <c r="C896" s="684"/>
      <c r="D896" s="685"/>
      <c r="E896" s="685"/>
      <c r="F896" s="688"/>
      <c r="G896" s="685"/>
      <c r="H896" s="688"/>
      <c r="I896" s="685"/>
      <c r="J896" s="688"/>
      <c r="K896" s="685"/>
      <c r="L896" s="688"/>
      <c r="M896" s="685"/>
      <c r="N896" s="688"/>
      <c r="O896" s="685"/>
      <c r="P896" s="688"/>
      <c r="Q896" s="687"/>
      <c r="R896" s="687"/>
      <c r="S896" s="687"/>
      <c r="T896" s="687"/>
      <c r="U896" s="687"/>
      <c r="V896" s="687"/>
      <c r="W896" s="687"/>
      <c r="X896" s="687"/>
      <c r="Y896" s="687"/>
      <c r="Z896" s="687"/>
      <c r="AA896" s="687"/>
      <c r="AB896" s="687"/>
      <c r="AC896" s="687"/>
      <c r="AD896" s="687"/>
      <c r="AE896" s="687"/>
      <c r="AF896" s="687"/>
    </row>
    <row r="897" spans="1:32" x14ac:dyDescent="0.25">
      <c r="A897" s="682"/>
      <c r="B897" s="683"/>
      <c r="C897" s="684"/>
      <c r="D897" s="685"/>
      <c r="E897" s="685"/>
      <c r="F897" s="688"/>
      <c r="G897" s="685"/>
      <c r="H897" s="688"/>
      <c r="I897" s="685"/>
      <c r="J897" s="688"/>
      <c r="K897" s="685"/>
      <c r="L897" s="688"/>
      <c r="M897" s="685"/>
      <c r="N897" s="688"/>
      <c r="O897" s="685"/>
      <c r="P897" s="688"/>
      <c r="Q897" s="687"/>
      <c r="R897" s="687"/>
      <c r="S897" s="687"/>
      <c r="T897" s="687"/>
      <c r="U897" s="687"/>
      <c r="V897" s="687"/>
      <c r="W897" s="687"/>
      <c r="X897" s="687"/>
      <c r="Y897" s="687"/>
      <c r="Z897" s="687"/>
      <c r="AA897" s="687"/>
      <c r="AB897" s="687"/>
      <c r="AC897" s="687"/>
      <c r="AD897" s="687"/>
      <c r="AE897" s="687"/>
      <c r="AF897" s="687"/>
    </row>
    <row r="898" spans="1:32" x14ac:dyDescent="0.25">
      <c r="A898" s="682"/>
      <c r="B898" s="683"/>
      <c r="C898" s="684"/>
      <c r="D898" s="685"/>
      <c r="E898" s="685"/>
      <c r="F898" s="688"/>
      <c r="G898" s="685"/>
      <c r="H898" s="688"/>
      <c r="I898" s="685"/>
      <c r="J898" s="688"/>
      <c r="K898" s="685"/>
      <c r="L898" s="688"/>
      <c r="M898" s="685"/>
      <c r="N898" s="688"/>
      <c r="O898" s="685"/>
      <c r="P898" s="688"/>
      <c r="Q898" s="687"/>
      <c r="R898" s="687"/>
      <c r="S898" s="687"/>
      <c r="T898" s="687"/>
      <c r="U898" s="687"/>
      <c r="V898" s="687"/>
      <c r="W898" s="687"/>
      <c r="X898" s="687"/>
      <c r="Y898" s="687"/>
      <c r="Z898" s="687"/>
      <c r="AA898" s="687"/>
      <c r="AB898" s="687"/>
      <c r="AC898" s="687"/>
      <c r="AD898" s="687"/>
      <c r="AE898" s="687"/>
      <c r="AF898" s="687"/>
    </row>
    <row r="899" spans="1:32" x14ac:dyDescent="0.25">
      <c r="A899" s="682"/>
      <c r="B899" s="683"/>
      <c r="C899" s="684"/>
      <c r="D899" s="685"/>
      <c r="E899" s="685"/>
      <c r="F899" s="688"/>
      <c r="G899" s="685"/>
      <c r="H899" s="688"/>
      <c r="I899" s="685"/>
      <c r="J899" s="688"/>
      <c r="K899" s="685"/>
      <c r="L899" s="688"/>
      <c r="M899" s="685"/>
      <c r="N899" s="688"/>
      <c r="O899" s="685"/>
      <c r="P899" s="688"/>
      <c r="Q899" s="687"/>
      <c r="R899" s="687"/>
      <c r="S899" s="687"/>
      <c r="T899" s="687"/>
      <c r="U899" s="687"/>
      <c r="V899" s="687"/>
      <c r="W899" s="687"/>
      <c r="X899" s="687"/>
      <c r="Y899" s="687"/>
      <c r="Z899" s="687"/>
      <c r="AA899" s="687"/>
      <c r="AB899" s="687"/>
      <c r="AC899" s="687"/>
      <c r="AD899" s="687"/>
      <c r="AE899" s="687"/>
      <c r="AF899" s="687"/>
    </row>
    <row r="900" spans="1:32" x14ac:dyDescent="0.25">
      <c r="A900" s="682"/>
      <c r="B900" s="683"/>
      <c r="C900" s="684"/>
      <c r="D900" s="685"/>
      <c r="E900" s="685"/>
      <c r="F900" s="688"/>
      <c r="G900" s="685"/>
      <c r="H900" s="688"/>
      <c r="I900" s="685"/>
      <c r="J900" s="688"/>
      <c r="K900" s="685"/>
      <c r="L900" s="688"/>
      <c r="M900" s="685"/>
      <c r="N900" s="688"/>
      <c r="O900" s="685"/>
      <c r="P900" s="688"/>
      <c r="Q900" s="687"/>
      <c r="R900" s="687"/>
      <c r="S900" s="687"/>
      <c r="T900" s="687"/>
      <c r="U900" s="687"/>
      <c r="V900" s="687"/>
      <c r="W900" s="687"/>
      <c r="X900" s="687"/>
      <c r="Y900" s="687"/>
      <c r="Z900" s="687"/>
      <c r="AA900" s="687"/>
      <c r="AB900" s="687"/>
      <c r="AC900" s="687"/>
      <c r="AD900" s="687"/>
      <c r="AE900" s="687"/>
      <c r="AF900" s="687"/>
    </row>
    <row r="901" spans="1:32" x14ac:dyDescent="0.25">
      <c r="A901" s="682"/>
      <c r="B901" s="683"/>
      <c r="C901" s="684"/>
      <c r="D901" s="685"/>
      <c r="E901" s="685"/>
      <c r="F901" s="688"/>
      <c r="G901" s="685"/>
      <c r="H901" s="688"/>
      <c r="I901" s="685"/>
      <c r="J901" s="688"/>
      <c r="K901" s="685"/>
      <c r="L901" s="688"/>
      <c r="M901" s="685"/>
      <c r="N901" s="688"/>
      <c r="O901" s="685"/>
      <c r="P901" s="688"/>
      <c r="Q901" s="687"/>
      <c r="R901" s="687"/>
      <c r="S901" s="687"/>
      <c r="T901" s="687"/>
      <c r="U901" s="687"/>
      <c r="V901" s="687"/>
      <c r="W901" s="687"/>
      <c r="X901" s="687"/>
      <c r="Y901" s="687"/>
      <c r="Z901" s="687"/>
      <c r="AA901" s="687"/>
      <c r="AB901" s="687"/>
      <c r="AC901" s="687"/>
      <c r="AD901" s="687"/>
      <c r="AE901" s="687"/>
      <c r="AF901" s="687"/>
    </row>
    <row r="902" spans="1:32" x14ac:dyDescent="0.25">
      <c r="A902" s="682"/>
      <c r="B902" s="683"/>
      <c r="C902" s="684"/>
      <c r="D902" s="685"/>
      <c r="E902" s="685"/>
      <c r="F902" s="688"/>
      <c r="G902" s="685"/>
      <c r="H902" s="688"/>
      <c r="I902" s="685"/>
      <c r="J902" s="688"/>
      <c r="K902" s="685"/>
      <c r="L902" s="688"/>
      <c r="M902" s="685"/>
      <c r="N902" s="688"/>
      <c r="O902" s="685"/>
      <c r="P902" s="688"/>
      <c r="Q902" s="687"/>
      <c r="R902" s="687"/>
      <c r="S902" s="687"/>
      <c r="T902" s="687"/>
      <c r="U902" s="687"/>
      <c r="V902" s="687"/>
      <c r="W902" s="687"/>
      <c r="X902" s="687"/>
      <c r="Y902" s="687"/>
      <c r="Z902" s="687"/>
      <c r="AA902" s="687"/>
      <c r="AB902" s="687"/>
      <c r="AC902" s="687"/>
      <c r="AD902" s="687"/>
      <c r="AE902" s="687"/>
      <c r="AF902" s="687"/>
    </row>
    <row r="903" spans="1:32" x14ac:dyDescent="0.25">
      <c r="A903" s="682"/>
      <c r="B903" s="683"/>
      <c r="C903" s="684"/>
      <c r="D903" s="685"/>
      <c r="E903" s="685"/>
      <c r="F903" s="688"/>
      <c r="G903" s="685"/>
      <c r="H903" s="688"/>
      <c r="I903" s="685"/>
      <c r="J903" s="688"/>
      <c r="K903" s="685"/>
      <c r="L903" s="688"/>
      <c r="M903" s="685"/>
      <c r="N903" s="688"/>
      <c r="O903" s="685"/>
      <c r="P903" s="688"/>
      <c r="Q903" s="687"/>
      <c r="R903" s="687"/>
      <c r="S903" s="687"/>
      <c r="T903" s="687"/>
      <c r="U903" s="687"/>
      <c r="V903" s="687"/>
      <c r="W903" s="687"/>
      <c r="X903" s="687"/>
      <c r="Y903" s="687"/>
      <c r="Z903" s="687"/>
      <c r="AA903" s="687"/>
      <c r="AB903" s="687"/>
      <c r="AC903" s="687"/>
      <c r="AD903" s="687"/>
      <c r="AE903" s="687"/>
      <c r="AF903" s="687"/>
    </row>
    <row r="904" spans="1:32" x14ac:dyDescent="0.25">
      <c r="A904" s="682"/>
      <c r="B904" s="683"/>
      <c r="C904" s="684"/>
      <c r="D904" s="685"/>
      <c r="E904" s="685"/>
      <c r="F904" s="688"/>
      <c r="G904" s="685"/>
      <c r="H904" s="688"/>
      <c r="I904" s="685"/>
      <c r="J904" s="688"/>
      <c r="K904" s="685"/>
      <c r="L904" s="688"/>
      <c r="M904" s="685"/>
      <c r="N904" s="688"/>
      <c r="O904" s="685"/>
      <c r="P904" s="688"/>
      <c r="Q904" s="687"/>
      <c r="R904" s="687"/>
      <c r="S904" s="687"/>
      <c r="T904" s="687"/>
      <c r="U904" s="687"/>
      <c r="V904" s="687"/>
      <c r="W904" s="687"/>
      <c r="X904" s="687"/>
      <c r="Y904" s="687"/>
      <c r="Z904" s="687"/>
      <c r="AA904" s="687"/>
      <c r="AB904" s="687"/>
      <c r="AC904" s="687"/>
      <c r="AD904" s="687"/>
      <c r="AE904" s="687"/>
      <c r="AF904" s="687"/>
    </row>
    <row r="905" spans="1:32" x14ac:dyDescent="0.25">
      <c r="A905" s="682"/>
      <c r="B905" s="683"/>
      <c r="C905" s="684"/>
      <c r="D905" s="685"/>
      <c r="E905" s="685"/>
      <c r="F905" s="688"/>
      <c r="G905" s="685"/>
      <c r="H905" s="688"/>
      <c r="I905" s="685"/>
      <c r="J905" s="688"/>
      <c r="K905" s="685"/>
      <c r="L905" s="688"/>
      <c r="M905" s="685"/>
      <c r="N905" s="688"/>
      <c r="O905" s="685"/>
      <c r="P905" s="688"/>
      <c r="Q905" s="687"/>
      <c r="R905" s="687"/>
      <c r="S905" s="687"/>
      <c r="T905" s="687"/>
      <c r="U905" s="687"/>
      <c r="V905" s="687"/>
      <c r="W905" s="687"/>
      <c r="X905" s="687"/>
      <c r="Y905" s="687"/>
      <c r="Z905" s="687"/>
      <c r="AA905" s="687"/>
      <c r="AB905" s="687"/>
      <c r="AC905" s="687"/>
      <c r="AD905" s="687"/>
      <c r="AE905" s="687"/>
      <c r="AF905" s="687"/>
    </row>
    <row r="906" spans="1:32" x14ac:dyDescent="0.25">
      <c r="A906" s="682"/>
      <c r="B906" s="683"/>
      <c r="C906" s="684"/>
      <c r="D906" s="685"/>
      <c r="E906" s="685"/>
      <c r="F906" s="688"/>
      <c r="G906" s="685"/>
      <c r="H906" s="688"/>
      <c r="I906" s="685"/>
      <c r="J906" s="688"/>
      <c r="K906" s="685"/>
      <c r="L906" s="688"/>
      <c r="M906" s="685"/>
      <c r="N906" s="688"/>
      <c r="O906" s="685"/>
      <c r="P906" s="688"/>
      <c r="Q906" s="687"/>
      <c r="R906" s="687"/>
      <c r="S906" s="687"/>
      <c r="T906" s="687"/>
      <c r="U906" s="687"/>
      <c r="V906" s="687"/>
      <c r="W906" s="687"/>
      <c r="X906" s="687"/>
      <c r="Y906" s="687"/>
      <c r="Z906" s="687"/>
      <c r="AA906" s="687"/>
      <c r="AB906" s="687"/>
      <c r="AC906" s="687"/>
      <c r="AD906" s="687"/>
      <c r="AE906" s="687"/>
      <c r="AF906" s="687"/>
    </row>
    <row r="907" spans="1:32" x14ac:dyDescent="0.25">
      <c r="A907" s="682"/>
      <c r="B907" s="683"/>
      <c r="C907" s="684"/>
      <c r="D907" s="685"/>
      <c r="E907" s="685"/>
      <c r="F907" s="688"/>
      <c r="G907" s="685"/>
      <c r="H907" s="688"/>
      <c r="I907" s="685"/>
      <c r="J907" s="688"/>
      <c r="K907" s="685"/>
      <c r="L907" s="688"/>
      <c r="M907" s="685"/>
      <c r="N907" s="688"/>
      <c r="O907" s="685"/>
      <c r="P907" s="688"/>
      <c r="Q907" s="687"/>
      <c r="R907" s="687"/>
      <c r="S907" s="687"/>
      <c r="T907" s="687"/>
      <c r="U907" s="687"/>
      <c r="V907" s="687"/>
      <c r="W907" s="687"/>
      <c r="X907" s="687"/>
      <c r="Y907" s="687"/>
      <c r="Z907" s="687"/>
      <c r="AA907" s="687"/>
      <c r="AB907" s="687"/>
      <c r="AC907" s="687"/>
      <c r="AD907" s="687"/>
      <c r="AE907" s="687"/>
      <c r="AF907" s="687"/>
    </row>
    <row r="908" spans="1:32" x14ac:dyDescent="0.25">
      <c r="A908" s="682"/>
      <c r="B908" s="683"/>
      <c r="C908" s="684"/>
      <c r="D908" s="685"/>
      <c r="E908" s="685"/>
      <c r="F908" s="688"/>
      <c r="G908" s="685"/>
      <c r="H908" s="688"/>
      <c r="I908" s="685"/>
      <c r="J908" s="688"/>
      <c r="K908" s="685"/>
      <c r="L908" s="688"/>
      <c r="M908" s="685"/>
      <c r="N908" s="688"/>
      <c r="O908" s="685"/>
      <c r="P908" s="688"/>
      <c r="Q908" s="687"/>
      <c r="R908" s="687"/>
      <c r="S908" s="687"/>
      <c r="T908" s="687"/>
      <c r="U908" s="687"/>
      <c r="V908" s="687"/>
      <c r="W908" s="687"/>
      <c r="X908" s="687"/>
      <c r="Y908" s="687"/>
      <c r="Z908" s="687"/>
      <c r="AA908" s="687"/>
      <c r="AB908" s="687"/>
      <c r="AC908" s="687"/>
      <c r="AD908" s="687"/>
      <c r="AE908" s="687"/>
      <c r="AF908" s="687"/>
    </row>
    <row r="909" spans="1:32" x14ac:dyDescent="0.25">
      <c r="A909" s="682"/>
      <c r="B909" s="683"/>
      <c r="C909" s="684"/>
      <c r="D909" s="685"/>
      <c r="E909" s="685"/>
      <c r="F909" s="688"/>
      <c r="G909" s="685"/>
      <c r="H909" s="688"/>
      <c r="I909" s="685"/>
      <c r="J909" s="688"/>
      <c r="K909" s="685"/>
      <c r="L909" s="688"/>
      <c r="M909" s="685"/>
      <c r="N909" s="688"/>
      <c r="O909" s="685"/>
      <c r="P909" s="688"/>
      <c r="Q909" s="687"/>
      <c r="R909" s="687"/>
      <c r="S909" s="687"/>
      <c r="T909" s="687"/>
      <c r="U909" s="687"/>
      <c r="V909" s="687"/>
      <c r="W909" s="687"/>
      <c r="X909" s="687"/>
      <c r="Y909" s="687"/>
      <c r="Z909" s="687"/>
      <c r="AA909" s="687"/>
      <c r="AB909" s="687"/>
      <c r="AC909" s="687"/>
      <c r="AD909" s="687"/>
      <c r="AE909" s="687"/>
      <c r="AF909" s="687"/>
    </row>
    <row r="910" spans="1:32" x14ac:dyDescent="0.25">
      <c r="A910" s="682"/>
      <c r="B910" s="683"/>
      <c r="C910" s="684"/>
      <c r="D910" s="685"/>
      <c r="E910" s="685"/>
      <c r="F910" s="688"/>
      <c r="G910" s="685"/>
      <c r="H910" s="688"/>
      <c r="I910" s="685"/>
      <c r="J910" s="688"/>
      <c r="K910" s="685"/>
      <c r="L910" s="688"/>
      <c r="M910" s="685"/>
      <c r="N910" s="688"/>
      <c r="O910" s="685"/>
      <c r="P910" s="688"/>
      <c r="Q910" s="687"/>
      <c r="R910" s="687"/>
      <c r="S910" s="687"/>
      <c r="T910" s="687"/>
      <c r="U910" s="687"/>
      <c r="V910" s="687"/>
      <c r="W910" s="687"/>
      <c r="X910" s="687"/>
      <c r="Y910" s="687"/>
      <c r="Z910" s="687"/>
      <c r="AA910" s="687"/>
      <c r="AB910" s="687"/>
      <c r="AC910" s="687"/>
      <c r="AD910" s="687"/>
      <c r="AE910" s="687"/>
      <c r="AF910" s="687"/>
    </row>
    <row r="911" spans="1:32" x14ac:dyDescent="0.25">
      <c r="A911" s="682"/>
      <c r="B911" s="683"/>
      <c r="C911" s="684"/>
      <c r="D911" s="685"/>
      <c r="E911" s="685"/>
      <c r="F911" s="688"/>
      <c r="G911" s="685"/>
      <c r="H911" s="688"/>
      <c r="I911" s="685"/>
      <c r="J911" s="688"/>
      <c r="K911" s="685"/>
      <c r="L911" s="688"/>
      <c r="M911" s="685"/>
      <c r="N911" s="688"/>
      <c r="O911" s="685"/>
      <c r="P911" s="688"/>
      <c r="Q911" s="687"/>
      <c r="R911" s="687"/>
      <c r="S911" s="687"/>
      <c r="T911" s="687"/>
      <c r="U911" s="687"/>
      <c r="V911" s="687"/>
      <c r="W911" s="687"/>
      <c r="X911" s="687"/>
      <c r="Y911" s="687"/>
      <c r="Z911" s="687"/>
      <c r="AA911" s="687"/>
      <c r="AB911" s="687"/>
      <c r="AC911" s="687"/>
      <c r="AD911" s="687"/>
      <c r="AE911" s="687"/>
      <c r="AF911" s="687"/>
    </row>
    <row r="912" spans="1:32" x14ac:dyDescent="0.25">
      <c r="A912" s="682"/>
      <c r="B912" s="683"/>
      <c r="C912" s="684"/>
      <c r="D912" s="685"/>
      <c r="E912" s="685"/>
      <c r="F912" s="688"/>
      <c r="G912" s="685"/>
      <c r="H912" s="688"/>
      <c r="I912" s="685"/>
      <c r="J912" s="688"/>
      <c r="K912" s="685"/>
      <c r="L912" s="688"/>
      <c r="M912" s="685"/>
      <c r="N912" s="688"/>
      <c r="O912" s="685"/>
      <c r="P912" s="688"/>
      <c r="Q912" s="687"/>
      <c r="R912" s="687"/>
      <c r="S912" s="687"/>
      <c r="T912" s="687"/>
      <c r="U912" s="687"/>
      <c r="V912" s="687"/>
      <c r="W912" s="687"/>
      <c r="X912" s="687"/>
      <c r="Y912" s="687"/>
      <c r="Z912" s="687"/>
      <c r="AA912" s="687"/>
      <c r="AB912" s="687"/>
      <c r="AC912" s="687"/>
      <c r="AD912" s="687"/>
      <c r="AE912" s="687"/>
      <c r="AF912" s="687"/>
    </row>
    <row r="913" spans="1:32" x14ac:dyDescent="0.25">
      <c r="A913" s="682"/>
      <c r="B913" s="683"/>
      <c r="C913" s="684"/>
      <c r="D913" s="685"/>
      <c r="E913" s="685"/>
      <c r="F913" s="688"/>
      <c r="G913" s="685"/>
      <c r="H913" s="688"/>
      <c r="I913" s="685"/>
      <c r="J913" s="688"/>
      <c r="K913" s="685"/>
      <c r="L913" s="688"/>
      <c r="M913" s="685"/>
      <c r="N913" s="688"/>
      <c r="O913" s="685"/>
      <c r="P913" s="688"/>
      <c r="Q913" s="687"/>
      <c r="R913" s="687"/>
      <c r="S913" s="687"/>
      <c r="T913" s="687"/>
      <c r="U913" s="687"/>
      <c r="V913" s="687"/>
      <c r="W913" s="687"/>
      <c r="X913" s="687"/>
      <c r="Y913" s="687"/>
      <c r="Z913" s="687"/>
      <c r="AA913" s="687"/>
      <c r="AB913" s="687"/>
      <c r="AC913" s="687"/>
      <c r="AD913" s="687"/>
      <c r="AE913" s="687"/>
      <c r="AF913" s="687"/>
    </row>
    <row r="914" spans="1:32" x14ac:dyDescent="0.25">
      <c r="A914" s="682"/>
      <c r="B914" s="683"/>
      <c r="C914" s="684"/>
      <c r="D914" s="685"/>
      <c r="E914" s="685"/>
      <c r="F914" s="688"/>
      <c r="G914" s="685"/>
      <c r="H914" s="688"/>
      <c r="I914" s="685"/>
      <c r="J914" s="688"/>
      <c r="K914" s="685"/>
      <c r="L914" s="688"/>
      <c r="M914" s="685"/>
      <c r="N914" s="688"/>
      <c r="O914" s="685"/>
      <c r="P914" s="688"/>
      <c r="Q914" s="687"/>
      <c r="R914" s="687"/>
      <c r="S914" s="687"/>
      <c r="T914" s="687"/>
      <c r="U914" s="687"/>
      <c r="V914" s="687"/>
      <c r="W914" s="687"/>
      <c r="X914" s="687"/>
      <c r="Y914" s="687"/>
      <c r="Z914" s="687"/>
      <c r="AA914" s="687"/>
      <c r="AB914" s="687"/>
      <c r="AC914" s="687"/>
      <c r="AD914" s="687"/>
      <c r="AE914" s="687"/>
      <c r="AF914" s="687"/>
    </row>
    <row r="915" spans="1:32" x14ac:dyDescent="0.25">
      <c r="A915" s="682"/>
      <c r="B915" s="683"/>
      <c r="C915" s="684"/>
      <c r="D915" s="685"/>
      <c r="E915" s="685"/>
      <c r="F915" s="688"/>
      <c r="G915" s="685"/>
      <c r="H915" s="688"/>
      <c r="I915" s="685"/>
      <c r="J915" s="688"/>
      <c r="K915" s="685"/>
      <c r="L915" s="688"/>
      <c r="M915" s="685"/>
      <c r="N915" s="688"/>
      <c r="O915" s="685"/>
      <c r="P915" s="688"/>
      <c r="Q915" s="687"/>
      <c r="R915" s="687"/>
      <c r="S915" s="687"/>
      <c r="T915" s="687"/>
      <c r="U915" s="687"/>
      <c r="V915" s="687"/>
      <c r="W915" s="687"/>
      <c r="X915" s="687"/>
      <c r="Y915" s="687"/>
      <c r="Z915" s="687"/>
      <c r="AA915" s="687"/>
      <c r="AB915" s="687"/>
      <c r="AC915" s="687"/>
      <c r="AD915" s="687"/>
      <c r="AE915" s="687"/>
      <c r="AF915" s="687"/>
    </row>
    <row r="916" spans="1:32" x14ac:dyDescent="0.25">
      <c r="A916" s="682"/>
      <c r="B916" s="683"/>
      <c r="C916" s="684"/>
      <c r="D916" s="685"/>
      <c r="E916" s="685"/>
      <c r="F916" s="688"/>
      <c r="G916" s="685"/>
      <c r="H916" s="688"/>
      <c r="I916" s="685"/>
      <c r="J916" s="688"/>
      <c r="K916" s="685"/>
      <c r="L916" s="688"/>
      <c r="M916" s="685"/>
      <c r="N916" s="688"/>
      <c r="O916" s="685"/>
      <c r="P916" s="688"/>
      <c r="Q916" s="687"/>
      <c r="R916" s="687"/>
      <c r="S916" s="687"/>
      <c r="T916" s="687"/>
      <c r="U916" s="687"/>
      <c r="V916" s="687"/>
      <c r="W916" s="687"/>
      <c r="X916" s="687"/>
      <c r="Y916" s="687"/>
      <c r="Z916" s="687"/>
      <c r="AA916" s="687"/>
      <c r="AB916" s="687"/>
      <c r="AC916" s="687"/>
      <c r="AD916" s="687"/>
      <c r="AE916" s="687"/>
      <c r="AF916" s="687"/>
    </row>
    <row r="917" spans="1:32" x14ac:dyDescent="0.25">
      <c r="A917" s="682"/>
      <c r="B917" s="683"/>
      <c r="C917" s="684"/>
      <c r="D917" s="685"/>
      <c r="E917" s="685"/>
      <c r="F917" s="688"/>
      <c r="G917" s="685"/>
      <c r="H917" s="688"/>
      <c r="I917" s="685"/>
      <c r="J917" s="688"/>
      <c r="K917" s="685"/>
      <c r="L917" s="688"/>
      <c r="M917" s="685"/>
      <c r="N917" s="688"/>
      <c r="O917" s="685"/>
      <c r="P917" s="688"/>
      <c r="Q917" s="687"/>
      <c r="R917" s="687"/>
      <c r="S917" s="687"/>
      <c r="T917" s="687"/>
      <c r="U917" s="687"/>
      <c r="V917" s="687"/>
      <c r="W917" s="687"/>
      <c r="X917" s="687"/>
      <c r="Y917" s="687"/>
      <c r="Z917" s="687"/>
      <c r="AA917" s="687"/>
      <c r="AB917" s="687"/>
      <c r="AC917" s="687"/>
      <c r="AD917" s="687"/>
      <c r="AE917" s="687"/>
      <c r="AF917" s="687"/>
    </row>
    <row r="918" spans="1:32" x14ac:dyDescent="0.25">
      <c r="A918" s="682"/>
      <c r="B918" s="683"/>
      <c r="C918" s="684"/>
      <c r="D918" s="685"/>
      <c r="E918" s="685"/>
      <c r="F918" s="688"/>
      <c r="G918" s="685"/>
      <c r="H918" s="688"/>
      <c r="I918" s="685"/>
      <c r="J918" s="688"/>
      <c r="K918" s="685"/>
      <c r="L918" s="688"/>
      <c r="M918" s="685"/>
      <c r="N918" s="688"/>
      <c r="O918" s="685"/>
      <c r="P918" s="688"/>
      <c r="Q918" s="687"/>
      <c r="R918" s="687"/>
      <c r="S918" s="687"/>
      <c r="T918" s="687"/>
      <c r="U918" s="687"/>
      <c r="V918" s="687"/>
      <c r="W918" s="687"/>
      <c r="X918" s="687"/>
      <c r="Y918" s="687"/>
      <c r="Z918" s="687"/>
      <c r="AA918" s="687"/>
      <c r="AB918" s="687"/>
      <c r="AC918" s="687"/>
      <c r="AD918" s="687"/>
      <c r="AE918" s="687"/>
      <c r="AF918" s="687"/>
    </row>
    <row r="919" spans="1:32" x14ac:dyDescent="0.25">
      <c r="A919" s="682"/>
      <c r="B919" s="683"/>
      <c r="C919" s="684"/>
      <c r="D919" s="685"/>
      <c r="E919" s="685"/>
      <c r="F919" s="688"/>
      <c r="G919" s="685"/>
      <c r="H919" s="688"/>
      <c r="I919" s="685"/>
      <c r="J919" s="688"/>
      <c r="K919" s="685"/>
      <c r="L919" s="688"/>
      <c r="M919" s="685"/>
      <c r="N919" s="688"/>
      <c r="O919" s="685"/>
      <c r="P919" s="688"/>
      <c r="Q919" s="687"/>
      <c r="R919" s="687"/>
      <c r="S919" s="687"/>
      <c r="T919" s="687"/>
      <c r="U919" s="687"/>
      <c r="V919" s="687"/>
      <c r="W919" s="687"/>
      <c r="X919" s="687"/>
      <c r="Y919" s="687"/>
      <c r="Z919" s="687"/>
      <c r="AA919" s="687"/>
      <c r="AB919" s="687"/>
      <c r="AC919" s="687"/>
      <c r="AD919" s="687"/>
      <c r="AE919" s="687"/>
      <c r="AF919" s="687"/>
    </row>
    <row r="920" spans="1:32" x14ac:dyDescent="0.25">
      <c r="A920" s="682"/>
      <c r="B920" s="683"/>
      <c r="C920" s="684"/>
      <c r="D920" s="685"/>
      <c r="E920" s="685"/>
      <c r="F920" s="688"/>
      <c r="G920" s="685"/>
      <c r="H920" s="688"/>
      <c r="I920" s="685"/>
      <c r="J920" s="688"/>
      <c r="K920" s="685"/>
      <c r="L920" s="688"/>
      <c r="M920" s="685"/>
      <c r="N920" s="688"/>
      <c r="O920" s="685"/>
      <c r="P920" s="688"/>
      <c r="Q920" s="687"/>
      <c r="R920" s="687"/>
      <c r="S920" s="687"/>
      <c r="T920" s="687"/>
      <c r="U920" s="687"/>
      <c r="V920" s="687"/>
      <c r="W920" s="687"/>
      <c r="X920" s="687"/>
      <c r="Y920" s="687"/>
      <c r="Z920" s="687"/>
      <c r="AA920" s="687"/>
      <c r="AB920" s="687"/>
      <c r="AC920" s="687"/>
      <c r="AD920" s="687"/>
      <c r="AE920" s="687"/>
      <c r="AF920" s="687"/>
    </row>
    <row r="921" spans="1:32" x14ac:dyDescent="0.25">
      <c r="A921" s="682"/>
      <c r="B921" s="683"/>
      <c r="C921" s="684"/>
      <c r="D921" s="685"/>
      <c r="E921" s="685"/>
      <c r="F921" s="688"/>
      <c r="G921" s="685"/>
      <c r="H921" s="688"/>
      <c r="I921" s="685"/>
      <c r="J921" s="688"/>
      <c r="K921" s="685"/>
      <c r="L921" s="688"/>
      <c r="M921" s="685"/>
      <c r="N921" s="688"/>
      <c r="O921" s="685"/>
      <c r="P921" s="688"/>
      <c r="Q921" s="687"/>
      <c r="R921" s="687"/>
      <c r="S921" s="687"/>
      <c r="T921" s="687"/>
      <c r="U921" s="687"/>
      <c r="V921" s="687"/>
      <c r="W921" s="687"/>
      <c r="X921" s="687"/>
      <c r="Y921" s="687"/>
      <c r="Z921" s="687"/>
      <c r="AA921" s="687"/>
      <c r="AB921" s="687"/>
      <c r="AC921" s="687"/>
      <c r="AD921" s="687"/>
      <c r="AE921" s="687"/>
      <c r="AF921" s="687"/>
    </row>
    <row r="922" spans="1:32" x14ac:dyDescent="0.25">
      <c r="A922" s="682"/>
      <c r="B922" s="683"/>
      <c r="C922" s="684"/>
      <c r="D922" s="685"/>
      <c r="E922" s="685"/>
      <c r="F922" s="688"/>
      <c r="G922" s="685"/>
      <c r="H922" s="688"/>
      <c r="I922" s="685"/>
      <c r="J922" s="688"/>
      <c r="K922" s="685"/>
      <c r="L922" s="688"/>
      <c r="M922" s="685"/>
      <c r="N922" s="688"/>
      <c r="O922" s="685"/>
      <c r="P922" s="688"/>
      <c r="Q922" s="687"/>
      <c r="R922" s="687"/>
      <c r="S922" s="687"/>
      <c r="T922" s="687"/>
      <c r="U922" s="687"/>
      <c r="V922" s="687"/>
      <c r="W922" s="687"/>
      <c r="X922" s="687"/>
      <c r="Y922" s="687"/>
      <c r="Z922" s="687"/>
      <c r="AA922" s="687"/>
      <c r="AB922" s="687"/>
      <c r="AC922" s="687"/>
      <c r="AD922" s="687"/>
      <c r="AE922" s="687"/>
      <c r="AF922" s="687"/>
    </row>
    <row r="923" spans="1:32" x14ac:dyDescent="0.25">
      <c r="A923" s="682"/>
      <c r="B923" s="683"/>
      <c r="C923" s="684"/>
      <c r="D923" s="685"/>
      <c r="E923" s="685"/>
      <c r="F923" s="688"/>
      <c r="G923" s="685"/>
      <c r="H923" s="688"/>
      <c r="I923" s="685"/>
      <c r="J923" s="688"/>
      <c r="K923" s="685"/>
      <c r="L923" s="688"/>
      <c r="M923" s="685"/>
      <c r="N923" s="688"/>
      <c r="O923" s="685"/>
      <c r="P923" s="688"/>
      <c r="Q923" s="687"/>
      <c r="R923" s="687"/>
      <c r="S923" s="687"/>
      <c r="T923" s="687"/>
      <c r="U923" s="687"/>
      <c r="V923" s="687"/>
      <c r="W923" s="687"/>
      <c r="X923" s="687"/>
      <c r="Y923" s="687"/>
      <c r="Z923" s="687"/>
      <c r="AA923" s="687"/>
      <c r="AB923" s="687"/>
      <c r="AC923" s="687"/>
      <c r="AD923" s="687"/>
      <c r="AE923" s="687"/>
      <c r="AF923" s="687"/>
    </row>
    <row r="924" spans="1:32" x14ac:dyDescent="0.25">
      <c r="A924" s="682"/>
      <c r="B924" s="683"/>
      <c r="C924" s="684"/>
      <c r="D924" s="685"/>
      <c r="E924" s="685"/>
      <c r="F924" s="688"/>
      <c r="G924" s="685"/>
      <c r="H924" s="688"/>
      <c r="I924" s="685"/>
      <c r="J924" s="688"/>
      <c r="K924" s="685"/>
      <c r="L924" s="688"/>
      <c r="M924" s="685"/>
      <c r="N924" s="688"/>
      <c r="O924" s="685"/>
      <c r="P924" s="688"/>
      <c r="Q924" s="687"/>
      <c r="R924" s="687"/>
      <c r="S924" s="687"/>
      <c r="T924" s="687"/>
      <c r="U924" s="687"/>
      <c r="V924" s="687"/>
      <c r="W924" s="687"/>
      <c r="X924" s="687"/>
      <c r="Y924" s="687"/>
      <c r="Z924" s="687"/>
      <c r="AA924" s="687"/>
      <c r="AB924" s="687"/>
      <c r="AC924" s="687"/>
      <c r="AD924" s="687"/>
      <c r="AE924" s="687"/>
      <c r="AF924" s="687"/>
    </row>
    <row r="925" spans="1:32" x14ac:dyDescent="0.25">
      <c r="A925" s="682"/>
      <c r="B925" s="683"/>
      <c r="C925" s="684"/>
      <c r="D925" s="685"/>
      <c r="E925" s="685"/>
      <c r="F925" s="688"/>
      <c r="G925" s="685"/>
      <c r="H925" s="688"/>
      <c r="I925" s="685"/>
      <c r="J925" s="688"/>
      <c r="K925" s="685"/>
      <c r="L925" s="688"/>
      <c r="M925" s="685"/>
      <c r="N925" s="688"/>
      <c r="O925" s="685"/>
      <c r="P925" s="688"/>
      <c r="Q925" s="687"/>
      <c r="R925" s="687"/>
      <c r="S925" s="687"/>
      <c r="T925" s="687"/>
      <c r="U925" s="687"/>
      <c r="V925" s="687"/>
      <c r="W925" s="687"/>
      <c r="X925" s="687"/>
      <c r="Y925" s="687"/>
      <c r="Z925" s="687"/>
      <c r="AA925" s="687"/>
      <c r="AB925" s="687"/>
      <c r="AC925" s="687"/>
      <c r="AD925" s="687"/>
      <c r="AE925" s="687"/>
      <c r="AF925" s="687"/>
    </row>
    <row r="926" spans="1:32" x14ac:dyDescent="0.25">
      <c r="A926" s="682"/>
      <c r="B926" s="683"/>
      <c r="C926" s="684"/>
      <c r="D926" s="685"/>
      <c r="E926" s="685"/>
      <c r="F926" s="688"/>
      <c r="G926" s="685"/>
      <c r="H926" s="688"/>
      <c r="I926" s="685"/>
      <c r="J926" s="688"/>
      <c r="K926" s="685"/>
      <c r="L926" s="688"/>
      <c r="M926" s="685"/>
      <c r="N926" s="688"/>
      <c r="O926" s="685"/>
      <c r="P926" s="688"/>
      <c r="Q926" s="687"/>
      <c r="R926" s="687"/>
      <c r="S926" s="687"/>
      <c r="T926" s="687"/>
      <c r="U926" s="687"/>
      <c r="V926" s="687"/>
      <c r="W926" s="687"/>
      <c r="X926" s="687"/>
      <c r="Y926" s="687"/>
      <c r="Z926" s="687"/>
      <c r="AA926" s="687"/>
      <c r="AB926" s="687"/>
      <c r="AC926" s="687"/>
      <c r="AD926" s="687"/>
      <c r="AE926" s="687"/>
      <c r="AF926" s="687"/>
    </row>
    <row r="927" spans="1:32" x14ac:dyDescent="0.25">
      <c r="A927" s="682"/>
      <c r="B927" s="683"/>
      <c r="C927" s="684"/>
      <c r="D927" s="685"/>
      <c r="E927" s="685"/>
      <c r="F927" s="688"/>
      <c r="G927" s="685"/>
      <c r="H927" s="688"/>
      <c r="I927" s="685"/>
      <c r="J927" s="688"/>
      <c r="K927" s="685"/>
      <c r="L927" s="688"/>
      <c r="M927" s="685"/>
      <c r="N927" s="688"/>
      <c r="O927" s="685"/>
      <c r="P927" s="688"/>
      <c r="Q927" s="687"/>
      <c r="R927" s="687"/>
      <c r="S927" s="687"/>
      <c r="T927" s="687"/>
      <c r="U927" s="687"/>
      <c r="V927" s="687"/>
      <c r="W927" s="687"/>
      <c r="X927" s="687"/>
      <c r="Y927" s="687"/>
      <c r="Z927" s="687"/>
      <c r="AA927" s="687"/>
      <c r="AB927" s="687"/>
      <c r="AC927" s="687"/>
      <c r="AD927" s="687"/>
      <c r="AE927" s="687"/>
      <c r="AF927" s="687"/>
    </row>
    <row r="928" spans="1:32" x14ac:dyDescent="0.25">
      <c r="A928" s="682"/>
      <c r="B928" s="683"/>
      <c r="C928" s="684"/>
      <c r="D928" s="685"/>
      <c r="E928" s="685"/>
      <c r="F928" s="688"/>
      <c r="G928" s="685"/>
      <c r="H928" s="688"/>
      <c r="I928" s="685"/>
      <c r="J928" s="688"/>
      <c r="K928" s="685"/>
      <c r="L928" s="688"/>
      <c r="M928" s="685"/>
      <c r="N928" s="688"/>
      <c r="O928" s="685"/>
      <c r="P928" s="688"/>
      <c r="Q928" s="687"/>
      <c r="R928" s="687"/>
      <c r="S928" s="687"/>
      <c r="T928" s="687"/>
      <c r="U928" s="687"/>
      <c r="V928" s="687"/>
      <c r="W928" s="687"/>
      <c r="X928" s="687"/>
      <c r="Y928" s="687"/>
      <c r="Z928" s="687"/>
      <c r="AA928" s="687"/>
      <c r="AB928" s="687"/>
      <c r="AC928" s="687"/>
      <c r="AD928" s="687"/>
      <c r="AE928" s="687"/>
      <c r="AF928" s="687"/>
    </row>
    <row r="929" spans="1:32" x14ac:dyDescent="0.25">
      <c r="A929" s="682"/>
      <c r="B929" s="683"/>
      <c r="C929" s="684"/>
      <c r="D929" s="685"/>
      <c r="E929" s="685"/>
      <c r="F929" s="688"/>
      <c r="G929" s="685"/>
      <c r="H929" s="688"/>
      <c r="I929" s="685"/>
      <c r="J929" s="688"/>
      <c r="K929" s="685"/>
      <c r="L929" s="688"/>
      <c r="M929" s="685"/>
      <c r="N929" s="688"/>
      <c r="O929" s="685"/>
      <c r="P929" s="688"/>
      <c r="Q929" s="687"/>
      <c r="R929" s="687"/>
      <c r="S929" s="687"/>
      <c r="T929" s="687"/>
      <c r="U929" s="687"/>
      <c r="V929" s="687"/>
      <c r="W929" s="687"/>
      <c r="X929" s="687"/>
      <c r="Y929" s="687"/>
      <c r="Z929" s="687"/>
      <c r="AA929" s="687"/>
      <c r="AB929" s="687"/>
      <c r="AC929" s="687"/>
      <c r="AD929" s="687"/>
      <c r="AE929" s="687"/>
      <c r="AF929" s="687"/>
    </row>
    <row r="930" spans="1:32" x14ac:dyDescent="0.25">
      <c r="A930" s="682"/>
      <c r="B930" s="683"/>
      <c r="C930" s="684"/>
      <c r="D930" s="685"/>
      <c r="E930" s="685"/>
      <c r="F930" s="688"/>
      <c r="G930" s="685"/>
      <c r="H930" s="688"/>
      <c r="I930" s="685"/>
      <c r="J930" s="688"/>
      <c r="K930" s="685"/>
      <c r="L930" s="688"/>
      <c r="M930" s="685"/>
      <c r="N930" s="688"/>
      <c r="O930" s="685"/>
      <c r="P930" s="688"/>
      <c r="Q930" s="687"/>
      <c r="R930" s="687"/>
      <c r="S930" s="687"/>
      <c r="T930" s="687"/>
      <c r="U930" s="687"/>
      <c r="V930" s="687"/>
      <c r="W930" s="687"/>
      <c r="X930" s="687"/>
      <c r="Y930" s="687"/>
      <c r="Z930" s="687"/>
      <c r="AA930" s="687"/>
      <c r="AB930" s="687"/>
      <c r="AC930" s="687"/>
      <c r="AD930" s="687"/>
      <c r="AE930" s="687"/>
      <c r="AF930" s="687"/>
    </row>
    <row r="931" spans="1:32" x14ac:dyDescent="0.25">
      <c r="A931" s="682"/>
      <c r="B931" s="683"/>
      <c r="C931" s="684"/>
      <c r="D931" s="685"/>
      <c r="E931" s="685"/>
      <c r="F931" s="688"/>
      <c r="G931" s="685"/>
      <c r="H931" s="688"/>
      <c r="I931" s="685"/>
      <c r="J931" s="688"/>
      <c r="K931" s="685"/>
      <c r="L931" s="688"/>
      <c r="M931" s="685"/>
      <c r="N931" s="688"/>
      <c r="O931" s="685"/>
      <c r="P931" s="688"/>
      <c r="Q931" s="687"/>
      <c r="R931" s="687"/>
      <c r="S931" s="687"/>
      <c r="T931" s="687"/>
      <c r="U931" s="687"/>
      <c r="V931" s="687"/>
      <c r="W931" s="687"/>
      <c r="X931" s="687"/>
      <c r="Y931" s="687"/>
      <c r="Z931" s="687"/>
      <c r="AA931" s="687"/>
      <c r="AB931" s="687"/>
      <c r="AC931" s="687"/>
      <c r="AD931" s="687"/>
      <c r="AE931" s="687"/>
      <c r="AF931" s="687"/>
    </row>
    <row r="932" spans="1:32" x14ac:dyDescent="0.25">
      <c r="A932" s="682"/>
      <c r="B932" s="683"/>
      <c r="C932" s="684"/>
      <c r="D932" s="685"/>
      <c r="E932" s="685"/>
      <c r="F932" s="688"/>
      <c r="G932" s="685"/>
      <c r="H932" s="688"/>
      <c r="I932" s="685"/>
      <c r="J932" s="688"/>
      <c r="K932" s="685"/>
      <c r="L932" s="688"/>
      <c r="M932" s="685"/>
      <c r="N932" s="688"/>
      <c r="O932" s="685"/>
      <c r="P932" s="688"/>
      <c r="Q932" s="687"/>
      <c r="R932" s="687"/>
      <c r="S932" s="687"/>
      <c r="T932" s="687"/>
      <c r="U932" s="687"/>
      <c r="V932" s="687"/>
      <c r="W932" s="687"/>
      <c r="X932" s="687"/>
      <c r="Y932" s="687"/>
      <c r="Z932" s="687"/>
      <c r="AA932" s="687"/>
      <c r="AB932" s="687"/>
      <c r="AC932" s="687"/>
      <c r="AD932" s="687"/>
      <c r="AE932" s="687"/>
      <c r="AF932" s="687"/>
    </row>
    <row r="933" spans="1:32" x14ac:dyDescent="0.25">
      <c r="A933" s="682"/>
      <c r="B933" s="683"/>
      <c r="C933" s="684"/>
      <c r="D933" s="685"/>
      <c r="E933" s="685"/>
      <c r="F933" s="688"/>
      <c r="G933" s="685"/>
      <c r="H933" s="688"/>
      <c r="I933" s="685"/>
      <c r="J933" s="688"/>
      <c r="K933" s="685"/>
      <c r="L933" s="688"/>
      <c r="M933" s="685"/>
      <c r="N933" s="688"/>
      <c r="O933" s="685"/>
      <c r="P933" s="688"/>
      <c r="Q933" s="687"/>
      <c r="R933" s="687"/>
      <c r="S933" s="687"/>
      <c r="T933" s="687"/>
      <c r="U933" s="687"/>
      <c r="V933" s="687"/>
      <c r="W933" s="687"/>
      <c r="X933" s="687"/>
      <c r="Y933" s="687"/>
      <c r="Z933" s="687"/>
      <c r="AA933" s="687"/>
      <c r="AB933" s="687"/>
      <c r="AC933" s="687"/>
      <c r="AD933" s="687"/>
      <c r="AE933" s="687"/>
      <c r="AF933" s="687"/>
    </row>
    <row r="934" spans="1:32" x14ac:dyDescent="0.25">
      <c r="A934" s="682"/>
      <c r="B934" s="683"/>
      <c r="C934" s="684"/>
      <c r="D934" s="685"/>
      <c r="E934" s="685"/>
      <c r="F934" s="688"/>
      <c r="G934" s="685"/>
      <c r="H934" s="688"/>
      <c r="I934" s="685"/>
      <c r="J934" s="688"/>
      <c r="K934" s="685"/>
      <c r="L934" s="688"/>
      <c r="M934" s="685"/>
      <c r="N934" s="688"/>
      <c r="O934" s="685"/>
      <c r="P934" s="688"/>
      <c r="Q934" s="687"/>
      <c r="R934" s="687"/>
      <c r="S934" s="687"/>
      <c r="T934" s="687"/>
      <c r="U934" s="687"/>
      <c r="V934" s="687"/>
      <c r="W934" s="687"/>
      <c r="X934" s="687"/>
      <c r="Y934" s="687"/>
      <c r="Z934" s="687"/>
      <c r="AA934" s="687"/>
      <c r="AB934" s="687"/>
      <c r="AC934" s="687"/>
      <c r="AD934" s="687"/>
      <c r="AE934" s="687"/>
      <c r="AF934" s="687"/>
    </row>
    <row r="935" spans="1:32" x14ac:dyDescent="0.25">
      <c r="A935" s="682"/>
      <c r="B935" s="683"/>
      <c r="C935" s="684"/>
      <c r="D935" s="685"/>
      <c r="E935" s="685"/>
      <c r="F935" s="688"/>
      <c r="G935" s="685"/>
      <c r="H935" s="688"/>
      <c r="I935" s="685"/>
      <c r="J935" s="688"/>
      <c r="K935" s="685"/>
      <c r="L935" s="688"/>
      <c r="M935" s="685"/>
      <c r="N935" s="688"/>
      <c r="O935" s="685"/>
      <c r="P935" s="688"/>
      <c r="Q935" s="687"/>
      <c r="R935" s="687"/>
      <c r="S935" s="687"/>
      <c r="T935" s="687"/>
      <c r="U935" s="687"/>
      <c r="V935" s="687"/>
      <c r="W935" s="687"/>
      <c r="X935" s="687"/>
      <c r="Y935" s="687"/>
      <c r="Z935" s="687"/>
      <c r="AA935" s="687"/>
      <c r="AB935" s="687"/>
      <c r="AC935" s="687"/>
      <c r="AD935" s="687"/>
      <c r="AE935" s="687"/>
      <c r="AF935" s="687"/>
    </row>
    <row r="936" spans="1:32" x14ac:dyDescent="0.25">
      <c r="A936" s="682"/>
      <c r="B936" s="683"/>
      <c r="C936" s="684"/>
      <c r="D936" s="685"/>
      <c r="E936" s="685"/>
      <c r="F936" s="688"/>
      <c r="G936" s="685"/>
      <c r="H936" s="688"/>
      <c r="I936" s="685"/>
      <c r="J936" s="688"/>
      <c r="K936" s="685"/>
      <c r="L936" s="688"/>
      <c r="M936" s="685"/>
      <c r="N936" s="688"/>
      <c r="O936" s="685"/>
      <c r="P936" s="688"/>
      <c r="Q936" s="687"/>
      <c r="R936" s="687"/>
      <c r="S936" s="687"/>
      <c r="T936" s="687"/>
      <c r="U936" s="687"/>
      <c r="V936" s="687"/>
      <c r="W936" s="687"/>
      <c r="X936" s="687"/>
      <c r="Y936" s="687"/>
      <c r="Z936" s="687"/>
      <c r="AA936" s="687"/>
      <c r="AB936" s="687"/>
      <c r="AC936" s="687"/>
      <c r="AD936" s="687"/>
      <c r="AE936" s="687"/>
      <c r="AF936" s="687"/>
    </row>
    <row r="937" spans="1:32" x14ac:dyDescent="0.25">
      <c r="A937" s="682"/>
      <c r="B937" s="683"/>
      <c r="C937" s="684"/>
      <c r="D937" s="685"/>
      <c r="E937" s="685"/>
      <c r="F937" s="688"/>
      <c r="G937" s="685"/>
      <c r="H937" s="688"/>
      <c r="I937" s="685"/>
      <c r="J937" s="688"/>
      <c r="K937" s="685"/>
      <c r="L937" s="688"/>
      <c r="M937" s="685"/>
      <c r="N937" s="688"/>
      <c r="O937" s="685"/>
      <c r="P937" s="688"/>
      <c r="Q937" s="687"/>
      <c r="R937" s="687"/>
      <c r="S937" s="687"/>
      <c r="T937" s="687"/>
      <c r="U937" s="687"/>
      <c r="V937" s="687"/>
      <c r="W937" s="687"/>
      <c r="X937" s="687"/>
      <c r="Y937" s="687"/>
      <c r="Z937" s="687"/>
      <c r="AA937" s="687"/>
      <c r="AB937" s="687"/>
      <c r="AC937" s="687"/>
      <c r="AD937" s="687"/>
      <c r="AE937" s="687"/>
      <c r="AF937" s="687"/>
    </row>
    <row r="938" spans="1:32" x14ac:dyDescent="0.25">
      <c r="A938" s="682"/>
      <c r="B938" s="683"/>
      <c r="C938" s="684"/>
      <c r="D938" s="685"/>
      <c r="E938" s="685"/>
      <c r="F938" s="688"/>
      <c r="G938" s="685"/>
      <c r="H938" s="688"/>
      <c r="I938" s="685"/>
      <c r="J938" s="688"/>
      <c r="K938" s="685"/>
      <c r="L938" s="688"/>
      <c r="M938" s="685"/>
      <c r="N938" s="688"/>
      <c r="O938" s="685"/>
      <c r="P938" s="688"/>
      <c r="Q938" s="687"/>
      <c r="R938" s="687"/>
      <c r="S938" s="687"/>
      <c r="T938" s="687"/>
      <c r="U938" s="687"/>
      <c r="V938" s="687"/>
      <c r="W938" s="687"/>
      <c r="X938" s="687"/>
      <c r="Y938" s="687"/>
      <c r="Z938" s="687"/>
      <c r="AA938" s="687"/>
      <c r="AB938" s="687"/>
      <c r="AC938" s="687"/>
      <c r="AD938" s="687"/>
      <c r="AE938" s="687"/>
      <c r="AF938" s="687"/>
    </row>
    <row r="939" spans="1:32" x14ac:dyDescent="0.25">
      <c r="A939" s="682"/>
      <c r="B939" s="683"/>
      <c r="C939" s="684"/>
      <c r="D939" s="685"/>
      <c r="E939" s="685"/>
      <c r="F939" s="688"/>
      <c r="G939" s="685"/>
      <c r="H939" s="688"/>
      <c r="I939" s="685"/>
      <c r="J939" s="688"/>
      <c r="K939" s="685"/>
      <c r="L939" s="688"/>
      <c r="M939" s="685"/>
      <c r="N939" s="688"/>
      <c r="O939" s="685"/>
      <c r="P939" s="688"/>
      <c r="Q939" s="687"/>
      <c r="R939" s="687"/>
      <c r="S939" s="687"/>
      <c r="T939" s="687"/>
      <c r="U939" s="687"/>
      <c r="V939" s="687"/>
      <c r="W939" s="687"/>
      <c r="X939" s="687"/>
      <c r="Y939" s="687"/>
      <c r="Z939" s="687"/>
      <c r="AA939" s="687"/>
      <c r="AB939" s="687"/>
      <c r="AC939" s="687"/>
      <c r="AD939" s="687"/>
      <c r="AE939" s="687"/>
      <c r="AF939" s="687"/>
    </row>
    <row r="940" spans="1:32" x14ac:dyDescent="0.25">
      <c r="A940" s="682"/>
      <c r="B940" s="683"/>
      <c r="C940" s="684"/>
      <c r="D940" s="685"/>
      <c r="E940" s="685"/>
      <c r="F940" s="688"/>
      <c r="G940" s="685"/>
      <c r="H940" s="688"/>
      <c r="I940" s="685"/>
      <c r="J940" s="688"/>
      <c r="K940" s="685"/>
      <c r="L940" s="688"/>
      <c r="M940" s="685"/>
      <c r="N940" s="688"/>
      <c r="O940" s="685"/>
      <c r="P940" s="688"/>
      <c r="Q940" s="687"/>
      <c r="R940" s="687"/>
      <c r="S940" s="687"/>
      <c r="T940" s="687"/>
      <c r="U940" s="687"/>
      <c r="V940" s="687"/>
      <c r="W940" s="687"/>
      <c r="X940" s="687"/>
      <c r="Y940" s="687"/>
      <c r="Z940" s="687"/>
      <c r="AA940" s="687"/>
      <c r="AB940" s="687"/>
      <c r="AC940" s="687"/>
      <c r="AD940" s="687"/>
      <c r="AE940" s="687"/>
      <c r="AF940" s="687"/>
    </row>
    <row r="941" spans="1:32" x14ac:dyDescent="0.25">
      <c r="A941" s="682"/>
      <c r="B941" s="683"/>
      <c r="C941" s="684"/>
      <c r="D941" s="685"/>
      <c r="E941" s="685"/>
      <c r="F941" s="688"/>
      <c r="G941" s="685"/>
      <c r="H941" s="688"/>
      <c r="I941" s="685"/>
      <c r="J941" s="688"/>
      <c r="K941" s="685"/>
      <c r="L941" s="688"/>
      <c r="M941" s="685"/>
      <c r="N941" s="688"/>
      <c r="O941" s="685"/>
      <c r="P941" s="688"/>
      <c r="Q941" s="687"/>
      <c r="R941" s="687"/>
      <c r="S941" s="687"/>
      <c r="T941" s="687"/>
      <c r="U941" s="687"/>
      <c r="V941" s="687"/>
      <c r="W941" s="687"/>
      <c r="X941" s="687"/>
      <c r="Y941" s="687"/>
      <c r="Z941" s="687"/>
      <c r="AA941" s="687"/>
      <c r="AB941" s="687"/>
      <c r="AC941" s="687"/>
      <c r="AD941" s="687"/>
      <c r="AE941" s="687"/>
      <c r="AF941" s="687"/>
    </row>
    <row r="942" spans="1:32" x14ac:dyDescent="0.25">
      <c r="A942" s="682"/>
      <c r="B942" s="683"/>
      <c r="C942" s="684"/>
      <c r="D942" s="685"/>
      <c r="E942" s="685"/>
      <c r="F942" s="688"/>
      <c r="G942" s="685"/>
      <c r="H942" s="688"/>
      <c r="I942" s="685"/>
      <c r="J942" s="688"/>
      <c r="K942" s="685"/>
      <c r="L942" s="688"/>
      <c r="M942" s="685"/>
      <c r="N942" s="688"/>
      <c r="O942" s="685"/>
      <c r="P942" s="688"/>
      <c r="Q942" s="687"/>
      <c r="R942" s="687"/>
      <c r="S942" s="687"/>
      <c r="T942" s="687"/>
      <c r="U942" s="687"/>
      <c r="V942" s="687"/>
      <c r="W942" s="687"/>
      <c r="X942" s="687"/>
      <c r="Y942" s="687"/>
      <c r="Z942" s="687"/>
      <c r="AA942" s="687"/>
      <c r="AB942" s="687"/>
      <c r="AC942" s="687"/>
      <c r="AD942" s="687"/>
      <c r="AE942" s="687"/>
      <c r="AF942" s="687"/>
    </row>
    <row r="943" spans="1:32" x14ac:dyDescent="0.25">
      <c r="A943" s="682"/>
      <c r="B943" s="683"/>
      <c r="C943" s="684"/>
      <c r="D943" s="685"/>
      <c r="E943" s="685"/>
      <c r="F943" s="688"/>
      <c r="G943" s="685"/>
      <c r="H943" s="688"/>
      <c r="I943" s="685"/>
      <c r="J943" s="688"/>
      <c r="K943" s="685"/>
      <c r="L943" s="688"/>
      <c r="M943" s="685"/>
      <c r="N943" s="688"/>
      <c r="O943" s="685"/>
      <c r="P943" s="688"/>
      <c r="Q943" s="687"/>
      <c r="R943" s="687"/>
      <c r="S943" s="687"/>
      <c r="T943" s="687"/>
      <c r="U943" s="687"/>
      <c r="V943" s="687"/>
      <c r="W943" s="687"/>
      <c r="X943" s="687"/>
      <c r="Y943" s="687"/>
      <c r="Z943" s="687"/>
      <c r="AA943" s="687"/>
      <c r="AB943" s="687"/>
      <c r="AC943" s="687"/>
      <c r="AD943" s="687"/>
      <c r="AE943" s="687"/>
      <c r="AF943" s="687"/>
    </row>
    <row r="944" spans="1:32" x14ac:dyDescent="0.25">
      <c r="A944" s="682"/>
      <c r="B944" s="683"/>
      <c r="C944" s="684"/>
      <c r="D944" s="685"/>
      <c r="E944" s="685"/>
      <c r="F944" s="688"/>
      <c r="G944" s="685"/>
      <c r="H944" s="688"/>
      <c r="I944" s="685"/>
      <c r="J944" s="688"/>
      <c r="K944" s="685"/>
      <c r="L944" s="688"/>
      <c r="M944" s="685"/>
      <c r="N944" s="688"/>
      <c r="O944" s="685"/>
      <c r="P944" s="688"/>
      <c r="Q944" s="687"/>
      <c r="R944" s="687"/>
      <c r="S944" s="687"/>
      <c r="T944" s="687"/>
      <c r="U944" s="687"/>
      <c r="V944" s="687"/>
      <c r="W944" s="687"/>
      <c r="X944" s="687"/>
      <c r="Y944" s="687"/>
      <c r="Z944" s="687"/>
      <c r="AA944" s="687"/>
      <c r="AB944" s="687"/>
      <c r="AC944" s="687"/>
      <c r="AD944" s="687"/>
      <c r="AE944" s="687"/>
      <c r="AF944" s="687"/>
    </row>
    <row r="945" spans="1:32" x14ac:dyDescent="0.25">
      <c r="A945" s="682"/>
      <c r="B945" s="683"/>
      <c r="C945" s="684"/>
      <c r="D945" s="685"/>
      <c r="E945" s="685"/>
      <c r="F945" s="688"/>
      <c r="G945" s="685"/>
      <c r="H945" s="688"/>
      <c r="I945" s="685"/>
      <c r="J945" s="688"/>
      <c r="K945" s="685"/>
      <c r="L945" s="688"/>
      <c r="M945" s="685"/>
      <c r="N945" s="688"/>
      <c r="O945" s="685"/>
      <c r="P945" s="688"/>
      <c r="Q945" s="687"/>
      <c r="R945" s="687"/>
      <c r="S945" s="687"/>
      <c r="T945" s="687"/>
      <c r="U945" s="687"/>
      <c r="V945" s="687"/>
      <c r="W945" s="687"/>
      <c r="X945" s="687"/>
      <c r="Y945" s="687"/>
      <c r="Z945" s="687"/>
      <c r="AA945" s="687"/>
      <c r="AB945" s="687"/>
      <c r="AC945" s="687"/>
      <c r="AD945" s="687"/>
      <c r="AE945" s="687"/>
      <c r="AF945" s="687"/>
    </row>
    <row r="946" spans="1:32" x14ac:dyDescent="0.25">
      <c r="A946" s="682"/>
      <c r="B946" s="683"/>
      <c r="C946" s="684"/>
      <c r="D946" s="685"/>
      <c r="E946" s="685"/>
      <c r="F946" s="688"/>
      <c r="G946" s="685"/>
      <c r="H946" s="688"/>
      <c r="I946" s="685"/>
      <c r="J946" s="688"/>
      <c r="K946" s="685"/>
      <c r="L946" s="688"/>
      <c r="M946" s="685"/>
      <c r="N946" s="688"/>
      <c r="O946" s="685"/>
      <c r="P946" s="688"/>
      <c r="Q946" s="687"/>
      <c r="R946" s="687"/>
      <c r="S946" s="687"/>
      <c r="T946" s="687"/>
      <c r="U946" s="687"/>
      <c r="V946" s="687"/>
      <c r="W946" s="687"/>
      <c r="X946" s="687"/>
      <c r="Y946" s="687"/>
      <c r="Z946" s="687"/>
      <c r="AA946" s="687"/>
      <c r="AB946" s="687"/>
      <c r="AC946" s="687"/>
      <c r="AD946" s="687"/>
      <c r="AE946" s="687"/>
      <c r="AF946" s="687"/>
    </row>
    <row r="947" spans="1:32" x14ac:dyDescent="0.25">
      <c r="A947" s="682"/>
      <c r="B947" s="683"/>
      <c r="C947" s="684"/>
      <c r="D947" s="685"/>
      <c r="E947" s="685"/>
      <c r="F947" s="688"/>
      <c r="G947" s="685"/>
      <c r="H947" s="688"/>
      <c r="I947" s="685"/>
      <c r="J947" s="688"/>
      <c r="K947" s="685"/>
      <c r="L947" s="688"/>
      <c r="M947" s="685"/>
      <c r="N947" s="688"/>
      <c r="O947" s="685"/>
      <c r="P947" s="688"/>
      <c r="Q947" s="687"/>
      <c r="R947" s="687"/>
      <c r="S947" s="687"/>
      <c r="T947" s="687"/>
      <c r="U947" s="687"/>
      <c r="V947" s="687"/>
      <c r="W947" s="687"/>
      <c r="X947" s="687"/>
      <c r="Y947" s="687"/>
      <c r="Z947" s="687"/>
      <c r="AA947" s="687"/>
      <c r="AB947" s="687"/>
      <c r="AC947" s="687"/>
      <c r="AD947" s="687"/>
      <c r="AE947" s="687"/>
      <c r="AF947" s="687"/>
    </row>
    <row r="948" spans="1:32" x14ac:dyDescent="0.25">
      <c r="A948" s="682"/>
      <c r="B948" s="683"/>
      <c r="C948" s="684"/>
      <c r="D948" s="685"/>
      <c r="E948" s="685"/>
      <c r="F948" s="688"/>
      <c r="G948" s="685"/>
      <c r="H948" s="688"/>
      <c r="I948" s="685"/>
      <c r="J948" s="688"/>
      <c r="K948" s="685"/>
      <c r="L948" s="688"/>
      <c r="M948" s="685"/>
      <c r="N948" s="688"/>
      <c r="O948" s="685"/>
      <c r="P948" s="688"/>
      <c r="Q948" s="687"/>
      <c r="R948" s="687"/>
      <c r="S948" s="687"/>
      <c r="T948" s="687"/>
      <c r="U948" s="687"/>
      <c r="V948" s="687"/>
      <c r="W948" s="687"/>
      <c r="X948" s="687"/>
      <c r="Y948" s="687"/>
      <c r="Z948" s="687"/>
      <c r="AA948" s="687"/>
      <c r="AB948" s="687"/>
      <c r="AC948" s="687"/>
      <c r="AD948" s="687"/>
      <c r="AE948" s="687"/>
      <c r="AF948" s="687"/>
    </row>
    <row r="949" spans="1:32" x14ac:dyDescent="0.25">
      <c r="A949" s="682"/>
      <c r="B949" s="683"/>
      <c r="C949" s="684"/>
      <c r="D949" s="685"/>
      <c r="E949" s="685"/>
      <c r="F949" s="688"/>
      <c r="G949" s="685"/>
      <c r="H949" s="688"/>
      <c r="I949" s="685"/>
      <c r="J949" s="688"/>
      <c r="K949" s="685"/>
      <c r="L949" s="688"/>
      <c r="M949" s="685"/>
      <c r="N949" s="688"/>
      <c r="O949" s="685"/>
      <c r="P949" s="688"/>
      <c r="Q949" s="687"/>
      <c r="R949" s="687"/>
      <c r="S949" s="687"/>
      <c r="T949" s="687"/>
      <c r="U949" s="687"/>
      <c r="V949" s="687"/>
      <c r="W949" s="687"/>
      <c r="X949" s="687"/>
      <c r="Y949" s="687"/>
      <c r="Z949" s="687"/>
      <c r="AA949" s="687"/>
      <c r="AB949" s="687"/>
      <c r="AC949" s="687"/>
      <c r="AD949" s="687"/>
      <c r="AE949" s="687"/>
      <c r="AF949" s="687"/>
    </row>
    <row r="950" spans="1:32" x14ac:dyDescent="0.25">
      <c r="A950" s="682"/>
      <c r="B950" s="683"/>
      <c r="C950" s="684"/>
      <c r="D950" s="685"/>
      <c r="E950" s="685"/>
      <c r="F950" s="688"/>
      <c r="G950" s="685"/>
      <c r="H950" s="688"/>
      <c r="I950" s="685"/>
      <c r="J950" s="688"/>
      <c r="K950" s="685"/>
      <c r="L950" s="688"/>
      <c r="M950" s="685"/>
      <c r="N950" s="688"/>
      <c r="O950" s="685"/>
      <c r="P950" s="688"/>
      <c r="Q950" s="687"/>
      <c r="R950" s="687"/>
      <c r="S950" s="687"/>
      <c r="T950" s="687"/>
      <c r="U950" s="687"/>
      <c r="V950" s="687"/>
      <c r="W950" s="687"/>
      <c r="X950" s="687"/>
      <c r="Y950" s="687"/>
      <c r="Z950" s="687"/>
      <c r="AA950" s="687"/>
      <c r="AB950" s="687"/>
      <c r="AC950" s="687"/>
      <c r="AD950" s="687"/>
      <c r="AE950" s="687"/>
      <c r="AF950" s="687"/>
    </row>
    <row r="951" spans="1:32" x14ac:dyDescent="0.25">
      <c r="A951" s="682"/>
      <c r="B951" s="683"/>
      <c r="C951" s="684"/>
      <c r="D951" s="685"/>
      <c r="E951" s="685"/>
      <c r="F951" s="688"/>
      <c r="G951" s="685"/>
      <c r="H951" s="688"/>
      <c r="I951" s="685"/>
      <c r="J951" s="688"/>
      <c r="K951" s="685"/>
      <c r="L951" s="688"/>
      <c r="M951" s="685"/>
      <c r="N951" s="688"/>
      <c r="O951" s="685"/>
      <c r="P951" s="688"/>
      <c r="Q951" s="687"/>
      <c r="R951" s="687"/>
      <c r="S951" s="687"/>
      <c r="T951" s="687"/>
      <c r="U951" s="687"/>
      <c r="V951" s="687"/>
      <c r="W951" s="687"/>
      <c r="X951" s="687"/>
      <c r="Y951" s="687"/>
      <c r="Z951" s="687"/>
      <c r="AA951" s="687"/>
      <c r="AB951" s="687"/>
      <c r="AC951" s="687"/>
      <c r="AD951" s="687"/>
      <c r="AE951" s="687"/>
      <c r="AF951" s="687"/>
    </row>
    <row r="952" spans="1:32" x14ac:dyDescent="0.25">
      <c r="A952" s="682"/>
      <c r="B952" s="683"/>
      <c r="C952" s="684"/>
      <c r="D952" s="685"/>
      <c r="E952" s="685"/>
      <c r="F952" s="688"/>
      <c r="G952" s="685"/>
      <c r="H952" s="688"/>
      <c r="I952" s="685"/>
      <c r="J952" s="688"/>
      <c r="K952" s="685"/>
      <c r="L952" s="688"/>
      <c r="M952" s="685"/>
      <c r="N952" s="688"/>
      <c r="O952" s="685"/>
      <c r="P952" s="688"/>
      <c r="Q952" s="687"/>
      <c r="R952" s="687"/>
      <c r="S952" s="687"/>
      <c r="T952" s="687"/>
      <c r="U952" s="687"/>
      <c r="V952" s="687"/>
      <c r="W952" s="687"/>
      <c r="X952" s="687"/>
      <c r="Y952" s="687"/>
      <c r="Z952" s="687"/>
      <c r="AA952" s="687"/>
      <c r="AB952" s="687"/>
      <c r="AC952" s="687"/>
      <c r="AD952" s="687"/>
      <c r="AE952" s="687"/>
      <c r="AF952" s="687"/>
    </row>
    <row r="953" spans="1:32" x14ac:dyDescent="0.25">
      <c r="A953" s="682"/>
      <c r="B953" s="683"/>
      <c r="C953" s="684"/>
      <c r="D953" s="685"/>
      <c r="E953" s="685"/>
      <c r="F953" s="688"/>
      <c r="G953" s="685"/>
      <c r="H953" s="688"/>
      <c r="I953" s="685"/>
      <c r="J953" s="688"/>
      <c r="K953" s="685"/>
      <c r="L953" s="688"/>
      <c r="M953" s="685"/>
      <c r="N953" s="688"/>
      <c r="O953" s="685"/>
      <c r="P953" s="688"/>
      <c r="Q953" s="687"/>
      <c r="R953" s="687"/>
      <c r="S953" s="687"/>
      <c r="T953" s="687"/>
      <c r="U953" s="687"/>
      <c r="V953" s="687"/>
      <c r="W953" s="687"/>
      <c r="X953" s="687"/>
      <c r="Y953" s="687"/>
      <c r="Z953" s="687"/>
      <c r="AA953" s="687"/>
      <c r="AB953" s="687"/>
      <c r="AC953" s="687"/>
      <c r="AD953" s="687"/>
      <c r="AE953" s="687"/>
      <c r="AF953" s="687"/>
    </row>
    <row r="954" spans="1:32" x14ac:dyDescent="0.25">
      <c r="A954" s="682"/>
      <c r="B954" s="683"/>
      <c r="C954" s="684"/>
      <c r="D954" s="685"/>
      <c r="E954" s="685"/>
      <c r="F954" s="688"/>
      <c r="G954" s="685"/>
      <c r="H954" s="688"/>
      <c r="I954" s="685"/>
      <c r="J954" s="688"/>
      <c r="K954" s="685"/>
      <c r="L954" s="688"/>
      <c r="M954" s="685"/>
      <c r="N954" s="688"/>
      <c r="O954" s="685"/>
      <c r="P954" s="688"/>
      <c r="Q954" s="687"/>
      <c r="R954" s="687"/>
      <c r="S954" s="687"/>
      <c r="T954" s="687"/>
      <c r="U954" s="687"/>
      <c r="V954" s="687"/>
      <c r="W954" s="687"/>
      <c r="X954" s="687"/>
      <c r="Y954" s="687"/>
      <c r="Z954" s="687"/>
      <c r="AA954" s="687"/>
      <c r="AB954" s="687"/>
      <c r="AC954" s="687"/>
      <c r="AD954" s="687"/>
      <c r="AE954" s="687"/>
      <c r="AF954" s="687"/>
    </row>
    <row r="955" spans="1:32" x14ac:dyDescent="0.25">
      <c r="A955" s="682"/>
      <c r="B955" s="683"/>
      <c r="C955" s="684"/>
      <c r="D955" s="685"/>
      <c r="E955" s="685"/>
      <c r="F955" s="688"/>
      <c r="G955" s="685"/>
      <c r="H955" s="688"/>
      <c r="I955" s="685"/>
      <c r="J955" s="688"/>
      <c r="K955" s="685"/>
      <c r="L955" s="688"/>
      <c r="M955" s="685"/>
      <c r="N955" s="688"/>
      <c r="O955" s="685"/>
      <c r="P955" s="688"/>
      <c r="Q955" s="687"/>
      <c r="R955" s="687"/>
      <c r="S955" s="687"/>
      <c r="T955" s="687"/>
      <c r="U955" s="687"/>
      <c r="V955" s="687"/>
      <c r="W955" s="687"/>
      <c r="X955" s="687"/>
      <c r="Y955" s="687"/>
      <c r="Z955" s="687"/>
      <c r="AA955" s="687"/>
      <c r="AB955" s="687"/>
      <c r="AC955" s="687"/>
      <c r="AD955" s="687"/>
      <c r="AE955" s="687"/>
      <c r="AF955" s="687"/>
    </row>
    <row r="956" spans="1:32" x14ac:dyDescent="0.25">
      <c r="A956" s="682"/>
      <c r="B956" s="683"/>
      <c r="C956" s="684"/>
      <c r="D956" s="685"/>
      <c r="E956" s="685"/>
      <c r="F956" s="688"/>
      <c r="G956" s="685"/>
      <c r="H956" s="688"/>
      <c r="I956" s="685"/>
      <c r="J956" s="688"/>
      <c r="K956" s="685"/>
      <c r="L956" s="688"/>
      <c r="M956" s="685"/>
      <c r="N956" s="688"/>
      <c r="O956" s="685"/>
      <c r="P956" s="688"/>
      <c r="Q956" s="687"/>
      <c r="R956" s="687"/>
      <c r="S956" s="687"/>
      <c r="T956" s="687"/>
      <c r="U956" s="687"/>
      <c r="V956" s="687"/>
      <c r="W956" s="687"/>
      <c r="X956" s="687"/>
      <c r="Y956" s="687"/>
      <c r="Z956" s="687"/>
      <c r="AA956" s="687"/>
      <c r="AB956" s="687"/>
      <c r="AC956" s="687"/>
      <c r="AD956" s="687"/>
      <c r="AE956" s="687"/>
      <c r="AF956" s="687"/>
    </row>
    <row r="957" spans="1:32" x14ac:dyDescent="0.25">
      <c r="A957" s="682"/>
      <c r="B957" s="683"/>
      <c r="C957" s="684"/>
      <c r="D957" s="685"/>
      <c r="E957" s="685"/>
      <c r="F957" s="688"/>
      <c r="G957" s="685"/>
      <c r="H957" s="688"/>
      <c r="I957" s="685"/>
      <c r="J957" s="688"/>
      <c r="K957" s="685"/>
      <c r="L957" s="688"/>
      <c r="M957" s="685"/>
      <c r="N957" s="688"/>
      <c r="O957" s="685"/>
      <c r="P957" s="688"/>
      <c r="Q957" s="687"/>
      <c r="R957" s="687"/>
      <c r="S957" s="687"/>
      <c r="T957" s="687"/>
      <c r="U957" s="687"/>
      <c r="V957" s="687"/>
      <c r="W957" s="687"/>
      <c r="X957" s="687"/>
      <c r="Y957" s="687"/>
      <c r="Z957" s="687"/>
      <c r="AA957" s="687"/>
      <c r="AB957" s="687"/>
      <c r="AC957" s="687"/>
      <c r="AD957" s="687"/>
      <c r="AE957" s="687"/>
      <c r="AF957" s="687"/>
    </row>
    <row r="958" spans="1:32" x14ac:dyDescent="0.25">
      <c r="A958" s="682"/>
      <c r="B958" s="683"/>
      <c r="C958" s="684"/>
      <c r="D958" s="685"/>
      <c r="E958" s="685"/>
      <c r="F958" s="688"/>
      <c r="G958" s="685"/>
      <c r="H958" s="688"/>
      <c r="I958" s="685"/>
      <c r="J958" s="688"/>
      <c r="K958" s="685"/>
      <c r="L958" s="688"/>
      <c r="M958" s="685"/>
      <c r="N958" s="688"/>
      <c r="O958" s="685"/>
      <c r="P958" s="688"/>
      <c r="Q958" s="687"/>
      <c r="R958" s="687"/>
      <c r="S958" s="687"/>
      <c r="T958" s="687"/>
      <c r="U958" s="687"/>
      <c r="V958" s="687"/>
      <c r="W958" s="687"/>
      <c r="X958" s="687"/>
      <c r="Y958" s="687"/>
      <c r="Z958" s="687"/>
      <c r="AA958" s="687"/>
      <c r="AB958" s="687"/>
      <c r="AC958" s="687"/>
      <c r="AD958" s="687"/>
      <c r="AE958" s="687"/>
      <c r="AF958" s="687"/>
    </row>
    <row r="959" spans="1:32" x14ac:dyDescent="0.25">
      <c r="A959" s="682"/>
      <c r="B959" s="683"/>
      <c r="C959" s="684"/>
      <c r="D959" s="685"/>
      <c r="E959" s="685"/>
      <c r="F959" s="688"/>
      <c r="G959" s="685"/>
      <c r="H959" s="688"/>
      <c r="I959" s="685"/>
      <c r="J959" s="688"/>
      <c r="K959" s="685"/>
      <c r="L959" s="688"/>
      <c r="M959" s="685"/>
      <c r="N959" s="688"/>
      <c r="O959" s="685"/>
      <c r="P959" s="688"/>
      <c r="Q959" s="687"/>
      <c r="R959" s="687"/>
      <c r="S959" s="687"/>
      <c r="T959" s="687"/>
      <c r="U959" s="687"/>
      <c r="V959" s="687"/>
      <c r="W959" s="687"/>
      <c r="X959" s="687"/>
      <c r="Y959" s="687"/>
      <c r="Z959" s="687"/>
      <c r="AA959" s="687"/>
      <c r="AB959" s="687"/>
      <c r="AC959" s="687"/>
      <c r="AD959" s="687"/>
      <c r="AE959" s="687"/>
      <c r="AF959" s="687"/>
    </row>
    <row r="960" spans="1:32" x14ac:dyDescent="0.25">
      <c r="A960" s="682"/>
      <c r="B960" s="683"/>
      <c r="C960" s="684"/>
      <c r="D960" s="685"/>
      <c r="E960" s="685"/>
      <c r="F960" s="688"/>
      <c r="G960" s="685"/>
      <c r="H960" s="688"/>
      <c r="I960" s="685"/>
      <c r="J960" s="688"/>
      <c r="K960" s="685"/>
      <c r="L960" s="688"/>
      <c r="M960" s="685"/>
      <c r="N960" s="688"/>
      <c r="O960" s="685"/>
      <c r="P960" s="688"/>
      <c r="Q960" s="687"/>
      <c r="R960" s="687"/>
      <c r="S960" s="687"/>
      <c r="T960" s="687"/>
      <c r="U960" s="687"/>
      <c r="V960" s="687"/>
      <c r="W960" s="687"/>
      <c r="X960" s="687"/>
      <c r="Y960" s="687"/>
      <c r="Z960" s="687"/>
      <c r="AA960" s="687"/>
      <c r="AB960" s="687"/>
      <c r="AC960" s="687"/>
      <c r="AD960" s="687"/>
      <c r="AE960" s="687"/>
      <c r="AF960" s="687"/>
    </row>
    <row r="961" spans="1:32" x14ac:dyDescent="0.25">
      <c r="A961" s="682"/>
      <c r="B961" s="683"/>
      <c r="C961" s="684"/>
      <c r="D961" s="685"/>
      <c r="E961" s="685"/>
      <c r="F961" s="688"/>
      <c r="G961" s="685"/>
      <c r="H961" s="688"/>
      <c r="I961" s="685"/>
      <c r="J961" s="688"/>
      <c r="K961" s="685"/>
      <c r="L961" s="688"/>
      <c r="M961" s="685"/>
      <c r="N961" s="688"/>
      <c r="O961" s="685"/>
      <c r="P961" s="688"/>
      <c r="Q961" s="687"/>
      <c r="R961" s="687"/>
      <c r="S961" s="687"/>
      <c r="T961" s="687"/>
      <c r="U961" s="687"/>
      <c r="V961" s="687"/>
      <c r="W961" s="687"/>
      <c r="X961" s="687"/>
      <c r="Y961" s="687"/>
      <c r="Z961" s="687"/>
      <c r="AA961" s="687"/>
      <c r="AB961" s="687"/>
      <c r="AC961" s="687"/>
      <c r="AD961" s="687"/>
      <c r="AE961" s="687"/>
      <c r="AF961" s="687"/>
    </row>
    <row r="962" spans="1:32" x14ac:dyDescent="0.25">
      <c r="A962" s="682"/>
      <c r="B962" s="683"/>
      <c r="C962" s="684"/>
      <c r="D962" s="685"/>
      <c r="E962" s="685"/>
      <c r="F962" s="688"/>
      <c r="G962" s="685"/>
      <c r="H962" s="688"/>
      <c r="I962" s="685"/>
      <c r="J962" s="688"/>
      <c r="K962" s="685"/>
      <c r="L962" s="688"/>
      <c r="M962" s="685"/>
      <c r="N962" s="688"/>
      <c r="O962" s="685"/>
      <c r="P962" s="688"/>
      <c r="Q962" s="687"/>
      <c r="R962" s="687"/>
      <c r="S962" s="687"/>
      <c r="T962" s="687"/>
      <c r="U962" s="687"/>
      <c r="V962" s="687"/>
      <c r="W962" s="687"/>
      <c r="X962" s="687"/>
      <c r="Y962" s="687"/>
      <c r="Z962" s="687"/>
      <c r="AA962" s="687"/>
      <c r="AB962" s="687"/>
      <c r="AC962" s="687"/>
      <c r="AD962" s="687"/>
      <c r="AE962" s="687"/>
      <c r="AF962" s="687"/>
    </row>
    <row r="963" spans="1:32" x14ac:dyDescent="0.25">
      <c r="A963" s="682"/>
      <c r="B963" s="683"/>
      <c r="C963" s="684"/>
      <c r="D963" s="685"/>
      <c r="E963" s="685"/>
      <c r="F963" s="688"/>
      <c r="G963" s="685"/>
      <c r="H963" s="688"/>
      <c r="I963" s="685"/>
      <c r="J963" s="688"/>
      <c r="K963" s="685"/>
      <c r="L963" s="688"/>
      <c r="M963" s="685"/>
      <c r="N963" s="688"/>
      <c r="O963" s="685"/>
      <c r="P963" s="688"/>
      <c r="Q963" s="687"/>
      <c r="R963" s="687"/>
      <c r="S963" s="687"/>
      <c r="T963" s="687"/>
      <c r="U963" s="687"/>
      <c r="V963" s="687"/>
      <c r="W963" s="687"/>
      <c r="X963" s="687"/>
      <c r="Y963" s="687"/>
      <c r="Z963" s="687"/>
      <c r="AA963" s="687"/>
      <c r="AB963" s="687"/>
      <c r="AC963" s="687"/>
      <c r="AD963" s="687"/>
      <c r="AE963" s="687"/>
      <c r="AF963" s="687"/>
    </row>
    <row r="964" spans="1:32" x14ac:dyDescent="0.25">
      <c r="A964" s="682"/>
      <c r="B964" s="683"/>
      <c r="C964" s="684"/>
      <c r="D964" s="685"/>
      <c r="E964" s="685"/>
      <c r="F964" s="688"/>
      <c r="G964" s="685"/>
      <c r="H964" s="688"/>
      <c r="I964" s="685"/>
      <c r="J964" s="688"/>
      <c r="K964" s="685"/>
      <c r="L964" s="688"/>
      <c r="M964" s="685"/>
      <c r="N964" s="688"/>
      <c r="O964" s="685"/>
      <c r="P964" s="688"/>
      <c r="Q964" s="687"/>
      <c r="R964" s="687"/>
      <c r="S964" s="687"/>
      <c r="T964" s="687"/>
      <c r="U964" s="687"/>
      <c r="V964" s="687"/>
      <c r="W964" s="687"/>
      <c r="X964" s="687"/>
      <c r="Y964" s="687"/>
      <c r="Z964" s="687"/>
      <c r="AA964" s="687"/>
      <c r="AB964" s="687"/>
      <c r="AC964" s="687"/>
      <c r="AD964" s="687"/>
      <c r="AE964" s="687"/>
      <c r="AF964" s="687"/>
    </row>
    <row r="965" spans="1:32" x14ac:dyDescent="0.25">
      <c r="A965" s="682"/>
      <c r="B965" s="683"/>
      <c r="C965" s="684"/>
      <c r="D965" s="685"/>
      <c r="E965" s="685"/>
      <c r="F965" s="688"/>
      <c r="G965" s="685"/>
      <c r="H965" s="688"/>
      <c r="I965" s="685"/>
      <c r="J965" s="688"/>
      <c r="K965" s="685"/>
      <c r="L965" s="688"/>
      <c r="M965" s="685"/>
      <c r="N965" s="688"/>
      <c r="O965" s="685"/>
      <c r="P965" s="688"/>
      <c r="Q965" s="687"/>
      <c r="R965" s="687"/>
      <c r="S965" s="687"/>
      <c r="T965" s="687"/>
      <c r="U965" s="687"/>
      <c r="V965" s="687"/>
      <c r="W965" s="687"/>
      <c r="X965" s="687"/>
      <c r="Y965" s="687"/>
      <c r="Z965" s="687"/>
      <c r="AA965" s="687"/>
      <c r="AB965" s="687"/>
      <c r="AC965" s="687"/>
      <c r="AD965" s="687"/>
      <c r="AE965" s="687"/>
      <c r="AF965" s="687"/>
    </row>
    <row r="966" spans="1:32" x14ac:dyDescent="0.25">
      <c r="A966" s="682"/>
      <c r="B966" s="683"/>
      <c r="C966" s="684"/>
      <c r="D966" s="685"/>
      <c r="E966" s="685"/>
      <c r="F966" s="688"/>
      <c r="G966" s="685"/>
      <c r="H966" s="688"/>
      <c r="I966" s="685"/>
      <c r="J966" s="688"/>
      <c r="K966" s="685"/>
      <c r="L966" s="688"/>
      <c r="M966" s="685"/>
      <c r="N966" s="688"/>
      <c r="O966" s="685"/>
      <c r="P966" s="688"/>
      <c r="Q966" s="687"/>
      <c r="R966" s="687"/>
      <c r="S966" s="687"/>
      <c r="T966" s="687"/>
      <c r="U966" s="687"/>
      <c r="V966" s="687"/>
      <c r="W966" s="687"/>
      <c r="X966" s="687"/>
      <c r="Y966" s="687"/>
      <c r="Z966" s="687"/>
      <c r="AA966" s="687"/>
      <c r="AB966" s="687"/>
      <c r="AC966" s="687"/>
      <c r="AD966" s="687"/>
      <c r="AE966" s="687"/>
      <c r="AF966" s="687"/>
    </row>
    <row r="967" spans="1:32" x14ac:dyDescent="0.25">
      <c r="A967" s="682"/>
      <c r="B967" s="683"/>
      <c r="C967" s="684"/>
      <c r="D967" s="685"/>
      <c r="E967" s="685"/>
      <c r="F967" s="688"/>
      <c r="G967" s="685"/>
      <c r="H967" s="688"/>
      <c r="I967" s="685"/>
      <c r="J967" s="688"/>
      <c r="K967" s="685"/>
      <c r="L967" s="688"/>
      <c r="M967" s="685"/>
      <c r="N967" s="688"/>
      <c r="O967" s="685"/>
      <c r="P967" s="688"/>
      <c r="Q967" s="687"/>
      <c r="R967" s="687"/>
      <c r="S967" s="687"/>
      <c r="T967" s="687"/>
      <c r="U967" s="687"/>
      <c r="V967" s="687"/>
      <c r="W967" s="687"/>
      <c r="X967" s="687"/>
      <c r="Y967" s="687"/>
      <c r="Z967" s="687"/>
      <c r="AA967" s="687"/>
      <c r="AB967" s="687"/>
      <c r="AC967" s="687"/>
      <c r="AD967" s="687"/>
      <c r="AE967" s="687"/>
      <c r="AF967" s="687"/>
    </row>
    <row r="968" spans="1:32" x14ac:dyDescent="0.25">
      <c r="A968" s="682"/>
      <c r="B968" s="683"/>
      <c r="C968" s="684"/>
      <c r="D968" s="685"/>
      <c r="E968" s="685"/>
      <c r="F968" s="688"/>
      <c r="G968" s="685"/>
      <c r="H968" s="688"/>
      <c r="I968" s="685"/>
      <c r="J968" s="688"/>
      <c r="K968" s="685"/>
      <c r="L968" s="688"/>
      <c r="M968" s="685"/>
      <c r="N968" s="688"/>
      <c r="O968" s="685"/>
      <c r="P968" s="688"/>
      <c r="Q968" s="687"/>
      <c r="R968" s="687"/>
      <c r="S968" s="687"/>
      <c r="T968" s="687"/>
      <c r="U968" s="687"/>
      <c r="V968" s="687"/>
      <c r="W968" s="687"/>
      <c r="X968" s="687"/>
      <c r="Y968" s="687"/>
      <c r="Z968" s="687"/>
      <c r="AA968" s="687"/>
      <c r="AB968" s="687"/>
      <c r="AC968" s="687"/>
      <c r="AD968" s="687"/>
      <c r="AE968" s="687"/>
      <c r="AF968" s="687"/>
    </row>
    <row r="969" spans="1:32" x14ac:dyDescent="0.25">
      <c r="A969" s="682"/>
      <c r="B969" s="683"/>
      <c r="C969" s="684"/>
      <c r="D969" s="685"/>
      <c r="E969" s="685"/>
      <c r="F969" s="688"/>
      <c r="G969" s="685"/>
      <c r="H969" s="688"/>
      <c r="I969" s="685"/>
      <c r="J969" s="688"/>
      <c r="K969" s="685"/>
      <c r="L969" s="688"/>
      <c r="M969" s="685"/>
      <c r="N969" s="688"/>
      <c r="O969" s="685"/>
      <c r="P969" s="688"/>
      <c r="Q969" s="687"/>
      <c r="R969" s="687"/>
      <c r="S969" s="687"/>
      <c r="T969" s="687"/>
      <c r="U969" s="687"/>
      <c r="V969" s="687"/>
      <c r="W969" s="687"/>
      <c r="X969" s="687"/>
      <c r="Y969" s="687"/>
      <c r="Z969" s="687"/>
      <c r="AA969" s="687"/>
      <c r="AB969" s="687"/>
      <c r="AC969" s="687"/>
      <c r="AD969" s="687"/>
      <c r="AE969" s="687"/>
      <c r="AF969" s="687"/>
    </row>
    <row r="970" spans="1:32" x14ac:dyDescent="0.25">
      <c r="A970" s="682"/>
      <c r="B970" s="683"/>
      <c r="C970" s="684"/>
      <c r="D970" s="685"/>
      <c r="E970" s="685"/>
      <c r="F970" s="688"/>
      <c r="G970" s="685"/>
      <c r="H970" s="688"/>
      <c r="I970" s="685"/>
      <c r="J970" s="688"/>
      <c r="K970" s="685"/>
      <c r="L970" s="688"/>
      <c r="M970" s="685"/>
      <c r="N970" s="688"/>
      <c r="O970" s="685"/>
      <c r="P970" s="688"/>
      <c r="Q970" s="687"/>
      <c r="R970" s="687"/>
      <c r="S970" s="687"/>
      <c r="T970" s="687"/>
      <c r="U970" s="687"/>
      <c r="V970" s="687"/>
      <c r="W970" s="687"/>
      <c r="X970" s="687"/>
      <c r="Y970" s="687"/>
      <c r="Z970" s="687"/>
      <c r="AA970" s="687"/>
      <c r="AB970" s="687"/>
      <c r="AC970" s="687"/>
      <c r="AD970" s="687"/>
      <c r="AE970" s="687"/>
      <c r="AF970" s="687"/>
    </row>
    <row r="971" spans="1:32" x14ac:dyDescent="0.25">
      <c r="A971" s="682"/>
      <c r="B971" s="683"/>
      <c r="C971" s="684"/>
      <c r="D971" s="685"/>
      <c r="E971" s="685"/>
      <c r="F971" s="688"/>
      <c r="G971" s="685"/>
      <c r="H971" s="688"/>
      <c r="I971" s="685"/>
      <c r="J971" s="688"/>
      <c r="K971" s="685"/>
      <c r="L971" s="688"/>
      <c r="M971" s="685"/>
      <c r="N971" s="688"/>
      <c r="O971" s="685"/>
      <c r="P971" s="688"/>
      <c r="Q971" s="687"/>
      <c r="R971" s="687"/>
      <c r="S971" s="687"/>
      <c r="T971" s="687"/>
      <c r="U971" s="687"/>
      <c r="V971" s="687"/>
      <c r="W971" s="687"/>
      <c r="X971" s="687"/>
      <c r="Y971" s="687"/>
      <c r="Z971" s="687"/>
      <c r="AA971" s="687"/>
      <c r="AB971" s="687"/>
      <c r="AC971" s="687"/>
      <c r="AD971" s="687"/>
      <c r="AE971" s="687"/>
      <c r="AF971" s="687"/>
    </row>
    <row r="972" spans="1:32" x14ac:dyDescent="0.25">
      <c r="A972" s="682"/>
      <c r="B972" s="683"/>
      <c r="C972" s="684"/>
      <c r="D972" s="685"/>
      <c r="E972" s="685"/>
      <c r="F972" s="688"/>
      <c r="G972" s="685"/>
      <c r="H972" s="688"/>
      <c r="I972" s="685"/>
      <c r="J972" s="688"/>
      <c r="K972" s="685"/>
      <c r="L972" s="688"/>
      <c r="M972" s="685"/>
      <c r="N972" s="688"/>
      <c r="O972" s="685"/>
      <c r="P972" s="688"/>
      <c r="Q972" s="687"/>
      <c r="R972" s="687"/>
      <c r="S972" s="687"/>
      <c r="T972" s="687"/>
      <c r="U972" s="687"/>
      <c r="V972" s="687"/>
      <c r="W972" s="687"/>
      <c r="X972" s="687"/>
      <c r="Y972" s="687"/>
      <c r="Z972" s="687"/>
      <c r="AA972" s="687"/>
      <c r="AB972" s="687"/>
      <c r="AC972" s="687"/>
      <c r="AD972" s="687"/>
      <c r="AE972" s="687"/>
      <c r="AF972" s="687"/>
    </row>
    <row r="973" spans="1:32" x14ac:dyDescent="0.25">
      <c r="A973" s="682"/>
      <c r="B973" s="683"/>
      <c r="C973" s="684"/>
      <c r="D973" s="685"/>
      <c r="E973" s="685"/>
      <c r="F973" s="688"/>
      <c r="G973" s="685"/>
      <c r="H973" s="688"/>
      <c r="I973" s="685"/>
      <c r="J973" s="688"/>
      <c r="K973" s="685"/>
      <c r="L973" s="688"/>
      <c r="M973" s="685"/>
      <c r="N973" s="688"/>
      <c r="O973" s="685"/>
      <c r="P973" s="688"/>
      <c r="Q973" s="687"/>
      <c r="R973" s="687"/>
      <c r="S973" s="687"/>
      <c r="T973" s="687"/>
      <c r="U973" s="687"/>
      <c r="V973" s="687"/>
      <c r="W973" s="687"/>
      <c r="X973" s="687"/>
      <c r="Y973" s="687"/>
      <c r="Z973" s="687"/>
      <c r="AA973" s="687"/>
      <c r="AB973" s="687"/>
      <c r="AC973" s="687"/>
      <c r="AD973" s="687"/>
      <c r="AE973" s="687"/>
      <c r="AF973" s="687"/>
    </row>
    <row r="974" spans="1:32" x14ac:dyDescent="0.25">
      <c r="A974" s="682"/>
      <c r="B974" s="683"/>
      <c r="C974" s="684"/>
      <c r="D974" s="685"/>
      <c r="E974" s="685"/>
      <c r="F974" s="688"/>
      <c r="G974" s="685"/>
      <c r="H974" s="688"/>
      <c r="I974" s="685"/>
      <c r="J974" s="688"/>
      <c r="K974" s="685"/>
      <c r="L974" s="688"/>
      <c r="M974" s="685"/>
      <c r="N974" s="688"/>
      <c r="O974" s="685"/>
      <c r="P974" s="688"/>
      <c r="Q974" s="687"/>
      <c r="R974" s="687"/>
      <c r="S974" s="687"/>
      <c r="T974" s="687"/>
      <c r="U974" s="687"/>
      <c r="V974" s="687"/>
      <c r="W974" s="687"/>
      <c r="X974" s="687"/>
      <c r="Y974" s="687"/>
      <c r="Z974" s="687"/>
      <c r="AA974" s="687"/>
      <c r="AB974" s="687"/>
      <c r="AC974" s="687"/>
      <c r="AD974" s="687"/>
      <c r="AE974" s="687"/>
      <c r="AF974" s="687"/>
    </row>
    <row r="975" spans="1:32" x14ac:dyDescent="0.25">
      <c r="A975" s="682"/>
      <c r="B975" s="683"/>
      <c r="C975" s="684"/>
      <c r="D975" s="685"/>
      <c r="E975" s="685"/>
      <c r="F975" s="688"/>
      <c r="G975" s="685"/>
      <c r="H975" s="688"/>
      <c r="I975" s="685"/>
      <c r="J975" s="688"/>
      <c r="K975" s="685"/>
      <c r="L975" s="688"/>
      <c r="M975" s="685"/>
      <c r="N975" s="688"/>
      <c r="O975" s="685"/>
      <c r="P975" s="688"/>
      <c r="Q975" s="687"/>
      <c r="R975" s="687"/>
      <c r="S975" s="687"/>
      <c r="T975" s="687"/>
      <c r="U975" s="687"/>
      <c r="V975" s="687"/>
      <c r="W975" s="687"/>
      <c r="X975" s="687"/>
      <c r="Y975" s="687"/>
      <c r="Z975" s="687"/>
      <c r="AA975" s="687"/>
      <c r="AB975" s="687"/>
      <c r="AC975" s="687"/>
      <c r="AD975" s="687"/>
      <c r="AE975" s="687"/>
      <c r="AF975" s="687"/>
    </row>
    <row r="976" spans="1:32" x14ac:dyDescent="0.25">
      <c r="A976" s="682"/>
      <c r="B976" s="683"/>
      <c r="C976" s="684"/>
      <c r="D976" s="685"/>
      <c r="E976" s="685"/>
      <c r="F976" s="688"/>
      <c r="G976" s="685"/>
      <c r="H976" s="688"/>
      <c r="I976" s="685"/>
      <c r="J976" s="688"/>
      <c r="K976" s="685"/>
      <c r="L976" s="688"/>
      <c r="M976" s="685"/>
      <c r="N976" s="688"/>
      <c r="O976" s="685"/>
      <c r="P976" s="688"/>
      <c r="Q976" s="687"/>
      <c r="R976" s="687"/>
      <c r="S976" s="687"/>
      <c r="T976" s="687"/>
      <c r="U976" s="687"/>
      <c r="V976" s="687"/>
      <c r="W976" s="687"/>
      <c r="X976" s="687"/>
      <c r="Y976" s="687"/>
      <c r="Z976" s="687"/>
      <c r="AA976" s="687"/>
      <c r="AB976" s="687"/>
      <c r="AC976" s="687"/>
      <c r="AD976" s="687"/>
      <c r="AE976" s="687"/>
      <c r="AF976" s="687"/>
    </row>
    <row r="977" spans="1:32" x14ac:dyDescent="0.25">
      <c r="A977" s="682"/>
      <c r="B977" s="683"/>
      <c r="C977" s="684"/>
      <c r="D977" s="685"/>
      <c r="E977" s="685"/>
      <c r="F977" s="688"/>
      <c r="G977" s="685"/>
      <c r="H977" s="688"/>
      <c r="I977" s="685"/>
      <c r="J977" s="688"/>
      <c r="K977" s="685"/>
      <c r="L977" s="688"/>
      <c r="M977" s="685"/>
      <c r="N977" s="688"/>
      <c r="O977" s="685"/>
      <c r="P977" s="688"/>
      <c r="Q977" s="687"/>
      <c r="R977" s="687"/>
      <c r="S977" s="687"/>
      <c r="T977" s="687"/>
      <c r="U977" s="687"/>
      <c r="V977" s="687"/>
      <c r="W977" s="687"/>
      <c r="X977" s="687"/>
      <c r="Y977" s="687"/>
      <c r="Z977" s="687"/>
      <c r="AA977" s="687"/>
      <c r="AB977" s="687"/>
      <c r="AC977" s="687"/>
      <c r="AD977" s="687"/>
      <c r="AE977" s="687"/>
      <c r="AF977" s="687"/>
    </row>
    <row r="978" spans="1:32" x14ac:dyDescent="0.25">
      <c r="A978" s="682"/>
      <c r="B978" s="683"/>
      <c r="C978" s="684"/>
      <c r="D978" s="685"/>
      <c r="E978" s="685"/>
      <c r="F978" s="688"/>
      <c r="G978" s="685"/>
      <c r="H978" s="688"/>
      <c r="I978" s="685"/>
      <c r="J978" s="688"/>
      <c r="K978" s="685"/>
      <c r="L978" s="688"/>
      <c r="M978" s="685"/>
      <c r="N978" s="688"/>
      <c r="O978" s="685"/>
      <c r="P978" s="688"/>
      <c r="Q978" s="687"/>
      <c r="R978" s="687"/>
      <c r="S978" s="687"/>
      <c r="T978" s="687"/>
      <c r="U978" s="687"/>
      <c r="V978" s="687"/>
      <c r="W978" s="687"/>
      <c r="X978" s="687"/>
      <c r="Y978" s="687"/>
      <c r="Z978" s="687"/>
      <c r="AA978" s="687"/>
      <c r="AB978" s="687"/>
      <c r="AC978" s="687"/>
      <c r="AD978" s="687"/>
      <c r="AE978" s="687"/>
      <c r="AF978" s="687"/>
    </row>
    <row r="979" spans="1:32" x14ac:dyDescent="0.25">
      <c r="A979" s="682"/>
      <c r="B979" s="683"/>
      <c r="C979" s="684"/>
      <c r="D979" s="685"/>
      <c r="E979" s="685"/>
      <c r="F979" s="688"/>
      <c r="G979" s="685"/>
      <c r="H979" s="688"/>
      <c r="I979" s="685"/>
      <c r="J979" s="688"/>
      <c r="K979" s="685"/>
      <c r="L979" s="688"/>
      <c r="M979" s="685"/>
      <c r="N979" s="688"/>
      <c r="O979" s="685"/>
      <c r="P979" s="688"/>
      <c r="Q979" s="687"/>
      <c r="R979" s="687"/>
      <c r="S979" s="687"/>
      <c r="T979" s="687"/>
      <c r="U979" s="687"/>
      <c r="V979" s="687"/>
      <c r="W979" s="687"/>
      <c r="X979" s="687"/>
      <c r="Y979" s="687"/>
      <c r="Z979" s="687"/>
      <c r="AA979" s="687"/>
      <c r="AB979" s="687"/>
      <c r="AC979" s="687"/>
      <c r="AD979" s="687"/>
      <c r="AE979" s="687"/>
      <c r="AF979" s="687"/>
    </row>
    <row r="980" spans="1:32" x14ac:dyDescent="0.25">
      <c r="A980" s="682"/>
      <c r="B980" s="683"/>
      <c r="C980" s="684"/>
      <c r="D980" s="685"/>
      <c r="E980" s="685"/>
      <c r="F980" s="688"/>
      <c r="G980" s="685"/>
      <c r="H980" s="688"/>
      <c r="I980" s="685"/>
      <c r="J980" s="688"/>
      <c r="K980" s="685"/>
      <c r="L980" s="688"/>
      <c r="M980" s="685"/>
      <c r="N980" s="688"/>
      <c r="O980" s="685"/>
      <c r="P980" s="688"/>
      <c r="Q980" s="687"/>
      <c r="R980" s="687"/>
      <c r="S980" s="687"/>
      <c r="T980" s="687"/>
      <c r="U980" s="687"/>
      <c r="V980" s="687"/>
      <c r="W980" s="687"/>
      <c r="X980" s="687"/>
      <c r="Y980" s="687"/>
      <c r="Z980" s="687"/>
      <c r="AA980" s="687"/>
      <c r="AB980" s="687"/>
      <c r="AC980" s="687"/>
      <c r="AD980" s="687"/>
      <c r="AE980" s="687"/>
      <c r="AF980" s="687"/>
    </row>
    <row r="981" spans="1:32" x14ac:dyDescent="0.25">
      <c r="A981" s="682"/>
      <c r="B981" s="683"/>
      <c r="C981" s="684"/>
      <c r="D981" s="685"/>
      <c r="E981" s="685"/>
      <c r="F981" s="688"/>
      <c r="G981" s="685"/>
      <c r="H981" s="688"/>
      <c r="I981" s="685"/>
      <c r="J981" s="688"/>
      <c r="K981" s="685"/>
      <c r="L981" s="688"/>
      <c r="M981" s="685"/>
      <c r="N981" s="688"/>
      <c r="O981" s="685"/>
      <c r="P981" s="688"/>
      <c r="Q981" s="687"/>
      <c r="R981" s="687"/>
      <c r="S981" s="687"/>
      <c r="T981" s="687"/>
      <c r="U981" s="687"/>
      <c r="V981" s="687"/>
      <c r="W981" s="687"/>
      <c r="X981" s="687"/>
      <c r="Y981" s="687"/>
      <c r="Z981" s="687"/>
      <c r="AA981" s="687"/>
      <c r="AB981" s="687"/>
      <c r="AC981" s="687"/>
      <c r="AD981" s="687"/>
      <c r="AE981" s="687"/>
      <c r="AF981" s="687"/>
    </row>
    <row r="982" spans="1:32" x14ac:dyDescent="0.25">
      <c r="A982" s="682"/>
      <c r="B982" s="683"/>
      <c r="C982" s="684"/>
      <c r="D982" s="685"/>
      <c r="E982" s="685"/>
      <c r="F982" s="688"/>
      <c r="G982" s="685"/>
      <c r="H982" s="688"/>
      <c r="I982" s="685"/>
      <c r="J982" s="688"/>
      <c r="K982" s="685"/>
      <c r="L982" s="688"/>
      <c r="M982" s="685"/>
      <c r="N982" s="688"/>
      <c r="O982" s="685"/>
      <c r="P982" s="688"/>
      <c r="Q982" s="687"/>
      <c r="R982" s="687"/>
      <c r="S982" s="687"/>
      <c r="T982" s="687"/>
      <c r="U982" s="687"/>
      <c r="V982" s="687"/>
      <c r="W982" s="687"/>
      <c r="X982" s="687"/>
      <c r="Y982" s="687"/>
      <c r="Z982" s="687"/>
      <c r="AA982" s="687"/>
      <c r="AB982" s="687"/>
      <c r="AC982" s="687"/>
      <c r="AD982" s="687"/>
      <c r="AE982" s="687"/>
      <c r="AF982" s="687"/>
    </row>
    <row r="983" spans="1:32" x14ac:dyDescent="0.25">
      <c r="A983" s="682"/>
      <c r="B983" s="683"/>
      <c r="C983" s="684"/>
      <c r="D983" s="685"/>
      <c r="E983" s="685"/>
      <c r="F983" s="688"/>
      <c r="G983" s="685"/>
      <c r="H983" s="688"/>
      <c r="I983" s="685"/>
      <c r="J983" s="688"/>
      <c r="K983" s="685"/>
      <c r="L983" s="688"/>
      <c r="M983" s="685"/>
      <c r="N983" s="688"/>
      <c r="O983" s="685"/>
      <c r="P983" s="688"/>
      <c r="Q983" s="687"/>
      <c r="R983" s="687"/>
      <c r="S983" s="687"/>
      <c r="T983" s="687"/>
      <c r="U983" s="687"/>
      <c r="V983" s="687"/>
      <c r="W983" s="687"/>
      <c r="X983" s="687"/>
      <c r="Y983" s="687"/>
      <c r="Z983" s="687"/>
      <c r="AA983" s="687"/>
      <c r="AB983" s="687"/>
      <c r="AC983" s="687"/>
      <c r="AD983" s="687"/>
      <c r="AE983" s="687"/>
      <c r="AF983" s="687"/>
    </row>
    <row r="984" spans="1:32" x14ac:dyDescent="0.25">
      <c r="A984" s="682"/>
      <c r="B984" s="683"/>
      <c r="C984" s="684"/>
      <c r="D984" s="685"/>
      <c r="E984" s="685"/>
      <c r="F984" s="688"/>
      <c r="G984" s="685"/>
      <c r="H984" s="688"/>
      <c r="I984" s="685"/>
      <c r="J984" s="688"/>
      <c r="K984" s="685"/>
      <c r="L984" s="688"/>
      <c r="M984" s="685"/>
      <c r="N984" s="688"/>
      <c r="O984" s="685"/>
      <c r="P984" s="688"/>
      <c r="Q984" s="687"/>
      <c r="R984" s="687"/>
      <c r="S984" s="687"/>
      <c r="T984" s="687"/>
      <c r="U984" s="687"/>
      <c r="V984" s="687"/>
      <c r="W984" s="687"/>
      <c r="X984" s="687"/>
      <c r="Y984" s="687"/>
      <c r="Z984" s="687"/>
      <c r="AA984" s="687"/>
      <c r="AB984" s="687"/>
      <c r="AC984" s="687"/>
      <c r="AD984" s="687"/>
      <c r="AE984" s="687"/>
      <c r="AF984" s="687"/>
    </row>
    <row r="985" spans="1:32" x14ac:dyDescent="0.25">
      <c r="A985" s="682"/>
      <c r="B985" s="683"/>
      <c r="C985" s="684"/>
      <c r="D985" s="685"/>
      <c r="E985" s="685"/>
      <c r="F985" s="688"/>
      <c r="G985" s="685"/>
      <c r="H985" s="688"/>
      <c r="I985" s="685"/>
      <c r="J985" s="688"/>
      <c r="K985" s="685"/>
      <c r="L985" s="688"/>
      <c r="M985" s="685"/>
      <c r="N985" s="688"/>
      <c r="O985" s="685"/>
      <c r="P985" s="688"/>
      <c r="Q985" s="687"/>
      <c r="R985" s="687"/>
      <c r="S985" s="687"/>
      <c r="T985" s="687"/>
      <c r="U985" s="687"/>
      <c r="V985" s="687"/>
      <c r="W985" s="687"/>
      <c r="X985" s="687"/>
      <c r="Y985" s="687"/>
      <c r="Z985" s="687"/>
      <c r="AA985" s="687"/>
      <c r="AB985" s="687"/>
      <c r="AC985" s="687"/>
      <c r="AD985" s="687"/>
      <c r="AE985" s="687"/>
      <c r="AF985" s="687"/>
    </row>
    <row r="986" spans="1:32" x14ac:dyDescent="0.25">
      <c r="A986" s="682"/>
      <c r="B986" s="683"/>
      <c r="C986" s="684"/>
      <c r="D986" s="685"/>
      <c r="E986" s="685"/>
      <c r="F986" s="688"/>
      <c r="G986" s="685"/>
      <c r="H986" s="688"/>
      <c r="I986" s="685"/>
      <c r="J986" s="688"/>
      <c r="K986" s="685"/>
      <c r="L986" s="688"/>
      <c r="M986" s="685"/>
      <c r="N986" s="688"/>
      <c r="O986" s="685"/>
      <c r="P986" s="688"/>
      <c r="Q986" s="687"/>
      <c r="R986" s="687"/>
      <c r="S986" s="687"/>
      <c r="T986" s="687"/>
      <c r="U986" s="687"/>
      <c r="V986" s="687"/>
      <c r="W986" s="687"/>
      <c r="X986" s="687"/>
      <c r="Y986" s="687"/>
      <c r="Z986" s="687"/>
      <c r="AA986" s="687"/>
      <c r="AB986" s="687"/>
      <c r="AC986" s="687"/>
      <c r="AD986" s="687"/>
      <c r="AE986" s="687"/>
      <c r="AF986" s="687"/>
    </row>
    <row r="987" spans="1:32" x14ac:dyDescent="0.25">
      <c r="A987" s="682"/>
      <c r="B987" s="683"/>
      <c r="C987" s="684"/>
      <c r="D987" s="685"/>
      <c r="E987" s="685"/>
      <c r="F987" s="688"/>
      <c r="G987" s="685"/>
      <c r="H987" s="688"/>
      <c r="I987" s="685"/>
      <c r="J987" s="688"/>
      <c r="K987" s="685"/>
      <c r="L987" s="688"/>
      <c r="M987" s="685"/>
      <c r="N987" s="688"/>
      <c r="O987" s="685"/>
      <c r="P987" s="688"/>
      <c r="Q987" s="687"/>
      <c r="R987" s="687"/>
      <c r="S987" s="687"/>
      <c r="T987" s="687"/>
      <c r="U987" s="687"/>
      <c r="V987" s="687"/>
      <c r="W987" s="687"/>
      <c r="X987" s="687"/>
      <c r="Y987" s="687"/>
      <c r="Z987" s="687"/>
      <c r="AA987" s="687"/>
      <c r="AB987" s="687"/>
      <c r="AC987" s="687"/>
      <c r="AD987" s="687"/>
      <c r="AE987" s="687"/>
      <c r="AF987" s="687"/>
    </row>
    <row r="988" spans="1:32" x14ac:dyDescent="0.25">
      <c r="A988" s="682"/>
      <c r="B988" s="683"/>
      <c r="C988" s="684"/>
      <c r="D988" s="685"/>
      <c r="E988" s="685"/>
      <c r="F988" s="688"/>
      <c r="G988" s="685"/>
      <c r="H988" s="688"/>
      <c r="I988" s="685"/>
      <c r="J988" s="688"/>
      <c r="K988" s="685"/>
      <c r="L988" s="688"/>
      <c r="M988" s="685"/>
      <c r="N988" s="688"/>
      <c r="O988" s="685"/>
      <c r="P988" s="688"/>
      <c r="Q988" s="687"/>
      <c r="R988" s="687"/>
      <c r="S988" s="687"/>
      <c r="T988" s="687"/>
      <c r="U988" s="687"/>
      <c r="V988" s="687"/>
      <c r="W988" s="687"/>
      <c r="X988" s="687"/>
      <c r="Y988" s="687"/>
      <c r="Z988" s="687"/>
      <c r="AA988" s="687"/>
      <c r="AB988" s="687"/>
      <c r="AC988" s="687"/>
      <c r="AD988" s="687"/>
      <c r="AE988" s="687"/>
      <c r="AF988" s="687"/>
    </row>
    <row r="989" spans="1:32" x14ac:dyDescent="0.25">
      <c r="A989" s="682"/>
      <c r="B989" s="683"/>
      <c r="C989" s="684"/>
      <c r="D989" s="685"/>
      <c r="E989" s="685"/>
      <c r="F989" s="688"/>
      <c r="G989" s="685"/>
      <c r="H989" s="688"/>
      <c r="I989" s="685"/>
      <c r="J989" s="688"/>
      <c r="K989" s="685"/>
      <c r="L989" s="688"/>
      <c r="M989" s="685"/>
      <c r="N989" s="688"/>
      <c r="O989" s="685"/>
      <c r="P989" s="688"/>
      <c r="Q989" s="687"/>
      <c r="R989" s="687"/>
      <c r="S989" s="687"/>
      <c r="T989" s="687"/>
      <c r="U989" s="687"/>
      <c r="V989" s="687"/>
      <c r="W989" s="687"/>
      <c r="X989" s="687"/>
      <c r="Y989" s="687"/>
      <c r="Z989" s="687"/>
      <c r="AA989" s="687"/>
      <c r="AB989" s="687"/>
      <c r="AC989" s="687"/>
      <c r="AD989" s="687"/>
      <c r="AE989" s="687"/>
      <c r="AF989" s="687"/>
    </row>
    <row r="990" spans="1:32" x14ac:dyDescent="0.25">
      <c r="A990" s="682"/>
      <c r="B990" s="683"/>
      <c r="C990" s="684"/>
      <c r="D990" s="685"/>
      <c r="E990" s="685"/>
      <c r="F990" s="688"/>
      <c r="G990" s="685"/>
      <c r="H990" s="688"/>
      <c r="I990" s="685"/>
      <c r="J990" s="688"/>
      <c r="K990" s="685"/>
      <c r="L990" s="688"/>
      <c r="M990" s="685"/>
      <c r="N990" s="688"/>
      <c r="O990" s="685"/>
      <c r="P990" s="688"/>
      <c r="Q990" s="687"/>
      <c r="R990" s="687"/>
      <c r="S990" s="687"/>
      <c r="T990" s="687"/>
      <c r="U990" s="687"/>
      <c r="V990" s="687"/>
      <c r="W990" s="687"/>
      <c r="X990" s="687"/>
      <c r="Y990" s="687"/>
      <c r="Z990" s="687"/>
      <c r="AA990" s="687"/>
      <c r="AB990" s="687"/>
      <c r="AC990" s="687"/>
      <c r="AD990" s="687"/>
      <c r="AE990" s="687"/>
      <c r="AF990" s="687"/>
    </row>
    <row r="991" spans="1:32" x14ac:dyDescent="0.25">
      <c r="A991" s="682"/>
      <c r="B991" s="683"/>
      <c r="C991" s="684"/>
      <c r="D991" s="685"/>
      <c r="E991" s="685"/>
      <c r="F991" s="688"/>
      <c r="G991" s="685"/>
      <c r="H991" s="688"/>
      <c r="I991" s="685"/>
      <c r="J991" s="688"/>
      <c r="K991" s="685"/>
      <c r="L991" s="688"/>
      <c r="M991" s="685"/>
      <c r="N991" s="688"/>
      <c r="O991" s="685"/>
      <c r="P991" s="688"/>
      <c r="Q991" s="687"/>
      <c r="R991" s="687"/>
      <c r="S991" s="687"/>
      <c r="T991" s="687"/>
      <c r="U991" s="687"/>
      <c r="V991" s="687"/>
      <c r="W991" s="687"/>
      <c r="X991" s="687"/>
      <c r="Y991" s="687"/>
      <c r="Z991" s="687"/>
      <c r="AA991" s="687"/>
      <c r="AB991" s="687"/>
      <c r="AC991" s="687"/>
      <c r="AD991" s="687"/>
      <c r="AE991" s="687"/>
      <c r="AF991" s="687"/>
    </row>
    <row r="992" spans="1:32" x14ac:dyDescent="0.25">
      <c r="A992" s="682"/>
      <c r="B992" s="683"/>
      <c r="C992" s="684"/>
      <c r="D992" s="685"/>
      <c r="E992" s="685"/>
      <c r="F992" s="688"/>
      <c r="G992" s="685"/>
      <c r="H992" s="688"/>
      <c r="I992" s="685"/>
      <c r="J992" s="688"/>
      <c r="K992" s="685"/>
      <c r="L992" s="688"/>
      <c r="M992" s="685"/>
      <c r="N992" s="688"/>
      <c r="O992" s="685"/>
      <c r="P992" s="688"/>
      <c r="Q992" s="687"/>
      <c r="R992" s="687"/>
      <c r="S992" s="687"/>
      <c r="T992" s="687"/>
      <c r="U992" s="687"/>
      <c r="V992" s="687"/>
      <c r="W992" s="687"/>
      <c r="X992" s="687"/>
      <c r="Y992" s="687"/>
      <c r="Z992" s="687"/>
      <c r="AA992" s="687"/>
      <c r="AB992" s="687"/>
      <c r="AC992" s="687"/>
      <c r="AD992" s="687"/>
      <c r="AE992" s="687"/>
      <c r="AF992" s="687"/>
    </row>
    <row r="993" spans="1:32" x14ac:dyDescent="0.25">
      <c r="A993" s="682"/>
      <c r="B993" s="683"/>
      <c r="C993" s="684"/>
      <c r="D993" s="685"/>
      <c r="E993" s="685"/>
      <c r="F993" s="688"/>
      <c r="G993" s="685"/>
      <c r="H993" s="688"/>
      <c r="I993" s="685"/>
      <c r="J993" s="688"/>
      <c r="K993" s="685"/>
      <c r="L993" s="688"/>
      <c r="M993" s="685"/>
      <c r="N993" s="688"/>
      <c r="O993" s="685"/>
      <c r="P993" s="688"/>
      <c r="Q993" s="687"/>
      <c r="R993" s="687"/>
      <c r="S993" s="687"/>
      <c r="T993" s="687"/>
      <c r="U993" s="687"/>
      <c r="V993" s="687"/>
      <c r="W993" s="687"/>
      <c r="X993" s="687"/>
      <c r="Y993" s="687"/>
      <c r="Z993" s="687"/>
      <c r="AA993" s="687"/>
      <c r="AB993" s="687"/>
      <c r="AC993" s="687"/>
      <c r="AD993" s="687"/>
      <c r="AE993" s="687"/>
      <c r="AF993" s="687"/>
    </row>
    <row r="994" spans="1:32" x14ac:dyDescent="0.25">
      <c r="A994" s="682"/>
      <c r="B994" s="683"/>
      <c r="C994" s="684"/>
      <c r="D994" s="685"/>
      <c r="E994" s="685"/>
      <c r="F994" s="688"/>
      <c r="G994" s="685"/>
      <c r="H994" s="688"/>
      <c r="I994" s="685"/>
      <c r="J994" s="688"/>
      <c r="K994" s="685"/>
      <c r="L994" s="688"/>
      <c r="M994" s="685"/>
      <c r="N994" s="688"/>
      <c r="O994" s="685"/>
      <c r="P994" s="688"/>
      <c r="Q994" s="687"/>
      <c r="R994" s="687"/>
      <c r="S994" s="687"/>
      <c r="T994" s="687"/>
      <c r="U994" s="687"/>
      <c r="V994" s="687"/>
      <c r="W994" s="687"/>
      <c r="X994" s="687"/>
      <c r="Y994" s="687"/>
      <c r="Z994" s="687"/>
      <c r="AA994" s="687"/>
      <c r="AB994" s="687"/>
      <c r="AC994" s="687"/>
      <c r="AD994" s="687"/>
      <c r="AE994" s="687"/>
      <c r="AF994" s="687"/>
    </row>
    <row r="995" spans="1:32" x14ac:dyDescent="0.25">
      <c r="A995" s="682"/>
      <c r="B995" s="683"/>
      <c r="C995" s="684"/>
      <c r="D995" s="685"/>
      <c r="E995" s="685"/>
      <c r="F995" s="688"/>
      <c r="G995" s="685"/>
      <c r="H995" s="688"/>
      <c r="I995" s="685"/>
      <c r="J995" s="688"/>
      <c r="K995" s="685"/>
      <c r="L995" s="688"/>
      <c r="M995" s="685"/>
      <c r="N995" s="688"/>
      <c r="O995" s="685"/>
      <c r="P995" s="688"/>
      <c r="Q995" s="687"/>
      <c r="R995" s="687"/>
      <c r="S995" s="687"/>
      <c r="T995" s="687"/>
      <c r="U995" s="687"/>
      <c r="V995" s="687"/>
      <c r="W995" s="687"/>
      <c r="X995" s="687"/>
      <c r="Y995" s="687"/>
      <c r="Z995" s="687"/>
      <c r="AA995" s="687"/>
      <c r="AB995" s="687"/>
      <c r="AC995" s="687"/>
      <c r="AD995" s="687"/>
      <c r="AE995" s="687"/>
      <c r="AF995" s="687"/>
    </row>
    <row r="996" spans="1:32" x14ac:dyDescent="0.25">
      <c r="A996" s="682"/>
      <c r="B996" s="683"/>
      <c r="C996" s="684"/>
      <c r="D996" s="685"/>
      <c r="E996" s="685"/>
      <c r="F996" s="688"/>
      <c r="G996" s="685"/>
      <c r="H996" s="688"/>
      <c r="I996" s="685"/>
      <c r="J996" s="688"/>
      <c r="K996" s="685"/>
      <c r="L996" s="688"/>
      <c r="M996" s="685"/>
      <c r="N996" s="688"/>
      <c r="O996" s="685"/>
      <c r="P996" s="688"/>
      <c r="Q996" s="687"/>
      <c r="R996" s="687"/>
      <c r="S996" s="687"/>
      <c r="T996" s="687"/>
      <c r="U996" s="687"/>
      <c r="V996" s="687"/>
      <c r="W996" s="687"/>
      <c r="X996" s="687"/>
      <c r="Y996" s="687"/>
      <c r="Z996" s="687"/>
      <c r="AA996" s="687"/>
      <c r="AB996" s="687"/>
      <c r="AC996" s="687"/>
      <c r="AD996" s="687"/>
      <c r="AE996" s="687"/>
      <c r="AF996" s="687"/>
    </row>
    <row r="997" spans="1:32" x14ac:dyDescent="0.25">
      <c r="A997" s="682"/>
      <c r="B997" s="683"/>
      <c r="C997" s="684"/>
      <c r="D997" s="685"/>
      <c r="E997" s="685"/>
      <c r="F997" s="688"/>
      <c r="G997" s="685"/>
      <c r="H997" s="688"/>
      <c r="I997" s="685"/>
      <c r="J997" s="688"/>
      <c r="K997" s="685"/>
      <c r="L997" s="688"/>
      <c r="M997" s="685"/>
      <c r="N997" s="688"/>
      <c r="O997" s="685"/>
      <c r="P997" s="688"/>
      <c r="Q997" s="687"/>
      <c r="R997" s="687"/>
      <c r="S997" s="687"/>
      <c r="T997" s="687"/>
      <c r="U997" s="687"/>
      <c r="V997" s="687"/>
      <c r="W997" s="687"/>
      <c r="X997" s="687"/>
      <c r="Y997" s="687"/>
      <c r="Z997" s="687"/>
      <c r="AA997" s="687"/>
      <c r="AB997" s="687"/>
      <c r="AC997" s="687"/>
      <c r="AD997" s="687"/>
      <c r="AE997" s="687"/>
      <c r="AF997" s="687"/>
    </row>
    <row r="998" spans="1:32" x14ac:dyDescent="0.25">
      <c r="A998" s="682"/>
      <c r="B998" s="683"/>
      <c r="C998" s="684"/>
      <c r="D998" s="685"/>
      <c r="E998" s="685"/>
      <c r="F998" s="688"/>
      <c r="G998" s="685"/>
      <c r="H998" s="688"/>
      <c r="I998" s="685"/>
      <c r="J998" s="688"/>
      <c r="K998" s="685"/>
      <c r="L998" s="688"/>
      <c r="M998" s="685"/>
      <c r="N998" s="688"/>
      <c r="O998" s="685"/>
      <c r="P998" s="688"/>
      <c r="Q998" s="687"/>
      <c r="R998" s="687"/>
      <c r="S998" s="687"/>
      <c r="T998" s="687"/>
      <c r="U998" s="687"/>
      <c r="V998" s="687"/>
      <c r="W998" s="687"/>
      <c r="X998" s="687"/>
      <c r="Y998" s="687"/>
      <c r="Z998" s="687"/>
      <c r="AA998" s="687"/>
      <c r="AB998" s="687"/>
      <c r="AC998" s="687"/>
      <c r="AD998" s="687"/>
      <c r="AE998" s="687"/>
      <c r="AF998" s="687"/>
    </row>
    <row r="999" spans="1:32" x14ac:dyDescent="0.25">
      <c r="A999" s="682"/>
      <c r="B999" s="683"/>
      <c r="C999" s="684"/>
      <c r="D999" s="685"/>
      <c r="E999" s="685"/>
      <c r="F999" s="688"/>
      <c r="G999" s="685"/>
      <c r="H999" s="688"/>
      <c r="I999" s="685"/>
      <c r="J999" s="688"/>
      <c r="K999" s="685"/>
      <c r="L999" s="688"/>
      <c r="M999" s="685"/>
      <c r="N999" s="688"/>
      <c r="O999" s="685"/>
      <c r="P999" s="688"/>
      <c r="Q999" s="687"/>
      <c r="R999" s="687"/>
      <c r="S999" s="687"/>
      <c r="T999" s="687"/>
      <c r="U999" s="687"/>
      <c r="V999" s="687"/>
      <c r="W999" s="687"/>
      <c r="X999" s="687"/>
      <c r="Y999" s="687"/>
      <c r="Z999" s="687"/>
      <c r="AA999" s="687"/>
      <c r="AB999" s="687"/>
      <c r="AC999" s="687"/>
      <c r="AD999" s="687"/>
      <c r="AE999" s="687"/>
      <c r="AF999" s="687"/>
    </row>
    <row r="1000" spans="1:32" x14ac:dyDescent="0.25">
      <c r="A1000" s="682"/>
      <c r="B1000" s="683"/>
      <c r="C1000" s="684"/>
      <c r="D1000" s="685"/>
      <c r="E1000" s="685"/>
      <c r="F1000" s="688"/>
      <c r="G1000" s="685"/>
      <c r="H1000" s="688"/>
      <c r="I1000" s="685"/>
      <c r="J1000" s="688"/>
      <c r="K1000" s="685"/>
      <c r="L1000" s="688"/>
      <c r="M1000" s="685"/>
      <c r="N1000" s="688"/>
      <c r="O1000" s="685"/>
      <c r="P1000" s="688"/>
      <c r="Q1000" s="687"/>
      <c r="R1000" s="687"/>
      <c r="S1000" s="687"/>
      <c r="T1000" s="687"/>
      <c r="U1000" s="687"/>
      <c r="V1000" s="687"/>
      <c r="W1000" s="687"/>
      <c r="X1000" s="687"/>
      <c r="Y1000" s="687"/>
      <c r="Z1000" s="687"/>
      <c r="AA1000" s="687"/>
      <c r="AB1000" s="687"/>
      <c r="AC1000" s="687"/>
      <c r="AD1000" s="687"/>
      <c r="AE1000" s="687"/>
      <c r="AF1000" s="687"/>
    </row>
  </sheetData>
  <mergeCells count="10">
    <mergeCell ref="K1:L1"/>
    <mergeCell ref="M1:N1"/>
    <mergeCell ref="O1:P1"/>
    <mergeCell ref="A1:A2"/>
    <mergeCell ref="B1:B2"/>
    <mergeCell ref="C1:C2"/>
    <mergeCell ref="D1:D2"/>
    <mergeCell ref="E1:F1"/>
    <mergeCell ref="G1:H1"/>
    <mergeCell ref="I1:J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Variables</vt:lpstr>
      <vt:lpstr>Sheet5</vt:lpstr>
      <vt:lpstr>CakinDO</vt:lpstr>
      <vt:lpstr>BAB5</vt:lpstr>
      <vt:lpstr>PATEN</vt:lpstr>
      <vt:lpstr>PMDN</vt:lpstr>
      <vt:lpstr>RPJMD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D320SF</dc:creator>
  <cp:lastModifiedBy>D320SF</cp:lastModifiedBy>
  <dcterms:created xsi:type="dcterms:W3CDTF">2020-06-30T03:10:33Z</dcterms:created>
  <dcterms:modified xsi:type="dcterms:W3CDTF">2020-06-30T03:10:34Z</dcterms:modified>
</cp:coreProperties>
</file>